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calcChain.xml" ContentType="application/vnd.openxmlformats-officedocument.spreadsheetml.calcChain+xml"/>
  <Override PartName="/xl/worksheets/sheet2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autoCompressPictures="0"/>
  <bookViews>
    <workbookView xWindow="-20" yWindow="-20" windowWidth="24100" windowHeight="13420" activeTab="1"/>
  </bookViews>
  <sheets>
    <sheet name="EDL" sheetId="1" r:id="rId1"/>
    <sheet name="ED" sheetId="2" r:id="rId2"/>
    <sheet name="IAL" sheetId="3" r:id="rId3"/>
    <sheet name="IA" sheetId="4" r:id="rId4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AL140" i="2"/>
  <c r="Y140"/>
  <c r="N140"/>
  <c r="AM140"/>
  <c r="AI3"/>
  <c r="AL3"/>
  <c r="V3"/>
  <c r="Y3"/>
  <c r="K3"/>
  <c r="N3"/>
  <c r="AM3"/>
  <c r="AI4"/>
  <c r="AL4"/>
  <c r="V4"/>
  <c r="Y4"/>
  <c r="K4"/>
  <c r="N4"/>
  <c r="AM4"/>
  <c r="AI5"/>
  <c r="AL5"/>
  <c r="V5"/>
  <c r="Y5"/>
  <c r="K5"/>
  <c r="N5"/>
  <c r="AM5"/>
  <c r="AI6"/>
  <c r="AL6"/>
  <c r="V6"/>
  <c r="Y6"/>
  <c r="K6"/>
  <c r="N6"/>
  <c r="AM6"/>
  <c r="AI7"/>
  <c r="AL7"/>
  <c r="V7"/>
  <c r="Y7"/>
  <c r="K7"/>
  <c r="N7"/>
  <c r="AM7"/>
  <c r="AI8"/>
  <c r="AL8"/>
  <c r="V8"/>
  <c r="Y8"/>
  <c r="K8"/>
  <c r="N8"/>
  <c r="AM8"/>
  <c r="AI9"/>
  <c r="AL9"/>
  <c r="V9"/>
  <c r="Y9"/>
  <c r="K9"/>
  <c r="N9"/>
  <c r="AM9"/>
  <c r="AI10"/>
  <c r="AL10"/>
  <c r="V10"/>
  <c r="Y10"/>
  <c r="K10"/>
  <c r="N10"/>
  <c r="AM10"/>
  <c r="AI11"/>
  <c r="AL11"/>
  <c r="V11"/>
  <c r="Y11"/>
  <c r="K11"/>
  <c r="N11"/>
  <c r="AM11"/>
  <c r="AI12"/>
  <c r="AL12"/>
  <c r="V12"/>
  <c r="Y12"/>
  <c r="K12"/>
  <c r="N12"/>
  <c r="AM12"/>
  <c r="AI13"/>
  <c r="AL13"/>
  <c r="V13"/>
  <c r="Y13"/>
  <c r="K13"/>
  <c r="N13"/>
  <c r="AM13"/>
  <c r="AI14"/>
  <c r="AL14"/>
  <c r="V14"/>
  <c r="Y14"/>
  <c r="K14"/>
  <c r="N14"/>
  <c r="AM14"/>
  <c r="AI15"/>
  <c r="AL15"/>
  <c r="V15"/>
  <c r="Y15"/>
  <c r="K15"/>
  <c r="N15"/>
  <c r="AM15"/>
  <c r="AI16"/>
  <c r="AL16"/>
  <c r="V16"/>
  <c r="Y16"/>
  <c r="K16"/>
  <c r="N16"/>
  <c r="AM16"/>
  <c r="AI17"/>
  <c r="AL17"/>
  <c r="V17"/>
  <c r="Y17"/>
  <c r="K17"/>
  <c r="N17"/>
  <c r="AM17"/>
  <c r="AI18"/>
  <c r="AL18"/>
  <c r="V18"/>
  <c r="Y18"/>
  <c r="K18"/>
  <c r="N18"/>
  <c r="AM18"/>
  <c r="AI19"/>
  <c r="AL19"/>
  <c r="V19"/>
  <c r="Y19"/>
  <c r="K19"/>
  <c r="N19"/>
  <c r="AM19"/>
  <c r="AI20"/>
  <c r="AL20"/>
  <c r="V20"/>
  <c r="Y20"/>
  <c r="K20"/>
  <c r="N20"/>
  <c r="AM20"/>
  <c r="AI21"/>
  <c r="AL21"/>
  <c r="V21"/>
  <c r="Y21"/>
  <c r="K21"/>
  <c r="N21"/>
  <c r="AM21"/>
  <c r="AI22"/>
  <c r="AL22"/>
  <c r="V22"/>
  <c r="Y22"/>
  <c r="K22"/>
  <c r="N22"/>
  <c r="AM22"/>
  <c r="AI23"/>
  <c r="AL23"/>
  <c r="V23"/>
  <c r="Y23"/>
  <c r="K23"/>
  <c r="N23"/>
  <c r="AM23"/>
  <c r="AI24"/>
  <c r="AL24"/>
  <c r="V24"/>
  <c r="Y24"/>
  <c r="K24"/>
  <c r="N24"/>
  <c r="AM24"/>
  <c r="AI25"/>
  <c r="AL25"/>
  <c r="V25"/>
  <c r="Y25"/>
  <c r="K25"/>
  <c r="N25"/>
  <c r="AM25"/>
  <c r="AI26"/>
  <c r="AL26"/>
  <c r="V26"/>
  <c r="Y26"/>
  <c r="K26"/>
  <c r="N26"/>
  <c r="AM26"/>
  <c r="AI27"/>
  <c r="AL27"/>
  <c r="V27"/>
  <c r="Y27"/>
  <c r="K27"/>
  <c r="N27"/>
  <c r="AM27"/>
  <c r="AI28"/>
  <c r="AL28"/>
  <c r="V28"/>
  <c r="Y28"/>
  <c r="K28"/>
  <c r="N28"/>
  <c r="AM28"/>
  <c r="AI29"/>
  <c r="AL29"/>
  <c r="V29"/>
  <c r="Y29"/>
  <c r="K29"/>
  <c r="N29"/>
  <c r="AM29"/>
  <c r="AI30"/>
  <c r="AL30"/>
  <c r="V30"/>
  <c r="Y30"/>
  <c r="K30"/>
  <c r="N30"/>
  <c r="AM30"/>
  <c r="AI31"/>
  <c r="AL31"/>
  <c r="V31"/>
  <c r="Y31"/>
  <c r="K31"/>
  <c r="N31"/>
  <c r="AM31"/>
  <c r="AI32"/>
  <c r="AL32"/>
  <c r="V32"/>
  <c r="Y32"/>
  <c r="K32"/>
  <c r="N32"/>
  <c r="AM32"/>
  <c r="AI33"/>
  <c r="AL33"/>
  <c r="V33"/>
  <c r="Y33"/>
  <c r="K33"/>
  <c r="N33"/>
  <c r="AM33"/>
  <c r="AI34"/>
  <c r="AL34"/>
  <c r="V34"/>
  <c r="Y34"/>
  <c r="K34"/>
  <c r="N34"/>
  <c r="AM34"/>
  <c r="AI35"/>
  <c r="AL35"/>
  <c r="V35"/>
  <c r="Y35"/>
  <c r="K35"/>
  <c r="N35"/>
  <c r="AM35"/>
  <c r="AI36"/>
  <c r="AL36"/>
  <c r="V36"/>
  <c r="Y36"/>
  <c r="K36"/>
  <c r="N36"/>
  <c r="AM36"/>
  <c r="AI37"/>
  <c r="AL37"/>
  <c r="V37"/>
  <c r="Y37"/>
  <c r="K37"/>
  <c r="N37"/>
  <c r="AM37"/>
  <c r="AI38"/>
  <c r="AL38"/>
  <c r="V38"/>
  <c r="Y38"/>
  <c r="K38"/>
  <c r="N38"/>
  <c r="AM38"/>
  <c r="AI39"/>
  <c r="AL39"/>
  <c r="V39"/>
  <c r="Y39"/>
  <c r="K39"/>
  <c r="N39"/>
  <c r="AM39"/>
  <c r="AI40"/>
  <c r="AL40"/>
  <c r="V40"/>
  <c r="Y40"/>
  <c r="K40"/>
  <c r="N40"/>
  <c r="AM40"/>
  <c r="AI41"/>
  <c r="AL41"/>
  <c r="V41"/>
  <c r="Y41"/>
  <c r="K41"/>
  <c r="N41"/>
  <c r="AM41"/>
  <c r="AI42"/>
  <c r="AL42"/>
  <c r="V42"/>
  <c r="Y42"/>
  <c r="K42"/>
  <c r="N42"/>
  <c r="AM42"/>
  <c r="AI43"/>
  <c r="AL43"/>
  <c r="V43"/>
  <c r="Y43"/>
  <c r="K43"/>
  <c r="N43"/>
  <c r="AM43"/>
  <c r="AI44"/>
  <c r="AL44"/>
  <c r="V44"/>
  <c r="Y44"/>
  <c r="K44"/>
  <c r="N44"/>
  <c r="AM44"/>
  <c r="AI45"/>
  <c r="AL45"/>
  <c r="V45"/>
  <c r="Y45"/>
  <c r="K45"/>
  <c r="N45"/>
  <c r="AM45"/>
  <c r="AI46"/>
  <c r="AL46"/>
  <c r="V46"/>
  <c r="Y46"/>
  <c r="K46"/>
  <c r="N46"/>
  <c r="AM46"/>
  <c r="AI47"/>
  <c r="AL47"/>
  <c r="V47"/>
  <c r="Y47"/>
  <c r="K47"/>
  <c r="N47"/>
  <c r="AM47"/>
  <c r="AI48"/>
  <c r="AL48"/>
  <c r="V48"/>
  <c r="Y48"/>
  <c r="K48"/>
  <c r="N48"/>
  <c r="AM48"/>
  <c r="AI49"/>
  <c r="AL49"/>
  <c r="V49"/>
  <c r="Y49"/>
  <c r="K49"/>
  <c r="N49"/>
  <c r="AM49"/>
  <c r="AI50"/>
  <c r="AL50"/>
  <c r="V50"/>
  <c r="Y50"/>
  <c r="K50"/>
  <c r="N50"/>
  <c r="AM50"/>
  <c r="AI51"/>
  <c r="AL51"/>
  <c r="V51"/>
  <c r="Y51"/>
  <c r="K51"/>
  <c r="N51"/>
  <c r="AM51"/>
  <c r="AI52"/>
  <c r="AL52"/>
  <c r="V52"/>
  <c r="Y52"/>
  <c r="K52"/>
  <c r="N52"/>
  <c r="AM52"/>
  <c r="AI53"/>
  <c r="AL53"/>
  <c r="V53"/>
  <c r="Y53"/>
  <c r="K53"/>
  <c r="N53"/>
  <c r="AM53"/>
  <c r="AI54"/>
  <c r="AL54"/>
  <c r="V54"/>
  <c r="Y54"/>
  <c r="K54"/>
  <c r="N54"/>
  <c r="AM54"/>
  <c r="AI55"/>
  <c r="AL55"/>
  <c r="V55"/>
  <c r="Y55"/>
  <c r="K55"/>
  <c r="N55"/>
  <c r="AM55"/>
  <c r="AI56"/>
  <c r="AL56"/>
  <c r="V56"/>
  <c r="Y56"/>
  <c r="K56"/>
  <c r="N56"/>
  <c r="AM56"/>
  <c r="AI57"/>
  <c r="AL57"/>
  <c r="V57"/>
  <c r="Y57"/>
  <c r="K57"/>
  <c r="N57"/>
  <c r="AM57"/>
  <c r="AI58"/>
  <c r="AL58"/>
  <c r="V58"/>
  <c r="Y58"/>
  <c r="K58"/>
  <c r="N58"/>
  <c r="AM58"/>
  <c r="AI59"/>
  <c r="AL59"/>
  <c r="V59"/>
  <c r="Y59"/>
  <c r="K59"/>
  <c r="N59"/>
  <c r="AM59"/>
  <c r="AI60"/>
  <c r="AL60"/>
  <c r="V60"/>
  <c r="Y60"/>
  <c r="K60"/>
  <c r="N60"/>
  <c r="AM60"/>
  <c r="AI61"/>
  <c r="AL61"/>
  <c r="V61"/>
  <c r="Y61"/>
  <c r="K61"/>
  <c r="N61"/>
  <c r="AM61"/>
  <c r="AI62"/>
  <c r="AL62"/>
  <c r="V62"/>
  <c r="Y62"/>
  <c r="K62"/>
  <c r="N62"/>
  <c r="AM62"/>
  <c r="AI63"/>
  <c r="AL63"/>
  <c r="V63"/>
  <c r="Y63"/>
  <c r="K63"/>
  <c r="N63"/>
  <c r="AM63"/>
  <c r="AI64"/>
  <c r="AL64"/>
  <c r="V64"/>
  <c r="Y64"/>
  <c r="K64"/>
  <c r="N64"/>
  <c r="AM64"/>
  <c r="AI65"/>
  <c r="AL65"/>
  <c r="V65"/>
  <c r="Y65"/>
  <c r="K65"/>
  <c r="N65"/>
  <c r="AM65"/>
  <c r="AI66"/>
  <c r="AL66"/>
  <c r="V66"/>
  <c r="Y66"/>
  <c r="K66"/>
  <c r="N66"/>
  <c r="AM66"/>
  <c r="AI67"/>
  <c r="AL67"/>
  <c r="V67"/>
  <c r="Y67"/>
  <c r="K67"/>
  <c r="N67"/>
  <c r="AM67"/>
  <c r="AI68"/>
  <c r="AL68"/>
  <c r="V68"/>
  <c r="Y68"/>
  <c r="K68"/>
  <c r="N68"/>
  <c r="AM68"/>
  <c r="AI71"/>
  <c r="AL71"/>
  <c r="V71"/>
  <c r="Y71"/>
  <c r="K71"/>
  <c r="N71"/>
  <c r="AM71"/>
  <c r="AI72"/>
  <c r="AL72"/>
  <c r="V72"/>
  <c r="Y72"/>
  <c r="K72"/>
  <c r="N72"/>
  <c r="AM72"/>
  <c r="AI73"/>
  <c r="AL73"/>
  <c r="V73"/>
  <c r="Y73"/>
  <c r="K73"/>
  <c r="N73"/>
  <c r="AM73"/>
  <c r="AI74"/>
  <c r="AL74"/>
  <c r="V74"/>
  <c r="Y74"/>
  <c r="K74"/>
  <c r="N74"/>
  <c r="AM74"/>
  <c r="AI75"/>
  <c r="AL75"/>
  <c r="V75"/>
  <c r="Y75"/>
  <c r="K75"/>
  <c r="N75"/>
  <c r="AM75"/>
  <c r="AI76"/>
  <c r="AL76"/>
  <c r="V76"/>
  <c r="Y76"/>
  <c r="K76"/>
  <c r="N76"/>
  <c r="AM76"/>
  <c r="AI77"/>
  <c r="AL77"/>
  <c r="V77"/>
  <c r="Y77"/>
  <c r="K77"/>
  <c r="N77"/>
  <c r="AM77"/>
  <c r="AI78"/>
  <c r="AL78"/>
  <c r="V78"/>
  <c r="Y78"/>
  <c r="K78"/>
  <c r="N78"/>
  <c r="AM78"/>
  <c r="AI79"/>
  <c r="AL79"/>
  <c r="V79"/>
  <c r="Y79"/>
  <c r="K79"/>
  <c r="N79"/>
  <c r="AM79"/>
  <c r="AI80"/>
  <c r="AL80"/>
  <c r="V80"/>
  <c r="Y80"/>
  <c r="K80"/>
  <c r="N80"/>
  <c r="AM80"/>
  <c r="AI81"/>
  <c r="AL81"/>
  <c r="V81"/>
  <c r="Y81"/>
  <c r="K81"/>
  <c r="N81"/>
  <c r="AM81"/>
  <c r="AI82"/>
  <c r="AL82"/>
  <c r="V82"/>
  <c r="Y82"/>
  <c r="K82"/>
  <c r="N82"/>
  <c r="AM82"/>
  <c r="AI83"/>
  <c r="AL83"/>
  <c r="V83"/>
  <c r="Y83"/>
  <c r="K83"/>
  <c r="N83"/>
  <c r="AM83"/>
  <c r="AI84"/>
  <c r="AL84"/>
  <c r="V84"/>
  <c r="Y84"/>
  <c r="K84"/>
  <c r="N84"/>
  <c r="AM84"/>
  <c r="AI85"/>
  <c r="AL85"/>
  <c r="V85"/>
  <c r="Y85"/>
  <c r="K85"/>
  <c r="N85"/>
  <c r="AM85"/>
  <c r="AI86"/>
  <c r="AL86"/>
  <c r="V86"/>
  <c r="Y86"/>
  <c r="K86"/>
  <c r="N86"/>
  <c r="AM86"/>
  <c r="AI87"/>
  <c r="AL87"/>
  <c r="V87"/>
  <c r="Y87"/>
  <c r="AM87"/>
  <c r="AI88"/>
  <c r="AL88"/>
  <c r="V88"/>
  <c r="Y88"/>
  <c r="K88"/>
  <c r="N88"/>
  <c r="AM88"/>
  <c r="AI89"/>
  <c r="AL89"/>
  <c r="V89"/>
  <c r="Y89"/>
  <c r="K89"/>
  <c r="N89"/>
  <c r="AM89"/>
  <c r="AI90"/>
  <c r="AL90"/>
  <c r="V90"/>
  <c r="Y90"/>
  <c r="K90"/>
  <c r="N90"/>
  <c r="AM90"/>
  <c r="AI91"/>
  <c r="AL91"/>
  <c r="V91"/>
  <c r="Y91"/>
  <c r="K91"/>
  <c r="N91"/>
  <c r="AM91"/>
  <c r="AI92"/>
  <c r="AL92"/>
  <c r="V92"/>
  <c r="Y92"/>
  <c r="K92"/>
  <c r="N92"/>
  <c r="AM92"/>
  <c r="AI93"/>
  <c r="AL93"/>
  <c r="V93"/>
  <c r="Y93"/>
  <c r="K93"/>
  <c r="N93"/>
  <c r="AM93"/>
  <c r="AI94"/>
  <c r="AL94"/>
  <c r="V94"/>
  <c r="Y94"/>
  <c r="K94"/>
  <c r="N94"/>
  <c r="AM94"/>
  <c r="AI95"/>
  <c r="AL95"/>
  <c r="V95"/>
  <c r="Y95"/>
  <c r="K95"/>
  <c r="N95"/>
  <c r="AM95"/>
  <c r="AI96"/>
  <c r="AL96"/>
  <c r="V96"/>
  <c r="Y96"/>
  <c r="K96"/>
  <c r="N96"/>
  <c r="AM96"/>
  <c r="AI97"/>
  <c r="AL97"/>
  <c r="V97"/>
  <c r="Y97"/>
  <c r="K97"/>
  <c r="N97"/>
  <c r="AM97"/>
  <c r="AI98"/>
  <c r="AL98"/>
  <c r="V98"/>
  <c r="Y98"/>
  <c r="K98"/>
  <c r="N98"/>
  <c r="AM98"/>
  <c r="AI99"/>
  <c r="AL99"/>
  <c r="V99"/>
  <c r="Y99"/>
  <c r="K99"/>
  <c r="N99"/>
  <c r="AM99"/>
  <c r="AI100"/>
  <c r="AL100"/>
  <c r="V100"/>
  <c r="Y100"/>
  <c r="K100"/>
  <c r="N100"/>
  <c r="AM100"/>
  <c r="AI101"/>
  <c r="AL101"/>
  <c r="V101"/>
  <c r="Y101"/>
  <c r="K101"/>
  <c r="N101"/>
  <c r="AM101"/>
  <c r="AI102"/>
  <c r="AL102"/>
  <c r="V102"/>
  <c r="Y102"/>
  <c r="K102"/>
  <c r="N102"/>
  <c r="AM102"/>
  <c r="AI103"/>
  <c r="AL103"/>
  <c r="V103"/>
  <c r="Y103"/>
  <c r="K103"/>
  <c r="N103"/>
  <c r="AM103"/>
  <c r="AI104"/>
  <c r="AL104"/>
  <c r="V104"/>
  <c r="Y104"/>
  <c r="K104"/>
  <c r="N104"/>
  <c r="AM104"/>
  <c r="AI105"/>
  <c r="AL105"/>
  <c r="V105"/>
  <c r="Y105"/>
  <c r="K105"/>
  <c r="N105"/>
  <c r="AM105"/>
  <c r="AI106"/>
  <c r="AL106"/>
  <c r="V106"/>
  <c r="Y106"/>
  <c r="K106"/>
  <c r="N106"/>
  <c r="AM106"/>
  <c r="AI107"/>
  <c r="AL107"/>
  <c r="V107"/>
  <c r="Y107"/>
  <c r="K107"/>
  <c r="N107"/>
  <c r="AM107"/>
  <c r="AI108"/>
  <c r="AL108"/>
  <c r="V108"/>
  <c r="Y108"/>
  <c r="K108"/>
  <c r="N108"/>
  <c r="AM108"/>
  <c r="AI109"/>
  <c r="AL109"/>
  <c r="V109"/>
  <c r="Y109"/>
  <c r="K109"/>
  <c r="N109"/>
  <c r="AM109"/>
  <c r="AI110"/>
  <c r="AL110"/>
  <c r="V110"/>
  <c r="Y110"/>
  <c r="K110"/>
  <c r="N110"/>
  <c r="AM110"/>
  <c r="AI111"/>
  <c r="AL111"/>
  <c r="V111"/>
  <c r="Y111"/>
  <c r="K111"/>
  <c r="N111"/>
  <c r="AM111"/>
  <c r="AI112"/>
  <c r="AL112"/>
  <c r="V112"/>
  <c r="Y112"/>
  <c r="K112"/>
  <c r="N112"/>
  <c r="AM112"/>
  <c r="AI113"/>
  <c r="AL113"/>
  <c r="V113"/>
  <c r="Y113"/>
  <c r="K113"/>
  <c r="N113"/>
  <c r="AM113"/>
  <c r="AI114"/>
  <c r="AL114"/>
  <c r="V114"/>
  <c r="Y114"/>
  <c r="K114"/>
  <c r="N114"/>
  <c r="AM114"/>
  <c r="AI115"/>
  <c r="AL115"/>
  <c r="V115"/>
  <c r="Y115"/>
  <c r="K115"/>
  <c r="N115"/>
  <c r="AM115"/>
  <c r="AI116"/>
  <c r="AL116"/>
  <c r="V116"/>
  <c r="Y116"/>
  <c r="K116"/>
  <c r="N116"/>
  <c r="AM116"/>
  <c r="AI117"/>
  <c r="AL117"/>
  <c r="V117"/>
  <c r="Y117"/>
  <c r="K117"/>
  <c r="N117"/>
  <c r="AM117"/>
  <c r="AI118"/>
  <c r="AL118"/>
  <c r="V118"/>
  <c r="Y118"/>
  <c r="K118"/>
  <c r="N118"/>
  <c r="AM118"/>
  <c r="AI119"/>
  <c r="AL119"/>
  <c r="V119"/>
  <c r="Y119"/>
  <c r="K119"/>
  <c r="N119"/>
  <c r="AM119"/>
  <c r="AI120"/>
  <c r="AL120"/>
  <c r="V120"/>
  <c r="Y120"/>
  <c r="K120"/>
  <c r="N120"/>
  <c r="AM120"/>
  <c r="AI121"/>
  <c r="AL121"/>
  <c r="V121"/>
  <c r="Y121"/>
  <c r="K121"/>
  <c r="N121"/>
  <c r="AM121"/>
  <c r="AI122"/>
  <c r="AL122"/>
  <c r="V122"/>
  <c r="Y122"/>
  <c r="K122"/>
  <c r="N122"/>
  <c r="AM122"/>
  <c r="AI123"/>
  <c r="AL123"/>
  <c r="V123"/>
  <c r="Y123"/>
  <c r="K123"/>
  <c r="N123"/>
  <c r="AM123"/>
  <c r="AI124"/>
  <c r="AL124"/>
  <c r="V124"/>
  <c r="Y124"/>
  <c r="K124"/>
  <c r="N124"/>
  <c r="AM124"/>
  <c r="AI125"/>
  <c r="AL125"/>
  <c r="V125"/>
  <c r="Y125"/>
  <c r="K125"/>
  <c r="N125"/>
  <c r="AM125"/>
  <c r="AI126"/>
  <c r="AL126"/>
  <c r="V126"/>
  <c r="Y126"/>
  <c r="K126"/>
  <c r="N126"/>
  <c r="AM126"/>
  <c r="AI127"/>
  <c r="AL127"/>
  <c r="V127"/>
  <c r="Y127"/>
  <c r="K127"/>
  <c r="N127"/>
  <c r="AM127"/>
  <c r="AI128"/>
  <c r="AL128"/>
  <c r="V128"/>
  <c r="Y128"/>
  <c r="K128"/>
  <c r="N128"/>
  <c r="AM128"/>
  <c r="AI129"/>
  <c r="AL129"/>
  <c r="V129"/>
  <c r="Y129"/>
  <c r="K129"/>
  <c r="N129"/>
  <c r="AM129"/>
  <c r="AI130"/>
  <c r="AL130"/>
  <c r="V130"/>
  <c r="Y130"/>
  <c r="K130"/>
  <c r="N130"/>
  <c r="AM130"/>
  <c r="AI131"/>
  <c r="AL131"/>
  <c r="V131"/>
  <c r="Y131"/>
  <c r="K131"/>
  <c r="N131"/>
  <c r="AM131"/>
  <c r="AI132"/>
  <c r="AL132"/>
  <c r="V132"/>
  <c r="Y132"/>
  <c r="K132"/>
  <c r="N132"/>
  <c r="AM132"/>
  <c r="AI133"/>
  <c r="AL133"/>
  <c r="V133"/>
  <c r="Y133"/>
  <c r="K133"/>
  <c r="N133"/>
  <c r="AM133"/>
  <c r="AI134"/>
  <c r="AL134"/>
  <c r="V134"/>
  <c r="Y134"/>
  <c r="K134"/>
  <c r="N134"/>
  <c r="AM134"/>
  <c r="AM139"/>
  <c r="Y141"/>
  <c r="AL141"/>
  <c r="N141"/>
  <c r="AM141"/>
  <c r="AO32"/>
  <c r="AN3"/>
  <c r="AN4"/>
  <c r="AN5"/>
  <c r="AN6"/>
  <c r="AN7"/>
  <c r="AN8"/>
  <c r="AN9"/>
  <c r="AN11"/>
  <c r="AN12"/>
  <c r="AN13"/>
  <c r="AN14"/>
  <c r="AN15"/>
  <c r="AN16"/>
  <c r="AN17"/>
  <c r="AN18"/>
  <c r="AN19"/>
  <c r="AN20"/>
  <c r="AN22"/>
  <c r="AN23"/>
  <c r="AN25"/>
  <c r="AN26"/>
  <c r="AN27"/>
  <c r="AN28"/>
  <c r="AN29"/>
  <c r="AN30"/>
  <c r="AN31"/>
  <c r="AN33"/>
  <c r="AN34"/>
  <c r="AN35"/>
  <c r="AN36"/>
  <c r="AN37"/>
  <c r="AN38"/>
  <c r="AN39"/>
  <c r="AN40"/>
  <c r="AN44"/>
  <c r="AN45"/>
  <c r="AN46"/>
  <c r="AN47"/>
  <c r="AN48"/>
  <c r="AN49"/>
  <c r="AN50"/>
  <c r="AN51"/>
  <c r="AN52"/>
  <c r="AN53"/>
  <c r="AN54"/>
  <c r="AN55"/>
  <c r="AN56"/>
  <c r="AN57"/>
  <c r="AN58"/>
  <c r="AN59"/>
  <c r="AN60"/>
  <c r="AN61"/>
  <c r="AN62"/>
  <c r="AN63"/>
  <c r="AN64"/>
  <c r="AN65"/>
  <c r="AN66"/>
  <c r="AN67"/>
  <c r="AN68"/>
  <c r="AN71"/>
  <c r="AN72"/>
  <c r="AN73"/>
  <c r="AN74"/>
  <c r="AN75"/>
  <c r="AN76"/>
  <c r="AN77"/>
  <c r="AN78"/>
  <c r="AN79"/>
  <c r="AN81"/>
  <c r="AN82"/>
  <c r="AN83"/>
  <c r="AN84"/>
  <c r="AN85"/>
  <c r="AN86"/>
  <c r="AN87"/>
  <c r="AN89"/>
  <c r="AN90"/>
  <c r="AN91"/>
  <c r="AN92"/>
  <c r="AN93"/>
  <c r="AN96"/>
  <c r="AN97"/>
  <c r="AN98"/>
  <c r="AN99"/>
  <c r="AN100"/>
  <c r="AN101"/>
  <c r="AN102"/>
  <c r="AN103"/>
  <c r="AN104"/>
  <c r="AN105"/>
  <c r="AN106"/>
  <c r="AN108"/>
  <c r="AN109"/>
  <c r="AN110"/>
  <c r="AN111"/>
  <c r="AN112"/>
  <c r="AN113"/>
  <c r="AN114"/>
  <c r="AN115"/>
  <c r="AN116"/>
  <c r="AN117"/>
  <c r="AN118"/>
  <c r="AN119"/>
  <c r="AN120"/>
  <c r="AN122"/>
  <c r="AN124"/>
  <c r="AN126"/>
  <c r="AN127"/>
  <c r="AN128"/>
  <c r="AN129"/>
  <c r="AN131"/>
  <c r="AN132"/>
  <c r="AN133"/>
  <c r="AN134"/>
  <c r="AN135"/>
  <c r="AO3"/>
  <c r="AO4"/>
  <c r="AO5"/>
  <c r="AO6"/>
  <c r="AO7"/>
  <c r="AO8"/>
  <c r="AO9"/>
  <c r="AO11"/>
  <c r="AO12"/>
  <c r="AO13"/>
  <c r="AO14"/>
  <c r="AO15"/>
  <c r="AO16"/>
  <c r="AO17"/>
  <c r="AO18"/>
  <c r="AO19"/>
  <c r="AO20"/>
  <c r="AO21"/>
  <c r="AO22"/>
  <c r="AO23"/>
  <c r="AO25"/>
  <c r="AO26"/>
  <c r="AO27"/>
  <c r="AO28"/>
  <c r="AO29"/>
  <c r="AO30"/>
  <c r="AO31"/>
  <c r="AO33"/>
  <c r="AO34"/>
  <c r="AO35"/>
  <c r="AO36"/>
  <c r="AO37"/>
  <c r="AO38"/>
  <c r="AO39"/>
  <c r="AO40"/>
  <c r="AO41"/>
  <c r="AO42"/>
  <c r="AO44"/>
  <c r="AO45"/>
  <c r="AO46"/>
  <c r="AO47"/>
  <c r="AO48"/>
  <c r="AO49"/>
  <c r="AO50"/>
  <c r="AO51"/>
  <c r="AO52"/>
  <c r="AO53"/>
  <c r="AO54"/>
  <c r="AO55"/>
  <c r="AO56"/>
  <c r="AO57"/>
  <c r="AO58"/>
  <c r="AO59"/>
  <c r="AO60"/>
  <c r="AO61"/>
  <c r="AO62"/>
  <c r="AO63"/>
  <c r="AO64"/>
  <c r="AO65"/>
  <c r="AO66"/>
  <c r="AO67"/>
  <c r="AO68"/>
  <c r="AO71"/>
  <c r="AO72"/>
  <c r="AO73"/>
  <c r="AO74"/>
  <c r="AO75"/>
  <c r="AO76"/>
  <c r="AO77"/>
  <c r="AO78"/>
  <c r="AO79"/>
  <c r="AO81"/>
  <c r="AO82"/>
  <c r="AO83"/>
  <c r="AO84"/>
  <c r="AO85"/>
  <c r="AO86"/>
  <c r="AO87"/>
  <c r="AO89"/>
  <c r="AO90"/>
  <c r="AO91"/>
  <c r="AO92"/>
  <c r="AO93"/>
  <c r="AO94"/>
  <c r="AO96"/>
  <c r="AO97"/>
  <c r="AO98"/>
  <c r="AO99"/>
  <c r="AO100"/>
  <c r="AO101"/>
  <c r="AO102"/>
  <c r="AO103"/>
  <c r="AO104"/>
  <c r="AO105"/>
  <c r="AO106"/>
  <c r="AO107"/>
  <c r="AO108"/>
  <c r="AO109"/>
  <c r="AO110"/>
  <c r="AO111"/>
  <c r="AO112"/>
  <c r="AO113"/>
  <c r="AO114"/>
  <c r="AO115"/>
  <c r="AO116"/>
  <c r="AO117"/>
  <c r="AO118"/>
  <c r="AO119"/>
  <c r="AO120"/>
  <c r="AO121"/>
  <c r="AO122"/>
  <c r="AO124"/>
  <c r="AO126"/>
  <c r="AO127"/>
  <c r="AO128"/>
  <c r="AO129"/>
  <c r="AO130"/>
  <c r="AO131"/>
  <c r="AO132"/>
  <c r="AO133"/>
  <c r="AO134"/>
  <c r="AO135"/>
  <c r="AP3"/>
  <c r="AP4"/>
  <c r="AP5"/>
  <c r="AP6"/>
  <c r="AP7"/>
  <c r="AP8"/>
  <c r="AP9"/>
  <c r="AP10"/>
  <c r="AP11"/>
  <c r="AP12"/>
  <c r="AP13"/>
  <c r="AP14"/>
  <c r="AP15"/>
  <c r="AP16"/>
  <c r="AP17"/>
  <c r="AP18"/>
  <c r="AP19"/>
  <c r="AP20"/>
  <c r="AP22"/>
  <c r="AP23"/>
  <c r="AP24"/>
  <c r="AP25"/>
  <c r="AP26"/>
  <c r="AP27"/>
  <c r="AP28"/>
  <c r="AP29"/>
  <c r="AP30"/>
  <c r="AP31"/>
  <c r="AP33"/>
  <c r="AP34"/>
  <c r="AP35"/>
  <c r="AP36"/>
  <c r="AP37"/>
  <c r="AP38"/>
  <c r="AP39"/>
  <c r="AP40"/>
  <c r="AP43"/>
  <c r="AP44"/>
  <c r="AP45"/>
  <c r="AP46"/>
  <c r="AP47"/>
  <c r="AP48"/>
  <c r="AP49"/>
  <c r="AP50"/>
  <c r="AP51"/>
  <c r="AP52"/>
  <c r="AP53"/>
  <c r="AP54"/>
  <c r="AP55"/>
  <c r="AP56"/>
  <c r="AP57"/>
  <c r="AP58"/>
  <c r="AP59"/>
  <c r="AP60"/>
  <c r="AP61"/>
  <c r="AP62"/>
  <c r="AP63"/>
  <c r="AP64"/>
  <c r="AP65"/>
  <c r="AP66"/>
  <c r="AP67"/>
  <c r="AP68"/>
  <c r="AP71"/>
  <c r="AP72"/>
  <c r="AP73"/>
  <c r="AP74"/>
  <c r="AP75"/>
  <c r="AP76"/>
  <c r="AP77"/>
  <c r="AP78"/>
  <c r="AP79"/>
  <c r="AP80"/>
  <c r="AP81"/>
  <c r="AP82"/>
  <c r="AP83"/>
  <c r="AP84"/>
  <c r="AP85"/>
  <c r="AP86"/>
  <c r="AP87"/>
  <c r="AP88"/>
  <c r="AP89"/>
  <c r="AP90"/>
  <c r="AP91"/>
  <c r="AP92"/>
  <c r="AP93"/>
  <c r="AP95"/>
  <c r="AP96"/>
  <c r="AP97"/>
  <c r="AP98"/>
  <c r="AP99"/>
  <c r="AP100"/>
  <c r="AP101"/>
  <c r="AP102"/>
  <c r="AP103"/>
  <c r="AP104"/>
  <c r="AP105"/>
  <c r="AP106"/>
  <c r="AP108"/>
  <c r="AP109"/>
  <c r="AP110"/>
  <c r="AP111"/>
  <c r="AP112"/>
  <c r="AP113"/>
  <c r="AP114"/>
  <c r="AP115"/>
  <c r="AP116"/>
  <c r="AP117"/>
  <c r="AP118"/>
  <c r="AP119"/>
  <c r="AP120"/>
  <c r="AP122"/>
  <c r="AP123"/>
  <c r="AP124"/>
  <c r="AP125"/>
  <c r="AP126"/>
  <c r="AP127"/>
  <c r="AP128"/>
  <c r="AP129"/>
  <c r="AP131"/>
  <c r="AP132"/>
  <c r="AP133"/>
  <c r="AP134"/>
  <c r="AP135"/>
  <c r="AQ135"/>
  <c r="AN139"/>
  <c r="AK69"/>
  <c r="X69"/>
  <c r="M69"/>
  <c r="AL69"/>
  <c r="Y69"/>
  <c r="AI135"/>
  <c r="AI137"/>
  <c r="AL137"/>
  <c r="AL135"/>
  <c r="V135"/>
  <c r="V137"/>
  <c r="Y137"/>
  <c r="Y135"/>
  <c r="K137"/>
  <c r="N137"/>
  <c r="N136"/>
  <c r="N69"/>
  <c r="K135"/>
  <c r="N135"/>
  <c r="V102" i="1"/>
  <c r="O102"/>
  <c r="H102"/>
  <c r="W102"/>
  <c r="V101"/>
  <c r="O101"/>
  <c r="H101"/>
  <c r="W101"/>
  <c r="V100"/>
  <c r="O100"/>
  <c r="H100"/>
  <c r="W100"/>
  <c r="V99"/>
  <c r="O99"/>
  <c r="H99"/>
  <c r="W99"/>
  <c r="V98"/>
  <c r="O98"/>
  <c r="H98"/>
  <c r="W98"/>
  <c r="V97"/>
  <c r="O97"/>
  <c r="H97"/>
  <c r="W97"/>
  <c r="V96"/>
  <c r="O96"/>
  <c r="H96"/>
  <c r="W96"/>
  <c r="V95"/>
  <c r="O95"/>
  <c r="H95"/>
  <c r="W95"/>
  <c r="V94"/>
  <c r="O94"/>
  <c r="H94"/>
  <c r="W94"/>
  <c r="V93"/>
  <c r="O93"/>
  <c r="H93"/>
  <c r="W93"/>
  <c r="V92"/>
  <c r="O92"/>
  <c r="H92"/>
  <c r="W92"/>
  <c r="V91"/>
  <c r="O91"/>
  <c r="H91"/>
  <c r="W91"/>
  <c r="V90"/>
  <c r="O90"/>
  <c r="H90"/>
  <c r="W90"/>
  <c r="V89"/>
  <c r="O89"/>
  <c r="H89"/>
  <c r="W89"/>
  <c r="V88"/>
  <c r="O88"/>
  <c r="H88"/>
  <c r="W88"/>
  <c r="V87"/>
  <c r="O87"/>
  <c r="H87"/>
  <c r="W87"/>
  <c r="V86"/>
  <c r="O86"/>
  <c r="H86"/>
  <c r="W86"/>
  <c r="V85"/>
  <c r="O85"/>
  <c r="H85"/>
  <c r="W85"/>
  <c r="V84"/>
  <c r="O84"/>
  <c r="H84"/>
  <c r="W84"/>
  <c r="V83"/>
  <c r="O83"/>
  <c r="H83"/>
  <c r="W83"/>
  <c r="V82"/>
  <c r="O82"/>
  <c r="H82"/>
  <c r="W82"/>
  <c r="W81"/>
  <c r="W80"/>
  <c r="W79"/>
  <c r="W78"/>
  <c r="V77"/>
  <c r="O77"/>
  <c r="H77"/>
  <c r="W77"/>
  <c r="V76"/>
  <c r="O76"/>
  <c r="H76"/>
  <c r="W76"/>
  <c r="V75"/>
  <c r="O75"/>
  <c r="H75"/>
  <c r="W75"/>
  <c r="V74"/>
  <c r="O74"/>
  <c r="H74"/>
  <c r="W74"/>
  <c r="V73"/>
  <c r="O73"/>
  <c r="H73"/>
  <c r="W73"/>
  <c r="V72"/>
  <c r="O72"/>
  <c r="H72"/>
  <c r="W72"/>
  <c r="V71"/>
  <c r="O71"/>
  <c r="H71"/>
  <c r="W71"/>
  <c r="V70"/>
  <c r="O70"/>
  <c r="H70"/>
  <c r="W70"/>
  <c r="V69"/>
  <c r="O69"/>
  <c r="H69"/>
  <c r="W69"/>
  <c r="V68"/>
  <c r="O68"/>
  <c r="H68"/>
  <c r="W68"/>
  <c r="V67"/>
  <c r="O67"/>
  <c r="H67"/>
  <c r="W67"/>
  <c r="V66"/>
  <c r="O66"/>
  <c r="H66"/>
  <c r="W66"/>
  <c r="V65"/>
  <c r="O65"/>
  <c r="H65"/>
  <c r="W65"/>
  <c r="V64"/>
  <c r="O64"/>
  <c r="H64"/>
  <c r="W64"/>
  <c r="V63"/>
  <c r="O63"/>
  <c r="H63"/>
  <c r="W63"/>
  <c r="V62"/>
  <c r="O62"/>
  <c r="H62"/>
  <c r="W62"/>
  <c r="V60"/>
  <c r="O60"/>
  <c r="H60"/>
  <c r="W60"/>
  <c r="V59"/>
  <c r="O59"/>
  <c r="H59"/>
  <c r="W59"/>
  <c r="V58"/>
  <c r="O58"/>
  <c r="H58"/>
  <c r="W58"/>
  <c r="V57"/>
  <c r="O57"/>
  <c r="H57"/>
  <c r="W57"/>
  <c r="V56"/>
  <c r="O56"/>
  <c r="H56"/>
  <c r="W56"/>
  <c r="W55"/>
  <c r="W54"/>
  <c r="W53"/>
  <c r="W52"/>
  <c r="W51"/>
  <c r="V50"/>
  <c r="O50"/>
  <c r="H50"/>
  <c r="W50"/>
  <c r="V49"/>
  <c r="O49"/>
  <c r="H49"/>
  <c r="W49"/>
  <c r="V48"/>
  <c r="O48"/>
  <c r="H48"/>
  <c r="W48"/>
  <c r="V47"/>
  <c r="O47"/>
  <c r="H47"/>
  <c r="W47"/>
  <c r="V46"/>
  <c r="O46"/>
  <c r="H46"/>
  <c r="W46"/>
  <c r="V45"/>
  <c r="O45"/>
  <c r="H45"/>
  <c r="W45"/>
  <c r="V44"/>
  <c r="O44"/>
  <c r="H44"/>
  <c r="W44"/>
  <c r="V43"/>
  <c r="O43"/>
  <c r="H43"/>
  <c r="W43"/>
  <c r="V42"/>
  <c r="O42"/>
  <c r="H42"/>
  <c r="W42"/>
  <c r="V41"/>
  <c r="O41"/>
  <c r="H41"/>
  <c r="W41"/>
  <c r="V40"/>
  <c r="O40"/>
  <c r="H40"/>
  <c r="W40"/>
  <c r="V39"/>
  <c r="O39"/>
  <c r="H39"/>
  <c r="W39"/>
  <c r="V38"/>
  <c r="O38"/>
  <c r="H38"/>
  <c r="W38"/>
  <c r="V37"/>
  <c r="O37"/>
  <c r="H37"/>
  <c r="W37"/>
  <c r="V36"/>
  <c r="O36"/>
  <c r="H36"/>
  <c r="W36"/>
  <c r="V35"/>
  <c r="O35"/>
  <c r="H35"/>
  <c r="W35"/>
  <c r="V34"/>
  <c r="O34"/>
  <c r="H34"/>
  <c r="W34"/>
  <c r="V33"/>
  <c r="O33"/>
  <c r="H33"/>
  <c r="W33"/>
  <c r="V32"/>
  <c r="O32"/>
  <c r="H32"/>
  <c r="W32"/>
  <c r="V31"/>
  <c r="O31"/>
  <c r="H31"/>
  <c r="W31"/>
  <c r="V30"/>
  <c r="O30"/>
  <c r="H30"/>
  <c r="W30"/>
  <c r="V29"/>
  <c r="O29"/>
  <c r="H29"/>
  <c r="W29"/>
  <c r="V28"/>
  <c r="O28"/>
  <c r="H28"/>
  <c r="W28"/>
  <c r="W27"/>
  <c r="W26"/>
  <c r="V25"/>
  <c r="O25"/>
  <c r="H25"/>
  <c r="W25"/>
  <c r="V24"/>
  <c r="O24"/>
  <c r="H24"/>
  <c r="W24"/>
  <c r="V23"/>
  <c r="O23"/>
  <c r="H23"/>
  <c r="W23"/>
  <c r="V22"/>
  <c r="O22"/>
  <c r="H22"/>
  <c r="W22"/>
  <c r="V21"/>
  <c r="O21"/>
  <c r="H21"/>
  <c r="W21"/>
  <c r="V20"/>
  <c r="O20"/>
  <c r="H20"/>
  <c r="W20"/>
  <c r="V19"/>
  <c r="O19"/>
  <c r="H19"/>
  <c r="W19"/>
  <c r="V18"/>
  <c r="O18"/>
  <c r="H18"/>
  <c r="W18"/>
  <c r="V17"/>
  <c r="O17"/>
  <c r="H17"/>
  <c r="W17"/>
  <c r="V16"/>
  <c r="O16"/>
  <c r="H16"/>
  <c r="W16"/>
  <c r="V15"/>
  <c r="O15"/>
  <c r="H15"/>
  <c r="W15"/>
  <c r="V14"/>
  <c r="O14"/>
  <c r="H14"/>
  <c r="W14"/>
  <c r="V13"/>
  <c r="O13"/>
  <c r="H13"/>
  <c r="W13"/>
  <c r="V12"/>
  <c r="O12"/>
  <c r="H12"/>
  <c r="W12"/>
  <c r="V11"/>
  <c r="O11"/>
  <c r="H11"/>
  <c r="W11"/>
  <c r="V10"/>
  <c r="O10"/>
  <c r="H10"/>
  <c r="W10"/>
  <c r="V9"/>
  <c r="O9"/>
  <c r="H9"/>
  <c r="W9"/>
  <c r="V8"/>
  <c r="O8"/>
  <c r="H8"/>
  <c r="W8"/>
  <c r="V7"/>
  <c r="O7"/>
  <c r="H7"/>
  <c r="W7"/>
  <c r="V6"/>
  <c r="O6"/>
  <c r="H6"/>
  <c r="W6"/>
  <c r="V5"/>
  <c r="O5"/>
  <c r="H5"/>
  <c r="W5"/>
  <c r="V4"/>
  <c r="O4"/>
  <c r="H4"/>
  <c r="W4"/>
  <c r="V3"/>
  <c r="O3"/>
  <c r="H3"/>
  <c r="W3"/>
  <c r="V61"/>
  <c r="O61"/>
  <c r="H61"/>
  <c r="W61"/>
  <c r="V103"/>
  <c r="O103"/>
  <c r="R5" i="4"/>
  <c r="V5"/>
  <c r="R8"/>
  <c r="V8"/>
  <c r="R24"/>
  <c r="V24"/>
  <c r="R15"/>
  <c r="V15"/>
  <c r="R4"/>
  <c r="V4"/>
  <c r="W26"/>
  <c r="L24"/>
  <c r="E24"/>
  <c r="H24"/>
  <c r="W24"/>
  <c r="R23"/>
  <c r="V23"/>
  <c r="L23"/>
  <c r="E23"/>
  <c r="H23"/>
  <c r="W23"/>
  <c r="R22"/>
  <c r="V22"/>
  <c r="L22"/>
  <c r="E22"/>
  <c r="H22"/>
  <c r="W22"/>
  <c r="R21"/>
  <c r="V21"/>
  <c r="L21"/>
  <c r="E21"/>
  <c r="H21"/>
  <c r="W21"/>
  <c r="R20"/>
  <c r="V20"/>
  <c r="L20"/>
  <c r="E20"/>
  <c r="H20"/>
  <c r="W20"/>
  <c r="R19"/>
  <c r="V19"/>
  <c r="L19"/>
  <c r="E19"/>
  <c r="H19"/>
  <c r="W19"/>
  <c r="R18"/>
  <c r="V18"/>
  <c r="L18"/>
  <c r="E18"/>
  <c r="H18"/>
  <c r="W18"/>
  <c r="R17"/>
  <c r="V17"/>
  <c r="L17"/>
  <c r="E17"/>
  <c r="H17"/>
  <c r="W17"/>
  <c r="R16"/>
  <c r="V16"/>
  <c r="L16"/>
  <c r="E16"/>
  <c r="H16"/>
  <c r="W16"/>
  <c r="L15"/>
  <c r="E15"/>
  <c r="H15"/>
  <c r="W15"/>
  <c r="R13"/>
  <c r="V13"/>
  <c r="L13"/>
  <c r="E13"/>
  <c r="H13"/>
  <c r="W13"/>
  <c r="R12"/>
  <c r="V12"/>
  <c r="L12"/>
  <c r="E12"/>
  <c r="H12"/>
  <c r="W12"/>
  <c r="R11"/>
  <c r="V11"/>
  <c r="L11"/>
  <c r="E11"/>
  <c r="H11"/>
  <c r="W11"/>
  <c r="R10"/>
  <c r="V10"/>
  <c r="L10"/>
  <c r="E10"/>
  <c r="H10"/>
  <c r="W10"/>
  <c r="R9"/>
  <c r="V9"/>
  <c r="L9"/>
  <c r="E9"/>
  <c r="H9"/>
  <c r="W9"/>
  <c r="L8"/>
  <c r="E8"/>
  <c r="H8"/>
  <c r="W8"/>
  <c r="R7"/>
  <c r="V7"/>
  <c r="L7"/>
  <c r="E7"/>
  <c r="H7"/>
  <c r="W7"/>
  <c r="R6"/>
  <c r="V6"/>
  <c r="L6"/>
  <c r="E6"/>
  <c r="H6"/>
  <c r="W6"/>
  <c r="L5"/>
  <c r="E5"/>
  <c r="H5"/>
  <c r="W5"/>
  <c r="L4"/>
  <c r="E4"/>
  <c r="H4"/>
  <c r="W4"/>
  <c r="R3"/>
  <c r="V3"/>
  <c r="L3"/>
  <c r="E3"/>
  <c r="H3"/>
  <c r="W3"/>
  <c r="R14"/>
  <c r="V14"/>
  <c r="L14"/>
  <c r="E14"/>
  <c r="H14"/>
  <c r="W14"/>
  <c r="R25"/>
  <c r="V25"/>
  <c r="L25"/>
  <c r="E25"/>
  <c r="H25"/>
  <c r="X26"/>
  <c r="X24"/>
  <c r="X23"/>
  <c r="X22"/>
  <c r="X21"/>
  <c r="X20"/>
  <c r="X19"/>
  <c r="X18"/>
  <c r="X17"/>
  <c r="X16"/>
  <c r="X15"/>
  <c r="X13"/>
  <c r="X12"/>
  <c r="X11"/>
  <c r="X10"/>
  <c r="X9"/>
  <c r="X8"/>
  <c r="X7"/>
  <c r="X6"/>
  <c r="X5"/>
  <c r="X4"/>
  <c r="X3"/>
  <c r="X14"/>
  <c r="U27" i="3"/>
  <c r="U26"/>
  <c r="U25"/>
  <c r="T23"/>
  <c r="M23"/>
  <c r="G23"/>
  <c r="U23"/>
  <c r="T22"/>
  <c r="M22"/>
  <c r="G22"/>
  <c r="U22"/>
  <c r="T21"/>
  <c r="M21"/>
  <c r="G21"/>
  <c r="U21"/>
  <c r="T20"/>
  <c r="M20"/>
  <c r="G20"/>
  <c r="U20"/>
  <c r="T19"/>
  <c r="M19"/>
  <c r="G19"/>
  <c r="U19"/>
  <c r="T18"/>
  <c r="M18"/>
  <c r="G18"/>
  <c r="U18"/>
  <c r="T17"/>
  <c r="M17"/>
  <c r="G17"/>
  <c r="U17"/>
  <c r="T16"/>
  <c r="M16"/>
  <c r="G16"/>
  <c r="U16"/>
  <c r="T15"/>
  <c r="M15"/>
  <c r="G15"/>
  <c r="U15"/>
  <c r="T14"/>
  <c r="M14"/>
  <c r="G14"/>
  <c r="U14"/>
  <c r="M13"/>
  <c r="G13"/>
  <c r="T13"/>
  <c r="U13"/>
  <c r="T12"/>
  <c r="M12"/>
  <c r="G12"/>
  <c r="U12"/>
  <c r="T11"/>
  <c r="M11"/>
  <c r="G11"/>
  <c r="U11"/>
  <c r="T10"/>
  <c r="M10"/>
  <c r="G10"/>
  <c r="U10"/>
  <c r="T9"/>
  <c r="M9"/>
  <c r="G9"/>
  <c r="U9"/>
  <c r="T8"/>
  <c r="M8"/>
  <c r="G8"/>
  <c r="U8"/>
  <c r="T7"/>
  <c r="M7"/>
  <c r="G7"/>
  <c r="U7"/>
  <c r="T6"/>
  <c r="M6"/>
  <c r="G6"/>
  <c r="U6"/>
  <c r="T5"/>
  <c r="M5"/>
  <c r="G5"/>
  <c r="U5"/>
  <c r="T4"/>
  <c r="M4"/>
  <c r="G4"/>
  <c r="U4"/>
  <c r="T3"/>
  <c r="M3"/>
  <c r="G3"/>
  <c r="U3"/>
  <c r="T2"/>
  <c r="M2"/>
  <c r="G2"/>
  <c r="U2"/>
  <c r="T24"/>
  <c r="M24"/>
</calcChain>
</file>

<file path=xl/sharedStrings.xml><?xml version="1.0" encoding="utf-8"?>
<sst xmlns="http://schemas.openxmlformats.org/spreadsheetml/2006/main" count="749" uniqueCount="423">
  <si>
    <t>CHOQUE HUACO, DIEGO GUILLERMO</t>
  </si>
  <si>
    <t>GAMIO NUÑEZ, FABIAN SEBASTIAN</t>
  </si>
  <si>
    <t xml:space="preserve">HUAYHUA QUISPE, GIANCARLO </t>
  </si>
  <si>
    <t>MAMANI FARFAN, ROQUE ALEJANDRO</t>
  </si>
  <si>
    <t xml:space="preserve">NOA JARA, MAURICIO GONZALO </t>
  </si>
  <si>
    <t>PALMA ESPINOZA, DIANA BELEN</t>
  </si>
  <si>
    <t>RODRIGUEZ MEDINA, DIEGO ALBERTO</t>
  </si>
  <si>
    <t>ROMAÑA VILLA, MIGUEL</t>
  </si>
  <si>
    <t xml:space="preserve">RETAMOZO ARANZAMENDI, CESAR AUGUSTO </t>
  </si>
  <si>
    <t xml:space="preserve">RIVERA USNAYO, KEVIN LUIS </t>
  </si>
  <si>
    <t>ROSAS AROSQUIPA, JESUS ANTONIO</t>
  </si>
  <si>
    <t>VARGAS PAREJA, FREDY FRANS</t>
  </si>
  <si>
    <t>VIZCARRA GALLEGOS, JOEL EDUARDO</t>
  </si>
  <si>
    <t xml:space="preserve">ZEVALLOS BACA, HENRY DIEGO </t>
  </si>
  <si>
    <t>EjClase3</t>
    <phoneticPr fontId="1" type="noConversion"/>
  </si>
  <si>
    <t>EjClase4</t>
    <phoneticPr fontId="1" type="noConversion"/>
  </si>
  <si>
    <t>EjClase5</t>
    <phoneticPr fontId="1" type="noConversion"/>
  </si>
  <si>
    <t>EjClase6</t>
    <phoneticPr fontId="1" type="noConversion"/>
  </si>
  <si>
    <t>TRABS</t>
    <phoneticPr fontId="1" type="noConversion"/>
  </si>
  <si>
    <t>Asist</t>
    <phoneticPr fontId="1" type="noConversion"/>
  </si>
  <si>
    <t>EXAM</t>
    <phoneticPr fontId="1" type="noConversion"/>
  </si>
  <si>
    <t>10%</t>
    <phoneticPr fontId="1" type="noConversion"/>
  </si>
  <si>
    <t>P</t>
    <phoneticPr fontId="1" type="noConversion"/>
  </si>
  <si>
    <t>10%</t>
    <phoneticPr fontId="1" type="noConversion"/>
  </si>
  <si>
    <t>Asist</t>
    <phoneticPr fontId="1" type="noConversion"/>
  </si>
  <si>
    <t>20</t>
    <phoneticPr fontId="1" type="noConversion"/>
  </si>
  <si>
    <t>Lopez Corrales, Manuel Alejandro</t>
    <phoneticPr fontId="1" type="noConversion"/>
  </si>
  <si>
    <t>BARRIONUEVO MANCHEGO, JOE LENIN</t>
  </si>
  <si>
    <t>TUPAYACHI HOLGADO, GUILLERMO</t>
  </si>
  <si>
    <t>BAUTISTA TORRES, RENZO RODOLFO</t>
  </si>
  <si>
    <t>Jueves 11 a 1pm</t>
  </si>
  <si>
    <t xml:space="preserve">PACHECO HUACHACA, ALONSO MARCEL </t>
  </si>
  <si>
    <t>L6</t>
    <phoneticPr fontId="1" type="noConversion"/>
  </si>
  <si>
    <t>PractCalif</t>
    <phoneticPr fontId="1" type="noConversion"/>
  </si>
  <si>
    <t>12</t>
    <phoneticPr fontId="1" type="noConversion"/>
  </si>
  <si>
    <t>L1</t>
    <phoneticPr fontId="1" type="noConversion"/>
  </si>
  <si>
    <t>L2</t>
    <phoneticPr fontId="1" type="noConversion"/>
  </si>
  <si>
    <t>Pcal</t>
    <phoneticPr fontId="1" type="noConversion"/>
  </si>
  <si>
    <t>Asist</t>
    <phoneticPr fontId="1" type="noConversion"/>
  </si>
  <si>
    <t>PROM</t>
    <phoneticPr fontId="1" type="noConversion"/>
  </si>
  <si>
    <t>L3</t>
    <phoneticPr fontId="1" type="noConversion"/>
  </si>
  <si>
    <t>L4 los q no tienen nota es porque no alcance a revisar</t>
    <phoneticPr fontId="1" type="noConversion"/>
  </si>
  <si>
    <t>L5</t>
    <phoneticPr fontId="1" type="noConversion"/>
  </si>
  <si>
    <t xml:space="preserve">PACHECO TORRES, MOISES YRWING </t>
    <phoneticPr fontId="1" type="noConversion"/>
  </si>
  <si>
    <t xml:space="preserve">ZEVALLOS RIVERA, CLAUDIA MILAGROS </t>
    <phoneticPr fontId="1" type="noConversion"/>
  </si>
  <si>
    <t xml:space="preserve">DELGADO BALLON, GERSON AMERICO </t>
    <phoneticPr fontId="1" type="noConversion"/>
  </si>
  <si>
    <t xml:space="preserve">MENDOZA MAYTA, ENRIQUE GIANCARLO </t>
    <phoneticPr fontId="1" type="noConversion"/>
  </si>
  <si>
    <t>Pract Calif</t>
    <phoneticPr fontId="1" type="noConversion"/>
  </si>
  <si>
    <t>Grupo B</t>
  </si>
  <si>
    <t>BAUTISTA MARTINEZ, CRISTIAN GILBETH</t>
  </si>
  <si>
    <t>CHAVEZ VARGAS, MIGUEL ANGEL</t>
  </si>
  <si>
    <t>COANQUI QUISPE, KEVIN RONALD</t>
  </si>
  <si>
    <t>DE LA CRUZ BARRIOS, NINO ARMANDO</t>
  </si>
  <si>
    <t>Clase2</t>
    <phoneticPr fontId="1" type="noConversion"/>
  </si>
  <si>
    <t xml:space="preserve">ALPACA RENDON, JESUS ANTONIO </t>
    <phoneticPr fontId="1" type="noConversion"/>
  </si>
  <si>
    <t xml:space="preserve">CAHUANA TURPO, JOSE ISMAEL </t>
    <phoneticPr fontId="1" type="noConversion"/>
  </si>
  <si>
    <t>NEYRA BECERRA, JESUS RONY</t>
  </si>
  <si>
    <t>EjPerm</t>
    <phoneticPr fontId="1" type="noConversion"/>
  </si>
  <si>
    <t>L8</t>
    <phoneticPr fontId="1" type="noConversion"/>
  </si>
  <si>
    <t>L9</t>
    <phoneticPr fontId="1" type="noConversion"/>
  </si>
  <si>
    <t>L9Compu</t>
    <phoneticPr fontId="1" type="noConversion"/>
  </si>
  <si>
    <t>L10</t>
    <phoneticPr fontId="1" type="noConversion"/>
  </si>
  <si>
    <t>L11</t>
    <phoneticPr fontId="1" type="noConversion"/>
  </si>
  <si>
    <t>Asist</t>
    <phoneticPr fontId="1" type="noConversion"/>
  </si>
  <si>
    <t>PROM</t>
    <phoneticPr fontId="1" type="noConversion"/>
  </si>
  <si>
    <t>4</t>
    <phoneticPr fontId="1" type="noConversion"/>
  </si>
  <si>
    <t>VILLAVICENCIO VICHATA, KIMBERLY EMMA</t>
  </si>
  <si>
    <t>Lunes 3 a 5pm</t>
  </si>
  <si>
    <t>Lunes 11 a 1pm</t>
  </si>
  <si>
    <t>CABRERA GUILLEN, WILLY</t>
  </si>
  <si>
    <t>CALCINA TICLLA, LUIS FERNANDO</t>
  </si>
  <si>
    <t>DELGADO ANGULO, LUIS FABRIZIO</t>
  </si>
  <si>
    <t xml:space="preserve">ESPEZUA PINAZO, LUIS ALBERTO </t>
  </si>
  <si>
    <t>HUAHUASONCCO POMA, MICHAEL PAUL</t>
  </si>
  <si>
    <t xml:space="preserve">JUAREZ MEDINA, CHRISTIAN LUIS VALOIS </t>
    <phoneticPr fontId="1" type="noConversion"/>
  </si>
  <si>
    <t xml:space="preserve">VENTURA APAZA, JONATHAN RHONY </t>
    <phoneticPr fontId="1" type="noConversion"/>
  </si>
  <si>
    <t xml:space="preserve">NIEBLES MAMANI, LUIS </t>
    <phoneticPr fontId="1" type="noConversion"/>
  </si>
  <si>
    <t xml:space="preserve">SANCHEZ CHACON, DIEGO EMANUEL JESUS </t>
    <phoneticPr fontId="1" type="noConversion"/>
  </si>
  <si>
    <t>1</t>
    <phoneticPr fontId="1" type="noConversion"/>
  </si>
  <si>
    <t>3</t>
    <phoneticPr fontId="1" type="noConversion"/>
  </si>
  <si>
    <t>3</t>
    <phoneticPr fontId="1" type="noConversion"/>
  </si>
  <si>
    <t>5</t>
    <phoneticPr fontId="1" type="noConversion"/>
  </si>
  <si>
    <t>10</t>
    <phoneticPr fontId="1" type="noConversion"/>
  </si>
  <si>
    <t>7</t>
    <phoneticPr fontId="1" type="noConversion"/>
  </si>
  <si>
    <t>4</t>
    <phoneticPr fontId="1" type="noConversion"/>
  </si>
  <si>
    <t>5</t>
    <phoneticPr fontId="1" type="noConversion"/>
  </si>
  <si>
    <t>10</t>
    <phoneticPr fontId="1" type="noConversion"/>
  </si>
  <si>
    <t>8</t>
    <phoneticPr fontId="1" type="noConversion"/>
  </si>
  <si>
    <t>12</t>
    <phoneticPr fontId="1" type="noConversion"/>
  </si>
  <si>
    <t>8</t>
    <phoneticPr fontId="1" type="noConversion"/>
  </si>
  <si>
    <t>10</t>
    <phoneticPr fontId="1" type="noConversion"/>
  </si>
  <si>
    <t>Trayectorias y Ciclos A</t>
    <phoneticPr fontId="1" type="noConversion"/>
  </si>
  <si>
    <t>Grafos</t>
    <phoneticPr fontId="1" type="noConversion"/>
  </si>
  <si>
    <t>Grafos1</t>
    <phoneticPr fontId="1" type="noConversion"/>
  </si>
  <si>
    <t>Profesora Leticia</t>
    <phoneticPr fontId="1" type="noConversion"/>
  </si>
  <si>
    <t>EXAM</t>
    <phoneticPr fontId="1" type="noConversion"/>
  </si>
  <si>
    <t xml:space="preserve">NUÑEZ DEL PRADO MANSILLA, CRISTOPHER </t>
    <phoneticPr fontId="1" type="noConversion"/>
  </si>
  <si>
    <t xml:space="preserve">MAYTA COA, JUNIOR JAVIER </t>
    <phoneticPr fontId="1" type="noConversion"/>
  </si>
  <si>
    <t xml:space="preserve">RODRIGUEZ DELGADO, DIANA LUCIA </t>
    <phoneticPr fontId="1" type="noConversion"/>
  </si>
  <si>
    <t xml:space="preserve">BALLENAS LAZARO, ALDO RICHARD </t>
  </si>
  <si>
    <t>VARGAS MAMANI, MARCO ANTONIO</t>
  </si>
  <si>
    <t xml:space="preserve">VILCA LOPEZ, LUIS ANGEL </t>
  </si>
  <si>
    <t xml:space="preserve">VILLENA TORRES, JOSE MIGUEL </t>
  </si>
  <si>
    <t>Lunes 1 a 3pm</t>
  </si>
  <si>
    <t>13</t>
    <phoneticPr fontId="1" type="noConversion"/>
  </si>
  <si>
    <t>12</t>
    <phoneticPr fontId="1" type="noConversion"/>
  </si>
  <si>
    <t>16</t>
    <phoneticPr fontId="1" type="noConversion"/>
  </si>
  <si>
    <t>12</t>
    <phoneticPr fontId="1" type="noConversion"/>
  </si>
  <si>
    <t>Fiesta</t>
    <phoneticPr fontId="1" type="noConversion"/>
  </si>
  <si>
    <t>8</t>
    <phoneticPr fontId="1" type="noConversion"/>
  </si>
  <si>
    <t>Mayta</t>
    <phoneticPr fontId="1" type="noConversion"/>
  </si>
  <si>
    <t>Valdivia</t>
    <phoneticPr fontId="1" type="noConversion"/>
  </si>
  <si>
    <t xml:space="preserve">Magano </t>
    <phoneticPr fontId="1" type="noConversion"/>
  </si>
  <si>
    <t>regalo 3</t>
    <phoneticPr fontId="1" type="noConversion"/>
  </si>
  <si>
    <t>regalo 4</t>
    <phoneticPr fontId="1" type="noConversion"/>
  </si>
  <si>
    <t>regalo 5</t>
    <phoneticPr fontId="1" type="noConversion"/>
  </si>
  <si>
    <t>regalo 5</t>
    <phoneticPr fontId="1" type="noConversion"/>
  </si>
  <si>
    <t>SALAZAR ARIZANCA, JEAN KRISTOFER</t>
  </si>
  <si>
    <t xml:space="preserve">VERA VERA, BRAYAN </t>
  </si>
  <si>
    <t xml:space="preserve">SIERRA VALDIVIA, BRYAN ALONZO </t>
  </si>
  <si>
    <t>6n+1</t>
    <phoneticPr fontId="1" type="noConversion"/>
  </si>
  <si>
    <t xml:space="preserve"> </t>
    <phoneticPr fontId="1" type="noConversion"/>
  </si>
  <si>
    <t>ED</t>
    <phoneticPr fontId="1" type="noConversion"/>
  </si>
  <si>
    <t>ConjGoldbach</t>
    <phoneticPr fontId="1" type="noConversion"/>
  </si>
  <si>
    <t>Theta</t>
    <phoneticPr fontId="1" type="noConversion"/>
  </si>
  <si>
    <t>TrabExtra Coneis</t>
    <phoneticPr fontId="1" type="noConversion"/>
  </si>
  <si>
    <t>EjClase1</t>
    <phoneticPr fontId="1" type="noConversion"/>
  </si>
  <si>
    <t>EjClase2</t>
    <phoneticPr fontId="1" type="noConversion"/>
  </si>
  <si>
    <t>REVILLA ARROYO, JONATHAN ANGELO</t>
  </si>
  <si>
    <t>RODRIGUEZ ALVAREZ, AAROM KEVIN</t>
  </si>
  <si>
    <t>SALINAS ZUÑIGA, PATRICIO JESUS</t>
  </si>
  <si>
    <t>SVM</t>
    <phoneticPr fontId="1" type="noConversion"/>
  </si>
  <si>
    <t>PROM</t>
    <phoneticPr fontId="1" type="noConversion"/>
  </si>
  <si>
    <t>Nohubo</t>
    <phoneticPr fontId="1" type="noConversion"/>
  </si>
  <si>
    <t>Ayudantia</t>
    <phoneticPr fontId="1" type="noConversion"/>
  </si>
  <si>
    <t>Baldeon Cjumo, Kevin Jhoseph</t>
    <phoneticPr fontId="1" type="noConversion"/>
  </si>
  <si>
    <t xml:space="preserve">QUIROZ MONTAÑEZ, GILMAR ANTHONY </t>
  </si>
  <si>
    <t>CUADROS ROSAS, GERARDO DANTE</t>
  </si>
  <si>
    <t>ZEVALLOS HERRERA, ANDRES FRANK</t>
  </si>
  <si>
    <t>P</t>
  </si>
  <si>
    <t>Dalia Deza Pandia</t>
  </si>
  <si>
    <t>Ayudantia</t>
  </si>
  <si>
    <t>CASAS BRAVO, KEVIN ANSELMO</t>
  </si>
  <si>
    <t>CASTRO DELGADO, GUSTAVO</t>
  </si>
  <si>
    <t>CHAMBE AMANQUI, LUIS URIEL</t>
  </si>
  <si>
    <t xml:space="preserve">CHARAJA HERENCIA, DIEGO GABRIEL </t>
  </si>
  <si>
    <t>CUEVA MEDINA, ABRAHAM</t>
  </si>
  <si>
    <t>DELGADO QUIROZ, PEDRO FERNANDO</t>
  </si>
  <si>
    <t>GUTIERREZ AMPUERO, DIEGO MARIO DE JESUS</t>
  </si>
  <si>
    <t>LLAZA YANA, HELBER RONALD</t>
  </si>
  <si>
    <t>MANCILLA MEDINA, KAROL NICOLE</t>
  </si>
  <si>
    <t>MIDOLO ORIHUELA, JEAN FRANCO</t>
  </si>
  <si>
    <t>PACHECO LUQUE, FERNANDO</t>
  </si>
  <si>
    <t xml:space="preserve">PACSI GAMBOA, LOURDES PRISCILA </t>
  </si>
  <si>
    <t xml:space="preserve">CALDERON CAPARO, ERNESTO ALEJANDRO </t>
    <phoneticPr fontId="1" type="noConversion"/>
  </si>
  <si>
    <t xml:space="preserve">COLQUE RAMOS, DIEGO </t>
    <phoneticPr fontId="1" type="noConversion"/>
  </si>
  <si>
    <t xml:space="preserve">CASTRO SEVILLANO, CARLOS MANUEL </t>
    <phoneticPr fontId="1" type="noConversion"/>
  </si>
  <si>
    <t>L9</t>
    <phoneticPr fontId="1" type="noConversion"/>
  </si>
  <si>
    <t>12</t>
    <phoneticPr fontId="1" type="noConversion"/>
  </si>
  <si>
    <t>15</t>
    <phoneticPr fontId="1" type="noConversion"/>
  </si>
  <si>
    <t>20</t>
    <phoneticPr fontId="1" type="noConversion"/>
  </si>
  <si>
    <t>17</t>
    <phoneticPr fontId="1" type="noConversion"/>
  </si>
  <si>
    <t>10</t>
    <phoneticPr fontId="1" type="noConversion"/>
  </si>
  <si>
    <t>5</t>
    <phoneticPr fontId="1" type="noConversion"/>
  </si>
  <si>
    <t>NUÑEZ ALANYA, CAMILO RENATO</t>
  </si>
  <si>
    <t>L1</t>
    <phoneticPr fontId="1" type="noConversion"/>
  </si>
  <si>
    <t>L2</t>
    <phoneticPr fontId="1" type="noConversion"/>
  </si>
  <si>
    <t>10%</t>
    <phoneticPr fontId="1" type="noConversion"/>
  </si>
  <si>
    <t>Asist</t>
    <phoneticPr fontId="1" type="noConversion"/>
  </si>
  <si>
    <t>Regalo 1 a todos</t>
    <phoneticPr fontId="1" type="noConversion"/>
  </si>
  <si>
    <t xml:space="preserve">SILVA SALAS, MARIGRACE KIMBERLY STEFANIA </t>
  </si>
  <si>
    <t>VALDIVIA URQUIZO, VALERIA YOLANDA</t>
  </si>
  <si>
    <t>VASQUEZ BLANCO, ALVARO HUGO</t>
  </si>
  <si>
    <t>Pcal</t>
    <phoneticPr fontId="1" type="noConversion"/>
  </si>
  <si>
    <t>Asist</t>
    <phoneticPr fontId="1" type="noConversion"/>
  </si>
  <si>
    <t>PROM</t>
    <phoneticPr fontId="1" type="noConversion"/>
  </si>
  <si>
    <t>L3</t>
    <phoneticPr fontId="1" type="noConversion"/>
  </si>
  <si>
    <t>L4 los q no tienen nota es porque no alcance a revisar</t>
    <phoneticPr fontId="1" type="noConversion"/>
  </si>
  <si>
    <t>L5</t>
    <phoneticPr fontId="1" type="noConversion"/>
  </si>
  <si>
    <t>15</t>
    <phoneticPr fontId="1" type="noConversion"/>
  </si>
  <si>
    <t>11</t>
    <phoneticPr fontId="1" type="noConversion"/>
  </si>
  <si>
    <t>13</t>
    <phoneticPr fontId="1" type="noConversion"/>
  </si>
  <si>
    <t>18</t>
    <phoneticPr fontId="1" type="noConversion"/>
  </si>
  <si>
    <t>20</t>
    <phoneticPr fontId="1" type="noConversion"/>
  </si>
  <si>
    <t>18</t>
    <phoneticPr fontId="1" type="noConversion"/>
  </si>
  <si>
    <t>18</t>
    <phoneticPr fontId="1" type="noConversion"/>
  </si>
  <si>
    <t>8</t>
    <phoneticPr fontId="1" type="noConversion"/>
  </si>
  <si>
    <t>13</t>
    <phoneticPr fontId="1" type="noConversion"/>
  </si>
  <si>
    <t>13</t>
    <phoneticPr fontId="1" type="noConversion"/>
  </si>
  <si>
    <t>ASIST</t>
    <phoneticPr fontId="1" type="noConversion"/>
  </si>
  <si>
    <t>PROM</t>
    <phoneticPr fontId="1" type="noConversion"/>
  </si>
  <si>
    <t>Trabajos</t>
    <phoneticPr fontId="1" type="noConversion"/>
  </si>
  <si>
    <t>Robota</t>
    <phoneticPr fontId="1" type="noConversion"/>
  </si>
  <si>
    <t>LogiC</t>
    <phoneticPr fontId="1" type="noConversion"/>
  </si>
  <si>
    <t>65%</t>
    <phoneticPr fontId="1" type="noConversion"/>
  </si>
  <si>
    <t>20%</t>
    <phoneticPr fontId="1" type="noConversion"/>
  </si>
  <si>
    <t>35%</t>
    <phoneticPr fontId="1" type="noConversion"/>
  </si>
  <si>
    <t>10%</t>
    <phoneticPr fontId="1" type="noConversion"/>
  </si>
  <si>
    <t>Clase1</t>
    <phoneticPr fontId="1" type="noConversion"/>
  </si>
  <si>
    <t>Trabs</t>
    <phoneticPr fontId="1" type="noConversion"/>
  </si>
  <si>
    <t>Implementacion para subir 3 ptos F1</t>
    <phoneticPr fontId="1" type="noConversion"/>
  </si>
  <si>
    <t>Clustering</t>
    <phoneticPr fontId="1" type="noConversion"/>
  </si>
  <si>
    <t>Deteccion Anomalias</t>
    <phoneticPr fontId="1" type="noConversion"/>
  </si>
  <si>
    <t>EXAM</t>
    <phoneticPr fontId="1" type="noConversion"/>
  </si>
  <si>
    <t>APLAZ</t>
    <phoneticPr fontId="1" type="noConversion"/>
  </si>
  <si>
    <t>Sist.Recomendacion</t>
    <phoneticPr fontId="1" type="noConversion"/>
  </si>
  <si>
    <t>DEL CASTILLO CORZO, PIERO ARAMIS</t>
  </si>
  <si>
    <t>10%</t>
    <phoneticPr fontId="1" type="noConversion"/>
  </si>
  <si>
    <t>P</t>
    <phoneticPr fontId="1" type="noConversion"/>
  </si>
  <si>
    <t>P</t>
    <phoneticPr fontId="1" type="noConversion"/>
  </si>
  <si>
    <t>4</t>
    <phoneticPr fontId="1" type="noConversion"/>
  </si>
  <si>
    <t>Aplaz</t>
    <phoneticPr fontId="1" type="noConversion"/>
  </si>
  <si>
    <t>Aplaz</t>
    <phoneticPr fontId="1" type="noConversion"/>
  </si>
  <si>
    <t>HUALPA PACHECO, HUMBERTO ANTONIO</t>
  </si>
  <si>
    <t xml:space="preserve">MACHACA HILASACA, RONALD FABIANY </t>
  </si>
  <si>
    <t>6</t>
    <phoneticPr fontId="1" type="noConversion"/>
  </si>
  <si>
    <t>8</t>
    <phoneticPr fontId="1" type="noConversion"/>
  </si>
  <si>
    <t>8</t>
    <phoneticPr fontId="1" type="noConversion"/>
  </si>
  <si>
    <t>10</t>
    <phoneticPr fontId="1" type="noConversion"/>
  </si>
  <si>
    <t>EjnroComidas</t>
    <phoneticPr fontId="1" type="noConversion"/>
  </si>
  <si>
    <t>PtosMas</t>
    <phoneticPr fontId="1" type="noConversion"/>
  </si>
  <si>
    <t>IDME CALDERON, ROMEL DUDIKOFF</t>
  </si>
  <si>
    <t>8</t>
    <phoneticPr fontId="1" type="noConversion"/>
  </si>
  <si>
    <t>6</t>
    <phoneticPr fontId="1" type="noConversion"/>
  </si>
  <si>
    <t>5</t>
    <phoneticPr fontId="1" type="noConversion"/>
  </si>
  <si>
    <t>12</t>
    <phoneticPr fontId="1" type="noConversion"/>
  </si>
  <si>
    <t>3</t>
    <phoneticPr fontId="1" type="noConversion"/>
  </si>
  <si>
    <t>L7A</t>
    <phoneticPr fontId="1" type="noConversion"/>
  </si>
  <si>
    <t>L7B</t>
    <phoneticPr fontId="1" type="noConversion"/>
  </si>
  <si>
    <t>3</t>
    <phoneticPr fontId="1" type="noConversion"/>
  </si>
  <si>
    <t>5</t>
    <phoneticPr fontId="1" type="noConversion"/>
  </si>
  <si>
    <t>0</t>
    <phoneticPr fontId="1" type="noConversion"/>
  </si>
  <si>
    <t>1</t>
    <phoneticPr fontId="1" type="noConversion"/>
  </si>
  <si>
    <t>7</t>
    <phoneticPr fontId="1" type="noConversion"/>
  </si>
  <si>
    <t>2</t>
    <phoneticPr fontId="1" type="noConversion"/>
  </si>
  <si>
    <t>0</t>
    <phoneticPr fontId="1" type="noConversion"/>
  </si>
  <si>
    <t>4</t>
    <phoneticPr fontId="1" type="noConversion"/>
  </si>
  <si>
    <t>8</t>
    <phoneticPr fontId="1" type="noConversion"/>
  </si>
  <si>
    <t>4</t>
    <phoneticPr fontId="1" type="noConversion"/>
  </si>
  <si>
    <t>12</t>
    <phoneticPr fontId="1" type="noConversion"/>
  </si>
  <si>
    <t>1</t>
    <phoneticPr fontId="1" type="noConversion"/>
  </si>
  <si>
    <t>3</t>
    <phoneticPr fontId="1" type="noConversion"/>
  </si>
  <si>
    <t>6</t>
    <phoneticPr fontId="1" type="noConversion"/>
  </si>
  <si>
    <t>3</t>
    <phoneticPr fontId="1" type="noConversion"/>
  </si>
  <si>
    <t>4</t>
    <phoneticPr fontId="1" type="noConversion"/>
  </si>
  <si>
    <t>2</t>
    <phoneticPr fontId="1" type="noConversion"/>
  </si>
  <si>
    <t>P</t>
    <phoneticPr fontId="1" type="noConversion"/>
  </si>
  <si>
    <t>P</t>
    <phoneticPr fontId="1" type="noConversion"/>
  </si>
  <si>
    <t>1</t>
    <phoneticPr fontId="1" type="noConversion"/>
  </si>
  <si>
    <t>4</t>
    <phoneticPr fontId="1" type="noConversion"/>
  </si>
  <si>
    <t>2</t>
    <phoneticPr fontId="1" type="noConversion"/>
  </si>
  <si>
    <t>4</t>
    <phoneticPr fontId="1" type="noConversion"/>
  </si>
  <si>
    <t>60%</t>
    <phoneticPr fontId="1" type="noConversion"/>
  </si>
  <si>
    <t>10%</t>
    <phoneticPr fontId="1" type="noConversion"/>
  </si>
  <si>
    <t>EjTromWalk</t>
    <phoneticPr fontId="1" type="noConversion"/>
  </si>
  <si>
    <t xml:space="preserve">PACHECO REVILLA, ALEXANDER ANDREI </t>
  </si>
  <si>
    <t>Asist</t>
    <phoneticPr fontId="1" type="noConversion"/>
  </si>
  <si>
    <t>PROM</t>
    <phoneticPr fontId="1" type="noConversion"/>
  </si>
  <si>
    <t xml:space="preserve">AGRAMONTE FLORES, MARTIN </t>
    <phoneticPr fontId="1" type="noConversion"/>
  </si>
  <si>
    <t xml:space="preserve">CCOPA CRUZ, LUIS DAVID </t>
    <phoneticPr fontId="1" type="noConversion"/>
  </si>
  <si>
    <t xml:space="preserve">AQUINO CHAMA, YESICA DAYANA </t>
    <phoneticPr fontId="1" type="noConversion"/>
  </si>
  <si>
    <t xml:space="preserve">AGUILAR VALDIVIA, MAURICIO CARLOS </t>
  </si>
  <si>
    <t>QUISPE CUSI, JEAN LUIS</t>
  </si>
  <si>
    <t>SANCHEZ COILA, ARNOLD BRYAN</t>
  </si>
  <si>
    <t>SARMIENTO CHOQUE, JHOSSEP ANTONNY</t>
  </si>
  <si>
    <t>SOTOMARINO VALENCIA, MARCO JOSE</t>
  </si>
  <si>
    <t>Martes 11 a 1pm</t>
  </si>
  <si>
    <t>5</t>
    <phoneticPr fontId="1" type="noConversion"/>
  </si>
  <si>
    <t>20</t>
    <phoneticPr fontId="1" type="noConversion"/>
  </si>
  <si>
    <t>18</t>
    <phoneticPr fontId="1" type="noConversion"/>
  </si>
  <si>
    <t>17</t>
    <phoneticPr fontId="1" type="noConversion"/>
  </si>
  <si>
    <t>17</t>
    <phoneticPr fontId="1" type="noConversion"/>
  </si>
  <si>
    <t>13</t>
    <phoneticPr fontId="1" type="noConversion"/>
  </si>
  <si>
    <t>17</t>
    <phoneticPr fontId="1" type="noConversion"/>
  </si>
  <si>
    <t>15</t>
    <phoneticPr fontId="1" type="noConversion"/>
  </si>
  <si>
    <t>6</t>
    <phoneticPr fontId="1" type="noConversion"/>
  </si>
  <si>
    <t>7</t>
    <phoneticPr fontId="1" type="noConversion"/>
  </si>
  <si>
    <t>Reduccion Dimensiones</t>
    <phoneticPr fontId="1" type="noConversion"/>
  </si>
  <si>
    <t>Dijkstra</t>
    <phoneticPr fontId="1" type="noConversion"/>
  </si>
  <si>
    <t>Aplic Anal Algoritmos</t>
    <phoneticPr fontId="1" type="noConversion"/>
  </si>
  <si>
    <t>LAURA VARGAS, ALEXANDER</t>
  </si>
  <si>
    <t>ARMAZA ARENCIO, JORGE ADRIÁN</t>
  </si>
  <si>
    <t xml:space="preserve">OLIVERA PEZO, PIERO FABRICIO </t>
  </si>
  <si>
    <t xml:space="preserve">RAMOS CUELA, SHARON NICOLL </t>
  </si>
  <si>
    <t>RODRIGUEZ HUAJARDO, JHORDY JESUS</t>
  </si>
  <si>
    <t>RODRIGUEZ MORON, ARLENE EDEL</t>
  </si>
  <si>
    <t>ROMAN HUILLCA, MICAELA</t>
  </si>
  <si>
    <t>TICONA LAURA, RONNY ALEX</t>
  </si>
  <si>
    <t>TITO FLORES, LUIS FELIPE</t>
  </si>
  <si>
    <t>ZEGARRA DELGADO, ALONSO ROBERTO</t>
  </si>
  <si>
    <t xml:space="preserve">LLANQUE JOÑO, JOSEPH EDWIN </t>
  </si>
  <si>
    <t>35%</t>
    <phoneticPr fontId="1" type="noConversion"/>
  </si>
  <si>
    <t>PROM</t>
    <phoneticPr fontId="1" type="noConversion"/>
  </si>
  <si>
    <t>Isomorf</t>
    <phoneticPr fontId="1" type="noConversion"/>
  </si>
  <si>
    <t>L6</t>
    <phoneticPr fontId="1" type="noConversion"/>
  </si>
  <si>
    <t>Cambio por L2</t>
    <phoneticPr fontId="1" type="noConversion"/>
  </si>
  <si>
    <t>Pcal</t>
    <phoneticPr fontId="1" type="noConversion"/>
  </si>
  <si>
    <t>Asist</t>
    <phoneticPr fontId="1" type="noConversion"/>
  </si>
  <si>
    <t>PROM</t>
    <phoneticPr fontId="1" type="noConversion"/>
  </si>
  <si>
    <t>L3</t>
    <phoneticPr fontId="1" type="noConversion"/>
  </si>
  <si>
    <t>L4 los q no tienen nota es porque no alcance a revisar</t>
    <phoneticPr fontId="1" type="noConversion"/>
  </si>
  <si>
    <t>L5</t>
    <phoneticPr fontId="1" type="noConversion"/>
  </si>
  <si>
    <t>BEDREGAL VERA, JOSEPH PATRICIO</t>
  </si>
  <si>
    <t xml:space="preserve">BARRIOS MEZA, JOHN BRANDOM </t>
  </si>
  <si>
    <t xml:space="preserve">BARREDA MUÑOZ, SOLANGE ELIZABETH </t>
  </si>
  <si>
    <t>APLAZ</t>
    <phoneticPr fontId="1" type="noConversion"/>
  </si>
  <si>
    <t>PROM3</t>
    <phoneticPr fontId="1" type="noConversion"/>
  </si>
  <si>
    <t>A</t>
    <phoneticPr fontId="1" type="noConversion"/>
  </si>
  <si>
    <t>D</t>
    <phoneticPr fontId="1" type="noConversion"/>
  </si>
  <si>
    <t>Apro</t>
    <phoneticPr fontId="1" type="noConversion"/>
  </si>
  <si>
    <t xml:space="preserve">WIESSE VIZCARRA, NICK ALEXANDER </t>
  </si>
  <si>
    <t>ASIST</t>
    <phoneticPr fontId="1" type="noConversion"/>
  </si>
  <si>
    <t>EXAM</t>
    <phoneticPr fontId="1" type="noConversion"/>
  </si>
  <si>
    <t>PROM</t>
    <phoneticPr fontId="1" type="noConversion"/>
  </si>
  <si>
    <t>ASIST</t>
    <phoneticPr fontId="1" type="noConversion"/>
  </si>
  <si>
    <t>Asist</t>
    <phoneticPr fontId="1" type="noConversion"/>
  </si>
  <si>
    <t>PROM</t>
    <phoneticPr fontId="1" type="noConversion"/>
  </si>
  <si>
    <t xml:space="preserve">MONROY MAMANI, NELSON OLIVER </t>
    <phoneticPr fontId="1" type="noConversion"/>
  </si>
  <si>
    <t>GUERREROS HUANCA, YERSON GINO</t>
  </si>
  <si>
    <t>Ptos Clase</t>
    <phoneticPr fontId="1" type="noConversion"/>
  </si>
  <si>
    <t>EXPO</t>
    <phoneticPr fontId="1" type="noConversion"/>
  </si>
  <si>
    <t>L4</t>
    <phoneticPr fontId="1" type="noConversion"/>
  </si>
  <si>
    <t>L5</t>
    <phoneticPr fontId="1" type="noConversion"/>
  </si>
  <si>
    <t>L6</t>
    <phoneticPr fontId="1" type="noConversion"/>
  </si>
  <si>
    <t>12</t>
    <phoneticPr fontId="1" type="noConversion"/>
  </si>
  <si>
    <t>12</t>
    <phoneticPr fontId="1" type="noConversion"/>
  </si>
  <si>
    <t>18</t>
    <phoneticPr fontId="1" type="noConversion"/>
  </si>
  <si>
    <t>15</t>
    <phoneticPr fontId="1" type="noConversion"/>
  </si>
  <si>
    <t>15</t>
    <phoneticPr fontId="1" type="noConversion"/>
  </si>
  <si>
    <t>L9</t>
    <phoneticPr fontId="1" type="noConversion"/>
  </si>
  <si>
    <t>20</t>
    <phoneticPr fontId="1" type="noConversion"/>
  </si>
  <si>
    <t>11</t>
    <phoneticPr fontId="1" type="noConversion"/>
  </si>
  <si>
    <t>18</t>
    <phoneticPr fontId="1" type="noConversion"/>
  </si>
  <si>
    <t>14</t>
    <phoneticPr fontId="1" type="noConversion"/>
  </si>
  <si>
    <t xml:space="preserve">VALDIVIA YAÑEZ, KENNY ROBERT </t>
    <phoneticPr fontId="1" type="noConversion"/>
  </si>
  <si>
    <t xml:space="preserve">BENAVENTE QUISPE, WELS ROYMER </t>
  </si>
  <si>
    <t>HUAHUACHAMPI CCALLATA, ALDAIR JORDY</t>
  </si>
  <si>
    <t>QUINA BOLAÑOS, JORGE ALBERTO</t>
  </si>
  <si>
    <t xml:space="preserve">QUIROZ CERVANTES, SEBASTIAN EDUARDO </t>
  </si>
  <si>
    <t>QUISPE PAZ, RENATO EDUARDO</t>
  </si>
  <si>
    <t>RIVERA PACHECO, ALEJANDRO GONZALO</t>
  </si>
  <si>
    <t>RODRIGUEZ RODRIGUEZ, MAURICIO KEVIN</t>
  </si>
  <si>
    <t>14</t>
    <phoneticPr fontId="1" type="noConversion"/>
  </si>
  <si>
    <t>8</t>
    <phoneticPr fontId="1" type="noConversion"/>
  </si>
  <si>
    <t>P</t>
    <phoneticPr fontId="1" type="noConversion"/>
  </si>
  <si>
    <t>CLASE</t>
    <phoneticPr fontId="1" type="noConversion"/>
  </si>
  <si>
    <t>L2</t>
    <phoneticPr fontId="1" type="noConversion"/>
  </si>
  <si>
    <t>L1</t>
    <phoneticPr fontId="1" type="noConversion"/>
  </si>
  <si>
    <t>L2</t>
    <phoneticPr fontId="1" type="noConversion"/>
  </si>
  <si>
    <t>15</t>
    <phoneticPr fontId="1" type="noConversion"/>
  </si>
  <si>
    <t>RN</t>
    <phoneticPr fontId="1" type="noConversion"/>
  </si>
  <si>
    <t>AG</t>
    <phoneticPr fontId="1" type="noConversion"/>
  </si>
  <si>
    <t>RegLog</t>
    <phoneticPr fontId="1" type="noConversion"/>
  </si>
  <si>
    <t>Grupo A</t>
  </si>
  <si>
    <t>MatrizAdj</t>
    <phoneticPr fontId="1" type="noConversion"/>
  </si>
  <si>
    <t>20</t>
    <phoneticPr fontId="1" type="noConversion"/>
  </si>
  <si>
    <t>Des</t>
    <phoneticPr fontId="1" type="noConversion"/>
  </si>
  <si>
    <t>PANCA CAYO, HUGO ARNALDO</t>
  </si>
  <si>
    <t>MARTINEZ PALOMINO, EDUARDO JESUS</t>
  </si>
  <si>
    <t>BERNEDO FERNANDEZ, DIEGO MAURICIO</t>
  </si>
  <si>
    <t>Pacori Picha, Frecia</t>
    <phoneticPr fontId="1" type="noConversion"/>
  </si>
  <si>
    <t>TEMOCHE CHALLCO, EDUARDO</t>
  </si>
  <si>
    <t xml:space="preserve">ARI PARI, RICHARD CRISTIAN </t>
  </si>
  <si>
    <t>RAMOS JARA, HERNAN YURI</t>
  </si>
  <si>
    <t xml:space="preserve">CHOQUENAIRA CUTIRE, INGRID MARITE </t>
  </si>
  <si>
    <t>COAGUILA CALAPUJA, GEAMPIER ALBERTO</t>
  </si>
  <si>
    <t>MAMANI ALFARO, FERDINAN JHOAQUIN</t>
  </si>
  <si>
    <t>GUTIERREZ QUINTANILLA, ANDREA ISABEL</t>
  </si>
  <si>
    <t>GUTIERREZ BORDA, GONZALO ALONSO</t>
  </si>
  <si>
    <t>CHAVEZ JIMENEZ, BRUNO MAXIMILIANO HUMBERTO</t>
  </si>
  <si>
    <t xml:space="preserve">HERRERA MAMANI, JASMIN RUBI </t>
  </si>
  <si>
    <t>GALLEGOS BELTRAN, KATHERIN VICTORIA</t>
  </si>
  <si>
    <t>CHINCHAY TORANZO, RODRIGO MIGUEL</t>
  </si>
  <si>
    <t>L6</t>
    <phoneticPr fontId="1" type="noConversion"/>
  </si>
  <si>
    <t>L2</t>
    <phoneticPr fontId="1" type="noConversion"/>
  </si>
  <si>
    <t>CHAVEZ CHAMBI, MIGUEL ANGEL</t>
  </si>
  <si>
    <t>12</t>
    <phoneticPr fontId="1" type="noConversion"/>
  </si>
  <si>
    <t>20</t>
    <phoneticPr fontId="1" type="noConversion"/>
  </si>
  <si>
    <t xml:space="preserve">DIAZ VASQUEZ, GABRIELLA ANGELIQUE </t>
  </si>
  <si>
    <t>DÍAZ LLONTOP, JOAN MANUEL</t>
  </si>
  <si>
    <t>8</t>
    <phoneticPr fontId="1" type="noConversion"/>
  </si>
  <si>
    <t>AutoEval</t>
    <phoneticPr fontId="1" type="noConversion"/>
  </si>
  <si>
    <t>55%</t>
    <phoneticPr fontId="1" type="noConversion"/>
  </si>
  <si>
    <t>Pract Calif</t>
    <phoneticPr fontId="1" type="noConversion"/>
  </si>
  <si>
    <t>0</t>
    <phoneticPr fontId="1" type="noConversion"/>
  </si>
  <si>
    <t>0</t>
    <phoneticPr fontId="1" type="noConversion"/>
  </si>
  <si>
    <t>0</t>
    <phoneticPr fontId="1" type="noConversion"/>
  </si>
  <si>
    <t>0</t>
    <phoneticPr fontId="1" type="noConversion"/>
  </si>
  <si>
    <t>L1</t>
    <phoneticPr fontId="1" type="noConversion"/>
  </si>
  <si>
    <t xml:space="preserve">MAGAÑO TAPIA, FRANCISCO LUCIO </t>
    <phoneticPr fontId="1" type="noConversion"/>
  </si>
  <si>
    <t>REVILLA VALENCIA, FHARU ALFREDO</t>
  </si>
  <si>
    <t xml:space="preserve">REYNOSO BENAVENTE, GASTON GARY </t>
  </si>
  <si>
    <t>RODRIGO URETA, EDUARDO JAVIER</t>
  </si>
  <si>
    <t>DAVILA GONZALES, ISAMAR CRISTINA</t>
  </si>
  <si>
    <t xml:space="preserve">DELGADO TALAVERA, FRAÑO FLAVIO </t>
  </si>
  <si>
    <t>ESQUIEROS HERMOZA, PERCY ALEJANDRO</t>
  </si>
  <si>
    <t xml:space="preserve">SOBERON OTAZU, DANIEL ALEXANDER </t>
  </si>
  <si>
    <t xml:space="preserve">TELLO SALAS, JOHAN ARTURO </t>
  </si>
  <si>
    <t>BERNEDO MIRANDA, CESAR GABRIEL</t>
  </si>
  <si>
    <t>8</t>
    <phoneticPr fontId="1" type="noConversion"/>
  </si>
  <si>
    <t>MAUTINO CHAMBI, ELVIS EDUARDO</t>
  </si>
  <si>
    <t xml:space="preserve">MELO GONZALES, KEVYN MAURO </t>
  </si>
  <si>
    <t xml:space="preserve">NOGUERA RAFAEL, HAROLD EDSON </t>
  </si>
  <si>
    <t xml:space="preserve">ORE RONDON, YOSELYN ROMINA </t>
  </si>
  <si>
    <t>EjRecurrencia</t>
    <phoneticPr fontId="1" type="noConversion"/>
  </si>
  <si>
    <t>EjCombinac</t>
    <phoneticPr fontId="1" type="noConversion"/>
  </si>
  <si>
    <t>GENCIO SILCAHUE, JOHN KEVIN</t>
  </si>
  <si>
    <t>LAZO PORTUGAL, RAMIRO FRANCHESCO</t>
  </si>
  <si>
    <t>MANRIQUE GARCIA, LESTHER GEAM PIERE</t>
  </si>
  <si>
    <t>MONTES ROMERO, HOLGER JUNIOR</t>
  </si>
  <si>
    <t>OVIEDO TURPO, FERNANDO ANDRE</t>
  </si>
  <si>
    <t>PUMACOTA HUAMANI, JORGE</t>
  </si>
  <si>
    <t>PAMO DELGADO, RODRIGO EDMUR</t>
  </si>
  <si>
    <t xml:space="preserve">PUMA SISA, ALEXIS EDUARDO </t>
  </si>
  <si>
    <t xml:space="preserve">ALVAREZ CHAVEZ, VICTOR ROMAN </t>
  </si>
  <si>
    <t>ALATRISTA TORRES, PATRICK ALONSO</t>
  </si>
  <si>
    <t>L1</t>
  </si>
  <si>
    <t>10</t>
    <phoneticPr fontId="1" type="noConversion"/>
  </si>
  <si>
    <t>6</t>
    <phoneticPr fontId="1" type="noConversion"/>
  </si>
  <si>
    <t>12</t>
    <phoneticPr fontId="1" type="noConversion"/>
  </si>
  <si>
    <t>12</t>
    <phoneticPr fontId="1" type="noConversion"/>
  </si>
  <si>
    <t>11</t>
    <phoneticPr fontId="1" type="noConversion"/>
  </si>
  <si>
    <t>9</t>
    <phoneticPr fontId="1" type="noConversion"/>
  </si>
</sst>
</file>

<file path=xl/styles.xml><?xml version="1.0" encoding="utf-8"?>
<styleSheet xmlns="http://schemas.openxmlformats.org/spreadsheetml/2006/main">
  <numFmts count="1">
    <numFmt numFmtId="164" formatCode="0.0"/>
  </numFmts>
  <fonts count="19">
    <font>
      <sz val="11"/>
      <color theme="1"/>
      <name val="Calibri"/>
      <family val="2"/>
      <scheme val="minor"/>
    </font>
    <font>
      <sz val="8"/>
      <name val="Verdana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sz val="10"/>
      <color indexed="8"/>
      <name val="Arial"/>
    </font>
    <font>
      <b/>
      <sz val="10"/>
      <color indexed="8"/>
      <name val="Arial"/>
    </font>
    <font>
      <sz val="12"/>
      <color indexed="8"/>
      <name val="Calibri"/>
      <family val="2"/>
    </font>
    <font>
      <sz val="12"/>
      <color indexed="8"/>
      <name val="Arial"/>
    </font>
    <font>
      <b/>
      <sz val="12"/>
      <color indexed="8"/>
      <name val="Arial"/>
    </font>
    <font>
      <b/>
      <sz val="12"/>
      <color indexed="8"/>
      <name val="Calibri"/>
      <family val="2"/>
    </font>
    <font>
      <sz val="12"/>
      <name val="Arial"/>
    </font>
    <font>
      <b/>
      <sz val="12"/>
      <name val="Arial"/>
    </font>
    <font>
      <sz val="12"/>
      <name val="Calibri"/>
      <family val="2"/>
    </font>
    <font>
      <b/>
      <sz val="11"/>
      <color indexed="8"/>
      <name val="Arial"/>
    </font>
    <font>
      <sz val="11"/>
      <color indexed="10"/>
      <name val="Calibri"/>
    </font>
    <font>
      <sz val="10"/>
      <color indexed="10"/>
      <name val="Arial"/>
    </font>
    <font>
      <sz val="11"/>
      <name val="Calibri"/>
    </font>
    <font>
      <b/>
      <sz val="11"/>
      <color indexed="9"/>
      <name val="Calibri"/>
      <family val="2"/>
    </font>
    <font>
      <sz val="11"/>
      <color indexed="9"/>
      <name val="Calibri"/>
    </font>
  </fonts>
  <fills count="8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1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4">
    <xf numFmtId="0" fontId="0" fillId="0" borderId="0" xfId="0"/>
    <xf numFmtId="0" fontId="0" fillId="0" borderId="0" xfId="0" applyNumberFormat="1" applyAlignment="1"/>
    <xf numFmtId="0" fontId="0" fillId="2" borderId="0" xfId="0" applyFill="1"/>
    <xf numFmtId="164" fontId="0" fillId="3" borderId="0" xfId="0" applyNumberFormat="1" applyFill="1"/>
    <xf numFmtId="0" fontId="2" fillId="0" borderId="0" xfId="0" applyFont="1"/>
    <xf numFmtId="164" fontId="2" fillId="3" borderId="0" xfId="0" applyNumberFormat="1" applyFont="1" applyFill="1"/>
    <xf numFmtId="164" fontId="0" fillId="3" borderId="0" xfId="0" applyNumberFormat="1" applyFill="1"/>
    <xf numFmtId="0" fontId="2" fillId="0" borderId="0" xfId="0" applyNumberFormat="1" applyFont="1" applyAlignment="1"/>
    <xf numFmtId="9" fontId="2" fillId="0" borderId="0" xfId="0" applyNumberFormat="1" applyFont="1"/>
    <xf numFmtId="164" fontId="0" fillId="3" borderId="0" xfId="0" applyNumberFormat="1" applyFill="1"/>
    <xf numFmtId="164" fontId="0" fillId="0" borderId="0" xfId="0" applyNumberFormat="1"/>
    <xf numFmtId="164" fontId="3" fillId="0" borderId="0" xfId="0" applyNumberFormat="1" applyFont="1"/>
    <xf numFmtId="49" fontId="4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0" fontId="3" fillId="0" borderId="0" xfId="0" applyFont="1"/>
    <xf numFmtId="164" fontId="3" fillId="2" borderId="0" xfId="0" applyNumberFormat="1" applyFont="1" applyFill="1"/>
    <xf numFmtId="0" fontId="3" fillId="2" borderId="0" xfId="0" applyFont="1" applyFill="1"/>
    <xf numFmtId="0" fontId="3" fillId="0" borderId="0" xfId="0" applyFont="1" applyAlignment="1">
      <alignment horizontal="right"/>
    </xf>
    <xf numFmtId="49" fontId="3" fillId="0" borderId="0" xfId="0" applyNumberFormat="1" applyFont="1" applyAlignment="1">
      <alignment horizontal="right"/>
    </xf>
    <xf numFmtId="0" fontId="2" fillId="0" borderId="0" xfId="0" applyFont="1" applyFill="1"/>
    <xf numFmtId="0" fontId="0" fillId="0" borderId="0" xfId="0" applyFill="1"/>
    <xf numFmtId="164" fontId="2" fillId="0" borderId="0" xfId="0" applyNumberFormat="1" applyFont="1"/>
    <xf numFmtId="164" fontId="0" fillId="0" borderId="0" xfId="0" applyNumberFormat="1"/>
    <xf numFmtId="164" fontId="2" fillId="0" borderId="0" xfId="0" quotePrefix="1" applyNumberFormat="1" applyFont="1"/>
    <xf numFmtId="164" fontId="2" fillId="0" borderId="0" xfId="0" applyNumberFormat="1" applyFont="1"/>
    <xf numFmtId="164" fontId="0" fillId="0" borderId="0" xfId="0" applyNumberFormat="1"/>
    <xf numFmtId="164" fontId="3" fillId="2" borderId="0" xfId="0" applyNumberFormat="1" applyFont="1" applyFill="1"/>
    <xf numFmtId="164" fontId="2" fillId="2" borderId="0" xfId="0" applyNumberFormat="1" applyFont="1" applyFill="1"/>
    <xf numFmtId="164" fontId="2" fillId="2" borderId="0" xfId="0" applyNumberFormat="1" applyFont="1" applyFill="1"/>
    <xf numFmtId="0" fontId="2" fillId="0" borderId="0" xfId="0" applyFont="1" applyAlignment="1">
      <alignment horizontal="right"/>
    </xf>
    <xf numFmtId="164" fontId="2" fillId="0" borderId="0" xfId="0" applyNumberFormat="1" applyFont="1"/>
    <xf numFmtId="0" fontId="0" fillId="4" borderId="0" xfId="0" applyFill="1"/>
    <xf numFmtId="0" fontId="5" fillId="0" borderId="0" xfId="0" applyFont="1"/>
    <xf numFmtId="164" fontId="0" fillId="3" borderId="0" xfId="0" applyNumberFormat="1" applyFill="1"/>
    <xf numFmtId="164" fontId="2" fillId="3" borderId="0" xfId="0" applyNumberFormat="1" applyFont="1" applyFill="1"/>
    <xf numFmtId="164" fontId="0" fillId="5" borderId="0" xfId="0" applyNumberFormat="1" applyFill="1"/>
    <xf numFmtId="164" fontId="3" fillId="5" borderId="0" xfId="0" applyNumberFormat="1" applyFont="1" applyFill="1"/>
    <xf numFmtId="0" fontId="6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49" fontId="7" fillId="0" borderId="0" xfId="0" applyNumberFormat="1" applyFont="1" applyAlignment="1">
      <alignment horizontal="right"/>
    </xf>
    <xf numFmtId="0" fontId="8" fillId="0" borderId="0" xfId="0" applyFont="1" applyAlignment="1">
      <alignment horizontal="right"/>
    </xf>
    <xf numFmtId="164" fontId="0" fillId="3" borderId="0" xfId="0" applyNumberFormat="1" applyFill="1"/>
    <xf numFmtId="164" fontId="0" fillId="5" borderId="0" xfId="0" applyNumberFormat="1" applyFill="1"/>
    <xf numFmtId="0" fontId="0" fillId="5" borderId="0" xfId="0" applyFill="1"/>
    <xf numFmtId="49" fontId="8" fillId="0" borderId="0" xfId="0" applyNumberFormat="1" applyFont="1" applyAlignment="1">
      <alignment horizontal="right"/>
    </xf>
    <xf numFmtId="0" fontId="7" fillId="2" borderId="0" xfId="0" applyFont="1" applyFill="1" applyAlignment="1">
      <alignment horizontal="right"/>
    </xf>
    <xf numFmtId="1" fontId="2" fillId="0" borderId="0" xfId="0" applyNumberFormat="1" applyFont="1"/>
    <xf numFmtId="1" fontId="0" fillId="0" borderId="0" xfId="0" applyNumberFormat="1"/>
    <xf numFmtId="49" fontId="6" fillId="0" borderId="0" xfId="0" applyNumberFormat="1" applyFont="1" applyAlignment="1">
      <alignment horizontal="right"/>
    </xf>
    <xf numFmtId="0" fontId="9" fillId="0" borderId="0" xfId="0" applyFont="1" applyAlignment="1">
      <alignment horizontal="right"/>
    </xf>
    <xf numFmtId="49" fontId="10" fillId="0" borderId="0" xfId="0" applyNumberFormat="1" applyFont="1" applyAlignment="1">
      <alignment horizontal="right"/>
    </xf>
    <xf numFmtId="49" fontId="11" fillId="0" borderId="0" xfId="0" applyNumberFormat="1" applyFont="1" applyAlignment="1">
      <alignment horizontal="right"/>
    </xf>
    <xf numFmtId="0" fontId="12" fillId="0" borderId="0" xfId="0" applyFont="1" applyAlignment="1">
      <alignment horizontal="right"/>
    </xf>
    <xf numFmtId="164" fontId="2" fillId="3" borderId="0" xfId="0" applyNumberFormat="1" applyFont="1" applyFill="1"/>
    <xf numFmtId="164" fontId="0" fillId="3" borderId="0" xfId="0" applyNumberFormat="1" applyFill="1"/>
    <xf numFmtId="0" fontId="6" fillId="0" borderId="0" xfId="0" quotePrefix="1" applyFont="1" applyAlignment="1">
      <alignment horizontal="right"/>
    </xf>
    <xf numFmtId="0" fontId="6" fillId="0" borderId="0" xfId="0" quotePrefix="1" applyNumberFormat="1" applyFont="1" applyAlignment="1">
      <alignment horizontal="right"/>
    </xf>
    <xf numFmtId="164" fontId="0" fillId="3" borderId="0" xfId="0" applyNumberFormat="1" applyFill="1"/>
    <xf numFmtId="164" fontId="2" fillId="3" borderId="0" xfId="0" applyNumberFormat="1" applyFont="1" applyFill="1"/>
    <xf numFmtId="0" fontId="2" fillId="4" borderId="0" xfId="0" applyFont="1" applyFill="1"/>
    <xf numFmtId="164" fontId="0" fillId="3" borderId="0" xfId="0" applyNumberFormat="1" applyFill="1"/>
    <xf numFmtId="164" fontId="2" fillId="3" borderId="0" xfId="0" applyNumberFormat="1" applyFont="1" applyFill="1"/>
    <xf numFmtId="164" fontId="0" fillId="0" borderId="0" xfId="0" applyNumberFormat="1"/>
    <xf numFmtId="164" fontId="2" fillId="0" borderId="0" xfId="0" applyNumberFormat="1" applyFont="1"/>
    <xf numFmtId="9" fontId="2" fillId="0" borderId="0" xfId="0" applyNumberFormat="1" applyFont="1" applyAlignment="1"/>
    <xf numFmtId="9" fontId="2" fillId="0" borderId="0" xfId="0" quotePrefix="1" applyNumberFormat="1" applyFont="1"/>
    <xf numFmtId="164" fontId="2" fillId="0" borderId="0" xfId="0" quotePrefix="1" applyNumberFormat="1" applyFont="1"/>
    <xf numFmtId="0" fontId="2" fillId="4" borderId="0" xfId="0" quotePrefix="1" applyFont="1" applyFill="1"/>
    <xf numFmtId="0" fontId="2" fillId="0" borderId="0" xfId="0" quotePrefix="1" applyFont="1"/>
    <xf numFmtId="164" fontId="7" fillId="0" borderId="0" xfId="0" applyNumberFormat="1" applyFont="1" applyAlignment="1">
      <alignment horizontal="right"/>
    </xf>
    <xf numFmtId="164" fontId="8" fillId="0" borderId="0" xfId="0" applyNumberFormat="1" applyFont="1" applyAlignment="1">
      <alignment horizontal="right"/>
    </xf>
    <xf numFmtId="164" fontId="7" fillId="0" borderId="0" xfId="0" quotePrefix="1" applyNumberFormat="1" applyFont="1" applyAlignment="1">
      <alignment horizontal="right"/>
    </xf>
    <xf numFmtId="164" fontId="13" fillId="0" borderId="0" xfId="0" applyNumberFormat="1" applyFont="1"/>
    <xf numFmtId="164" fontId="2" fillId="0" borderId="0" xfId="0" applyNumberFormat="1" applyFont="1"/>
    <xf numFmtId="164" fontId="0" fillId="0" borderId="0" xfId="0" applyNumberFormat="1"/>
    <xf numFmtId="164" fontId="0" fillId="0" borderId="0" xfId="0" applyNumberFormat="1"/>
    <xf numFmtId="164" fontId="2" fillId="0" borderId="0" xfId="0" applyNumberFormat="1" applyFont="1"/>
    <xf numFmtId="164" fontId="2" fillId="0" borderId="0" xfId="0" quotePrefix="1" applyNumberFormat="1" applyFont="1"/>
    <xf numFmtId="164" fontId="2" fillId="0" borderId="0" xfId="0" applyNumberFormat="1" applyFont="1"/>
    <xf numFmtId="164" fontId="0" fillId="0" borderId="0" xfId="0" applyNumberFormat="1"/>
    <xf numFmtId="0" fontId="14" fillId="0" borderId="0" xfId="0" applyFont="1"/>
    <xf numFmtId="49" fontId="15" fillId="0" borderId="0" xfId="0" applyNumberFormat="1" applyFont="1" applyAlignment="1">
      <alignment horizontal="right"/>
    </xf>
    <xf numFmtId="164" fontId="2" fillId="0" borderId="0" xfId="0" quotePrefix="1" applyNumberFormat="1" applyFont="1"/>
    <xf numFmtId="164" fontId="2" fillId="0" borderId="0" xfId="0" applyNumberFormat="1" applyFont="1"/>
    <xf numFmtId="164" fontId="0" fillId="0" borderId="0" xfId="0" applyNumberFormat="1"/>
    <xf numFmtId="164" fontId="2" fillId="0" borderId="0" xfId="0" applyNumberFormat="1" applyFont="1"/>
    <xf numFmtId="164" fontId="0" fillId="0" borderId="0" xfId="0" applyNumberFormat="1"/>
    <xf numFmtId="164" fontId="6" fillId="2" borderId="0" xfId="0" applyNumberFormat="1" applyFont="1" applyFill="1" applyAlignment="1">
      <alignment horizontal="right"/>
    </xf>
    <xf numFmtId="164" fontId="7" fillId="2" borderId="0" xfId="0" applyNumberFormat="1" applyFont="1" applyFill="1" applyAlignment="1">
      <alignment horizontal="right"/>
    </xf>
    <xf numFmtId="164" fontId="2" fillId="0" borderId="0" xfId="0" quotePrefix="1" applyNumberFormat="1" applyFont="1"/>
    <xf numFmtId="0" fontId="16" fillId="0" borderId="0" xfId="0" applyFont="1"/>
    <xf numFmtId="164" fontId="16" fillId="0" borderId="0" xfId="0" applyNumberFormat="1" applyFont="1"/>
    <xf numFmtId="164" fontId="16" fillId="3" borderId="0" xfId="0" applyNumberFormat="1" applyFont="1" applyFill="1"/>
    <xf numFmtId="0" fontId="16" fillId="0" borderId="0" xfId="0" applyFont="1" applyFill="1"/>
    <xf numFmtId="1" fontId="16" fillId="0" borderId="0" xfId="0" applyNumberFormat="1" applyFont="1"/>
    <xf numFmtId="0" fontId="17" fillId="6" borderId="0" xfId="0" applyFont="1" applyFill="1"/>
    <xf numFmtId="0" fontId="18" fillId="6" borderId="0" xfId="0" applyFont="1" applyFill="1"/>
    <xf numFmtId="0" fontId="17" fillId="6" borderId="0" xfId="0" applyFont="1" applyFill="1" applyAlignment="1">
      <alignment horizontal="center"/>
    </xf>
    <xf numFmtId="164" fontId="2" fillId="3" borderId="0" xfId="0" applyNumberFormat="1" applyFont="1" applyFill="1"/>
    <xf numFmtId="164" fontId="0" fillId="3" borderId="0" xfId="0" applyNumberFormat="1" applyFill="1"/>
    <xf numFmtId="164" fontId="16" fillId="3" borderId="0" xfId="0" applyNumberFormat="1" applyFont="1" applyFill="1"/>
    <xf numFmtId="0" fontId="17" fillId="7" borderId="0" xfId="0" applyFont="1" applyFill="1"/>
    <xf numFmtId="0" fontId="17" fillId="7" borderId="0" xfId="0" applyFont="1" applyFill="1" applyAlignment="1">
      <alignment horizontal="center"/>
    </xf>
    <xf numFmtId="0" fontId="18" fillId="7" borderId="0" xfId="0" applyFont="1" applyFill="1"/>
  </cellXfs>
  <cellStyles count="1">
    <cellStyle name="Normal" xfId="0" builtinId="0"/>
  </cellStyles>
  <dxfs count="0"/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a="http://schemas.openxmlformats.org/drawingml/2006/main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X171"/>
  <sheetViews>
    <sheetView topLeftCell="A50" workbookViewId="0">
      <selection activeCell="A45" sqref="A45:XFD45"/>
    </sheetView>
  </sheetViews>
  <sheetFormatPr baseColWidth="10" defaultRowHeight="16"/>
  <cols>
    <col min="1" max="1" width="2.875" bestFit="1" customWidth="1"/>
    <col min="3" max="3" width="29.375" customWidth="1"/>
    <col min="4" max="7" width="3.875" style="14" customWidth="1"/>
    <col min="8" max="8" width="6.375" style="15" customWidth="1"/>
    <col min="9" max="9" width="3.875" style="14" customWidth="1"/>
    <col min="10" max="12" width="3.375" style="14" customWidth="1"/>
    <col min="13" max="13" width="5.625" style="14" customWidth="1"/>
    <col min="14" max="14" width="4.625" style="14" customWidth="1"/>
    <col min="15" max="15" width="5.5" style="26" customWidth="1"/>
    <col min="16" max="17" width="3.625" style="38" bestFit="1" customWidth="1"/>
    <col min="18" max="18" width="3.5" style="37" customWidth="1"/>
    <col min="19" max="19" width="4.25" style="52" customWidth="1"/>
    <col min="20" max="20" width="4.375" style="69" customWidth="1"/>
    <col min="21" max="21" width="7.125" style="37" customWidth="1"/>
    <col min="22" max="22" width="6.25" style="87" customWidth="1"/>
    <col min="23" max="23" width="5.125" customWidth="1"/>
    <col min="24" max="30" width="4.75" customWidth="1"/>
  </cols>
  <sheetData>
    <row r="1" spans="1:23">
      <c r="G1" s="56" t="s">
        <v>207</v>
      </c>
      <c r="M1" s="55" t="s">
        <v>207</v>
      </c>
      <c r="P1" s="38">
        <v>3</v>
      </c>
      <c r="Q1" s="38">
        <v>4</v>
      </c>
      <c r="R1" s="37">
        <v>12</v>
      </c>
      <c r="S1" s="52">
        <v>20</v>
      </c>
      <c r="T1" s="71" t="s">
        <v>167</v>
      </c>
    </row>
    <row r="2" spans="1:23" ht="15">
      <c r="B2" t="s">
        <v>68</v>
      </c>
      <c r="D2" s="14" t="s">
        <v>347</v>
      </c>
      <c r="E2" s="14" t="s">
        <v>348</v>
      </c>
      <c r="F2" s="14" t="s">
        <v>173</v>
      </c>
      <c r="G2" s="14" t="s">
        <v>174</v>
      </c>
      <c r="H2" s="15" t="s">
        <v>175</v>
      </c>
      <c r="I2" s="14" t="s">
        <v>176</v>
      </c>
      <c r="J2" s="14" t="s">
        <v>177</v>
      </c>
      <c r="K2" s="14" t="s">
        <v>178</v>
      </c>
      <c r="L2" s="14" t="s">
        <v>32</v>
      </c>
      <c r="M2" s="4" t="s">
        <v>174</v>
      </c>
      <c r="N2" s="14" t="s">
        <v>33</v>
      </c>
      <c r="O2" s="26" t="s">
        <v>175</v>
      </c>
      <c r="P2" s="39" t="s">
        <v>227</v>
      </c>
      <c r="Q2" s="39" t="s">
        <v>228</v>
      </c>
      <c r="R2" s="39" t="s">
        <v>58</v>
      </c>
      <c r="S2" s="50" t="s">
        <v>157</v>
      </c>
      <c r="T2" s="72" t="s">
        <v>168</v>
      </c>
      <c r="U2" s="14" t="s">
        <v>33</v>
      </c>
      <c r="V2" s="26" t="s">
        <v>175</v>
      </c>
    </row>
    <row r="3" spans="1:23">
      <c r="A3">
        <v>1</v>
      </c>
      <c r="B3">
        <v>2015132011</v>
      </c>
      <c r="C3" t="s">
        <v>69</v>
      </c>
      <c r="D3" s="14">
        <v>12</v>
      </c>
      <c r="E3" s="14">
        <v>15</v>
      </c>
      <c r="F3" s="14">
        <v>13</v>
      </c>
      <c r="G3" s="14">
        <v>20.018018018018019</v>
      </c>
      <c r="H3" s="15">
        <f t="shared" ref="H3:H25" si="0">+(D3+E3+F3*3)/5*0.9+G3*0.1</f>
        <v>13.881801801801801</v>
      </c>
      <c r="I3" s="17">
        <v>16</v>
      </c>
      <c r="J3" s="17">
        <v>19</v>
      </c>
      <c r="K3" s="17">
        <v>12</v>
      </c>
      <c r="L3" s="17">
        <v>12</v>
      </c>
      <c r="M3" s="11">
        <v>20</v>
      </c>
      <c r="N3" s="17">
        <v>7</v>
      </c>
      <c r="O3" s="26">
        <f>+(N3*3+L3+K3+J3+I3)/7*0.9+M3*0.1</f>
        <v>12.285714285714286</v>
      </c>
      <c r="P3" s="38">
        <v>2</v>
      </c>
      <c r="Q3" s="39" t="s">
        <v>229</v>
      </c>
      <c r="R3" s="39" t="s">
        <v>230</v>
      </c>
      <c r="S3" s="50" t="s">
        <v>158</v>
      </c>
      <c r="T3" s="69">
        <v>18.399999999999999</v>
      </c>
      <c r="U3" s="37">
        <v>13</v>
      </c>
      <c r="V3" s="87">
        <f>+(P3/3+Q3/4+R3/12+S3/20)*20/4*0.55+T3*0.1+U3*0.35</f>
        <v>13.081666666666667</v>
      </c>
      <c r="W3" s="79">
        <f t="shared" ref="W3:W60" si="1">AVERAGE(V3,O3,H3)</f>
        <v>13.083060918060918</v>
      </c>
    </row>
    <row r="4" spans="1:23">
      <c r="A4">
        <v>2</v>
      </c>
      <c r="B4">
        <v>2015224181</v>
      </c>
      <c r="C4" t="s">
        <v>70</v>
      </c>
      <c r="D4" s="14">
        <v>12</v>
      </c>
      <c r="G4" s="14">
        <v>10.009009009009009</v>
      </c>
      <c r="H4" s="15">
        <f t="shared" si="0"/>
        <v>3.1609009009009013</v>
      </c>
      <c r="I4" s="18">
        <v>0</v>
      </c>
      <c r="J4" s="18">
        <v>0</v>
      </c>
      <c r="K4" s="18">
        <v>0</v>
      </c>
      <c r="L4" s="18">
        <v>0</v>
      </c>
      <c r="M4" s="11">
        <v>7.5022502250225012</v>
      </c>
      <c r="N4" s="18">
        <v>0</v>
      </c>
      <c r="O4" s="26">
        <f t="shared" ref="O4:O67" si="2">+(N4*3+L4+K4+J4+I4)/7*0.9+M4*0.1</f>
        <v>0.75022502250225021</v>
      </c>
      <c r="Q4" s="39"/>
      <c r="R4" s="39"/>
      <c r="S4" s="50"/>
      <c r="T4" s="69">
        <v>7.2</v>
      </c>
      <c r="V4" s="87">
        <f t="shared" ref="V4:V25" si="3">+(P4/3+Q4/4+R4/12+S4/20)*20/4*0.55+T4*0.1+U4*0.35</f>
        <v>0.72000000000000008</v>
      </c>
      <c r="W4" s="79">
        <f t="shared" si="1"/>
        <v>1.5437086411343841</v>
      </c>
    </row>
    <row r="5" spans="1:23">
      <c r="A5">
        <v>3</v>
      </c>
      <c r="B5">
        <v>2015242571</v>
      </c>
      <c r="C5" t="s">
        <v>71</v>
      </c>
      <c r="D5" s="14">
        <v>12</v>
      </c>
      <c r="G5" s="14">
        <v>0</v>
      </c>
      <c r="H5" s="15">
        <f t="shared" si="0"/>
        <v>2.16</v>
      </c>
      <c r="I5" s="18">
        <v>0</v>
      </c>
      <c r="J5" s="18">
        <v>0</v>
      </c>
      <c r="K5" s="18">
        <v>0</v>
      </c>
      <c r="L5" s="18">
        <v>0</v>
      </c>
      <c r="M5" s="18">
        <v>0</v>
      </c>
      <c r="N5" s="18">
        <v>0</v>
      </c>
      <c r="O5" s="26">
        <f t="shared" si="2"/>
        <v>0</v>
      </c>
      <c r="Q5" s="39"/>
      <c r="R5" s="39"/>
      <c r="S5" s="50"/>
      <c r="T5" s="69">
        <v>4</v>
      </c>
      <c r="V5" s="87">
        <f t="shared" si="3"/>
        <v>0.4</v>
      </c>
      <c r="W5" s="79">
        <f t="shared" si="1"/>
        <v>0.85333333333333339</v>
      </c>
    </row>
    <row r="6" spans="1:23">
      <c r="A6">
        <v>4</v>
      </c>
      <c r="B6">
        <v>2015245871</v>
      </c>
      <c r="C6" t="s">
        <v>72</v>
      </c>
      <c r="D6" s="14">
        <v>15</v>
      </c>
      <c r="E6" s="14">
        <v>8</v>
      </c>
      <c r="G6" s="14">
        <v>15.018018018018015</v>
      </c>
      <c r="H6" s="15">
        <f t="shared" si="0"/>
        <v>5.641801801801801</v>
      </c>
      <c r="I6" s="18">
        <v>0</v>
      </c>
      <c r="J6" s="17">
        <v>17</v>
      </c>
      <c r="K6" s="17">
        <v>12</v>
      </c>
      <c r="L6" s="17">
        <v>12</v>
      </c>
      <c r="M6" s="11">
        <v>14.999999999999998</v>
      </c>
      <c r="N6" s="17">
        <v>0</v>
      </c>
      <c r="O6" s="26">
        <f t="shared" si="2"/>
        <v>6.7714285714285714</v>
      </c>
      <c r="P6" s="38">
        <v>2</v>
      </c>
      <c r="Q6" s="39" t="s">
        <v>231</v>
      </c>
      <c r="R6" s="39"/>
      <c r="S6" s="50" t="s">
        <v>159</v>
      </c>
      <c r="T6" s="69">
        <v>12.8</v>
      </c>
      <c r="U6" s="37">
        <v>17</v>
      </c>
      <c r="V6" s="87">
        <f t="shared" si="3"/>
        <v>11.125833333333333</v>
      </c>
      <c r="W6" s="79">
        <f t="shared" si="1"/>
        <v>7.8463545688545686</v>
      </c>
    </row>
    <row r="7" spans="1:23">
      <c r="A7">
        <v>5</v>
      </c>
      <c r="B7">
        <v>2015242311</v>
      </c>
      <c r="C7" t="s">
        <v>73</v>
      </c>
      <c r="D7" s="14">
        <v>15</v>
      </c>
      <c r="E7" s="14">
        <v>6</v>
      </c>
      <c r="F7" s="14">
        <v>11</v>
      </c>
      <c r="G7" s="14">
        <v>20.018018018018019</v>
      </c>
      <c r="H7" s="15">
        <f t="shared" si="0"/>
        <v>11.721801801801803</v>
      </c>
      <c r="I7" s="17">
        <v>12</v>
      </c>
      <c r="J7" s="18" t="s">
        <v>349</v>
      </c>
      <c r="K7" s="17">
        <v>16</v>
      </c>
      <c r="L7" s="17">
        <v>10</v>
      </c>
      <c r="M7" s="11">
        <v>20</v>
      </c>
      <c r="N7" s="17">
        <v>20</v>
      </c>
      <c r="O7" s="26">
        <f t="shared" si="2"/>
        <v>16.528571428571428</v>
      </c>
      <c r="P7" s="38">
        <v>3</v>
      </c>
      <c r="Q7" s="39" t="s">
        <v>232</v>
      </c>
      <c r="R7" s="39" t="s">
        <v>233</v>
      </c>
      <c r="S7" s="50" t="s">
        <v>160</v>
      </c>
      <c r="T7" s="69">
        <v>18.399999999999999</v>
      </c>
      <c r="U7" s="37">
        <v>17</v>
      </c>
      <c r="V7" s="87">
        <f t="shared" si="3"/>
        <v>15.581666666666667</v>
      </c>
      <c r="W7" s="79">
        <f t="shared" si="1"/>
        <v>14.610679965679966</v>
      </c>
    </row>
    <row r="8" spans="1:23">
      <c r="A8">
        <v>6</v>
      </c>
      <c r="B8">
        <v>2011243101</v>
      </c>
      <c r="C8" t="s">
        <v>221</v>
      </c>
      <c r="D8" s="14">
        <v>20</v>
      </c>
      <c r="E8" s="14">
        <v>6</v>
      </c>
      <c r="F8" s="14">
        <v>6</v>
      </c>
      <c r="G8" s="14">
        <v>10.009009009009009</v>
      </c>
      <c r="H8" s="15">
        <f t="shared" si="0"/>
        <v>8.9209009009009019</v>
      </c>
      <c r="I8" s="18">
        <v>0</v>
      </c>
      <c r="J8" s="17">
        <v>15</v>
      </c>
      <c r="K8" s="18">
        <v>0</v>
      </c>
      <c r="L8" s="18">
        <v>0</v>
      </c>
      <c r="M8" s="11">
        <v>10</v>
      </c>
      <c r="N8" s="17">
        <v>10</v>
      </c>
      <c r="O8" s="26">
        <f t="shared" si="2"/>
        <v>6.7857142857142865</v>
      </c>
      <c r="Q8" s="39"/>
      <c r="R8" s="39"/>
      <c r="S8" s="50" t="s">
        <v>161</v>
      </c>
      <c r="T8" s="69">
        <v>10.600000000000001</v>
      </c>
      <c r="V8" s="87">
        <f t="shared" si="3"/>
        <v>3.3975000000000009</v>
      </c>
      <c r="W8" s="79">
        <f t="shared" si="1"/>
        <v>6.3680383955383961</v>
      </c>
    </row>
    <row r="9" spans="1:23">
      <c r="A9">
        <v>7</v>
      </c>
      <c r="B9">
        <v>2015223881</v>
      </c>
      <c r="C9" t="s">
        <v>280</v>
      </c>
      <c r="D9" s="14">
        <v>12</v>
      </c>
      <c r="G9" s="14">
        <v>0</v>
      </c>
      <c r="H9" s="15">
        <f t="shared" si="0"/>
        <v>2.16</v>
      </c>
      <c r="I9" s="18">
        <v>0</v>
      </c>
      <c r="J9" s="18">
        <v>0</v>
      </c>
      <c r="K9" s="18">
        <v>0</v>
      </c>
      <c r="L9" s="18">
        <v>0</v>
      </c>
      <c r="M9" s="11">
        <v>0</v>
      </c>
      <c r="N9" s="17">
        <v>0</v>
      </c>
      <c r="O9" s="26">
        <f t="shared" si="2"/>
        <v>0</v>
      </c>
      <c r="Q9" s="39"/>
      <c r="R9" s="39"/>
      <c r="S9" s="50"/>
      <c r="T9" s="69">
        <v>4</v>
      </c>
      <c r="V9" s="87">
        <f t="shared" si="3"/>
        <v>0.4</v>
      </c>
      <c r="W9" s="79">
        <f t="shared" si="1"/>
        <v>0.85333333333333339</v>
      </c>
    </row>
    <row r="10" spans="1:23">
      <c r="A10">
        <v>8</v>
      </c>
      <c r="B10">
        <v>2015701231</v>
      </c>
      <c r="C10" t="s">
        <v>290</v>
      </c>
      <c r="D10" s="14">
        <v>17</v>
      </c>
      <c r="E10" s="14">
        <v>15</v>
      </c>
      <c r="F10" s="14">
        <v>8</v>
      </c>
      <c r="G10" s="14">
        <v>20.018018018018019</v>
      </c>
      <c r="H10" s="15">
        <f t="shared" si="0"/>
        <v>12.081801801801802</v>
      </c>
      <c r="I10" s="17">
        <v>15</v>
      </c>
      <c r="J10" s="18" t="s">
        <v>342</v>
      </c>
      <c r="K10" s="17">
        <v>13</v>
      </c>
      <c r="L10" s="17">
        <v>13</v>
      </c>
      <c r="M10" s="11">
        <v>20</v>
      </c>
      <c r="N10" s="17">
        <v>13</v>
      </c>
      <c r="O10" s="26">
        <f t="shared" si="2"/>
        <v>14.085714285714285</v>
      </c>
      <c r="P10" s="38">
        <v>2</v>
      </c>
      <c r="Q10" s="39" t="s">
        <v>234</v>
      </c>
      <c r="R10" s="39" t="s">
        <v>235</v>
      </c>
      <c r="S10" s="50" t="s">
        <v>161</v>
      </c>
      <c r="T10" s="69">
        <v>17.200000000000003</v>
      </c>
      <c r="U10" s="37">
        <v>17</v>
      </c>
      <c r="V10" s="87">
        <f t="shared" si="3"/>
        <v>13.215833333333332</v>
      </c>
      <c r="W10" s="79">
        <f t="shared" si="1"/>
        <v>13.127783140283141</v>
      </c>
    </row>
    <row r="11" spans="1:23">
      <c r="A11">
        <v>9</v>
      </c>
      <c r="B11">
        <v>2014223961</v>
      </c>
      <c r="C11" t="s">
        <v>400</v>
      </c>
      <c r="D11" s="14">
        <v>15</v>
      </c>
      <c r="G11" s="14">
        <v>5.0090090090090094</v>
      </c>
      <c r="H11" s="15">
        <f t="shared" si="0"/>
        <v>3.2009009009009013</v>
      </c>
      <c r="I11" s="18">
        <v>0</v>
      </c>
      <c r="J11" s="18">
        <v>0</v>
      </c>
      <c r="K11" s="18">
        <v>0</v>
      </c>
      <c r="L11" s="18">
        <v>0</v>
      </c>
      <c r="M11" s="11">
        <v>2.5022502250225021</v>
      </c>
      <c r="N11" s="17">
        <v>0</v>
      </c>
      <c r="O11" s="26">
        <f t="shared" si="2"/>
        <v>0.25022502250225021</v>
      </c>
      <c r="Q11" s="39"/>
      <c r="R11" s="39"/>
      <c r="S11" s="50"/>
      <c r="T11" s="69">
        <v>4</v>
      </c>
      <c r="V11" s="87">
        <f t="shared" si="3"/>
        <v>0.4</v>
      </c>
      <c r="W11" s="79">
        <f t="shared" si="1"/>
        <v>1.2837086411343839</v>
      </c>
    </row>
    <row r="12" spans="1:23">
      <c r="A12">
        <v>10</v>
      </c>
      <c r="B12">
        <v>2015700361</v>
      </c>
      <c r="C12" t="s">
        <v>401</v>
      </c>
      <c r="D12" s="14">
        <v>15</v>
      </c>
      <c r="E12" s="14">
        <v>10</v>
      </c>
      <c r="F12" s="14">
        <v>10</v>
      </c>
      <c r="G12" s="14">
        <v>20.018018018018019</v>
      </c>
      <c r="H12" s="15">
        <f t="shared" si="0"/>
        <v>11.901801801801803</v>
      </c>
      <c r="I12" s="17">
        <v>15</v>
      </c>
      <c r="J12" s="17">
        <v>17</v>
      </c>
      <c r="K12" s="17">
        <v>13</v>
      </c>
      <c r="L12" s="17">
        <v>15</v>
      </c>
      <c r="M12" s="11">
        <v>20</v>
      </c>
      <c r="N12" s="17">
        <v>7</v>
      </c>
      <c r="O12" s="26">
        <f t="shared" si="2"/>
        <v>12.414285714285715</v>
      </c>
      <c r="P12" s="38">
        <v>2</v>
      </c>
      <c r="Q12" s="39" t="s">
        <v>229</v>
      </c>
      <c r="R12" s="39" t="s">
        <v>236</v>
      </c>
      <c r="S12" s="50" t="s">
        <v>162</v>
      </c>
      <c r="T12" s="69">
        <v>18.399999999999999</v>
      </c>
      <c r="U12" s="37">
        <v>16</v>
      </c>
      <c r="V12" s="87">
        <f t="shared" si="3"/>
        <v>13.6275</v>
      </c>
      <c r="W12" s="79">
        <f t="shared" si="1"/>
        <v>12.647862505362506</v>
      </c>
    </row>
    <row r="13" spans="1:23">
      <c r="A13">
        <v>11</v>
      </c>
      <c r="B13">
        <v>2015241701</v>
      </c>
      <c r="C13" t="s">
        <v>402</v>
      </c>
      <c r="D13" s="14">
        <v>15</v>
      </c>
      <c r="E13" s="14">
        <v>10</v>
      </c>
      <c r="F13" s="14">
        <v>11</v>
      </c>
      <c r="G13" s="14">
        <v>20.018018018018019</v>
      </c>
      <c r="H13" s="15">
        <f t="shared" si="0"/>
        <v>12.441801801801802</v>
      </c>
      <c r="I13" s="17">
        <v>18</v>
      </c>
      <c r="J13" s="17">
        <v>17</v>
      </c>
      <c r="K13" s="17">
        <v>15</v>
      </c>
      <c r="L13" s="17">
        <v>12</v>
      </c>
      <c r="M13" s="11">
        <v>20</v>
      </c>
      <c r="N13" s="17">
        <v>11</v>
      </c>
      <c r="O13" s="26">
        <f t="shared" si="2"/>
        <v>14.214285714285714</v>
      </c>
      <c r="P13" s="38">
        <v>2</v>
      </c>
      <c r="Q13" s="39" t="s">
        <v>234</v>
      </c>
      <c r="R13" s="39" t="s">
        <v>236</v>
      </c>
      <c r="S13" s="50" t="s">
        <v>158</v>
      </c>
      <c r="T13" s="69">
        <v>18.399999999999999</v>
      </c>
      <c r="U13" s="37">
        <v>16</v>
      </c>
      <c r="V13" s="87">
        <f t="shared" si="3"/>
        <v>13.215</v>
      </c>
      <c r="W13" s="79">
        <f t="shared" si="1"/>
        <v>13.290362505362504</v>
      </c>
    </row>
    <row r="14" spans="1:23">
      <c r="A14">
        <v>12</v>
      </c>
      <c r="B14">
        <v>2015200562</v>
      </c>
      <c r="C14" t="s">
        <v>403</v>
      </c>
      <c r="D14" s="14">
        <v>15</v>
      </c>
      <c r="E14" s="14">
        <v>10</v>
      </c>
      <c r="F14" s="14">
        <v>7</v>
      </c>
      <c r="G14" s="14">
        <v>20.018018018018019</v>
      </c>
      <c r="H14" s="15">
        <f t="shared" si="0"/>
        <v>10.281801801801802</v>
      </c>
      <c r="I14" s="17">
        <v>16</v>
      </c>
      <c r="J14" s="17">
        <v>18</v>
      </c>
      <c r="K14" s="17">
        <v>13</v>
      </c>
      <c r="L14" s="17">
        <v>13</v>
      </c>
      <c r="M14" s="11">
        <v>20</v>
      </c>
      <c r="N14" s="17">
        <v>10</v>
      </c>
      <c r="O14" s="36">
        <f>+(N14*3+L14+K14+J14+I14)/7*0.9+M14*0.1+1</f>
        <v>14.571428571428573</v>
      </c>
      <c r="P14" s="38">
        <v>2</v>
      </c>
      <c r="Q14" s="39" t="s">
        <v>229</v>
      </c>
      <c r="R14" s="39" t="s">
        <v>237</v>
      </c>
      <c r="S14" s="50" t="s">
        <v>159</v>
      </c>
      <c r="T14" s="69">
        <v>18.399999999999999</v>
      </c>
      <c r="U14" s="37">
        <v>16</v>
      </c>
      <c r="V14" s="87">
        <f t="shared" si="3"/>
        <v>15.231666666666666</v>
      </c>
      <c r="W14" s="79">
        <f t="shared" si="1"/>
        <v>13.361632346632348</v>
      </c>
    </row>
    <row r="15" spans="1:23">
      <c r="A15">
        <v>13</v>
      </c>
      <c r="B15">
        <v>2015801341</v>
      </c>
      <c r="C15" t="s">
        <v>255</v>
      </c>
      <c r="D15" s="14">
        <v>17</v>
      </c>
      <c r="E15" s="14">
        <v>20</v>
      </c>
      <c r="F15" s="14">
        <v>14</v>
      </c>
      <c r="G15" s="14">
        <v>20.018018018018019</v>
      </c>
      <c r="H15" s="15">
        <f t="shared" si="0"/>
        <v>16.221801801801803</v>
      </c>
      <c r="I15" s="17">
        <v>8</v>
      </c>
      <c r="J15" s="17">
        <v>18</v>
      </c>
      <c r="K15" s="17">
        <v>13</v>
      </c>
      <c r="L15" s="17">
        <v>10</v>
      </c>
      <c r="M15" s="11">
        <v>20</v>
      </c>
      <c r="N15" s="17">
        <v>7</v>
      </c>
      <c r="O15" s="26">
        <f t="shared" si="2"/>
        <v>11</v>
      </c>
      <c r="P15" s="38">
        <v>2</v>
      </c>
      <c r="Q15" s="39" t="s">
        <v>238</v>
      </c>
      <c r="R15" s="39" t="s">
        <v>239</v>
      </c>
      <c r="S15" s="50" t="s">
        <v>158</v>
      </c>
      <c r="T15" s="69">
        <v>18.399999999999999</v>
      </c>
      <c r="U15" s="37">
        <v>16</v>
      </c>
      <c r="V15" s="87">
        <f t="shared" si="3"/>
        <v>16.423333333333332</v>
      </c>
      <c r="W15" s="79">
        <f t="shared" si="1"/>
        <v>14.548378378378379</v>
      </c>
    </row>
    <row r="16" spans="1:23">
      <c r="A16">
        <v>14</v>
      </c>
      <c r="B16">
        <v>2015201931</v>
      </c>
      <c r="C16" t="s">
        <v>412</v>
      </c>
      <c r="D16" s="14">
        <v>15</v>
      </c>
      <c r="E16" s="14">
        <v>10</v>
      </c>
      <c r="F16" s="14">
        <v>14</v>
      </c>
      <c r="G16" s="14">
        <v>20.018018018018019</v>
      </c>
      <c r="H16" s="15">
        <f t="shared" si="0"/>
        <v>14.061801801801803</v>
      </c>
      <c r="I16" s="17">
        <v>18</v>
      </c>
      <c r="J16" s="17">
        <v>20</v>
      </c>
      <c r="K16" s="17">
        <v>13</v>
      </c>
      <c r="L16" s="17">
        <v>16</v>
      </c>
      <c r="M16" s="11">
        <v>20</v>
      </c>
      <c r="N16" s="17">
        <v>10</v>
      </c>
      <c r="O16" s="26">
        <f t="shared" si="2"/>
        <v>14.471428571428572</v>
      </c>
      <c r="P16" s="38">
        <v>3</v>
      </c>
      <c r="Q16" s="39" t="s">
        <v>229</v>
      </c>
      <c r="R16" s="39" t="s">
        <v>237</v>
      </c>
      <c r="S16" s="50" t="s">
        <v>159</v>
      </c>
      <c r="T16" s="69">
        <v>18.399999999999999</v>
      </c>
      <c r="U16" s="37">
        <v>16</v>
      </c>
      <c r="V16" s="87">
        <f t="shared" si="3"/>
        <v>16.148333333333333</v>
      </c>
      <c r="W16" s="79">
        <f t="shared" si="1"/>
        <v>14.89385456885457</v>
      </c>
    </row>
    <row r="17" spans="1:23">
      <c r="A17">
        <v>15</v>
      </c>
      <c r="B17">
        <v>2015246971</v>
      </c>
      <c r="C17" t="s">
        <v>413</v>
      </c>
      <c r="D17" s="14">
        <v>15</v>
      </c>
      <c r="E17" s="14">
        <v>18</v>
      </c>
      <c r="F17" s="14">
        <v>8</v>
      </c>
      <c r="G17" s="14">
        <v>20.018018018018019</v>
      </c>
      <c r="H17" s="15">
        <f t="shared" si="0"/>
        <v>12.261801801801802</v>
      </c>
      <c r="I17" s="17">
        <v>16</v>
      </c>
      <c r="J17" s="17">
        <v>16</v>
      </c>
      <c r="K17" s="18">
        <v>0</v>
      </c>
      <c r="L17" s="18">
        <v>0</v>
      </c>
      <c r="M17" s="11">
        <v>20</v>
      </c>
      <c r="N17" s="17">
        <v>7</v>
      </c>
      <c r="O17" s="26">
        <f t="shared" si="2"/>
        <v>8.8142857142857132</v>
      </c>
      <c r="Q17" s="39"/>
      <c r="R17" s="39"/>
      <c r="S17" s="50"/>
      <c r="T17" s="69">
        <v>14</v>
      </c>
      <c r="U17" s="37">
        <v>14</v>
      </c>
      <c r="V17" s="87">
        <f t="shared" si="3"/>
        <v>6.3</v>
      </c>
      <c r="W17" s="79">
        <f t="shared" si="1"/>
        <v>9.1253625053625047</v>
      </c>
    </row>
    <row r="18" spans="1:23">
      <c r="A18">
        <v>16</v>
      </c>
      <c r="B18">
        <v>2013100611</v>
      </c>
      <c r="C18" t="s">
        <v>262</v>
      </c>
      <c r="D18" s="14">
        <v>15</v>
      </c>
      <c r="F18" s="14">
        <v>14</v>
      </c>
      <c r="G18" s="14">
        <v>0</v>
      </c>
      <c r="H18" s="15">
        <f t="shared" si="0"/>
        <v>10.26</v>
      </c>
      <c r="I18" s="18">
        <v>0</v>
      </c>
      <c r="J18" s="18" t="s">
        <v>343</v>
      </c>
      <c r="K18" s="18">
        <v>0</v>
      </c>
      <c r="L18" s="18">
        <v>0</v>
      </c>
      <c r="M18" s="11">
        <v>7.5022502250225012</v>
      </c>
      <c r="N18" s="17">
        <v>20</v>
      </c>
      <c r="O18" s="26">
        <f t="shared" si="2"/>
        <v>9.4930821653593931</v>
      </c>
      <c r="Q18" s="39"/>
      <c r="R18" s="39" t="s">
        <v>240</v>
      </c>
      <c r="S18" s="50"/>
      <c r="T18" s="69">
        <v>7.2</v>
      </c>
      <c r="V18" s="87">
        <f t="shared" si="3"/>
        <v>0.94916666666666671</v>
      </c>
      <c r="W18" s="79">
        <f t="shared" si="1"/>
        <v>6.9007496106753523</v>
      </c>
    </row>
    <row r="19" spans="1:23">
      <c r="A19">
        <v>17</v>
      </c>
      <c r="B19">
        <v>2015221321</v>
      </c>
      <c r="C19" t="s">
        <v>263</v>
      </c>
      <c r="D19" s="14">
        <v>12</v>
      </c>
      <c r="E19" s="14">
        <v>10</v>
      </c>
      <c r="F19" s="14">
        <v>8</v>
      </c>
      <c r="G19" s="14">
        <v>20.018018018018019</v>
      </c>
      <c r="H19" s="15">
        <f t="shared" si="0"/>
        <v>10.281801801801802</v>
      </c>
      <c r="I19" s="17">
        <v>12</v>
      </c>
      <c r="J19" s="18">
        <v>0</v>
      </c>
      <c r="K19" s="18">
        <v>0</v>
      </c>
      <c r="L19" s="18">
        <v>0</v>
      </c>
      <c r="M19" s="11">
        <v>12.502250225022502</v>
      </c>
      <c r="N19" s="17">
        <v>7</v>
      </c>
      <c r="O19" s="26">
        <f t="shared" si="2"/>
        <v>5.4930821653593931</v>
      </c>
      <c r="Q19" s="39"/>
      <c r="R19" s="39"/>
      <c r="S19" s="50"/>
      <c r="T19" s="69">
        <v>9.4</v>
      </c>
      <c r="U19" s="37">
        <v>14</v>
      </c>
      <c r="V19" s="87">
        <f t="shared" si="3"/>
        <v>5.84</v>
      </c>
      <c r="W19" s="79">
        <f t="shared" si="1"/>
        <v>7.2049613223870645</v>
      </c>
    </row>
    <row r="20" spans="1:23">
      <c r="A20">
        <v>18</v>
      </c>
      <c r="B20">
        <v>2013242291</v>
      </c>
      <c r="C20" t="s">
        <v>264</v>
      </c>
      <c r="D20" s="14">
        <v>17</v>
      </c>
      <c r="E20" s="14">
        <v>3</v>
      </c>
      <c r="F20" s="14">
        <v>8</v>
      </c>
      <c r="G20" s="14">
        <v>20.018018018018019</v>
      </c>
      <c r="H20" s="15">
        <f t="shared" si="0"/>
        <v>9.9218018018018022</v>
      </c>
      <c r="I20" s="17">
        <v>11</v>
      </c>
      <c r="J20" s="17">
        <v>11</v>
      </c>
      <c r="K20" s="17">
        <v>8</v>
      </c>
      <c r="L20" s="17">
        <v>8</v>
      </c>
      <c r="M20" s="11">
        <v>17.5022502250225</v>
      </c>
      <c r="N20" s="17">
        <v>7</v>
      </c>
      <c r="O20" s="26">
        <f t="shared" si="2"/>
        <v>9.3359393082165365</v>
      </c>
      <c r="P20" s="38">
        <v>3</v>
      </c>
      <c r="Q20" s="39" t="s">
        <v>229</v>
      </c>
      <c r="R20" s="39" t="s">
        <v>241</v>
      </c>
      <c r="S20" s="50"/>
      <c r="T20" s="69">
        <v>14</v>
      </c>
      <c r="U20" s="37">
        <v>14</v>
      </c>
      <c r="V20" s="87">
        <f t="shared" si="3"/>
        <v>11.8</v>
      </c>
      <c r="W20" s="79">
        <f t="shared" si="1"/>
        <v>10.352580370006113</v>
      </c>
    </row>
    <row r="21" spans="1:23">
      <c r="A21">
        <v>19</v>
      </c>
      <c r="B21">
        <v>2015243141</v>
      </c>
      <c r="C21" t="s">
        <v>265</v>
      </c>
      <c r="D21" s="14">
        <v>15</v>
      </c>
      <c r="E21" s="14">
        <v>16</v>
      </c>
      <c r="F21" s="14">
        <v>18</v>
      </c>
      <c r="G21" s="14">
        <v>20.018018018018019</v>
      </c>
      <c r="H21" s="15">
        <f t="shared" si="0"/>
        <v>17.301801801801801</v>
      </c>
      <c r="I21" s="17">
        <v>17</v>
      </c>
      <c r="J21" s="17">
        <v>15</v>
      </c>
      <c r="K21" s="18">
        <v>0</v>
      </c>
      <c r="L21" s="18">
        <v>0</v>
      </c>
      <c r="M21" s="11">
        <v>20</v>
      </c>
      <c r="N21" s="17">
        <v>6</v>
      </c>
      <c r="O21" s="26">
        <f t="shared" si="2"/>
        <v>8.4285714285714288</v>
      </c>
      <c r="Q21" s="39"/>
      <c r="R21" s="39"/>
      <c r="S21" s="50"/>
      <c r="T21" s="69">
        <v>12.8</v>
      </c>
      <c r="V21" s="87">
        <f t="shared" si="3"/>
        <v>1.2800000000000002</v>
      </c>
      <c r="W21" s="79">
        <f t="shared" si="1"/>
        <v>9.0034577434577425</v>
      </c>
    </row>
    <row r="22" spans="1:23">
      <c r="A22">
        <v>20</v>
      </c>
      <c r="B22">
        <v>2012203621</v>
      </c>
      <c r="C22" t="s">
        <v>100</v>
      </c>
      <c r="G22" s="14">
        <v>0</v>
      </c>
      <c r="H22" s="15">
        <f t="shared" si="0"/>
        <v>0</v>
      </c>
      <c r="I22" s="18">
        <v>0</v>
      </c>
      <c r="J22" s="18">
        <v>0</v>
      </c>
      <c r="K22" s="18">
        <v>0</v>
      </c>
      <c r="L22" s="18">
        <v>0</v>
      </c>
      <c r="M22" s="11">
        <v>0</v>
      </c>
      <c r="N22" s="17">
        <v>0</v>
      </c>
      <c r="O22" s="26">
        <f t="shared" si="2"/>
        <v>0</v>
      </c>
      <c r="Q22" s="39"/>
      <c r="R22" s="39"/>
      <c r="S22" s="50"/>
      <c r="T22" s="69">
        <v>4</v>
      </c>
      <c r="V22" s="87">
        <f t="shared" si="3"/>
        <v>0.4</v>
      </c>
      <c r="W22" s="79">
        <f t="shared" si="1"/>
        <v>0.13333333333333333</v>
      </c>
    </row>
    <row r="23" spans="1:23">
      <c r="A23">
        <v>21</v>
      </c>
      <c r="B23">
        <v>2015242091</v>
      </c>
      <c r="C23" t="s">
        <v>101</v>
      </c>
      <c r="D23" s="14">
        <v>15</v>
      </c>
      <c r="E23" s="14">
        <v>11</v>
      </c>
      <c r="F23" s="14">
        <v>8</v>
      </c>
      <c r="G23" s="14">
        <v>20.018018018018019</v>
      </c>
      <c r="H23" s="15">
        <f t="shared" si="0"/>
        <v>11.001801801801802</v>
      </c>
      <c r="I23" s="17">
        <v>13</v>
      </c>
      <c r="J23" s="18" t="s">
        <v>34</v>
      </c>
      <c r="K23" s="17">
        <v>17</v>
      </c>
      <c r="L23" s="17">
        <v>13</v>
      </c>
      <c r="M23" s="11">
        <v>20</v>
      </c>
      <c r="N23" s="17">
        <v>13</v>
      </c>
      <c r="O23" s="26">
        <f t="shared" si="2"/>
        <v>14.085714285714285</v>
      </c>
      <c r="P23" s="38">
        <v>3</v>
      </c>
      <c r="Q23" s="39" t="s">
        <v>234</v>
      </c>
      <c r="R23" s="39" t="s">
        <v>233</v>
      </c>
      <c r="S23" s="50" t="s">
        <v>159</v>
      </c>
      <c r="T23" s="69">
        <v>18.399999999999999</v>
      </c>
      <c r="U23" s="37">
        <v>13</v>
      </c>
      <c r="V23" s="87">
        <f t="shared" si="3"/>
        <v>14.181666666666668</v>
      </c>
      <c r="W23" s="79">
        <f t="shared" si="1"/>
        <v>13.089727584727585</v>
      </c>
    </row>
    <row r="24" spans="1:23">
      <c r="A24">
        <v>22</v>
      </c>
      <c r="B24">
        <v>2015801251</v>
      </c>
      <c r="C24" t="s">
        <v>102</v>
      </c>
      <c r="D24" s="14">
        <v>17</v>
      </c>
      <c r="E24" s="14">
        <v>15</v>
      </c>
      <c r="F24" s="14">
        <v>12</v>
      </c>
      <c r="G24" s="14">
        <v>20.018018018018019</v>
      </c>
      <c r="H24" s="15">
        <f t="shared" si="0"/>
        <v>14.241801801801802</v>
      </c>
      <c r="I24" s="17">
        <v>15</v>
      </c>
      <c r="J24" s="17">
        <v>18</v>
      </c>
      <c r="K24" s="17">
        <v>12</v>
      </c>
      <c r="L24" s="17">
        <v>16</v>
      </c>
      <c r="M24" s="11">
        <v>20</v>
      </c>
      <c r="N24" s="17">
        <v>11</v>
      </c>
      <c r="O24" s="26">
        <f t="shared" si="2"/>
        <v>14.085714285714285</v>
      </c>
      <c r="P24" s="38">
        <v>2</v>
      </c>
      <c r="Q24" s="39" t="s">
        <v>234</v>
      </c>
      <c r="R24" s="39" t="s">
        <v>242</v>
      </c>
      <c r="S24" s="50" t="s">
        <v>162</v>
      </c>
      <c r="T24" s="69">
        <v>18.399999999999999</v>
      </c>
      <c r="U24" s="37">
        <v>13</v>
      </c>
      <c r="V24" s="87">
        <f t="shared" si="3"/>
        <v>12.348333333333333</v>
      </c>
      <c r="W24" s="79">
        <f t="shared" si="1"/>
        <v>13.558616473616473</v>
      </c>
    </row>
    <row r="25" spans="1:23">
      <c r="A25">
        <v>30</v>
      </c>
      <c r="B25">
        <v>2015245491</v>
      </c>
      <c r="C25" t="s">
        <v>12</v>
      </c>
      <c r="E25" s="14">
        <v>20</v>
      </c>
      <c r="F25" s="14">
        <v>19</v>
      </c>
      <c r="G25" s="14">
        <v>15.018018018018015</v>
      </c>
      <c r="H25" s="15">
        <f t="shared" si="0"/>
        <v>15.361801801801803</v>
      </c>
      <c r="I25" s="17">
        <v>18</v>
      </c>
      <c r="J25" s="18" t="s">
        <v>34</v>
      </c>
      <c r="K25" s="17">
        <v>13</v>
      </c>
      <c r="L25" s="17">
        <v>18</v>
      </c>
      <c r="M25" s="11">
        <v>17.5022502250225</v>
      </c>
      <c r="N25" s="17">
        <v>12</v>
      </c>
      <c r="O25" s="26">
        <f t="shared" si="2"/>
        <v>14.221653593930821</v>
      </c>
      <c r="P25" s="38">
        <v>2</v>
      </c>
      <c r="Q25" s="39" t="s">
        <v>229</v>
      </c>
      <c r="R25" s="39" t="s">
        <v>239</v>
      </c>
      <c r="S25" s="50" t="s">
        <v>158</v>
      </c>
      <c r="T25" s="69">
        <v>17.200000000000003</v>
      </c>
      <c r="U25" s="37">
        <v>17</v>
      </c>
      <c r="V25" s="87">
        <f t="shared" si="3"/>
        <v>15.965833333333332</v>
      </c>
      <c r="W25" s="79">
        <f t="shared" si="1"/>
        <v>15.183096243021986</v>
      </c>
    </row>
    <row r="26" spans="1:23">
      <c r="P26" s="38">
        <v>3</v>
      </c>
      <c r="Q26" s="38">
        <v>4</v>
      </c>
      <c r="R26" s="37">
        <v>12</v>
      </c>
      <c r="S26" s="52">
        <v>20</v>
      </c>
      <c r="T26" s="71" t="s">
        <v>21</v>
      </c>
      <c r="W26" s="79" t="e">
        <f t="shared" si="1"/>
        <v>#DIV/0!</v>
      </c>
    </row>
    <row r="27" spans="1:23" ht="15">
      <c r="B27" t="s">
        <v>67</v>
      </c>
      <c r="D27" s="14" t="s">
        <v>35</v>
      </c>
      <c r="E27" s="14" t="s">
        <v>36</v>
      </c>
      <c r="F27" s="14" t="s">
        <v>37</v>
      </c>
      <c r="G27" s="14" t="s">
        <v>38</v>
      </c>
      <c r="H27" s="15" t="s">
        <v>39</v>
      </c>
      <c r="I27" s="14" t="s">
        <v>40</v>
      </c>
      <c r="J27" s="14" t="s">
        <v>41</v>
      </c>
      <c r="K27" s="14" t="s">
        <v>42</v>
      </c>
      <c r="L27" s="14" t="s">
        <v>294</v>
      </c>
      <c r="M27" s="4" t="s">
        <v>174</v>
      </c>
      <c r="N27" s="14" t="s">
        <v>33</v>
      </c>
      <c r="O27" s="26" t="s">
        <v>175</v>
      </c>
      <c r="P27" s="39" t="s">
        <v>227</v>
      </c>
      <c r="Q27" s="39" t="s">
        <v>228</v>
      </c>
      <c r="R27" s="39" t="s">
        <v>58</v>
      </c>
      <c r="S27" s="50" t="s">
        <v>329</v>
      </c>
      <c r="T27" s="72" t="s">
        <v>168</v>
      </c>
      <c r="U27" s="14" t="s">
        <v>33</v>
      </c>
      <c r="V27" s="26" t="s">
        <v>64</v>
      </c>
      <c r="W27" s="79" t="e">
        <f t="shared" si="1"/>
        <v>#DIV/0!</v>
      </c>
    </row>
    <row r="28" spans="1:23">
      <c r="A28">
        <v>1</v>
      </c>
      <c r="B28">
        <v>2015220681</v>
      </c>
      <c r="C28" t="s">
        <v>261</v>
      </c>
      <c r="D28" s="14">
        <v>14</v>
      </c>
      <c r="G28" s="14">
        <v>5.0090090090090094</v>
      </c>
      <c r="H28" s="15">
        <f t="shared" ref="H28:H50" si="4">+(D28+E28+F28*3)/5*0.9+G28*0.1</f>
        <v>3.0209009009009011</v>
      </c>
      <c r="I28" s="18">
        <v>0</v>
      </c>
      <c r="J28" s="18">
        <v>0</v>
      </c>
      <c r="K28" s="18">
        <v>0</v>
      </c>
      <c r="L28" s="18">
        <v>0</v>
      </c>
      <c r="M28" s="11">
        <v>2.5022502250225021</v>
      </c>
      <c r="N28" s="17">
        <v>0</v>
      </c>
      <c r="O28" s="26">
        <f t="shared" si="2"/>
        <v>0.25022502250225021</v>
      </c>
      <c r="Q28" s="39"/>
      <c r="R28" s="39"/>
      <c r="S28" s="50"/>
      <c r="T28" s="69">
        <v>5</v>
      </c>
      <c r="V28" s="87">
        <f t="shared" ref="V28:V50" si="5">+(P28/3+Q28/4+R28/12+S28/20)*20/4*0.55+T28*0.1+U28*0.35</f>
        <v>0.5</v>
      </c>
      <c r="W28" s="79">
        <f t="shared" si="1"/>
        <v>1.257041974467717</v>
      </c>
    </row>
    <row r="29" spans="1:23">
      <c r="A29">
        <v>2</v>
      </c>
      <c r="B29">
        <v>2015222701</v>
      </c>
      <c r="C29" t="s">
        <v>281</v>
      </c>
      <c r="D29" s="14">
        <v>20</v>
      </c>
      <c r="G29" s="14">
        <v>10.009009009009009</v>
      </c>
      <c r="H29" s="15">
        <f t="shared" si="4"/>
        <v>4.6009009009009008</v>
      </c>
      <c r="I29" s="18">
        <v>0</v>
      </c>
      <c r="J29" s="18">
        <v>0</v>
      </c>
      <c r="K29" s="18">
        <v>0</v>
      </c>
      <c r="L29" s="18">
        <v>0</v>
      </c>
      <c r="M29" s="11">
        <v>5</v>
      </c>
      <c r="N29" s="17">
        <v>0</v>
      </c>
      <c r="O29" s="26">
        <f t="shared" si="2"/>
        <v>0.5</v>
      </c>
      <c r="Q29" s="39"/>
      <c r="R29" s="39"/>
      <c r="S29" s="50"/>
      <c r="T29" s="69">
        <v>6.2</v>
      </c>
      <c r="V29" s="87">
        <f t="shared" si="5"/>
        <v>0.62000000000000011</v>
      </c>
      <c r="W29" s="79">
        <f t="shared" si="1"/>
        <v>1.9069669669669669</v>
      </c>
    </row>
    <row r="30" spans="1:23">
      <c r="A30">
        <v>3</v>
      </c>
      <c r="B30">
        <v>2015241361</v>
      </c>
      <c r="C30" t="s">
        <v>99</v>
      </c>
      <c r="D30" s="14">
        <v>20</v>
      </c>
      <c r="E30" s="14">
        <v>7</v>
      </c>
      <c r="F30" s="14">
        <v>11</v>
      </c>
      <c r="G30" s="14">
        <v>20.018018018018019</v>
      </c>
      <c r="H30" s="15">
        <f t="shared" si="4"/>
        <v>12.801801801801803</v>
      </c>
      <c r="I30" s="17">
        <v>16</v>
      </c>
      <c r="J30" s="17">
        <v>20</v>
      </c>
      <c r="K30" s="17">
        <v>12</v>
      </c>
      <c r="L30" s="17">
        <v>16</v>
      </c>
      <c r="M30" s="11">
        <v>20</v>
      </c>
      <c r="N30" s="17">
        <v>7</v>
      </c>
      <c r="O30" s="26">
        <f t="shared" si="2"/>
        <v>12.928571428571429</v>
      </c>
      <c r="P30" s="38">
        <v>3</v>
      </c>
      <c r="Q30" s="39" t="s">
        <v>234</v>
      </c>
      <c r="R30" s="39" t="s">
        <v>276</v>
      </c>
      <c r="S30" s="50" t="s">
        <v>159</v>
      </c>
      <c r="T30" s="69">
        <v>18.399999999999999</v>
      </c>
      <c r="U30" s="37">
        <v>17</v>
      </c>
      <c r="V30" s="87">
        <f t="shared" si="5"/>
        <v>15.581666666666667</v>
      </c>
      <c r="W30" s="79">
        <f t="shared" si="1"/>
        <v>13.770679965679966</v>
      </c>
    </row>
    <row r="31" spans="1:23">
      <c r="A31">
        <v>4</v>
      </c>
      <c r="B31">
        <v>2015247772</v>
      </c>
      <c r="C31" t="s">
        <v>364</v>
      </c>
      <c r="D31" s="14">
        <v>14</v>
      </c>
      <c r="E31" s="14">
        <v>8</v>
      </c>
      <c r="F31" s="14">
        <v>9</v>
      </c>
      <c r="G31" s="14">
        <v>15.018018018018015</v>
      </c>
      <c r="H31" s="15">
        <f t="shared" si="4"/>
        <v>10.321801801801803</v>
      </c>
      <c r="I31" s="18">
        <v>0</v>
      </c>
      <c r="J31" s="17">
        <v>11</v>
      </c>
      <c r="K31" s="17">
        <v>13</v>
      </c>
      <c r="L31" s="17">
        <v>10</v>
      </c>
      <c r="M31" s="11">
        <v>14.999999999999998</v>
      </c>
      <c r="N31" s="17">
        <v>5</v>
      </c>
      <c r="O31" s="26">
        <f t="shared" si="2"/>
        <v>7.8</v>
      </c>
      <c r="Q31" s="39" t="s">
        <v>231</v>
      </c>
      <c r="R31" s="39" t="s">
        <v>226</v>
      </c>
      <c r="S31" s="50"/>
      <c r="T31" s="69">
        <v>12.8</v>
      </c>
      <c r="U31" s="37">
        <v>12</v>
      </c>
      <c r="V31" s="87">
        <f t="shared" si="5"/>
        <v>6.1674999999999995</v>
      </c>
      <c r="W31" s="79">
        <f t="shared" si="1"/>
        <v>8.096433933933934</v>
      </c>
    </row>
    <row r="32" spans="1:23">
      <c r="A32">
        <v>5</v>
      </c>
      <c r="B32">
        <v>2015247121</v>
      </c>
      <c r="C32" t="s">
        <v>365</v>
      </c>
      <c r="D32" s="14">
        <v>14</v>
      </c>
      <c r="E32" s="14">
        <v>5</v>
      </c>
      <c r="G32" s="14">
        <v>10.009009009009009</v>
      </c>
      <c r="H32" s="15">
        <f t="shared" si="4"/>
        <v>4.420900900900901</v>
      </c>
      <c r="I32" s="18">
        <v>0</v>
      </c>
      <c r="J32" s="18">
        <v>0</v>
      </c>
      <c r="K32" s="18">
        <v>0</v>
      </c>
      <c r="L32" s="18">
        <v>0</v>
      </c>
      <c r="M32" s="11">
        <v>7.5022502250225012</v>
      </c>
      <c r="N32" s="17">
        <v>0</v>
      </c>
      <c r="O32" s="26">
        <f t="shared" si="2"/>
        <v>0.75022502250225021</v>
      </c>
      <c r="Q32" s="39"/>
      <c r="R32" s="39"/>
      <c r="S32" s="50"/>
      <c r="T32" s="69">
        <v>7.2</v>
      </c>
      <c r="V32" s="87">
        <f t="shared" si="5"/>
        <v>0.72000000000000008</v>
      </c>
      <c r="W32" s="79">
        <f t="shared" si="1"/>
        <v>1.963708641134384</v>
      </c>
    </row>
    <row r="33" spans="1:23">
      <c r="A33">
        <v>6</v>
      </c>
      <c r="B33">
        <v>2015240512</v>
      </c>
      <c r="C33" t="s">
        <v>393</v>
      </c>
      <c r="D33" s="14">
        <v>20</v>
      </c>
      <c r="E33" s="14">
        <v>20</v>
      </c>
      <c r="F33" s="14">
        <v>19</v>
      </c>
      <c r="G33" s="14">
        <v>15.018018018018015</v>
      </c>
      <c r="H33" s="15">
        <f t="shared" si="4"/>
        <v>18.961801801801801</v>
      </c>
      <c r="I33" s="17">
        <v>18</v>
      </c>
      <c r="J33" s="18">
        <v>0</v>
      </c>
      <c r="K33" s="17">
        <v>16</v>
      </c>
      <c r="L33" s="18">
        <v>0</v>
      </c>
      <c r="M33" s="11">
        <v>10</v>
      </c>
      <c r="N33" s="17">
        <v>7</v>
      </c>
      <c r="O33" s="36">
        <f>+(N33*3+L33+K33+J33+I33)/7*0.9+M33*0.1+1</f>
        <v>9.0714285714285712</v>
      </c>
      <c r="P33" s="38">
        <v>3</v>
      </c>
      <c r="Q33" s="39"/>
      <c r="R33" s="39"/>
      <c r="S33" s="50" t="s">
        <v>163</v>
      </c>
      <c r="T33" s="69">
        <v>11.6</v>
      </c>
      <c r="U33" s="37">
        <v>10</v>
      </c>
      <c r="V33" s="87">
        <f t="shared" si="5"/>
        <v>8.0975000000000001</v>
      </c>
      <c r="W33" s="79">
        <f t="shared" si="1"/>
        <v>12.043576791076793</v>
      </c>
    </row>
    <row r="34" spans="1:23">
      <c r="A34">
        <v>7</v>
      </c>
      <c r="B34">
        <v>2015220671</v>
      </c>
      <c r="C34" t="s">
        <v>394</v>
      </c>
      <c r="D34" s="14">
        <v>17</v>
      </c>
      <c r="E34" s="14">
        <v>7</v>
      </c>
      <c r="F34" s="14">
        <v>8</v>
      </c>
      <c r="G34" s="14">
        <v>20.018018018018019</v>
      </c>
      <c r="H34" s="15">
        <f t="shared" si="4"/>
        <v>10.641801801801803</v>
      </c>
      <c r="I34" s="17">
        <v>17</v>
      </c>
      <c r="J34" s="17">
        <v>18</v>
      </c>
      <c r="K34" s="17">
        <v>12</v>
      </c>
      <c r="L34" s="17">
        <v>11</v>
      </c>
      <c r="M34" s="11">
        <v>20</v>
      </c>
      <c r="N34" s="17">
        <v>10</v>
      </c>
      <c r="O34" s="26">
        <f t="shared" si="2"/>
        <v>13.314285714285715</v>
      </c>
      <c r="P34" s="38">
        <v>3</v>
      </c>
      <c r="Q34" s="39" t="s">
        <v>234</v>
      </c>
      <c r="R34" s="39" t="s">
        <v>78</v>
      </c>
      <c r="S34" s="50"/>
      <c r="T34" s="69">
        <v>18.399999999999999</v>
      </c>
      <c r="U34" s="37">
        <v>11</v>
      </c>
      <c r="V34" s="87">
        <f t="shared" si="5"/>
        <v>10.044166666666666</v>
      </c>
      <c r="W34" s="79">
        <f t="shared" si="1"/>
        <v>11.333418060918062</v>
      </c>
    </row>
    <row r="35" spans="1:23">
      <c r="A35">
        <v>8</v>
      </c>
      <c r="B35">
        <v>2015241201</v>
      </c>
      <c r="C35" t="s">
        <v>395</v>
      </c>
      <c r="D35" s="14">
        <v>17</v>
      </c>
      <c r="E35" s="14">
        <v>7</v>
      </c>
      <c r="F35" s="14">
        <v>14</v>
      </c>
      <c r="G35" s="14">
        <v>20.018018018018019</v>
      </c>
      <c r="H35" s="15">
        <f t="shared" si="4"/>
        <v>13.881801801801801</v>
      </c>
      <c r="I35" s="17">
        <v>16</v>
      </c>
      <c r="J35" s="17">
        <v>17</v>
      </c>
      <c r="K35" s="18">
        <v>0</v>
      </c>
      <c r="L35" s="17">
        <v>16</v>
      </c>
      <c r="M35" s="11">
        <v>20</v>
      </c>
      <c r="N35" s="17">
        <v>7</v>
      </c>
      <c r="O35" s="26">
        <f t="shared" si="2"/>
        <v>11</v>
      </c>
      <c r="P35" s="38">
        <v>2</v>
      </c>
      <c r="Q35" s="39" t="s">
        <v>234</v>
      </c>
      <c r="R35" s="39" t="s">
        <v>79</v>
      </c>
      <c r="S35" s="50" t="s">
        <v>324</v>
      </c>
      <c r="T35" s="69">
        <v>18.399999999999999</v>
      </c>
      <c r="U35" s="37">
        <v>14</v>
      </c>
      <c r="V35" s="87">
        <f t="shared" si="5"/>
        <v>12.285833333333333</v>
      </c>
      <c r="W35" s="79">
        <f t="shared" si="1"/>
        <v>12.389211711711711</v>
      </c>
    </row>
    <row r="36" spans="1:23">
      <c r="A36">
        <v>9</v>
      </c>
      <c r="B36">
        <v>2015220311</v>
      </c>
      <c r="C36" t="s">
        <v>318</v>
      </c>
      <c r="D36" s="14">
        <v>14</v>
      </c>
      <c r="E36" s="14">
        <v>14</v>
      </c>
      <c r="F36" s="14">
        <v>20</v>
      </c>
      <c r="G36" s="14">
        <v>20.018018018018019</v>
      </c>
      <c r="H36" s="15">
        <f t="shared" si="4"/>
        <v>17.841801801801804</v>
      </c>
      <c r="I36" s="17">
        <v>17</v>
      </c>
      <c r="J36" s="17">
        <v>15</v>
      </c>
      <c r="K36" s="17">
        <v>13</v>
      </c>
      <c r="L36" s="17">
        <v>11</v>
      </c>
      <c r="M36" s="11">
        <v>20</v>
      </c>
      <c r="N36" s="17">
        <v>20</v>
      </c>
      <c r="O36" s="26">
        <f t="shared" si="2"/>
        <v>16.914285714285718</v>
      </c>
      <c r="P36" s="38">
        <v>3</v>
      </c>
      <c r="Q36" s="39" t="s">
        <v>229</v>
      </c>
      <c r="R36" s="39" t="s">
        <v>251</v>
      </c>
      <c r="S36" s="50" t="s">
        <v>163</v>
      </c>
      <c r="T36" s="69">
        <v>18.399999999999999</v>
      </c>
      <c r="U36" s="37">
        <v>15</v>
      </c>
      <c r="V36" s="87">
        <f t="shared" si="5"/>
        <v>13.506666666666668</v>
      </c>
      <c r="W36" s="79">
        <f t="shared" si="1"/>
        <v>16.08758472758473</v>
      </c>
    </row>
    <row r="37" spans="1:23">
      <c r="A37">
        <v>10</v>
      </c>
      <c r="B37">
        <v>2015100992</v>
      </c>
      <c r="C37" t="s">
        <v>370</v>
      </c>
      <c r="D37" s="14">
        <v>20</v>
      </c>
      <c r="E37" s="14">
        <v>7</v>
      </c>
      <c r="F37" s="14">
        <v>12</v>
      </c>
      <c r="G37" s="14">
        <v>20.018018018018019</v>
      </c>
      <c r="H37" s="15">
        <f t="shared" si="4"/>
        <v>13.341801801801802</v>
      </c>
      <c r="I37" s="17">
        <v>18</v>
      </c>
      <c r="J37" s="17">
        <v>18</v>
      </c>
      <c r="K37" s="17">
        <v>13</v>
      </c>
      <c r="L37" s="17">
        <v>16</v>
      </c>
      <c r="M37" s="11">
        <v>20</v>
      </c>
      <c r="N37" s="17">
        <v>12</v>
      </c>
      <c r="O37" s="26">
        <f t="shared" si="2"/>
        <v>14.985714285714286</v>
      </c>
      <c r="P37" s="38">
        <v>3</v>
      </c>
      <c r="Q37" s="39" t="s">
        <v>234</v>
      </c>
      <c r="R37" s="39" t="s">
        <v>222</v>
      </c>
      <c r="S37" s="50" t="s">
        <v>185</v>
      </c>
      <c r="T37" s="69">
        <v>18.399999999999999</v>
      </c>
      <c r="U37" s="37">
        <v>13</v>
      </c>
      <c r="V37" s="87">
        <f t="shared" si="5"/>
        <v>14.823333333333334</v>
      </c>
      <c r="W37" s="79">
        <f t="shared" si="1"/>
        <v>14.383616473616472</v>
      </c>
    </row>
    <row r="38" spans="1:23">
      <c r="A38">
        <v>11</v>
      </c>
      <c r="B38">
        <v>2015101021</v>
      </c>
      <c r="C38" t="s">
        <v>336</v>
      </c>
      <c r="D38" s="14">
        <v>14</v>
      </c>
      <c r="E38" s="14">
        <v>15</v>
      </c>
      <c r="F38" s="14">
        <v>15</v>
      </c>
      <c r="G38" s="14">
        <v>20.018018018018019</v>
      </c>
      <c r="H38" s="15">
        <f t="shared" si="4"/>
        <v>15.321801801801803</v>
      </c>
      <c r="I38" s="17">
        <v>13</v>
      </c>
      <c r="J38" s="17">
        <v>12</v>
      </c>
      <c r="K38" s="17">
        <v>12</v>
      </c>
      <c r="L38" s="17">
        <v>16</v>
      </c>
      <c r="M38" s="11">
        <v>20</v>
      </c>
      <c r="N38" s="17">
        <v>11</v>
      </c>
      <c r="O38" s="26">
        <f t="shared" si="2"/>
        <v>13.057142857142859</v>
      </c>
      <c r="Q38" s="39" t="s">
        <v>234</v>
      </c>
      <c r="R38" s="39" t="s">
        <v>81</v>
      </c>
      <c r="S38" s="50" t="s">
        <v>325</v>
      </c>
      <c r="T38" s="69">
        <v>17.200000000000003</v>
      </c>
      <c r="U38" s="37">
        <v>12</v>
      </c>
      <c r="V38" s="87">
        <f t="shared" si="5"/>
        <v>10.090833333333332</v>
      </c>
      <c r="W38" s="79">
        <f t="shared" si="1"/>
        <v>12.823259330759333</v>
      </c>
    </row>
    <row r="39" spans="1:23">
      <c r="A39">
        <v>7</v>
      </c>
      <c r="B39">
        <v>2015222791</v>
      </c>
      <c r="C39" t="s">
        <v>214</v>
      </c>
      <c r="D39" s="14">
        <v>12</v>
      </c>
      <c r="E39" s="14">
        <v>7</v>
      </c>
      <c r="F39" s="14">
        <v>6</v>
      </c>
      <c r="G39" s="14">
        <v>15.018018018018015</v>
      </c>
      <c r="H39" s="15">
        <f t="shared" si="4"/>
        <v>8.1618018018018024</v>
      </c>
      <c r="I39" s="18">
        <v>0</v>
      </c>
      <c r="J39" s="17">
        <v>14</v>
      </c>
      <c r="K39" s="17">
        <v>18</v>
      </c>
      <c r="L39" s="17">
        <v>15</v>
      </c>
      <c r="M39" s="11">
        <v>14.999999999999998</v>
      </c>
      <c r="N39" s="17">
        <v>8</v>
      </c>
      <c r="O39" s="26">
        <f t="shared" si="2"/>
        <v>10.628571428571428</v>
      </c>
      <c r="P39" s="38">
        <v>3</v>
      </c>
      <c r="Q39" s="39" t="s">
        <v>229</v>
      </c>
      <c r="R39" s="39" t="s">
        <v>222</v>
      </c>
      <c r="S39" s="50" t="s">
        <v>163</v>
      </c>
      <c r="T39" s="69">
        <v>16.2</v>
      </c>
      <c r="U39" s="37">
        <v>15</v>
      </c>
      <c r="V39" s="87">
        <f t="shared" si="5"/>
        <v>14.203333333333333</v>
      </c>
      <c r="W39" s="79">
        <f t="shared" si="1"/>
        <v>10.997902187902186</v>
      </c>
    </row>
    <row r="40" spans="1:23">
      <c r="A40">
        <v>22</v>
      </c>
      <c r="B40">
        <v>2015101242</v>
      </c>
      <c r="C40" t="s">
        <v>150</v>
      </c>
      <c r="D40" s="14">
        <v>16</v>
      </c>
      <c r="E40" s="14">
        <v>15</v>
      </c>
      <c r="F40" s="14">
        <v>12</v>
      </c>
      <c r="G40" s="14">
        <v>20</v>
      </c>
      <c r="H40" s="15">
        <f t="shared" si="4"/>
        <v>14.06</v>
      </c>
      <c r="I40" s="17">
        <v>18</v>
      </c>
      <c r="J40" s="17">
        <v>17</v>
      </c>
      <c r="K40" s="17">
        <v>17</v>
      </c>
      <c r="L40" s="17">
        <v>17</v>
      </c>
      <c r="M40" s="11">
        <v>20</v>
      </c>
      <c r="N40" s="17">
        <v>20</v>
      </c>
      <c r="O40" s="26">
        <f t="shared" si="2"/>
        <v>18.585714285714285</v>
      </c>
      <c r="P40" s="38">
        <v>3</v>
      </c>
      <c r="Q40" s="39" t="s">
        <v>229</v>
      </c>
      <c r="R40" s="39" t="s">
        <v>417</v>
      </c>
      <c r="S40" s="50" t="s">
        <v>326</v>
      </c>
      <c r="T40" s="69">
        <v>18.399999999999999</v>
      </c>
      <c r="U40" s="37">
        <v>17</v>
      </c>
      <c r="V40" s="87">
        <f t="shared" si="5"/>
        <v>17.369166666666665</v>
      </c>
      <c r="W40" s="79">
        <f t="shared" si="1"/>
        <v>16.671626984126984</v>
      </c>
    </row>
    <row r="41" spans="1:23">
      <c r="A41">
        <v>12</v>
      </c>
      <c r="B41">
        <v>2015241091</v>
      </c>
      <c r="C41" t="s">
        <v>337</v>
      </c>
      <c r="D41" s="14">
        <v>14</v>
      </c>
      <c r="E41" s="14">
        <v>15</v>
      </c>
      <c r="F41" s="14">
        <v>10</v>
      </c>
      <c r="G41" s="14">
        <v>15.018018018018015</v>
      </c>
      <c r="H41" s="15">
        <f t="shared" si="4"/>
        <v>12.121801801801803</v>
      </c>
      <c r="I41" s="18">
        <v>0</v>
      </c>
      <c r="J41" s="18">
        <v>0</v>
      </c>
      <c r="K41" s="17">
        <v>13</v>
      </c>
      <c r="L41" s="17">
        <v>13</v>
      </c>
      <c r="M41" s="11">
        <v>14.999999999999998</v>
      </c>
      <c r="N41" s="17">
        <v>18</v>
      </c>
      <c r="O41" s="26">
        <f t="shared" si="2"/>
        <v>11.785714285714286</v>
      </c>
      <c r="P41" s="38">
        <v>0</v>
      </c>
      <c r="Q41" s="39" t="s">
        <v>232</v>
      </c>
      <c r="R41" s="39" t="s">
        <v>249</v>
      </c>
      <c r="S41" s="50" t="s">
        <v>163</v>
      </c>
      <c r="T41" s="69">
        <v>16.2</v>
      </c>
      <c r="U41" s="37">
        <v>13</v>
      </c>
      <c r="V41" s="87">
        <f t="shared" si="5"/>
        <v>8.461666666666666</v>
      </c>
      <c r="W41" s="79">
        <f t="shared" si="1"/>
        <v>10.789727584727585</v>
      </c>
    </row>
    <row r="42" spans="1:23">
      <c r="A42">
        <v>13</v>
      </c>
      <c r="B42">
        <v>2015701661</v>
      </c>
      <c r="C42" t="s">
        <v>338</v>
      </c>
      <c r="D42" s="14">
        <v>20</v>
      </c>
      <c r="E42" s="14">
        <v>8</v>
      </c>
      <c r="F42" s="14">
        <v>12</v>
      </c>
      <c r="G42" s="14">
        <v>20.018018018018019</v>
      </c>
      <c r="H42" s="15">
        <f t="shared" si="4"/>
        <v>13.521801801801804</v>
      </c>
      <c r="I42" s="17">
        <v>17</v>
      </c>
      <c r="J42" s="17">
        <v>18</v>
      </c>
      <c r="K42" s="17">
        <v>13</v>
      </c>
      <c r="L42" s="17">
        <v>10</v>
      </c>
      <c r="M42" s="11">
        <v>20</v>
      </c>
      <c r="N42" s="17">
        <v>6</v>
      </c>
      <c r="O42" s="26">
        <f t="shared" si="2"/>
        <v>11.771428571428572</v>
      </c>
      <c r="P42" s="38">
        <v>3</v>
      </c>
      <c r="Q42" s="39" t="s">
        <v>229</v>
      </c>
      <c r="R42" s="39" t="s">
        <v>65</v>
      </c>
      <c r="S42" s="50" t="s">
        <v>327</v>
      </c>
      <c r="T42" s="69">
        <v>18.399999999999999</v>
      </c>
      <c r="U42" s="37">
        <v>16</v>
      </c>
      <c r="V42" s="87">
        <f t="shared" si="5"/>
        <v>15.231666666666667</v>
      </c>
      <c r="W42" s="79">
        <f t="shared" si="1"/>
        <v>13.508299013299014</v>
      </c>
    </row>
    <row r="43" spans="1:23">
      <c r="A43">
        <v>14</v>
      </c>
      <c r="B43">
        <v>2012223801</v>
      </c>
      <c r="C43" t="s">
        <v>339</v>
      </c>
      <c r="G43" s="14">
        <v>0</v>
      </c>
      <c r="H43" s="15">
        <f t="shared" si="4"/>
        <v>0</v>
      </c>
      <c r="I43" s="18">
        <v>0</v>
      </c>
      <c r="J43" s="18">
        <v>0</v>
      </c>
      <c r="K43" s="18">
        <v>0</v>
      </c>
      <c r="L43" s="18">
        <v>0</v>
      </c>
      <c r="M43" s="11">
        <v>0</v>
      </c>
      <c r="N43" s="17">
        <v>0</v>
      </c>
      <c r="O43" s="26">
        <f t="shared" si="2"/>
        <v>0</v>
      </c>
      <c r="Q43" s="39"/>
      <c r="R43" s="39"/>
      <c r="S43" s="50"/>
      <c r="T43" s="69">
        <v>4</v>
      </c>
      <c r="V43" s="87">
        <f t="shared" si="5"/>
        <v>0.4</v>
      </c>
      <c r="W43" s="79">
        <f t="shared" si="1"/>
        <v>0.13333333333333333</v>
      </c>
    </row>
    <row r="44" spans="1:23">
      <c r="A44">
        <v>14</v>
      </c>
      <c r="B44">
        <v>2015240782</v>
      </c>
      <c r="C44" t="s">
        <v>283</v>
      </c>
      <c r="E44" s="14">
        <v>20</v>
      </c>
      <c r="F44" s="14">
        <v>10</v>
      </c>
      <c r="G44" s="14">
        <v>12</v>
      </c>
      <c r="H44" s="15">
        <f t="shared" si="4"/>
        <v>10.199999999999999</v>
      </c>
      <c r="I44" s="17">
        <v>18</v>
      </c>
      <c r="J44" s="18">
        <v>0</v>
      </c>
      <c r="K44" s="17">
        <v>13</v>
      </c>
      <c r="L44" s="18">
        <v>0</v>
      </c>
      <c r="M44" s="11">
        <v>5</v>
      </c>
      <c r="N44" s="17">
        <v>6</v>
      </c>
      <c r="O44" s="36">
        <f>+(N44*3+L44+K44+J44+I44)/7*0.9+M44*0.1+1</f>
        <v>7.8</v>
      </c>
      <c r="P44" s="38">
        <v>3</v>
      </c>
      <c r="Q44" s="39"/>
      <c r="R44" s="39"/>
      <c r="S44" s="50" t="s">
        <v>163</v>
      </c>
      <c r="T44" s="69">
        <v>10.600000000000001</v>
      </c>
      <c r="U44" s="37">
        <v>9</v>
      </c>
      <c r="V44" s="87">
        <f t="shared" si="5"/>
        <v>7.6475000000000009</v>
      </c>
      <c r="W44" s="79">
        <f t="shared" si="1"/>
        <v>8.5491666666666664</v>
      </c>
    </row>
    <row r="45" spans="1:23">
      <c r="A45">
        <v>15</v>
      </c>
      <c r="B45">
        <v>2015244331</v>
      </c>
      <c r="C45" t="s">
        <v>340</v>
      </c>
      <c r="D45" s="14">
        <v>20</v>
      </c>
      <c r="F45" s="14">
        <v>17</v>
      </c>
      <c r="G45" s="14">
        <v>10.009009009009009</v>
      </c>
      <c r="H45" s="15">
        <f t="shared" si="4"/>
        <v>13.7809009009009</v>
      </c>
      <c r="I45" s="17">
        <v>17</v>
      </c>
      <c r="J45" s="17">
        <v>16</v>
      </c>
      <c r="K45" s="17">
        <v>10</v>
      </c>
      <c r="L45" s="18" t="s">
        <v>380</v>
      </c>
      <c r="M45" s="11">
        <v>17.5022502250225</v>
      </c>
      <c r="N45" s="17">
        <v>7</v>
      </c>
      <c r="O45" s="26">
        <f t="shared" si="2"/>
        <v>11.007367879645109</v>
      </c>
      <c r="P45" s="38">
        <v>2</v>
      </c>
      <c r="Q45" s="39" t="s">
        <v>234</v>
      </c>
      <c r="R45" s="39" t="s">
        <v>230</v>
      </c>
      <c r="S45" s="50" t="s">
        <v>328</v>
      </c>
      <c r="T45" s="69">
        <v>17.200000000000003</v>
      </c>
      <c r="U45" s="37">
        <v>17</v>
      </c>
      <c r="V45" s="87">
        <f t="shared" si="5"/>
        <v>14.086666666666666</v>
      </c>
      <c r="W45" s="79">
        <f t="shared" si="1"/>
        <v>12.958311815737559</v>
      </c>
    </row>
    <row r="46" spans="1:23">
      <c r="A46">
        <v>16</v>
      </c>
      <c r="B46">
        <v>2015203581</v>
      </c>
      <c r="C46" t="s">
        <v>341</v>
      </c>
      <c r="D46" s="14">
        <v>14</v>
      </c>
      <c r="E46" s="14">
        <v>18</v>
      </c>
      <c r="F46" s="14">
        <v>12</v>
      </c>
      <c r="G46" s="14">
        <v>20.018018018018019</v>
      </c>
      <c r="H46" s="15">
        <f t="shared" si="4"/>
        <v>14.241801801801802</v>
      </c>
      <c r="I46" s="17">
        <v>17</v>
      </c>
      <c r="J46" s="17">
        <v>16</v>
      </c>
      <c r="K46" s="17">
        <v>10</v>
      </c>
      <c r="L46" s="17">
        <v>14</v>
      </c>
      <c r="M46" s="11">
        <v>20</v>
      </c>
      <c r="N46" s="17">
        <v>7</v>
      </c>
      <c r="O46" s="26">
        <f t="shared" si="2"/>
        <v>12.028571428571428</v>
      </c>
      <c r="P46" s="38">
        <v>2</v>
      </c>
      <c r="Q46" s="39" t="s">
        <v>232</v>
      </c>
      <c r="R46" s="39" t="s">
        <v>250</v>
      </c>
      <c r="S46" s="50" t="s">
        <v>184</v>
      </c>
      <c r="T46" s="69">
        <v>18.399999999999999</v>
      </c>
      <c r="U46" s="37">
        <v>16</v>
      </c>
      <c r="V46" s="87">
        <f t="shared" si="5"/>
        <v>12.894166666666667</v>
      </c>
      <c r="W46" s="79">
        <f t="shared" si="1"/>
        <v>13.054846632346633</v>
      </c>
    </row>
    <row r="47" spans="1:23">
      <c r="A47">
        <v>17</v>
      </c>
      <c r="B47">
        <v>2015245722</v>
      </c>
      <c r="C47" t="s">
        <v>170</v>
      </c>
      <c r="D47" s="14">
        <v>20</v>
      </c>
      <c r="E47" s="14">
        <v>7</v>
      </c>
      <c r="F47" s="14">
        <v>8</v>
      </c>
      <c r="G47" s="14">
        <v>20.018018018018019</v>
      </c>
      <c r="H47" s="15">
        <f t="shared" si="4"/>
        <v>11.181801801801802</v>
      </c>
      <c r="I47" s="17">
        <v>16</v>
      </c>
      <c r="J47" s="17">
        <v>18</v>
      </c>
      <c r="K47" s="17">
        <v>13</v>
      </c>
      <c r="L47" s="17">
        <v>10</v>
      </c>
      <c r="M47" s="11">
        <v>20</v>
      </c>
      <c r="N47" s="17">
        <v>12</v>
      </c>
      <c r="O47" s="26">
        <f t="shared" si="2"/>
        <v>13.957142857142857</v>
      </c>
      <c r="P47" s="38">
        <v>3</v>
      </c>
      <c r="Q47" s="39" t="s">
        <v>234</v>
      </c>
      <c r="R47" s="39" t="s">
        <v>65</v>
      </c>
      <c r="S47" s="50" t="s">
        <v>327</v>
      </c>
      <c r="T47" s="69">
        <v>18.399999999999999</v>
      </c>
      <c r="U47" s="37">
        <v>10</v>
      </c>
      <c r="V47" s="87">
        <f t="shared" si="5"/>
        <v>12.444166666666666</v>
      </c>
      <c r="W47" s="79">
        <f t="shared" si="1"/>
        <v>12.527703775203776</v>
      </c>
    </row>
    <row r="48" spans="1:23">
      <c r="A48">
        <v>18</v>
      </c>
      <c r="B48">
        <v>2015222052</v>
      </c>
      <c r="C48" t="s">
        <v>171</v>
      </c>
      <c r="D48" s="14">
        <v>11</v>
      </c>
      <c r="E48" s="14">
        <v>15</v>
      </c>
      <c r="F48" s="14">
        <v>10</v>
      </c>
      <c r="G48" s="14">
        <v>15</v>
      </c>
      <c r="H48" s="15">
        <f t="shared" si="4"/>
        <v>11.58</v>
      </c>
      <c r="I48" s="18">
        <v>0</v>
      </c>
      <c r="J48" s="17">
        <v>12</v>
      </c>
      <c r="K48" s="17">
        <v>14</v>
      </c>
      <c r="L48" s="18">
        <v>0</v>
      </c>
      <c r="M48" s="11">
        <v>7.5022502250225012</v>
      </c>
      <c r="N48" s="17">
        <v>7</v>
      </c>
      <c r="O48" s="26">
        <f t="shared" si="2"/>
        <v>6.7930821653593929</v>
      </c>
      <c r="Q48" s="39"/>
      <c r="R48" s="39"/>
      <c r="S48" s="50" t="s">
        <v>163</v>
      </c>
      <c r="T48" s="69">
        <v>10.600000000000001</v>
      </c>
      <c r="U48" s="37">
        <v>15</v>
      </c>
      <c r="V48" s="87">
        <f t="shared" si="5"/>
        <v>6.9975000000000005</v>
      </c>
      <c r="W48" s="79">
        <f t="shared" si="1"/>
        <v>8.4568607217864642</v>
      </c>
    </row>
    <row r="49" spans="1:24">
      <c r="A49">
        <v>19</v>
      </c>
      <c r="B49">
        <v>2013204461</v>
      </c>
      <c r="C49" t="s">
        <v>172</v>
      </c>
      <c r="D49" s="14">
        <v>20</v>
      </c>
      <c r="E49" s="14">
        <v>13</v>
      </c>
      <c r="F49" s="14">
        <v>12</v>
      </c>
      <c r="G49" s="14">
        <v>20.018018018018019</v>
      </c>
      <c r="H49" s="15">
        <f t="shared" si="4"/>
        <v>14.421801801801804</v>
      </c>
      <c r="I49" s="17">
        <v>17</v>
      </c>
      <c r="J49" s="17">
        <v>20</v>
      </c>
      <c r="K49" s="17">
        <v>13</v>
      </c>
      <c r="L49" s="18">
        <v>0</v>
      </c>
      <c r="M49" s="11">
        <v>12.502250225022502</v>
      </c>
      <c r="N49" s="17">
        <v>12</v>
      </c>
      <c r="O49" s="26">
        <f t="shared" si="2"/>
        <v>12.30736787964511</v>
      </c>
      <c r="Q49" s="39"/>
      <c r="R49" s="39"/>
      <c r="S49" s="50"/>
      <c r="T49" s="69">
        <v>9.4</v>
      </c>
      <c r="V49" s="87">
        <f t="shared" si="5"/>
        <v>0.94000000000000006</v>
      </c>
      <c r="W49" s="79">
        <f t="shared" si="1"/>
        <v>9.2230565604823038</v>
      </c>
      <c r="X49" t="s">
        <v>114</v>
      </c>
    </row>
    <row r="50" spans="1:24">
      <c r="A50">
        <v>20</v>
      </c>
      <c r="B50">
        <v>2015246522</v>
      </c>
      <c r="C50" t="s">
        <v>66</v>
      </c>
      <c r="D50" s="14">
        <v>11</v>
      </c>
      <c r="E50" s="14">
        <v>11</v>
      </c>
      <c r="F50" s="14">
        <v>8</v>
      </c>
      <c r="G50" s="14">
        <v>20.018018018018019</v>
      </c>
      <c r="H50" s="15">
        <f t="shared" si="4"/>
        <v>10.281801801801802</v>
      </c>
      <c r="I50" s="18">
        <v>0</v>
      </c>
      <c r="J50" s="17">
        <v>12</v>
      </c>
      <c r="K50" s="17">
        <v>13</v>
      </c>
      <c r="L50" s="17">
        <v>14</v>
      </c>
      <c r="M50" s="11">
        <v>20</v>
      </c>
      <c r="N50" s="17">
        <v>10</v>
      </c>
      <c r="O50" s="26">
        <f t="shared" si="2"/>
        <v>10.871428571428572</v>
      </c>
      <c r="Q50" s="39" t="s">
        <v>234</v>
      </c>
      <c r="R50" s="39" t="s">
        <v>80</v>
      </c>
      <c r="S50" s="50"/>
      <c r="T50" s="69">
        <v>17.200000000000003</v>
      </c>
      <c r="U50" s="37">
        <v>11</v>
      </c>
      <c r="V50" s="87">
        <f t="shared" si="5"/>
        <v>7.6325000000000003</v>
      </c>
      <c r="W50" s="79">
        <f t="shared" si="1"/>
        <v>9.5952434577434591</v>
      </c>
      <c r="X50" t="s">
        <v>113</v>
      </c>
    </row>
    <row r="51" spans="1:24">
      <c r="B51" t="s">
        <v>134</v>
      </c>
      <c r="Q51" s="39"/>
      <c r="R51" s="39"/>
      <c r="S51" s="50"/>
      <c r="W51" s="79" t="e">
        <f t="shared" si="1"/>
        <v>#DIV/0!</v>
      </c>
    </row>
    <row r="52" spans="1:24">
      <c r="C52" t="s">
        <v>135</v>
      </c>
      <c r="I52" s="14" t="s">
        <v>344</v>
      </c>
      <c r="J52" s="14" t="s">
        <v>344</v>
      </c>
      <c r="K52" s="14" t="s">
        <v>344</v>
      </c>
      <c r="Q52" s="39"/>
      <c r="R52" s="39"/>
      <c r="S52" s="50"/>
      <c r="W52" s="79" t="e">
        <f t="shared" si="1"/>
        <v>#DIV/0!</v>
      </c>
    </row>
    <row r="53" spans="1:24">
      <c r="C53" t="s">
        <v>26</v>
      </c>
      <c r="I53" s="14" t="s">
        <v>344</v>
      </c>
      <c r="J53" s="14" t="s">
        <v>344</v>
      </c>
      <c r="Q53" s="39"/>
      <c r="R53" s="39"/>
      <c r="S53" s="50"/>
      <c r="W53" s="79" t="e">
        <f t="shared" si="1"/>
        <v>#DIV/0!</v>
      </c>
    </row>
    <row r="54" spans="1:24">
      <c r="H54" s="15" t="s">
        <v>295</v>
      </c>
      <c r="P54" s="38">
        <v>3</v>
      </c>
      <c r="Q54" s="38">
        <v>4</v>
      </c>
      <c r="R54" s="37">
        <v>12</v>
      </c>
      <c r="S54" s="52">
        <v>20</v>
      </c>
      <c r="T54" s="71" t="s">
        <v>21</v>
      </c>
      <c r="W54" s="79" t="e">
        <f t="shared" si="1"/>
        <v>#DIV/0!</v>
      </c>
    </row>
    <row r="55" spans="1:24" ht="15">
      <c r="B55" t="s">
        <v>266</v>
      </c>
      <c r="D55" s="14" t="s">
        <v>416</v>
      </c>
      <c r="E55" s="17" t="s">
        <v>346</v>
      </c>
      <c r="F55" s="14" t="s">
        <v>296</v>
      </c>
      <c r="G55" s="14" t="s">
        <v>297</v>
      </c>
      <c r="H55" s="15" t="s">
        <v>298</v>
      </c>
      <c r="I55" s="14" t="s">
        <v>299</v>
      </c>
      <c r="J55" s="14" t="s">
        <v>300</v>
      </c>
      <c r="K55" s="14" t="s">
        <v>301</v>
      </c>
      <c r="L55" s="14" t="s">
        <v>373</v>
      </c>
      <c r="M55" s="4" t="s">
        <v>174</v>
      </c>
      <c r="N55" s="14" t="s">
        <v>33</v>
      </c>
      <c r="O55" s="26" t="s">
        <v>175</v>
      </c>
      <c r="P55" s="39" t="s">
        <v>227</v>
      </c>
      <c r="Q55" s="39" t="s">
        <v>228</v>
      </c>
      <c r="R55" s="39" t="s">
        <v>58</v>
      </c>
      <c r="S55" s="50" t="s">
        <v>329</v>
      </c>
      <c r="T55" s="72" t="s">
        <v>168</v>
      </c>
      <c r="U55" s="14" t="s">
        <v>33</v>
      </c>
      <c r="V55" s="26" t="s">
        <v>64</v>
      </c>
      <c r="W55" s="79" t="e">
        <f t="shared" si="1"/>
        <v>#DIV/0!</v>
      </c>
    </row>
    <row r="56" spans="1:24">
      <c r="A56">
        <v>1</v>
      </c>
      <c r="B56">
        <v>2015201841</v>
      </c>
      <c r="C56" t="s">
        <v>415</v>
      </c>
      <c r="D56" s="14">
        <v>17</v>
      </c>
      <c r="E56" s="17">
        <v>17</v>
      </c>
      <c r="F56" s="14">
        <v>17</v>
      </c>
      <c r="G56" s="14">
        <v>20</v>
      </c>
      <c r="H56" s="15">
        <f t="shared" ref="H56:H77" si="6">+(D56+E56+F56*3)/5*0.9+G56*0.1</f>
        <v>17.3</v>
      </c>
      <c r="I56" s="17">
        <v>12</v>
      </c>
      <c r="J56" s="17">
        <v>17</v>
      </c>
      <c r="K56" s="17">
        <v>15</v>
      </c>
      <c r="L56" s="17">
        <v>17</v>
      </c>
      <c r="M56" s="11">
        <v>17.5022502250225</v>
      </c>
      <c r="N56" s="17">
        <v>6</v>
      </c>
      <c r="O56" s="26">
        <f t="shared" si="2"/>
        <v>11.907367879645108</v>
      </c>
      <c r="P56" s="38">
        <v>3</v>
      </c>
      <c r="Q56" s="39" t="s">
        <v>238</v>
      </c>
      <c r="R56" s="39" t="s">
        <v>82</v>
      </c>
      <c r="S56" s="50" t="s">
        <v>330</v>
      </c>
      <c r="T56" s="69">
        <v>17.200000000000003</v>
      </c>
      <c r="U56" s="48" t="s">
        <v>106</v>
      </c>
      <c r="V56" s="87">
        <f t="shared" ref="V56:V77" si="7">+(P56/3+Q56/4+R56/12+S56/20)*20/4*0.55+T56*0.1+U56*0.35</f>
        <v>17.861666666666668</v>
      </c>
      <c r="W56" s="79">
        <f t="shared" si="1"/>
        <v>15.689678182103926</v>
      </c>
    </row>
    <row r="57" spans="1:24">
      <c r="A57">
        <v>2</v>
      </c>
      <c r="B57">
        <v>2015800271</v>
      </c>
      <c r="C57" t="s">
        <v>414</v>
      </c>
      <c r="D57" s="14">
        <v>17</v>
      </c>
      <c r="E57" s="17">
        <v>15</v>
      </c>
      <c r="F57" s="14">
        <v>8</v>
      </c>
      <c r="G57" s="14">
        <v>20</v>
      </c>
      <c r="H57" s="15">
        <f t="shared" si="6"/>
        <v>12.08</v>
      </c>
      <c r="I57" s="17">
        <v>14</v>
      </c>
      <c r="J57" s="17">
        <v>16</v>
      </c>
      <c r="K57" s="18">
        <v>0</v>
      </c>
      <c r="L57" s="17">
        <v>12</v>
      </c>
      <c r="M57" s="11">
        <v>20</v>
      </c>
      <c r="N57" s="17">
        <v>8</v>
      </c>
      <c r="O57" s="26">
        <f t="shared" si="2"/>
        <v>10.485714285714286</v>
      </c>
      <c r="P57" s="38">
        <v>2</v>
      </c>
      <c r="Q57" s="39" t="s">
        <v>229</v>
      </c>
      <c r="R57" s="39" t="s">
        <v>85</v>
      </c>
      <c r="S57" s="50" t="s">
        <v>331</v>
      </c>
      <c r="T57" s="69">
        <v>18.399999999999999</v>
      </c>
      <c r="U57" s="48" t="s">
        <v>104</v>
      </c>
      <c r="V57" s="87">
        <f t="shared" si="7"/>
        <v>12.944166666666668</v>
      </c>
      <c r="W57" s="79">
        <f t="shared" si="1"/>
        <v>11.836626984126985</v>
      </c>
    </row>
    <row r="58" spans="1:24">
      <c r="A58">
        <v>3</v>
      </c>
      <c r="B58">
        <v>2015701872</v>
      </c>
      <c r="C58" t="s">
        <v>304</v>
      </c>
      <c r="D58" s="14">
        <v>20</v>
      </c>
      <c r="E58" s="17">
        <v>16</v>
      </c>
      <c r="F58" s="14">
        <v>18</v>
      </c>
      <c r="G58" s="14">
        <v>20</v>
      </c>
      <c r="H58" s="15">
        <f t="shared" si="6"/>
        <v>18.2</v>
      </c>
      <c r="I58" s="17">
        <v>8</v>
      </c>
      <c r="J58" s="17">
        <v>20</v>
      </c>
      <c r="K58" s="17">
        <v>17</v>
      </c>
      <c r="L58" s="17">
        <v>17</v>
      </c>
      <c r="M58" s="11">
        <v>20</v>
      </c>
      <c r="N58" s="17">
        <v>12</v>
      </c>
      <c r="O58" s="36">
        <f>+(N58*3+L58+K58+J58+I58)/7*0.9+M58*0.1+1</f>
        <v>15.6</v>
      </c>
      <c r="P58" s="38">
        <v>3</v>
      </c>
      <c r="Q58" s="39" t="s">
        <v>238</v>
      </c>
      <c r="R58" s="39" t="s">
        <v>218</v>
      </c>
      <c r="S58" s="50" t="s">
        <v>268</v>
      </c>
      <c r="T58" s="69">
        <v>18.399999999999999</v>
      </c>
      <c r="U58" s="48" t="s">
        <v>269</v>
      </c>
      <c r="V58" s="87">
        <f t="shared" si="7"/>
        <v>18.681666666666668</v>
      </c>
      <c r="W58" s="79">
        <f t="shared" si="1"/>
        <v>17.49388888888889</v>
      </c>
    </row>
    <row r="59" spans="1:24">
      <c r="A59">
        <v>4</v>
      </c>
      <c r="B59">
        <v>2015701121</v>
      </c>
      <c r="C59" t="s">
        <v>303</v>
      </c>
      <c r="D59" s="14">
        <v>17</v>
      </c>
      <c r="E59" s="18">
        <v>0</v>
      </c>
      <c r="F59" s="14">
        <v>17</v>
      </c>
      <c r="G59" s="14">
        <v>20</v>
      </c>
      <c r="H59" s="15">
        <f t="shared" si="6"/>
        <v>14.24</v>
      </c>
      <c r="I59" s="18">
        <v>0</v>
      </c>
      <c r="J59" s="18">
        <v>0</v>
      </c>
      <c r="K59" s="17">
        <v>13</v>
      </c>
      <c r="L59" s="18">
        <v>0</v>
      </c>
      <c r="M59" s="11">
        <v>12.502250225022502</v>
      </c>
      <c r="N59" s="17">
        <v>0</v>
      </c>
      <c r="O59" s="26">
        <f t="shared" si="2"/>
        <v>2.9216535939308219</v>
      </c>
      <c r="Q59" s="39"/>
      <c r="R59" s="39"/>
      <c r="S59" s="50"/>
      <c r="T59" s="69">
        <v>4</v>
      </c>
      <c r="V59" s="87">
        <f t="shared" si="7"/>
        <v>0.4</v>
      </c>
      <c r="W59" s="79">
        <f t="shared" si="1"/>
        <v>5.8538845313102739</v>
      </c>
    </row>
    <row r="60" spans="1:24">
      <c r="A60">
        <v>5</v>
      </c>
      <c r="B60">
        <v>2015200361</v>
      </c>
      <c r="C60" t="s">
        <v>302</v>
      </c>
      <c r="D60" s="14">
        <v>17</v>
      </c>
      <c r="E60" s="17">
        <v>17</v>
      </c>
      <c r="F60" s="14">
        <v>15</v>
      </c>
      <c r="G60" s="14">
        <v>20</v>
      </c>
      <c r="H60" s="15">
        <f t="shared" si="6"/>
        <v>16.22</v>
      </c>
      <c r="I60" s="17">
        <v>17</v>
      </c>
      <c r="J60" s="17">
        <v>20</v>
      </c>
      <c r="K60" s="17">
        <v>16</v>
      </c>
      <c r="L60" s="17">
        <v>15</v>
      </c>
      <c r="M60" s="11">
        <v>20</v>
      </c>
      <c r="N60" s="17">
        <v>15</v>
      </c>
      <c r="O60" s="36">
        <f>+(N60*3+L60+K60+J60+I60)/7*0.9+M60*0.1+1</f>
        <v>17.528571428571428</v>
      </c>
      <c r="P60" s="38">
        <v>2</v>
      </c>
      <c r="Q60" s="39" t="s">
        <v>229</v>
      </c>
      <c r="R60" s="39" t="s">
        <v>89</v>
      </c>
      <c r="S60" s="50" t="s">
        <v>332</v>
      </c>
      <c r="T60" s="69">
        <v>18.399999999999999</v>
      </c>
      <c r="U60" s="37">
        <v>17</v>
      </c>
      <c r="V60" s="87">
        <f t="shared" si="7"/>
        <v>15.994166666666665</v>
      </c>
      <c r="W60" s="79">
        <f t="shared" si="1"/>
        <v>16.5809126984127</v>
      </c>
    </row>
    <row r="61" spans="1:24">
      <c r="A61">
        <v>6</v>
      </c>
      <c r="B61">
        <v>2015247671</v>
      </c>
      <c r="C61" t="s">
        <v>335</v>
      </c>
      <c r="D61" s="14">
        <v>14</v>
      </c>
      <c r="E61" s="17">
        <v>16</v>
      </c>
      <c r="F61" s="14">
        <v>7</v>
      </c>
      <c r="G61" s="14">
        <v>15.004500450045002</v>
      </c>
      <c r="H61" s="15">
        <f t="shared" si="6"/>
        <v>10.6804500450045</v>
      </c>
      <c r="I61" s="17">
        <v>13</v>
      </c>
      <c r="J61" s="17">
        <v>15</v>
      </c>
      <c r="K61" s="17">
        <v>13</v>
      </c>
      <c r="L61" s="17">
        <v>15</v>
      </c>
      <c r="M61" s="11">
        <v>17.5022502250225</v>
      </c>
      <c r="N61" s="17">
        <v>10</v>
      </c>
      <c r="O61" s="26">
        <f t="shared" si="2"/>
        <v>12.80736787964511</v>
      </c>
      <c r="P61" s="38">
        <v>1</v>
      </c>
      <c r="Q61" s="39" t="s">
        <v>234</v>
      </c>
      <c r="R61" s="39" t="s">
        <v>84</v>
      </c>
      <c r="S61" s="50" t="s">
        <v>328</v>
      </c>
      <c r="T61" s="69">
        <v>17.200000000000003</v>
      </c>
      <c r="U61" s="48" t="s">
        <v>273</v>
      </c>
      <c r="V61" s="87">
        <f t="shared" si="7"/>
        <v>12.940833333333334</v>
      </c>
      <c r="W61" s="79">
        <f>AVERAGE(V61,O61,H61)</f>
        <v>12.14288375266098</v>
      </c>
    </row>
    <row r="62" spans="1:24">
      <c r="A62">
        <v>7</v>
      </c>
      <c r="B62">
        <v>2015245801</v>
      </c>
      <c r="C62" t="s">
        <v>375</v>
      </c>
      <c r="D62" s="14">
        <v>17</v>
      </c>
      <c r="E62" s="17">
        <v>16</v>
      </c>
      <c r="F62" s="14">
        <v>8</v>
      </c>
      <c r="G62" s="14">
        <v>20</v>
      </c>
      <c r="H62" s="15">
        <f t="shared" si="6"/>
        <v>12.26</v>
      </c>
      <c r="I62" s="17">
        <v>19</v>
      </c>
      <c r="J62" s="17">
        <v>15</v>
      </c>
      <c r="K62" s="17">
        <v>13</v>
      </c>
      <c r="L62" s="17">
        <v>16</v>
      </c>
      <c r="M62" s="11">
        <v>17.5022502250225</v>
      </c>
      <c r="N62" s="17">
        <v>8</v>
      </c>
      <c r="O62" s="26">
        <f t="shared" si="2"/>
        <v>12.935939308216536</v>
      </c>
      <c r="Q62" s="39"/>
      <c r="R62" s="39" t="s">
        <v>65</v>
      </c>
      <c r="S62" s="50" t="s">
        <v>328</v>
      </c>
      <c r="T62" s="69">
        <v>16.2</v>
      </c>
      <c r="U62" s="48" t="s">
        <v>107</v>
      </c>
      <c r="V62" s="87">
        <f t="shared" si="7"/>
        <v>8.7991666666666664</v>
      </c>
      <c r="W62" s="79">
        <f t="shared" ref="W62:W102" si="8">AVERAGE(V62,O62,H62)</f>
        <v>11.331701991627734</v>
      </c>
    </row>
    <row r="63" spans="1:24">
      <c r="A63">
        <v>8</v>
      </c>
      <c r="B63">
        <v>2013221201</v>
      </c>
      <c r="C63" t="s">
        <v>372</v>
      </c>
      <c r="E63" s="18">
        <v>0</v>
      </c>
      <c r="F63" s="14">
        <v>6</v>
      </c>
      <c r="G63" s="14">
        <v>5.0045004500450041</v>
      </c>
      <c r="H63" s="15">
        <f t="shared" si="6"/>
        <v>3.7404500450045006</v>
      </c>
      <c r="I63" s="18">
        <v>0</v>
      </c>
      <c r="J63" s="18">
        <v>0</v>
      </c>
      <c r="K63" s="18">
        <v>0</v>
      </c>
      <c r="L63" s="18">
        <v>0</v>
      </c>
      <c r="M63" s="11">
        <v>2.5022502250225021</v>
      </c>
      <c r="N63" s="17">
        <v>0</v>
      </c>
      <c r="O63" s="26">
        <f t="shared" si="2"/>
        <v>0.25022502250225021</v>
      </c>
      <c r="Q63" s="39"/>
      <c r="R63" s="39"/>
      <c r="S63" s="50"/>
      <c r="T63" s="69">
        <v>5</v>
      </c>
      <c r="U63" s="48"/>
      <c r="V63" s="87">
        <f t="shared" si="7"/>
        <v>0.5</v>
      </c>
      <c r="W63" s="79">
        <f t="shared" si="8"/>
        <v>1.496891689168917</v>
      </c>
    </row>
    <row r="64" spans="1:24">
      <c r="A64">
        <v>9</v>
      </c>
      <c r="B64">
        <v>2015223151</v>
      </c>
      <c r="C64" t="s">
        <v>379</v>
      </c>
      <c r="D64" s="14">
        <v>17</v>
      </c>
      <c r="E64" s="17">
        <v>12</v>
      </c>
      <c r="F64" s="14">
        <v>13</v>
      </c>
      <c r="G64" s="14">
        <v>20</v>
      </c>
      <c r="H64" s="15">
        <f t="shared" si="6"/>
        <v>14.24</v>
      </c>
      <c r="I64" s="17">
        <v>11</v>
      </c>
      <c r="J64" s="17">
        <v>15</v>
      </c>
      <c r="K64" s="18">
        <v>0</v>
      </c>
      <c r="L64" s="18">
        <v>0</v>
      </c>
      <c r="M64" s="11">
        <v>17.5022502250225</v>
      </c>
      <c r="N64" s="17">
        <v>10</v>
      </c>
      <c r="O64" s="26">
        <f t="shared" si="2"/>
        <v>8.9502250225022504</v>
      </c>
      <c r="P64" s="38">
        <v>2</v>
      </c>
      <c r="Q64" s="39" t="s">
        <v>243</v>
      </c>
      <c r="R64" s="39" t="s">
        <v>223</v>
      </c>
      <c r="S64" s="50" t="s">
        <v>328</v>
      </c>
      <c r="T64" s="69">
        <v>17.200000000000003</v>
      </c>
      <c r="U64" s="37">
        <v>12</v>
      </c>
      <c r="V64" s="87">
        <f t="shared" si="7"/>
        <v>13.253333333333332</v>
      </c>
      <c r="W64" s="79">
        <f t="shared" si="8"/>
        <v>12.147852785278529</v>
      </c>
    </row>
    <row r="65" spans="1:24">
      <c r="A65">
        <v>10</v>
      </c>
      <c r="B65">
        <v>2015800802</v>
      </c>
      <c r="C65" t="s">
        <v>378</v>
      </c>
      <c r="D65" s="14">
        <v>17</v>
      </c>
      <c r="E65" s="17">
        <v>17</v>
      </c>
      <c r="F65" s="14">
        <v>16</v>
      </c>
      <c r="G65" s="14">
        <v>20</v>
      </c>
      <c r="H65" s="15">
        <f t="shared" si="6"/>
        <v>16.759999999999998</v>
      </c>
      <c r="I65" s="17">
        <v>17</v>
      </c>
      <c r="J65" s="17">
        <v>18</v>
      </c>
      <c r="K65" s="17">
        <v>16</v>
      </c>
      <c r="L65" s="17">
        <v>14</v>
      </c>
      <c r="M65" s="11">
        <v>20</v>
      </c>
      <c r="N65" s="17">
        <v>14</v>
      </c>
      <c r="O65" s="36">
        <f>+(N65*3+L65+K65+J65+I65)/7*0.9+M65*0.1+1</f>
        <v>16.75714285714286</v>
      </c>
      <c r="P65" s="38">
        <v>2</v>
      </c>
      <c r="Q65" s="39" t="s">
        <v>243</v>
      </c>
      <c r="R65" s="39" t="s">
        <v>88</v>
      </c>
      <c r="S65" s="50" t="s">
        <v>269</v>
      </c>
      <c r="T65" s="69">
        <v>18.399999999999999</v>
      </c>
      <c r="U65" s="37">
        <v>14</v>
      </c>
      <c r="V65" s="87">
        <f t="shared" si="7"/>
        <v>15.860833333333332</v>
      </c>
      <c r="W65" s="79">
        <f t="shared" si="8"/>
        <v>16.459325396825395</v>
      </c>
    </row>
    <row r="66" spans="1:24">
      <c r="A66">
        <v>11</v>
      </c>
      <c r="B66">
        <v>2015200692</v>
      </c>
      <c r="C66" t="s">
        <v>371</v>
      </c>
      <c r="D66" s="14">
        <v>20</v>
      </c>
      <c r="E66" s="17">
        <v>16</v>
      </c>
      <c r="F66" s="14">
        <v>14</v>
      </c>
      <c r="G66" s="14">
        <v>20</v>
      </c>
      <c r="H66" s="15">
        <f t="shared" si="6"/>
        <v>16.04</v>
      </c>
      <c r="I66" s="17">
        <v>12</v>
      </c>
      <c r="J66" s="17">
        <v>17</v>
      </c>
      <c r="K66" s="17">
        <v>13</v>
      </c>
      <c r="L66" s="17">
        <v>17</v>
      </c>
      <c r="M66" s="11">
        <v>20</v>
      </c>
      <c r="N66" s="17">
        <v>12</v>
      </c>
      <c r="O66" s="36">
        <f>+(N66*3+L66+K66+J66+I66)/7*0.9+M66*0.1+1</f>
        <v>15.214285714285714</v>
      </c>
      <c r="P66" s="38">
        <v>3</v>
      </c>
      <c r="Q66" s="39" t="s">
        <v>244</v>
      </c>
      <c r="R66" s="39" t="s">
        <v>417</v>
      </c>
      <c r="S66" s="50" t="s">
        <v>268</v>
      </c>
      <c r="T66" s="69">
        <v>18.399999999999999</v>
      </c>
      <c r="U66" s="37">
        <v>15</v>
      </c>
      <c r="V66" s="87">
        <f t="shared" si="7"/>
        <v>17.631666666666668</v>
      </c>
      <c r="W66" s="79">
        <f t="shared" si="8"/>
        <v>16.29531746031746</v>
      </c>
    </row>
    <row r="67" spans="1:24">
      <c r="A67">
        <v>12</v>
      </c>
      <c r="B67">
        <v>2013244801</v>
      </c>
      <c r="C67" t="s">
        <v>368</v>
      </c>
      <c r="D67" s="14">
        <v>17</v>
      </c>
      <c r="E67" s="17">
        <v>8</v>
      </c>
      <c r="F67" s="14">
        <v>11</v>
      </c>
      <c r="G67" s="14">
        <v>20</v>
      </c>
      <c r="H67" s="15">
        <f t="shared" si="6"/>
        <v>12.44</v>
      </c>
      <c r="I67" s="17">
        <v>12</v>
      </c>
      <c r="J67" s="18">
        <v>0</v>
      </c>
      <c r="K67" s="18">
        <v>0</v>
      </c>
      <c r="L67" s="18">
        <v>0</v>
      </c>
      <c r="M67" s="11">
        <v>17.5022502250225</v>
      </c>
      <c r="N67" s="17">
        <v>0</v>
      </c>
      <c r="O67" s="26">
        <f t="shared" si="2"/>
        <v>3.2930821653593929</v>
      </c>
      <c r="P67" s="38">
        <v>2</v>
      </c>
      <c r="Q67" s="39" t="s">
        <v>243</v>
      </c>
      <c r="R67" s="39" t="s">
        <v>86</v>
      </c>
      <c r="S67" s="50"/>
      <c r="T67" s="69">
        <v>16.2</v>
      </c>
      <c r="U67" s="37">
        <v>8</v>
      </c>
      <c r="V67" s="87">
        <f t="shared" si="7"/>
        <v>10.607500000000002</v>
      </c>
      <c r="W67" s="79">
        <f t="shared" si="8"/>
        <v>8.7801940551197983</v>
      </c>
      <c r="X67" t="s">
        <v>115</v>
      </c>
    </row>
    <row r="68" spans="1:24">
      <c r="A68">
        <v>13</v>
      </c>
      <c r="B68">
        <v>2015201522</v>
      </c>
      <c r="C68" t="s">
        <v>367</v>
      </c>
      <c r="D68" s="14">
        <v>17</v>
      </c>
      <c r="E68" s="17">
        <v>16</v>
      </c>
      <c r="F68" s="14">
        <v>14</v>
      </c>
      <c r="G68" s="14">
        <v>20</v>
      </c>
      <c r="H68" s="15">
        <f t="shared" si="6"/>
        <v>15.5</v>
      </c>
      <c r="I68" s="17">
        <v>14</v>
      </c>
      <c r="J68" s="17">
        <v>15</v>
      </c>
      <c r="K68" s="17">
        <v>17</v>
      </c>
      <c r="L68" s="17">
        <v>16</v>
      </c>
      <c r="M68" s="11">
        <v>20</v>
      </c>
      <c r="N68" s="17">
        <v>12</v>
      </c>
      <c r="O68" s="36">
        <f>+(N68*3+L68+K68+J68+I68)/7*0.9+M68*0.1+1</f>
        <v>15.6</v>
      </c>
      <c r="P68" s="38">
        <v>3</v>
      </c>
      <c r="Q68" s="39" t="s">
        <v>244</v>
      </c>
      <c r="R68" s="39" t="s">
        <v>218</v>
      </c>
      <c r="S68" s="50" t="s">
        <v>332</v>
      </c>
      <c r="T68" s="69">
        <v>18.399999999999999</v>
      </c>
      <c r="U68" s="37">
        <v>16</v>
      </c>
      <c r="V68" s="87">
        <f t="shared" si="7"/>
        <v>17.706666666666667</v>
      </c>
      <c r="W68" s="79">
        <f t="shared" si="8"/>
        <v>16.268888888888888</v>
      </c>
    </row>
    <row r="69" spans="1:24">
      <c r="A69">
        <v>14</v>
      </c>
      <c r="B69">
        <v>2015247501</v>
      </c>
      <c r="C69" t="s">
        <v>366</v>
      </c>
      <c r="D69" s="14">
        <v>17</v>
      </c>
      <c r="E69" s="17">
        <v>20</v>
      </c>
      <c r="F69" s="14">
        <v>11</v>
      </c>
      <c r="G69" s="14">
        <v>15.004500450045002</v>
      </c>
      <c r="H69" s="15">
        <f t="shared" si="6"/>
        <v>14.1004500450045</v>
      </c>
      <c r="I69" s="17">
        <v>12</v>
      </c>
      <c r="J69" s="17">
        <v>15</v>
      </c>
      <c r="K69" s="17">
        <v>18</v>
      </c>
      <c r="L69" s="17">
        <v>15</v>
      </c>
      <c r="M69" s="11">
        <v>17.5022502250225</v>
      </c>
      <c r="N69" s="17">
        <v>10</v>
      </c>
      <c r="O69" s="26">
        <f t="shared" ref="O69:O102" si="9">+(N69*3+L69+K69+J69+I69)/7*0.9+M69*0.1</f>
        <v>13.321653593930822</v>
      </c>
      <c r="P69" s="38">
        <v>1</v>
      </c>
      <c r="Q69" s="39" t="s">
        <v>245</v>
      </c>
      <c r="R69" s="39" t="s">
        <v>224</v>
      </c>
      <c r="S69" s="50" t="s">
        <v>333</v>
      </c>
      <c r="T69" s="69">
        <v>17.200000000000003</v>
      </c>
      <c r="U69" s="37">
        <v>16</v>
      </c>
      <c r="V69" s="87">
        <f t="shared" si="7"/>
        <v>12.682500000000001</v>
      </c>
      <c r="W69" s="79">
        <f t="shared" si="8"/>
        <v>13.368201212978441</v>
      </c>
    </row>
    <row r="70" spans="1:24">
      <c r="A70">
        <v>15</v>
      </c>
      <c r="B70">
        <v>2015222231</v>
      </c>
      <c r="C70" t="s">
        <v>358</v>
      </c>
      <c r="D70" s="14">
        <v>17</v>
      </c>
      <c r="E70" s="17">
        <v>15</v>
      </c>
      <c r="F70" s="14">
        <v>16</v>
      </c>
      <c r="G70" s="14">
        <v>20</v>
      </c>
      <c r="H70" s="15">
        <f t="shared" si="6"/>
        <v>16.399999999999999</v>
      </c>
      <c r="I70" s="17">
        <v>15</v>
      </c>
      <c r="J70" s="17">
        <v>17</v>
      </c>
      <c r="K70" s="17">
        <v>15</v>
      </c>
      <c r="L70" s="17">
        <v>14</v>
      </c>
      <c r="M70" s="11">
        <v>17.5022502250225</v>
      </c>
      <c r="N70" s="17">
        <v>20</v>
      </c>
      <c r="O70" s="26">
        <f t="shared" si="9"/>
        <v>17.307367879645106</v>
      </c>
      <c r="P70" s="38">
        <v>2</v>
      </c>
      <c r="Q70" s="39" t="s">
        <v>244</v>
      </c>
      <c r="R70" s="39" t="s">
        <v>90</v>
      </c>
      <c r="S70" s="50" t="s">
        <v>333</v>
      </c>
      <c r="T70" s="69">
        <v>16.2</v>
      </c>
      <c r="U70" s="48" t="s">
        <v>105</v>
      </c>
      <c r="V70" s="87">
        <f t="shared" si="7"/>
        <v>14.620000000000001</v>
      </c>
      <c r="W70" s="79">
        <f t="shared" si="8"/>
        <v>16.10912262654837</v>
      </c>
    </row>
    <row r="71" spans="1:24">
      <c r="A71">
        <v>16</v>
      </c>
      <c r="B71">
        <v>2015600801</v>
      </c>
      <c r="C71" t="s">
        <v>31</v>
      </c>
      <c r="D71" s="14">
        <v>17</v>
      </c>
      <c r="E71" s="17">
        <v>16</v>
      </c>
      <c r="F71" s="14">
        <v>9</v>
      </c>
      <c r="G71" s="14">
        <v>20</v>
      </c>
      <c r="H71" s="15">
        <f t="shared" si="6"/>
        <v>12.8</v>
      </c>
      <c r="I71" s="17">
        <v>11</v>
      </c>
      <c r="J71" s="17">
        <v>18</v>
      </c>
      <c r="K71" s="17">
        <v>16</v>
      </c>
      <c r="L71" s="17">
        <v>18</v>
      </c>
      <c r="M71" s="11">
        <v>17.5022502250225</v>
      </c>
      <c r="N71" s="17">
        <v>20</v>
      </c>
      <c r="O71" s="26">
        <f t="shared" si="9"/>
        <v>17.564510736787966</v>
      </c>
      <c r="P71" s="38">
        <v>2</v>
      </c>
      <c r="Q71" s="39" t="s">
        <v>244</v>
      </c>
      <c r="R71" s="39" t="s">
        <v>225</v>
      </c>
      <c r="S71" s="50" t="s">
        <v>330</v>
      </c>
      <c r="T71" s="69">
        <v>17.200000000000003</v>
      </c>
      <c r="U71" s="48" t="s">
        <v>271</v>
      </c>
      <c r="V71" s="87">
        <f t="shared" si="7"/>
        <v>17.753333333333334</v>
      </c>
      <c r="W71" s="79">
        <f t="shared" si="8"/>
        <v>16.039281356707097</v>
      </c>
    </row>
    <row r="72" spans="1:24">
      <c r="A72">
        <v>17</v>
      </c>
      <c r="B72">
        <v>2015224141</v>
      </c>
      <c r="C72" t="s">
        <v>357</v>
      </c>
      <c r="D72" s="14">
        <v>17</v>
      </c>
      <c r="E72" s="17">
        <v>12</v>
      </c>
      <c r="F72" s="14">
        <v>6</v>
      </c>
      <c r="G72" s="14">
        <v>20</v>
      </c>
      <c r="H72" s="15">
        <f t="shared" si="6"/>
        <v>10.46</v>
      </c>
      <c r="I72" s="17">
        <v>11</v>
      </c>
      <c r="J72" s="17">
        <v>13</v>
      </c>
      <c r="K72" s="18">
        <v>0</v>
      </c>
      <c r="L72" s="18">
        <v>0</v>
      </c>
      <c r="M72" s="11">
        <v>20</v>
      </c>
      <c r="N72" s="17">
        <v>7</v>
      </c>
      <c r="O72" s="26">
        <f t="shared" si="9"/>
        <v>7.7857142857142865</v>
      </c>
      <c r="Q72" s="39"/>
      <c r="R72" s="39"/>
      <c r="S72" s="50"/>
      <c r="T72" s="69">
        <v>12.8</v>
      </c>
      <c r="U72" s="48"/>
      <c r="V72" s="87">
        <f t="shared" si="7"/>
        <v>1.2800000000000002</v>
      </c>
      <c r="W72" s="79">
        <f t="shared" si="8"/>
        <v>6.5085714285714289</v>
      </c>
    </row>
    <row r="73" spans="1:24">
      <c r="A73">
        <v>18</v>
      </c>
      <c r="B73">
        <v>2015222861</v>
      </c>
      <c r="C73" t="s">
        <v>136</v>
      </c>
      <c r="D73" s="14">
        <v>17</v>
      </c>
      <c r="E73" s="17">
        <v>12</v>
      </c>
      <c r="F73" s="14">
        <v>10</v>
      </c>
      <c r="G73" s="14">
        <v>20</v>
      </c>
      <c r="H73" s="15">
        <f t="shared" si="6"/>
        <v>12.620000000000001</v>
      </c>
      <c r="I73" s="17">
        <v>11</v>
      </c>
      <c r="J73" s="17">
        <v>17</v>
      </c>
      <c r="K73" s="17">
        <v>10</v>
      </c>
      <c r="L73" s="17">
        <v>14</v>
      </c>
      <c r="M73" s="11">
        <v>14.999999999999998</v>
      </c>
      <c r="N73" s="17">
        <v>6</v>
      </c>
      <c r="O73" s="26">
        <f t="shared" si="9"/>
        <v>10.5</v>
      </c>
      <c r="P73" s="38">
        <v>1</v>
      </c>
      <c r="Q73" s="39" t="s">
        <v>243</v>
      </c>
      <c r="R73" s="39" t="s">
        <v>87</v>
      </c>
      <c r="S73" s="50" t="s">
        <v>332</v>
      </c>
      <c r="T73" s="69">
        <v>16.2</v>
      </c>
      <c r="U73" s="37">
        <v>10</v>
      </c>
      <c r="V73" s="87">
        <f t="shared" si="7"/>
        <v>12.407500000000001</v>
      </c>
      <c r="W73" s="79">
        <f t="shared" si="8"/>
        <v>11.842500000000001</v>
      </c>
    </row>
    <row r="74" spans="1:24">
      <c r="A74">
        <v>19</v>
      </c>
      <c r="B74">
        <v>2015244801</v>
      </c>
      <c r="C74" t="s">
        <v>363</v>
      </c>
      <c r="D74" s="14">
        <v>14</v>
      </c>
      <c r="E74" s="17">
        <v>20</v>
      </c>
      <c r="F74" s="14">
        <v>16</v>
      </c>
      <c r="G74" s="14">
        <v>20</v>
      </c>
      <c r="H74" s="15">
        <f t="shared" si="6"/>
        <v>16.759999999999998</v>
      </c>
      <c r="I74" s="17">
        <v>15</v>
      </c>
      <c r="J74" s="17">
        <v>17</v>
      </c>
      <c r="K74" s="17">
        <v>14</v>
      </c>
      <c r="L74" s="17">
        <v>16</v>
      </c>
      <c r="M74" s="11">
        <v>20</v>
      </c>
      <c r="N74" s="17">
        <v>12</v>
      </c>
      <c r="O74" s="26">
        <f t="shared" si="9"/>
        <v>14.6</v>
      </c>
      <c r="P74" s="38">
        <v>2</v>
      </c>
      <c r="Q74" s="39" t="s">
        <v>244</v>
      </c>
      <c r="R74" s="39" t="s">
        <v>83</v>
      </c>
      <c r="S74" s="50" t="s">
        <v>332</v>
      </c>
      <c r="T74" s="69">
        <v>18.399999999999999</v>
      </c>
      <c r="U74" s="48" t="s">
        <v>274</v>
      </c>
      <c r="V74" s="87">
        <f t="shared" si="7"/>
        <v>15.752500000000001</v>
      </c>
      <c r="W74" s="79">
        <f t="shared" si="8"/>
        <v>15.704166666666666</v>
      </c>
    </row>
    <row r="75" spans="1:24">
      <c r="A75">
        <v>20</v>
      </c>
      <c r="B75">
        <v>2015245791</v>
      </c>
      <c r="C75" t="s">
        <v>119</v>
      </c>
      <c r="D75" s="14">
        <v>17</v>
      </c>
      <c r="E75" s="18">
        <v>0</v>
      </c>
      <c r="F75" s="14">
        <v>7</v>
      </c>
      <c r="G75" s="14">
        <v>20</v>
      </c>
      <c r="H75" s="15">
        <f t="shared" si="6"/>
        <v>8.84</v>
      </c>
      <c r="I75" s="17">
        <v>10</v>
      </c>
      <c r="J75" s="18">
        <v>0</v>
      </c>
      <c r="K75" s="18">
        <v>0</v>
      </c>
      <c r="L75" s="18">
        <v>0</v>
      </c>
      <c r="M75" s="11">
        <v>12.502250225022502</v>
      </c>
      <c r="N75" s="17">
        <v>7</v>
      </c>
      <c r="O75" s="26">
        <f t="shared" si="9"/>
        <v>5.2359393082165369</v>
      </c>
      <c r="Q75" s="39"/>
      <c r="R75" s="39"/>
      <c r="S75" s="50"/>
      <c r="T75" s="69">
        <v>9.4</v>
      </c>
      <c r="U75" s="48"/>
      <c r="V75" s="87">
        <f t="shared" si="7"/>
        <v>0.94000000000000006</v>
      </c>
      <c r="W75" s="79">
        <f t="shared" si="8"/>
        <v>5.005313102738846</v>
      </c>
    </row>
    <row r="76" spans="1:24">
      <c r="A76">
        <v>21</v>
      </c>
      <c r="B76">
        <v>2015701371</v>
      </c>
      <c r="C76" t="s">
        <v>118</v>
      </c>
      <c r="D76" s="14">
        <v>17</v>
      </c>
      <c r="E76" s="17">
        <v>15</v>
      </c>
      <c r="F76" s="14">
        <v>13</v>
      </c>
      <c r="G76" s="14">
        <v>20</v>
      </c>
      <c r="H76" s="15">
        <f t="shared" si="6"/>
        <v>14.78</v>
      </c>
      <c r="I76" s="17">
        <v>18</v>
      </c>
      <c r="J76" s="17">
        <v>19</v>
      </c>
      <c r="K76" s="17">
        <v>12</v>
      </c>
      <c r="L76" s="17">
        <v>15</v>
      </c>
      <c r="M76" s="11">
        <v>20</v>
      </c>
      <c r="N76" s="17">
        <v>12</v>
      </c>
      <c r="O76" s="26">
        <f t="shared" si="9"/>
        <v>14.857142857142858</v>
      </c>
      <c r="P76" s="38">
        <v>3</v>
      </c>
      <c r="Q76" s="39" t="s">
        <v>245</v>
      </c>
      <c r="R76" s="39" t="s">
        <v>89</v>
      </c>
      <c r="S76" s="50" t="s">
        <v>333</v>
      </c>
      <c r="T76" s="69">
        <v>18.399999999999999</v>
      </c>
      <c r="U76" s="48" t="s">
        <v>272</v>
      </c>
      <c r="V76" s="87">
        <f t="shared" si="7"/>
        <v>14.273333333333333</v>
      </c>
      <c r="W76" s="79">
        <f t="shared" si="8"/>
        <v>14.636825396825396</v>
      </c>
    </row>
    <row r="77" spans="1:24">
      <c r="A77">
        <v>22</v>
      </c>
      <c r="B77">
        <v>2015243621</v>
      </c>
      <c r="C77" t="s">
        <v>310</v>
      </c>
      <c r="D77" s="14">
        <v>17</v>
      </c>
      <c r="E77" s="17">
        <v>15</v>
      </c>
      <c r="F77" s="14">
        <v>10</v>
      </c>
      <c r="G77" s="14">
        <v>20</v>
      </c>
      <c r="H77" s="15">
        <f t="shared" si="6"/>
        <v>13.16</v>
      </c>
      <c r="I77" s="17">
        <v>18</v>
      </c>
      <c r="J77" s="17">
        <v>12</v>
      </c>
      <c r="K77" s="17">
        <v>12</v>
      </c>
      <c r="L77" s="17">
        <v>13</v>
      </c>
      <c r="M77" s="11">
        <v>20</v>
      </c>
      <c r="N77" s="17">
        <v>10</v>
      </c>
      <c r="O77" s="26">
        <f t="shared" si="9"/>
        <v>12.928571428571429</v>
      </c>
      <c r="P77" s="38">
        <v>1</v>
      </c>
      <c r="Q77" s="39" t="s">
        <v>245</v>
      </c>
      <c r="R77" s="39" t="s">
        <v>89</v>
      </c>
      <c r="S77" s="50" t="s">
        <v>333</v>
      </c>
      <c r="T77" s="69">
        <v>17.200000000000003</v>
      </c>
      <c r="U77" s="37">
        <v>14</v>
      </c>
      <c r="V77" s="87">
        <f t="shared" si="7"/>
        <v>12.670000000000002</v>
      </c>
      <c r="W77" s="79">
        <f t="shared" si="8"/>
        <v>12.91952380952381</v>
      </c>
    </row>
    <row r="78" spans="1:24">
      <c r="B78" t="s">
        <v>141</v>
      </c>
      <c r="C78" t="s">
        <v>140</v>
      </c>
      <c r="D78" s="14" t="s">
        <v>139</v>
      </c>
      <c r="E78" s="14" t="s">
        <v>344</v>
      </c>
      <c r="I78" s="14" t="s">
        <v>344</v>
      </c>
      <c r="J78" s="14" t="s">
        <v>344</v>
      </c>
      <c r="K78" s="14" t="s">
        <v>344</v>
      </c>
      <c r="L78" s="14" t="s">
        <v>344</v>
      </c>
      <c r="P78" s="38" t="s">
        <v>246</v>
      </c>
      <c r="Q78" s="39" t="s">
        <v>247</v>
      </c>
      <c r="R78" s="39" t="s">
        <v>208</v>
      </c>
      <c r="S78" s="50" t="s">
        <v>208</v>
      </c>
      <c r="T78" s="69" t="s">
        <v>22</v>
      </c>
      <c r="W78" s="79" t="e">
        <f t="shared" si="8"/>
        <v>#DIV/0!</v>
      </c>
    </row>
    <row r="79" spans="1:24">
      <c r="C79" t="s">
        <v>360</v>
      </c>
      <c r="E79" s="14" t="s">
        <v>344</v>
      </c>
      <c r="I79" s="14" t="s">
        <v>344</v>
      </c>
      <c r="J79" s="14" t="s">
        <v>344</v>
      </c>
      <c r="K79" s="14" t="s">
        <v>344</v>
      </c>
      <c r="L79" s="14" t="s">
        <v>344</v>
      </c>
      <c r="Q79" s="39" t="s">
        <v>247</v>
      </c>
      <c r="R79" s="39" t="s">
        <v>208</v>
      </c>
      <c r="S79" s="50" t="s">
        <v>209</v>
      </c>
      <c r="U79" s="48"/>
      <c r="W79" s="79" t="e">
        <f t="shared" si="8"/>
        <v>#DIV/0!</v>
      </c>
    </row>
    <row r="80" spans="1:24">
      <c r="P80" s="38">
        <v>3</v>
      </c>
      <c r="Q80" s="38">
        <v>4</v>
      </c>
      <c r="R80" s="37">
        <v>12</v>
      </c>
      <c r="S80" s="52">
        <v>20</v>
      </c>
      <c r="T80" s="71" t="s">
        <v>23</v>
      </c>
      <c r="W80" s="79" t="e">
        <f t="shared" si="8"/>
        <v>#DIV/0!</v>
      </c>
    </row>
    <row r="81" spans="1:24" ht="15">
      <c r="B81" t="s">
        <v>30</v>
      </c>
      <c r="D81" s="14" t="s">
        <v>416</v>
      </c>
      <c r="E81" s="14" t="s">
        <v>374</v>
      </c>
      <c r="F81" s="14" t="s">
        <v>296</v>
      </c>
      <c r="G81" s="14" t="s">
        <v>297</v>
      </c>
      <c r="H81" s="15" t="s">
        <v>298</v>
      </c>
      <c r="I81" s="14" t="s">
        <v>299</v>
      </c>
      <c r="J81" s="14" t="s">
        <v>300</v>
      </c>
      <c r="K81" s="14" t="s">
        <v>301</v>
      </c>
      <c r="L81" s="14" t="s">
        <v>373</v>
      </c>
      <c r="M81" s="4" t="s">
        <v>174</v>
      </c>
      <c r="N81" s="14" t="s">
        <v>33</v>
      </c>
      <c r="O81" s="26" t="s">
        <v>175</v>
      </c>
      <c r="P81" s="39" t="s">
        <v>227</v>
      </c>
      <c r="Q81" s="39" t="s">
        <v>228</v>
      </c>
      <c r="R81" s="39" t="s">
        <v>58</v>
      </c>
      <c r="S81" s="50" t="s">
        <v>329</v>
      </c>
      <c r="T81" s="72" t="s">
        <v>24</v>
      </c>
      <c r="U81" s="14" t="s">
        <v>33</v>
      </c>
      <c r="V81" s="26" t="s">
        <v>64</v>
      </c>
      <c r="W81" s="79" t="e">
        <f t="shared" si="8"/>
        <v>#DIV/0!</v>
      </c>
    </row>
    <row r="82" spans="1:24">
      <c r="A82">
        <v>1</v>
      </c>
      <c r="B82">
        <v>2015100301</v>
      </c>
      <c r="C82" t="s">
        <v>359</v>
      </c>
      <c r="D82" s="14">
        <v>17</v>
      </c>
      <c r="E82" s="14">
        <v>13</v>
      </c>
      <c r="F82" s="14">
        <v>15</v>
      </c>
      <c r="G82" s="14">
        <v>20</v>
      </c>
      <c r="H82" s="15">
        <f>+(D82+E82+F82*3)/5*0.9+G82*0.1</f>
        <v>15.5</v>
      </c>
      <c r="I82" s="17">
        <v>13</v>
      </c>
      <c r="J82" s="17">
        <v>17</v>
      </c>
      <c r="K82" s="17">
        <v>13</v>
      </c>
      <c r="L82" s="17">
        <v>12</v>
      </c>
      <c r="M82" s="11">
        <v>20</v>
      </c>
      <c r="N82" s="17">
        <v>20</v>
      </c>
      <c r="O82" s="26">
        <f t="shared" si="9"/>
        <v>16.785714285714285</v>
      </c>
      <c r="P82" s="38">
        <v>2</v>
      </c>
      <c r="Q82" s="39" t="s">
        <v>243</v>
      </c>
      <c r="R82" s="39" t="s">
        <v>420</v>
      </c>
      <c r="S82" s="50" t="s">
        <v>182</v>
      </c>
      <c r="T82" s="69">
        <v>18.399999999999999</v>
      </c>
      <c r="U82" s="37">
        <v>12</v>
      </c>
      <c r="V82" s="87">
        <f t="shared" ref="V82:V102" si="10">+(P82/3+Q82/4+R82/12+S82/20)*20/4*0.55+T82*0.1+U82*0.35</f>
        <v>15.160833333333333</v>
      </c>
      <c r="W82" s="79">
        <f t="shared" si="8"/>
        <v>15.815515873015874</v>
      </c>
    </row>
    <row r="83" spans="1:24">
      <c r="A83">
        <v>2</v>
      </c>
      <c r="B83">
        <v>2015201151</v>
      </c>
      <c r="C83" t="s">
        <v>369</v>
      </c>
      <c r="D83" s="14">
        <v>17</v>
      </c>
      <c r="E83" s="14">
        <v>8</v>
      </c>
      <c r="F83" s="14">
        <v>17</v>
      </c>
      <c r="G83" s="14">
        <v>20</v>
      </c>
      <c r="H83" s="15">
        <f t="shared" ref="H83:H102" si="11">+(D83+E83+F83*3)/5*0.9+G83*0.1</f>
        <v>15.68</v>
      </c>
      <c r="I83" s="17">
        <v>8</v>
      </c>
      <c r="J83" s="17">
        <v>16</v>
      </c>
      <c r="K83" s="17">
        <v>10</v>
      </c>
      <c r="L83" s="17">
        <v>10</v>
      </c>
      <c r="M83" s="11">
        <v>20</v>
      </c>
      <c r="N83" s="17">
        <v>20</v>
      </c>
      <c r="O83" s="26">
        <f t="shared" si="9"/>
        <v>15.371428571428572</v>
      </c>
      <c r="P83" s="38">
        <v>2</v>
      </c>
      <c r="Q83" s="39" t="s">
        <v>244</v>
      </c>
      <c r="R83" s="39" t="s">
        <v>215</v>
      </c>
      <c r="S83" s="50" t="s">
        <v>179</v>
      </c>
      <c r="T83" s="69">
        <v>18.399999999999999</v>
      </c>
      <c r="U83" s="48" t="s">
        <v>270</v>
      </c>
      <c r="V83" s="87">
        <f t="shared" si="10"/>
        <v>15.810833333333333</v>
      </c>
      <c r="W83" s="79">
        <f t="shared" si="8"/>
        <v>15.62075396825397</v>
      </c>
    </row>
    <row r="84" spans="1:24">
      <c r="A84">
        <v>3</v>
      </c>
      <c r="B84">
        <v>2015221871</v>
      </c>
      <c r="C84" t="s">
        <v>52</v>
      </c>
      <c r="D84" s="14">
        <v>14</v>
      </c>
      <c r="E84" s="14">
        <v>17</v>
      </c>
      <c r="F84" s="14">
        <v>11</v>
      </c>
      <c r="G84" s="14">
        <v>7.9985601151907844</v>
      </c>
      <c r="H84" s="15">
        <f t="shared" si="11"/>
        <v>12.31985601151908</v>
      </c>
      <c r="I84" s="17">
        <v>10</v>
      </c>
      <c r="J84" s="17">
        <v>17</v>
      </c>
      <c r="K84" s="18">
        <v>0</v>
      </c>
      <c r="L84" s="18">
        <v>0</v>
      </c>
      <c r="M84" s="11">
        <v>10</v>
      </c>
      <c r="N84" s="14">
        <v>9</v>
      </c>
      <c r="O84" s="26">
        <f t="shared" si="9"/>
        <v>7.9428571428571431</v>
      </c>
      <c r="P84" s="38">
        <v>2</v>
      </c>
      <c r="Q84" s="39" t="s">
        <v>243</v>
      </c>
      <c r="R84" s="39" t="s">
        <v>422</v>
      </c>
      <c r="S84" s="50" t="s">
        <v>188</v>
      </c>
      <c r="T84" s="69">
        <v>12.8</v>
      </c>
      <c r="U84" s="48" t="s">
        <v>271</v>
      </c>
      <c r="V84" s="87">
        <f t="shared" si="10"/>
        <v>14.975833333333334</v>
      </c>
      <c r="W84" s="79">
        <f t="shared" si="8"/>
        <v>11.746182162569852</v>
      </c>
    </row>
    <row r="85" spans="1:24">
      <c r="A85">
        <v>4</v>
      </c>
      <c r="B85">
        <v>2015244231</v>
      </c>
      <c r="C85" t="s">
        <v>206</v>
      </c>
      <c r="D85" s="14">
        <v>20</v>
      </c>
      <c r="E85" s="14">
        <v>12</v>
      </c>
      <c r="F85" s="14">
        <v>14</v>
      </c>
      <c r="G85" s="14">
        <v>20</v>
      </c>
      <c r="H85" s="15">
        <f t="shared" si="11"/>
        <v>15.32</v>
      </c>
      <c r="I85" s="17">
        <v>12</v>
      </c>
      <c r="J85" s="17">
        <v>11</v>
      </c>
      <c r="K85" s="17">
        <v>8</v>
      </c>
      <c r="L85" s="18">
        <v>0</v>
      </c>
      <c r="M85" s="11">
        <v>14.999999999999998</v>
      </c>
      <c r="N85" s="17">
        <v>10</v>
      </c>
      <c r="O85" s="26">
        <f t="shared" si="9"/>
        <v>9.3428571428571416</v>
      </c>
      <c r="P85" s="38">
        <v>2</v>
      </c>
      <c r="Q85" s="39" t="s">
        <v>243</v>
      </c>
      <c r="R85" s="39" t="s">
        <v>419</v>
      </c>
      <c r="S85" s="50" t="s">
        <v>183</v>
      </c>
      <c r="T85" s="69">
        <v>15</v>
      </c>
      <c r="U85" s="48" t="s">
        <v>271</v>
      </c>
      <c r="V85" s="87">
        <f t="shared" si="10"/>
        <v>16.845833333333331</v>
      </c>
      <c r="W85" s="79">
        <f t="shared" si="8"/>
        <v>13.836230158730158</v>
      </c>
    </row>
    <row r="86" spans="1:24">
      <c r="A86">
        <v>5</v>
      </c>
      <c r="B86">
        <v>2015247551</v>
      </c>
      <c r="C86" t="s">
        <v>213</v>
      </c>
      <c r="E86" s="14">
        <v>6</v>
      </c>
      <c r="G86" s="14">
        <v>7.9985601151907844</v>
      </c>
      <c r="H86" s="15">
        <f t="shared" si="11"/>
        <v>1.8798560115190786</v>
      </c>
      <c r="I86" s="18">
        <v>0</v>
      </c>
      <c r="J86" s="18">
        <v>0</v>
      </c>
      <c r="K86" s="18">
        <v>0</v>
      </c>
      <c r="L86" s="18">
        <v>0</v>
      </c>
      <c r="M86" s="11">
        <v>5</v>
      </c>
      <c r="N86" s="17">
        <v>0</v>
      </c>
      <c r="O86" s="26">
        <f t="shared" si="9"/>
        <v>0.5</v>
      </c>
      <c r="P86" s="38">
        <v>1</v>
      </c>
      <c r="Q86" s="39" t="s">
        <v>248</v>
      </c>
      <c r="R86" s="39"/>
      <c r="S86" s="50"/>
      <c r="T86" s="69">
        <v>8.4</v>
      </c>
      <c r="V86" s="87">
        <f t="shared" si="10"/>
        <v>2.4441666666666668</v>
      </c>
      <c r="W86" s="79">
        <f t="shared" si="8"/>
        <v>1.6080075593952483</v>
      </c>
    </row>
    <row r="87" spans="1:24">
      <c r="A87">
        <v>6</v>
      </c>
      <c r="B87">
        <v>2015201181</v>
      </c>
      <c r="C87" t="s">
        <v>407</v>
      </c>
      <c r="D87" s="14">
        <v>14</v>
      </c>
      <c r="E87" s="14">
        <v>6</v>
      </c>
      <c r="F87" s="14">
        <v>9</v>
      </c>
      <c r="G87" s="14">
        <v>12.001439884809216</v>
      </c>
      <c r="H87" s="15">
        <f t="shared" si="11"/>
        <v>9.6601439884809217</v>
      </c>
      <c r="I87" s="17">
        <v>16</v>
      </c>
      <c r="J87" s="17">
        <v>16</v>
      </c>
      <c r="K87" s="17">
        <v>8</v>
      </c>
      <c r="L87" s="17">
        <v>12</v>
      </c>
      <c r="M87" s="11">
        <v>14.999999999999998</v>
      </c>
      <c r="N87" s="17">
        <v>14</v>
      </c>
      <c r="O87" s="36">
        <f>+(N87*3+L87+K87+J87+I87)/7*0.9+M87*0.1+1</f>
        <v>14.585714285714285</v>
      </c>
      <c r="P87" s="38">
        <v>2</v>
      </c>
      <c r="Q87" s="39" t="s">
        <v>243</v>
      </c>
      <c r="R87" s="39" t="s">
        <v>418</v>
      </c>
      <c r="S87" s="50" t="s">
        <v>180</v>
      </c>
      <c r="T87" s="69">
        <v>16.2</v>
      </c>
      <c r="U87" s="37">
        <v>10</v>
      </c>
      <c r="V87" s="87">
        <f t="shared" si="10"/>
        <v>11.903333333333334</v>
      </c>
      <c r="W87" s="79">
        <f t="shared" si="8"/>
        <v>12.049730535842846</v>
      </c>
    </row>
    <row r="88" spans="1:24">
      <c r="A88">
        <v>8</v>
      </c>
      <c r="B88">
        <v>2010222721</v>
      </c>
      <c r="C88" s="43" t="s">
        <v>409</v>
      </c>
      <c r="D88" s="14">
        <v>20</v>
      </c>
      <c r="E88" s="14">
        <v>20</v>
      </c>
      <c r="F88" s="14">
        <v>14</v>
      </c>
      <c r="G88" s="14">
        <v>15.997120230381569</v>
      </c>
      <c r="H88" s="15">
        <f t="shared" si="11"/>
        <v>16.359712023038156</v>
      </c>
      <c r="I88" s="17">
        <v>16</v>
      </c>
      <c r="J88" s="17">
        <v>15</v>
      </c>
      <c r="K88" s="17">
        <v>12</v>
      </c>
      <c r="L88" s="17">
        <v>14</v>
      </c>
      <c r="M88" s="11">
        <v>17.5022502250225</v>
      </c>
      <c r="N88" s="17">
        <v>10</v>
      </c>
      <c r="O88" s="36">
        <f>+(N88*3+L88+K88+J88+I88)/7*0.9+M88*0.1+1</f>
        <v>13.935939308216536</v>
      </c>
      <c r="P88" s="38">
        <v>3</v>
      </c>
      <c r="Q88" s="39" t="s">
        <v>244</v>
      </c>
      <c r="R88" s="39" t="s">
        <v>419</v>
      </c>
      <c r="S88" s="50" t="s">
        <v>355</v>
      </c>
      <c r="T88" s="69">
        <v>17.200000000000003</v>
      </c>
      <c r="U88" s="37">
        <v>20</v>
      </c>
      <c r="V88" s="87">
        <f t="shared" si="10"/>
        <v>19.72</v>
      </c>
      <c r="W88" s="79">
        <f t="shared" si="8"/>
        <v>16.671883777084897</v>
      </c>
    </row>
    <row r="89" spans="1:24">
      <c r="A89">
        <v>9</v>
      </c>
      <c r="B89">
        <v>2013223101</v>
      </c>
      <c r="C89" t="s">
        <v>56</v>
      </c>
      <c r="G89" s="14">
        <v>0</v>
      </c>
      <c r="H89" s="15">
        <f t="shared" si="11"/>
        <v>0</v>
      </c>
      <c r="I89" s="17">
        <v>0</v>
      </c>
      <c r="J89" s="17">
        <v>0</v>
      </c>
      <c r="K89" s="17">
        <v>0</v>
      </c>
      <c r="L89" s="17">
        <v>0</v>
      </c>
      <c r="M89" s="11">
        <v>0</v>
      </c>
      <c r="N89" s="17">
        <v>0</v>
      </c>
      <c r="O89" s="26">
        <f t="shared" si="9"/>
        <v>0</v>
      </c>
      <c r="Q89" s="39"/>
      <c r="R89" s="39"/>
      <c r="S89" s="50"/>
      <c r="T89" s="69">
        <v>4</v>
      </c>
      <c r="V89" s="87">
        <f t="shared" si="10"/>
        <v>0.4</v>
      </c>
      <c r="W89" s="79">
        <f t="shared" si="8"/>
        <v>0.13333333333333333</v>
      </c>
    </row>
    <row r="90" spans="1:24">
      <c r="A90">
        <v>10</v>
      </c>
      <c r="B90">
        <v>2015110241</v>
      </c>
      <c r="C90" t="s">
        <v>164</v>
      </c>
      <c r="D90" s="14">
        <v>10</v>
      </c>
      <c r="E90" s="14">
        <v>18</v>
      </c>
      <c r="F90" s="14">
        <v>10</v>
      </c>
      <c r="G90" s="14">
        <v>20</v>
      </c>
      <c r="H90" s="15">
        <f t="shared" si="11"/>
        <v>12.44</v>
      </c>
      <c r="I90" s="17">
        <v>6</v>
      </c>
      <c r="J90" s="17">
        <v>16</v>
      </c>
      <c r="K90" s="18">
        <v>0</v>
      </c>
      <c r="L90" s="18">
        <v>0</v>
      </c>
      <c r="M90" s="11">
        <v>17.5022502250225</v>
      </c>
      <c r="N90" s="17">
        <v>7</v>
      </c>
      <c r="O90" s="26">
        <f t="shared" si="9"/>
        <v>7.2787964510736796</v>
      </c>
      <c r="P90" s="38">
        <v>1</v>
      </c>
      <c r="Q90" s="39" t="s">
        <v>245</v>
      </c>
      <c r="R90" s="39"/>
      <c r="S90" s="50" t="s">
        <v>187</v>
      </c>
      <c r="T90" s="69">
        <v>16.2</v>
      </c>
      <c r="U90" s="37">
        <v>10</v>
      </c>
      <c r="V90" s="87">
        <f t="shared" si="10"/>
        <v>9.1991666666666667</v>
      </c>
      <c r="W90" s="79">
        <f t="shared" si="8"/>
        <v>9.6393210392467807</v>
      </c>
      <c r="X90" t="s">
        <v>113</v>
      </c>
    </row>
    <row r="91" spans="1:24">
      <c r="A91">
        <v>11</v>
      </c>
      <c r="B91">
        <v>2015246891</v>
      </c>
      <c r="C91" t="s">
        <v>282</v>
      </c>
      <c r="D91" s="14">
        <v>14</v>
      </c>
      <c r="E91" s="14">
        <v>6</v>
      </c>
      <c r="F91" s="14">
        <v>8</v>
      </c>
      <c r="G91" s="14">
        <v>12.001439884809216</v>
      </c>
      <c r="H91" s="15">
        <f t="shared" si="11"/>
        <v>9.1201439884809226</v>
      </c>
      <c r="I91" s="17">
        <v>11</v>
      </c>
      <c r="J91" s="18">
        <v>0</v>
      </c>
      <c r="K91" s="18">
        <v>0</v>
      </c>
      <c r="L91" s="18">
        <v>0</v>
      </c>
      <c r="M91" s="11">
        <v>12.502250225022502</v>
      </c>
      <c r="N91" s="17">
        <v>12</v>
      </c>
      <c r="O91" s="26">
        <f t="shared" si="9"/>
        <v>7.2930821653593929</v>
      </c>
      <c r="P91" s="38">
        <v>1</v>
      </c>
      <c r="Q91" s="39" t="s">
        <v>248</v>
      </c>
      <c r="R91" s="39" t="s">
        <v>267</v>
      </c>
      <c r="S91" s="50" t="s">
        <v>181</v>
      </c>
      <c r="T91" s="69">
        <v>15</v>
      </c>
      <c r="U91" s="37">
        <v>15</v>
      </c>
      <c r="V91" s="87">
        <f t="shared" si="10"/>
        <v>11.287500000000001</v>
      </c>
      <c r="W91" s="79">
        <f t="shared" si="8"/>
        <v>9.2335753846134399</v>
      </c>
      <c r="X91" t="s">
        <v>116</v>
      </c>
    </row>
    <row r="92" spans="1:24">
      <c r="A92">
        <v>12</v>
      </c>
      <c r="B92">
        <v>2015243831</v>
      </c>
      <c r="C92" t="s">
        <v>410</v>
      </c>
      <c r="D92" s="14">
        <v>14</v>
      </c>
      <c r="E92" s="14">
        <v>5</v>
      </c>
      <c r="F92" s="14">
        <v>8</v>
      </c>
      <c r="G92" s="14">
        <v>12.001439884809216</v>
      </c>
      <c r="H92" s="15">
        <f t="shared" si="11"/>
        <v>8.9401439884809228</v>
      </c>
      <c r="I92" s="17">
        <v>8</v>
      </c>
      <c r="J92" s="18">
        <v>0</v>
      </c>
      <c r="K92" s="18">
        <v>0</v>
      </c>
      <c r="L92" s="17">
        <v>9</v>
      </c>
      <c r="M92" s="11">
        <v>7.5022502250225012</v>
      </c>
      <c r="N92" s="17">
        <v>7</v>
      </c>
      <c r="O92" s="26">
        <f t="shared" si="9"/>
        <v>5.6359393082165363</v>
      </c>
      <c r="P92" s="38">
        <v>1</v>
      </c>
      <c r="Q92" s="39" t="s">
        <v>245</v>
      </c>
      <c r="R92" s="39" t="s">
        <v>275</v>
      </c>
      <c r="S92" s="50" t="s">
        <v>179</v>
      </c>
      <c r="T92" s="69">
        <v>11.6</v>
      </c>
      <c r="U92" s="37">
        <v>14</v>
      </c>
      <c r="V92" s="87">
        <f t="shared" si="10"/>
        <v>11.789166666666667</v>
      </c>
      <c r="W92" s="79">
        <f t="shared" si="8"/>
        <v>8.7884166544547089</v>
      </c>
      <c r="X92" t="s">
        <v>116</v>
      </c>
    </row>
    <row r="93" spans="1:24">
      <c r="A93">
        <v>13</v>
      </c>
      <c r="C93" t="s">
        <v>339</v>
      </c>
      <c r="G93" s="14">
        <v>0</v>
      </c>
      <c r="H93" s="15">
        <f t="shared" si="11"/>
        <v>0</v>
      </c>
      <c r="I93" s="17">
        <v>0</v>
      </c>
      <c r="J93" s="17">
        <v>0</v>
      </c>
      <c r="K93" s="17">
        <v>0</v>
      </c>
      <c r="L93" s="17">
        <v>0</v>
      </c>
      <c r="M93" s="11">
        <v>0</v>
      </c>
      <c r="N93" s="17">
        <v>0</v>
      </c>
      <c r="O93" s="26">
        <f t="shared" si="9"/>
        <v>0</v>
      </c>
      <c r="Q93" s="39"/>
      <c r="R93" s="39"/>
      <c r="S93" s="50"/>
      <c r="T93" s="69">
        <v>4</v>
      </c>
      <c r="V93" s="87">
        <f t="shared" si="10"/>
        <v>0.4</v>
      </c>
      <c r="W93" s="79">
        <f t="shared" si="8"/>
        <v>0.13333333333333333</v>
      </c>
    </row>
    <row r="94" spans="1:24">
      <c r="A94">
        <v>15</v>
      </c>
      <c r="B94">
        <v>2011150601</v>
      </c>
      <c r="C94" t="s">
        <v>392</v>
      </c>
      <c r="E94" s="14">
        <v>9</v>
      </c>
      <c r="F94" s="14">
        <v>11</v>
      </c>
      <c r="G94" s="14">
        <v>7.9985601151907844</v>
      </c>
      <c r="H94" s="15">
        <f t="shared" si="11"/>
        <v>8.3598560115190796</v>
      </c>
      <c r="I94" s="17">
        <v>0</v>
      </c>
      <c r="J94" s="17">
        <v>0</v>
      </c>
      <c r="K94" s="17">
        <v>0</v>
      </c>
      <c r="L94" s="17">
        <v>0</v>
      </c>
      <c r="M94" s="11">
        <v>5</v>
      </c>
      <c r="N94" s="17">
        <v>9</v>
      </c>
      <c r="O94" s="26">
        <f t="shared" si="9"/>
        <v>3.9714285714285715</v>
      </c>
      <c r="Q94" s="39"/>
      <c r="R94" s="39"/>
      <c r="S94" s="50"/>
      <c r="T94" s="69">
        <v>6.2</v>
      </c>
      <c r="V94" s="87">
        <f t="shared" si="10"/>
        <v>0.62000000000000011</v>
      </c>
      <c r="W94" s="79">
        <f t="shared" si="8"/>
        <v>4.3170948609825501</v>
      </c>
    </row>
    <row r="95" spans="1:24">
      <c r="A95">
        <v>16</v>
      </c>
      <c r="B95">
        <v>2015202941</v>
      </c>
      <c r="C95" t="s">
        <v>129</v>
      </c>
      <c r="D95" s="14">
        <v>14</v>
      </c>
      <c r="E95" s="14">
        <v>20</v>
      </c>
      <c r="F95" s="14">
        <v>14</v>
      </c>
      <c r="G95" s="14">
        <v>7.9985601151907844</v>
      </c>
      <c r="H95" s="15">
        <f t="shared" si="11"/>
        <v>14.479856011519079</v>
      </c>
      <c r="I95" s="18">
        <v>0</v>
      </c>
      <c r="J95" s="18">
        <v>0</v>
      </c>
      <c r="K95" s="17">
        <v>13</v>
      </c>
      <c r="L95" s="18">
        <v>0</v>
      </c>
      <c r="M95" s="11">
        <v>10</v>
      </c>
      <c r="N95" s="17">
        <v>7</v>
      </c>
      <c r="O95" s="26">
        <f t="shared" si="9"/>
        <v>5.371428571428571</v>
      </c>
      <c r="P95" s="38">
        <v>1</v>
      </c>
      <c r="Q95" s="39" t="s">
        <v>243</v>
      </c>
      <c r="R95" s="39" t="s">
        <v>421</v>
      </c>
      <c r="S95" s="50" t="s">
        <v>186</v>
      </c>
      <c r="T95" s="69">
        <v>11.6</v>
      </c>
      <c r="U95" s="37">
        <v>17</v>
      </c>
      <c r="V95" s="87">
        <f t="shared" si="10"/>
        <v>13.71</v>
      </c>
      <c r="W95" s="79">
        <f t="shared" si="8"/>
        <v>11.187094860982549</v>
      </c>
    </row>
    <row r="96" spans="1:24">
      <c r="A96">
        <v>17</v>
      </c>
      <c r="B96">
        <v>2015247491</v>
      </c>
      <c r="C96" t="s">
        <v>284</v>
      </c>
      <c r="D96" s="14">
        <v>14</v>
      </c>
      <c r="E96" s="14">
        <v>20</v>
      </c>
      <c r="F96" s="14">
        <v>18</v>
      </c>
      <c r="G96" s="14">
        <v>15.997120230381569</v>
      </c>
      <c r="H96" s="15">
        <f t="shared" si="11"/>
        <v>17.439712023038158</v>
      </c>
      <c r="I96" s="17">
        <v>14</v>
      </c>
      <c r="J96" s="18">
        <v>0</v>
      </c>
      <c r="K96" s="17">
        <v>13</v>
      </c>
      <c r="L96" s="17">
        <v>11</v>
      </c>
      <c r="M96" s="11">
        <v>14.999999999999998</v>
      </c>
      <c r="N96" s="17">
        <v>10</v>
      </c>
      <c r="O96" s="26">
        <f t="shared" si="9"/>
        <v>10.242857142857142</v>
      </c>
      <c r="P96" s="38">
        <v>2</v>
      </c>
      <c r="Q96" s="39" t="s">
        <v>243</v>
      </c>
      <c r="R96" s="39" t="s">
        <v>217</v>
      </c>
      <c r="S96" s="50"/>
      <c r="T96" s="69">
        <v>15</v>
      </c>
      <c r="U96" s="37">
        <v>11</v>
      </c>
      <c r="V96" s="87">
        <f t="shared" si="10"/>
        <v>11.079166666666666</v>
      </c>
      <c r="W96" s="79">
        <f t="shared" si="8"/>
        <v>12.920578610853989</v>
      </c>
    </row>
    <row r="97" spans="1:23">
      <c r="A97">
        <v>18</v>
      </c>
      <c r="B97">
        <v>2015204401</v>
      </c>
      <c r="C97" t="s">
        <v>397</v>
      </c>
      <c r="D97" s="14">
        <v>14</v>
      </c>
      <c r="E97" s="14">
        <v>20</v>
      </c>
      <c r="F97" s="14">
        <v>18</v>
      </c>
      <c r="G97" s="14">
        <v>20</v>
      </c>
      <c r="H97" s="15">
        <f t="shared" si="11"/>
        <v>17.840000000000003</v>
      </c>
      <c r="I97" s="17">
        <v>16</v>
      </c>
      <c r="J97" s="17">
        <v>16</v>
      </c>
      <c r="K97" s="17">
        <v>13</v>
      </c>
      <c r="L97" s="17">
        <v>14</v>
      </c>
      <c r="M97" s="11">
        <v>20</v>
      </c>
      <c r="N97" s="17">
        <v>18</v>
      </c>
      <c r="O97" s="26">
        <f t="shared" si="9"/>
        <v>16.528571428571428</v>
      </c>
      <c r="P97" s="38">
        <v>2</v>
      </c>
      <c r="Q97" s="39" t="s">
        <v>243</v>
      </c>
      <c r="R97" s="39" t="s">
        <v>216</v>
      </c>
      <c r="S97" s="50" t="s">
        <v>179</v>
      </c>
      <c r="T97" s="69">
        <v>18.399999999999999</v>
      </c>
      <c r="U97" s="37">
        <v>17</v>
      </c>
      <c r="V97" s="87">
        <f t="shared" si="10"/>
        <v>15.581666666666665</v>
      </c>
      <c r="W97" s="79">
        <f t="shared" si="8"/>
        <v>16.650079365079367</v>
      </c>
    </row>
    <row r="98" spans="1:23">
      <c r="A98">
        <v>19</v>
      </c>
      <c r="B98">
        <v>2008601791</v>
      </c>
      <c r="C98" t="s">
        <v>287</v>
      </c>
      <c r="D98" s="14">
        <v>17</v>
      </c>
      <c r="E98" s="14">
        <v>20</v>
      </c>
      <c r="F98" s="14">
        <v>20</v>
      </c>
      <c r="G98" s="14">
        <v>20</v>
      </c>
      <c r="H98" s="15">
        <f t="shared" si="11"/>
        <v>19.46</v>
      </c>
      <c r="I98" s="17">
        <v>12</v>
      </c>
      <c r="J98" s="17">
        <v>15</v>
      </c>
      <c r="K98" s="17">
        <v>7</v>
      </c>
      <c r="L98" s="17">
        <v>10</v>
      </c>
      <c r="M98" s="11">
        <v>17.5022502250225</v>
      </c>
      <c r="N98" s="17">
        <v>20</v>
      </c>
      <c r="O98" s="26">
        <f t="shared" si="9"/>
        <v>15.121653593930823</v>
      </c>
      <c r="P98" s="38">
        <v>2</v>
      </c>
      <c r="Q98" s="39" t="s">
        <v>243</v>
      </c>
      <c r="R98" s="39" t="s">
        <v>419</v>
      </c>
      <c r="S98" s="50" t="s">
        <v>182</v>
      </c>
      <c r="T98" s="69">
        <v>17.200000000000003</v>
      </c>
      <c r="U98" s="37">
        <v>17</v>
      </c>
      <c r="V98" s="87">
        <f t="shared" si="10"/>
        <v>16.790833333333332</v>
      </c>
      <c r="W98" s="79">
        <f t="shared" si="8"/>
        <v>17.124162309088053</v>
      </c>
    </row>
    <row r="99" spans="1:23">
      <c r="A99">
        <v>20</v>
      </c>
      <c r="B99">
        <v>2015246481</v>
      </c>
      <c r="C99" t="s">
        <v>288</v>
      </c>
      <c r="D99" s="14">
        <v>20</v>
      </c>
      <c r="E99" s="14">
        <v>20</v>
      </c>
      <c r="F99" s="14">
        <v>18</v>
      </c>
      <c r="G99" s="14">
        <v>20</v>
      </c>
      <c r="H99" s="15">
        <f t="shared" si="11"/>
        <v>18.920000000000002</v>
      </c>
      <c r="I99" s="17">
        <v>7</v>
      </c>
      <c r="J99" s="17">
        <v>16</v>
      </c>
      <c r="K99" s="17">
        <v>7</v>
      </c>
      <c r="L99" s="17">
        <v>10</v>
      </c>
      <c r="M99" s="11">
        <v>14.999999999999998</v>
      </c>
      <c r="N99" s="17">
        <v>17</v>
      </c>
      <c r="O99" s="36">
        <f>+(N99*3+L99+K99+J99+I99)/7*0.9+M99*0.1+1</f>
        <v>14.200000000000001</v>
      </c>
      <c r="Q99" s="39" t="s">
        <v>243</v>
      </c>
      <c r="R99" s="39" t="s">
        <v>420</v>
      </c>
      <c r="S99" s="50" t="s">
        <v>182</v>
      </c>
      <c r="T99" s="69">
        <v>15</v>
      </c>
      <c r="U99" s="37">
        <v>18</v>
      </c>
      <c r="V99" s="87">
        <f t="shared" si="10"/>
        <v>15.087500000000002</v>
      </c>
      <c r="W99" s="79">
        <f t="shared" si="8"/>
        <v>16.069166666666668</v>
      </c>
    </row>
    <row r="100" spans="1:23">
      <c r="B100">
        <v>2015220011</v>
      </c>
      <c r="C100" t="s">
        <v>411</v>
      </c>
      <c r="F100" s="14">
        <v>7</v>
      </c>
      <c r="G100" s="14">
        <v>0</v>
      </c>
      <c r="H100" s="15">
        <f t="shared" si="11"/>
        <v>3.7800000000000002</v>
      </c>
      <c r="I100" s="17">
        <v>0</v>
      </c>
      <c r="J100" s="17">
        <v>0</v>
      </c>
      <c r="K100" s="17">
        <v>0</v>
      </c>
      <c r="L100" s="17">
        <v>0</v>
      </c>
      <c r="M100" s="11">
        <v>0</v>
      </c>
      <c r="N100" s="17">
        <v>0</v>
      </c>
      <c r="O100" s="26">
        <f t="shared" si="9"/>
        <v>0</v>
      </c>
      <c r="Q100" s="39"/>
      <c r="R100" s="39"/>
      <c r="S100" s="50"/>
      <c r="T100" s="69">
        <v>4</v>
      </c>
      <c r="V100" s="87">
        <f t="shared" si="10"/>
        <v>0.4</v>
      </c>
      <c r="W100" s="79">
        <f t="shared" si="8"/>
        <v>1.3933333333333335</v>
      </c>
    </row>
    <row r="101" spans="1:23">
      <c r="B101">
        <v>2014222982</v>
      </c>
      <c r="C101" t="s">
        <v>286</v>
      </c>
      <c r="G101" s="14">
        <v>0</v>
      </c>
      <c r="H101" s="15">
        <f t="shared" si="11"/>
        <v>0</v>
      </c>
      <c r="I101" s="17">
        <v>0</v>
      </c>
      <c r="J101" s="17">
        <v>0</v>
      </c>
      <c r="K101" s="17">
        <v>0</v>
      </c>
      <c r="L101" s="17">
        <v>0</v>
      </c>
      <c r="M101" s="11">
        <v>0</v>
      </c>
      <c r="N101" s="17">
        <v>0</v>
      </c>
      <c r="O101" s="26">
        <f t="shared" si="9"/>
        <v>0</v>
      </c>
      <c r="Q101" s="39"/>
      <c r="R101" s="39"/>
      <c r="S101" s="50"/>
      <c r="T101" s="69">
        <v>4</v>
      </c>
      <c r="V101" s="87">
        <f t="shared" si="10"/>
        <v>0.4</v>
      </c>
      <c r="W101" s="79">
        <f t="shared" si="8"/>
        <v>0.13333333333333333</v>
      </c>
    </row>
    <row r="102" spans="1:23">
      <c r="B102">
        <v>2012248101</v>
      </c>
      <c r="C102" t="s">
        <v>28</v>
      </c>
      <c r="D102" s="14">
        <v>17</v>
      </c>
      <c r="G102" s="14">
        <v>0</v>
      </c>
      <c r="H102" s="15">
        <f t="shared" si="11"/>
        <v>3.06</v>
      </c>
      <c r="I102" s="17">
        <v>0</v>
      </c>
      <c r="J102" s="17">
        <v>0</v>
      </c>
      <c r="K102" s="17">
        <v>0</v>
      </c>
      <c r="L102" s="17">
        <v>0</v>
      </c>
      <c r="M102" s="11">
        <v>0</v>
      </c>
      <c r="N102" s="17">
        <v>0</v>
      </c>
      <c r="O102" s="26">
        <f t="shared" si="9"/>
        <v>0</v>
      </c>
      <c r="Q102" s="39"/>
      <c r="R102" s="39"/>
      <c r="S102" s="50"/>
      <c r="T102" s="69">
        <v>4</v>
      </c>
      <c r="V102" s="87">
        <f t="shared" si="10"/>
        <v>0.4</v>
      </c>
      <c r="W102" s="79">
        <f t="shared" si="8"/>
        <v>1.1533333333333333</v>
      </c>
    </row>
    <row r="103" spans="1:23" s="4" customFormat="1">
      <c r="H103" s="28"/>
      <c r="I103" s="29">
        <v>20</v>
      </c>
      <c r="J103" s="29">
        <v>20</v>
      </c>
      <c r="K103" s="29">
        <v>20</v>
      </c>
      <c r="L103" s="29">
        <v>20</v>
      </c>
      <c r="M103" s="30">
        <v>20</v>
      </c>
      <c r="N103" s="29">
        <v>20</v>
      </c>
      <c r="O103" s="27">
        <f>+(N103*3+L103+K103+J103+I103)/7*0.9+M103*0.1</f>
        <v>20</v>
      </c>
      <c r="P103" s="40">
        <v>3</v>
      </c>
      <c r="Q103" s="44" t="s">
        <v>210</v>
      </c>
      <c r="R103" s="44" t="s">
        <v>376</v>
      </c>
      <c r="S103" s="51" t="s">
        <v>377</v>
      </c>
      <c r="T103" s="70" t="s">
        <v>25</v>
      </c>
      <c r="U103" s="49">
        <v>20</v>
      </c>
      <c r="V103" s="87">
        <f>+(P103/3+Q103/4+R103/12+S103/20)*20/4*0.55+T103*0.1+U103*0.35</f>
        <v>20</v>
      </c>
    </row>
    <row r="104" spans="1:23">
      <c r="O104" s="27"/>
      <c r="Q104" s="39"/>
      <c r="R104" s="39"/>
      <c r="S104" s="50"/>
    </row>
    <row r="105" spans="1:23">
      <c r="Q105" s="39"/>
      <c r="R105" s="39"/>
      <c r="S105" s="50"/>
    </row>
    <row r="106" spans="1:23" s="2" customFormat="1" ht="15">
      <c r="C106" s="2" t="s">
        <v>94</v>
      </c>
      <c r="D106" s="16"/>
      <c r="E106" s="16"/>
      <c r="F106" s="16"/>
      <c r="G106" s="16"/>
      <c r="H106" s="15"/>
      <c r="I106" s="16"/>
      <c r="J106" s="16"/>
      <c r="K106" s="16"/>
      <c r="L106" s="16"/>
      <c r="M106" s="16"/>
      <c r="N106" s="16"/>
      <c r="O106" s="26"/>
      <c r="P106" s="45"/>
      <c r="Q106" s="45"/>
      <c r="R106" s="45"/>
      <c r="S106" s="45"/>
      <c r="T106" s="45"/>
      <c r="U106" s="45"/>
      <c r="V106" s="45"/>
    </row>
    <row r="107" spans="1:23">
      <c r="B107" t="s">
        <v>103</v>
      </c>
      <c r="D107" s="14" t="s">
        <v>388</v>
      </c>
      <c r="F107" s="14" t="s">
        <v>296</v>
      </c>
      <c r="H107" s="15" t="s">
        <v>298</v>
      </c>
      <c r="Q107" s="39"/>
      <c r="R107" s="39"/>
      <c r="S107" s="50"/>
    </row>
    <row r="108" spans="1:23">
      <c r="A108">
        <v>1</v>
      </c>
      <c r="B108">
        <v>2015242251</v>
      </c>
      <c r="C108" t="s">
        <v>362</v>
      </c>
      <c r="Q108" s="39"/>
      <c r="R108" s="39"/>
      <c r="S108" s="50"/>
    </row>
    <row r="109" spans="1:23">
      <c r="A109">
        <v>2</v>
      </c>
      <c r="B109">
        <v>2015200471</v>
      </c>
      <c r="C109" t="s">
        <v>29</v>
      </c>
      <c r="F109" s="14">
        <v>9</v>
      </c>
      <c r="Q109" s="39"/>
      <c r="R109" s="39"/>
      <c r="S109" s="50"/>
    </row>
    <row r="110" spans="1:23">
      <c r="A110">
        <v>3</v>
      </c>
      <c r="B110">
        <v>2015240381</v>
      </c>
      <c r="C110" t="s">
        <v>398</v>
      </c>
      <c r="D110" s="14">
        <v>12</v>
      </c>
      <c r="Q110" s="39"/>
      <c r="R110" s="39"/>
      <c r="S110" s="50"/>
    </row>
    <row r="111" spans="1:23">
      <c r="A111">
        <v>4</v>
      </c>
      <c r="B111">
        <v>2015241021</v>
      </c>
      <c r="C111" t="s">
        <v>142</v>
      </c>
      <c r="D111" s="14">
        <v>12</v>
      </c>
      <c r="Q111" s="39"/>
      <c r="R111" s="39"/>
      <c r="S111" s="50"/>
    </row>
    <row r="112" spans="1:23">
      <c r="A112">
        <v>5</v>
      </c>
      <c r="B112">
        <v>2015200721</v>
      </c>
      <c r="C112" t="s">
        <v>143</v>
      </c>
      <c r="Q112" s="39"/>
      <c r="R112" s="39"/>
      <c r="S112" s="50"/>
    </row>
    <row r="113" spans="1:19">
      <c r="A113">
        <v>6</v>
      </c>
      <c r="B113">
        <v>2015200621</v>
      </c>
      <c r="C113" t="s">
        <v>144</v>
      </c>
      <c r="D113" s="14">
        <v>12</v>
      </c>
      <c r="Q113" s="39"/>
      <c r="R113" s="39"/>
      <c r="S113" s="50"/>
    </row>
    <row r="114" spans="1:19">
      <c r="A114">
        <v>7</v>
      </c>
      <c r="B114">
        <v>2015601821</v>
      </c>
      <c r="C114" t="s">
        <v>145</v>
      </c>
      <c r="D114" s="14">
        <v>16</v>
      </c>
      <c r="Q114" s="39"/>
      <c r="R114" s="39"/>
      <c r="S114" s="50"/>
    </row>
    <row r="115" spans="1:19">
      <c r="A115">
        <v>8</v>
      </c>
      <c r="B115">
        <v>2012204391</v>
      </c>
      <c r="C115" t="s">
        <v>0</v>
      </c>
      <c r="Q115" s="39"/>
      <c r="R115" s="39"/>
      <c r="S115" s="50"/>
    </row>
    <row r="116" spans="1:19">
      <c r="A116">
        <v>9</v>
      </c>
      <c r="B116">
        <v>2014230121</v>
      </c>
      <c r="C116" t="s">
        <v>146</v>
      </c>
      <c r="Q116" s="39"/>
      <c r="R116" s="39"/>
      <c r="S116" s="50"/>
    </row>
    <row r="117" spans="1:19">
      <c r="A117">
        <v>10</v>
      </c>
      <c r="B117">
        <v>2015243461</v>
      </c>
      <c r="C117" t="s">
        <v>147</v>
      </c>
      <c r="D117" s="14">
        <v>12</v>
      </c>
      <c r="Q117" s="39"/>
      <c r="R117" s="39"/>
      <c r="S117" s="50"/>
    </row>
    <row r="118" spans="1:19">
      <c r="A118">
        <v>11</v>
      </c>
      <c r="B118">
        <v>2015245391</v>
      </c>
      <c r="C118" t="s">
        <v>1</v>
      </c>
      <c r="Q118" s="39"/>
      <c r="R118" s="39"/>
      <c r="S118" s="50"/>
    </row>
    <row r="119" spans="1:19">
      <c r="A119">
        <v>12</v>
      </c>
      <c r="B119">
        <v>2015100951</v>
      </c>
      <c r="C119" t="s">
        <v>148</v>
      </c>
      <c r="D119" s="14">
        <v>12</v>
      </c>
      <c r="Q119" s="39"/>
      <c r="R119" s="39"/>
      <c r="S119" s="50"/>
    </row>
    <row r="120" spans="1:19">
      <c r="A120">
        <v>13</v>
      </c>
      <c r="B120">
        <v>2015220961</v>
      </c>
      <c r="C120" t="s">
        <v>2</v>
      </c>
      <c r="Q120" s="39"/>
      <c r="R120" s="39"/>
      <c r="S120" s="50"/>
    </row>
    <row r="121" spans="1:19">
      <c r="A121">
        <v>14</v>
      </c>
      <c r="B121">
        <v>2011701451</v>
      </c>
      <c r="C121" t="s">
        <v>149</v>
      </c>
      <c r="Q121" s="39"/>
      <c r="R121" s="39"/>
      <c r="S121" s="50"/>
    </row>
    <row r="122" spans="1:19">
      <c r="A122">
        <v>15</v>
      </c>
      <c r="B122">
        <v>2011210151</v>
      </c>
      <c r="C122" t="s">
        <v>3</v>
      </c>
      <c r="Q122" s="39"/>
      <c r="R122" s="39"/>
      <c r="S122" s="50"/>
    </row>
    <row r="123" spans="1:19">
      <c r="A123">
        <v>16</v>
      </c>
      <c r="B123">
        <v>2015223271</v>
      </c>
      <c r="C123" t="s">
        <v>151</v>
      </c>
      <c r="D123" s="14">
        <v>12</v>
      </c>
      <c r="Q123" s="39"/>
      <c r="R123" s="39"/>
      <c r="S123" s="50"/>
    </row>
    <row r="124" spans="1:19">
      <c r="A124">
        <v>17</v>
      </c>
      <c r="B124">
        <v>2015224041</v>
      </c>
      <c r="C124" t="s">
        <v>4</v>
      </c>
      <c r="D124" s="14">
        <v>10</v>
      </c>
      <c r="Q124" s="39"/>
      <c r="R124" s="39"/>
      <c r="S124" s="50"/>
    </row>
    <row r="125" spans="1:19">
      <c r="A125">
        <v>18</v>
      </c>
      <c r="B125">
        <v>2015200151</v>
      </c>
      <c r="C125" t="s">
        <v>152</v>
      </c>
      <c r="D125" s="14">
        <v>12</v>
      </c>
      <c r="Q125" s="39"/>
      <c r="R125" s="39"/>
      <c r="S125" s="50"/>
    </row>
    <row r="126" spans="1:19">
      <c r="A126">
        <v>19</v>
      </c>
      <c r="B126">
        <v>2015601432</v>
      </c>
      <c r="C126" t="s">
        <v>153</v>
      </c>
      <c r="Q126" s="39"/>
      <c r="R126" s="39"/>
      <c r="S126" s="50"/>
    </row>
    <row r="127" spans="1:19">
      <c r="A127">
        <v>20</v>
      </c>
      <c r="B127">
        <v>2012245952</v>
      </c>
      <c r="C127" t="s">
        <v>5</v>
      </c>
      <c r="Q127" s="39"/>
      <c r="R127" s="39"/>
      <c r="S127" s="50"/>
    </row>
    <row r="128" spans="1:19">
      <c r="A128">
        <v>21</v>
      </c>
      <c r="B128">
        <v>2015242301</v>
      </c>
      <c r="C128" t="s">
        <v>8</v>
      </c>
      <c r="D128" s="14">
        <v>12</v>
      </c>
      <c r="Q128" s="39"/>
      <c r="R128" s="39"/>
      <c r="S128" s="50"/>
    </row>
    <row r="129" spans="1:19">
      <c r="A129">
        <v>23</v>
      </c>
      <c r="B129">
        <v>2015203311</v>
      </c>
      <c r="C129" t="s">
        <v>9</v>
      </c>
      <c r="D129" s="14">
        <v>18</v>
      </c>
      <c r="Q129" s="39"/>
      <c r="R129" s="39"/>
      <c r="S129" s="50"/>
    </row>
    <row r="130" spans="1:19">
      <c r="A130">
        <v>24</v>
      </c>
      <c r="B130">
        <v>2007701611</v>
      </c>
      <c r="C130" t="s">
        <v>6</v>
      </c>
      <c r="Q130" s="39"/>
      <c r="R130" s="39"/>
      <c r="S130" s="50"/>
    </row>
    <row r="131" spans="1:19">
      <c r="A131">
        <v>25</v>
      </c>
      <c r="B131">
        <v>2014224491</v>
      </c>
      <c r="C131" t="s">
        <v>7</v>
      </c>
      <c r="Q131" s="39"/>
      <c r="R131" s="39"/>
      <c r="S131" s="50"/>
    </row>
    <row r="132" spans="1:19">
      <c r="A132">
        <v>26</v>
      </c>
      <c r="B132">
        <v>2014222441</v>
      </c>
      <c r="C132" t="s">
        <v>10</v>
      </c>
      <c r="Q132" s="39"/>
      <c r="R132" s="39"/>
      <c r="S132" s="50"/>
    </row>
    <row r="133" spans="1:19">
      <c r="A133">
        <v>27</v>
      </c>
      <c r="B133">
        <v>2015101821</v>
      </c>
      <c r="C133" t="s">
        <v>117</v>
      </c>
      <c r="D133" s="14">
        <v>16</v>
      </c>
      <c r="Q133" s="39"/>
      <c r="R133" s="39"/>
      <c r="S133" s="50"/>
    </row>
    <row r="134" spans="1:19">
      <c r="A134">
        <v>28</v>
      </c>
      <c r="B134">
        <v>2014247201</v>
      </c>
      <c r="C134" t="s">
        <v>361</v>
      </c>
      <c r="D134" s="14">
        <v>12</v>
      </c>
      <c r="Q134" s="39"/>
      <c r="R134" s="39"/>
      <c r="S134" s="50"/>
    </row>
    <row r="135" spans="1:19">
      <c r="A135">
        <v>29</v>
      </c>
      <c r="B135">
        <v>2015223211</v>
      </c>
      <c r="C135" t="s">
        <v>11</v>
      </c>
      <c r="D135" s="14">
        <v>12</v>
      </c>
    </row>
    <row r="136" spans="1:19">
      <c r="A136">
        <v>31</v>
      </c>
      <c r="B136">
        <v>2015601711</v>
      </c>
      <c r="C136" t="s">
        <v>13</v>
      </c>
    </row>
    <row r="137" spans="1:19">
      <c r="A137">
        <v>32</v>
      </c>
      <c r="B137">
        <v>2012248951</v>
      </c>
      <c r="C137" t="s">
        <v>138</v>
      </c>
    </row>
    <row r="156" spans="17:22" ht="15">
      <c r="Q156" s="39"/>
      <c r="R156" s="39"/>
      <c r="S156" s="50"/>
      <c r="U156" s="39"/>
      <c r="V156" s="88"/>
    </row>
    <row r="157" spans="17:22" ht="15">
      <c r="Q157" s="39"/>
      <c r="R157" s="39"/>
      <c r="S157" s="50"/>
      <c r="U157" s="39"/>
      <c r="V157" s="88"/>
    </row>
    <row r="158" spans="17:22" ht="15">
      <c r="Q158" s="39"/>
      <c r="R158" s="39"/>
      <c r="S158" s="50"/>
      <c r="U158" s="39"/>
      <c r="V158" s="88"/>
    </row>
    <row r="159" spans="17:22" ht="15">
      <c r="Q159" s="39"/>
      <c r="R159" s="39"/>
      <c r="S159" s="50"/>
      <c r="U159" s="39"/>
      <c r="V159" s="88"/>
    </row>
    <row r="160" spans="17:22" ht="15">
      <c r="Q160" s="39"/>
      <c r="R160" s="39"/>
      <c r="S160" s="50"/>
      <c r="U160" s="39"/>
      <c r="V160" s="88"/>
    </row>
    <row r="161" spans="17:22" ht="15">
      <c r="Q161" s="39"/>
      <c r="R161" s="39"/>
      <c r="S161" s="50"/>
      <c r="U161" s="39"/>
      <c r="V161" s="88"/>
    </row>
    <row r="162" spans="17:22" ht="15">
      <c r="Q162" s="39"/>
      <c r="R162" s="39"/>
      <c r="S162" s="50"/>
      <c r="U162" s="39"/>
      <c r="V162" s="88"/>
    </row>
    <row r="164" spans="17:22" ht="15">
      <c r="Q164" s="39"/>
      <c r="R164" s="39"/>
      <c r="S164" s="50"/>
      <c r="U164" s="39"/>
      <c r="V164" s="88"/>
    </row>
    <row r="167" spans="17:22" ht="15">
      <c r="Q167" s="39"/>
      <c r="R167" s="39"/>
      <c r="S167" s="50"/>
      <c r="U167" s="39"/>
      <c r="V167" s="88"/>
    </row>
    <row r="168" spans="17:22" ht="15">
      <c r="Q168" s="39"/>
      <c r="R168" s="39"/>
      <c r="S168" s="50"/>
      <c r="U168" s="39"/>
      <c r="V168" s="88"/>
    </row>
    <row r="169" spans="17:22" ht="15">
      <c r="Q169" s="39"/>
      <c r="R169" s="39"/>
      <c r="S169" s="50"/>
      <c r="U169" s="39"/>
      <c r="V169" s="88"/>
    </row>
    <row r="170" spans="17:22" ht="15">
      <c r="Q170" s="39"/>
      <c r="R170" s="39"/>
      <c r="S170" s="50"/>
      <c r="U170" s="39"/>
      <c r="V170" s="88"/>
    </row>
    <row r="171" spans="17:22" ht="15">
      <c r="Q171" s="39"/>
      <c r="R171" s="39"/>
      <c r="S171" s="50"/>
      <c r="U171" s="39"/>
      <c r="V171" s="88"/>
    </row>
  </sheetData>
  <sortState ref="B104:D133">
    <sortCondition ref="C104:C133"/>
  </sortState>
  <phoneticPr fontId="1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Q143"/>
  <sheetViews>
    <sheetView tabSelected="1" topLeftCell="B124" workbookViewId="0">
      <selection activeCell="R134" sqref="R134"/>
    </sheetView>
  </sheetViews>
  <sheetFormatPr baseColWidth="10" defaultRowHeight="15"/>
  <cols>
    <col min="1" max="1" width="2.875" bestFit="1" customWidth="1"/>
    <col min="2" max="2" width="10.125" customWidth="1"/>
    <col min="3" max="3" width="22.625" customWidth="1"/>
    <col min="4" max="10" width="1.75" customWidth="1"/>
    <col min="11" max="12" width="3.75" customWidth="1"/>
    <col min="13" max="13" width="5" style="86" customWidth="1"/>
    <col min="14" max="14" width="5.5" style="3" customWidth="1"/>
    <col min="15" max="16" width="1.75" customWidth="1"/>
    <col min="17" max="19" width="1.75" style="20" customWidth="1"/>
    <col min="20" max="21" width="1.75" customWidth="1"/>
    <col min="22" max="22" width="4.5" style="25" customWidth="1"/>
    <col min="23" max="23" width="4.125" bestFit="1" customWidth="1"/>
    <col min="24" max="24" width="4.625" style="22" bestFit="1" customWidth="1"/>
    <col min="25" max="25" width="5.625" style="41" customWidth="1"/>
    <col min="26" max="26" width="1.875" style="47" customWidth="1"/>
    <col min="27" max="34" width="1.875" customWidth="1"/>
    <col min="35" max="35" width="5.25" bestFit="1" customWidth="1"/>
    <col min="36" max="36" width="4.75" style="74" bestFit="1" customWidth="1"/>
    <col min="37" max="37" width="5" style="84" bestFit="1" customWidth="1"/>
    <col min="38" max="38" width="5.375" style="54" customWidth="1"/>
    <col min="39" max="39" width="5.25" customWidth="1"/>
    <col min="40" max="40" width="4.125" customWidth="1"/>
    <col min="41" max="41" width="2.875" style="96" customWidth="1"/>
    <col min="42" max="42" width="2.5" style="103" customWidth="1"/>
    <col min="43" max="43" width="5.375" style="99" bestFit="1" customWidth="1"/>
    <col min="44" max="46" width="2.5" customWidth="1"/>
  </cols>
  <sheetData>
    <row r="1" spans="1:43" s="4" customFormat="1">
      <c r="A1" s="4" t="s">
        <v>122</v>
      </c>
      <c r="G1" s="4" t="s">
        <v>123</v>
      </c>
      <c r="I1" s="4" t="s">
        <v>124</v>
      </c>
      <c r="J1" s="4" t="s">
        <v>120</v>
      </c>
      <c r="K1" s="8">
        <v>0.3</v>
      </c>
      <c r="L1" s="8">
        <v>0.1</v>
      </c>
      <c r="M1" s="89" t="s">
        <v>252</v>
      </c>
      <c r="N1" s="5"/>
      <c r="O1" s="4">
        <v>2</v>
      </c>
      <c r="P1" s="4">
        <v>2</v>
      </c>
      <c r="Q1" s="19">
        <v>1.5</v>
      </c>
      <c r="R1" s="19">
        <v>1</v>
      </c>
      <c r="S1" s="19">
        <v>1</v>
      </c>
      <c r="T1" s="4">
        <v>1</v>
      </c>
      <c r="U1" s="4">
        <v>1</v>
      </c>
      <c r="V1" s="23" t="s">
        <v>291</v>
      </c>
      <c r="W1" s="8">
        <v>0.1</v>
      </c>
      <c r="X1" s="23" t="s">
        <v>382</v>
      </c>
      <c r="Y1" s="34"/>
      <c r="Z1" s="46"/>
      <c r="AI1" s="23" t="s">
        <v>291</v>
      </c>
      <c r="AJ1" s="77" t="s">
        <v>253</v>
      </c>
      <c r="AK1" s="82" t="s">
        <v>382</v>
      </c>
      <c r="AL1" s="53"/>
      <c r="AO1" s="95"/>
      <c r="AP1" s="101"/>
      <c r="AQ1" s="98"/>
    </row>
    <row r="2" spans="1:43" s="4" customFormat="1">
      <c r="B2" s="4" t="s">
        <v>48</v>
      </c>
      <c r="D2" s="4" t="s">
        <v>125</v>
      </c>
      <c r="E2" s="4" t="s">
        <v>126</v>
      </c>
      <c r="F2" s="4" t="s">
        <v>127</v>
      </c>
      <c r="G2" s="4" t="s">
        <v>14</v>
      </c>
      <c r="H2" s="4" t="s">
        <v>15</v>
      </c>
      <c r="I2" s="4" t="s">
        <v>16</v>
      </c>
      <c r="J2" s="4" t="s">
        <v>17</v>
      </c>
      <c r="K2" s="4" t="s">
        <v>18</v>
      </c>
      <c r="L2" s="4" t="s">
        <v>19</v>
      </c>
      <c r="M2" s="85" t="s">
        <v>20</v>
      </c>
      <c r="N2" s="5" t="s">
        <v>132</v>
      </c>
      <c r="O2" s="4" t="s">
        <v>219</v>
      </c>
      <c r="P2" s="4" t="s">
        <v>57</v>
      </c>
      <c r="Q2" s="19" t="s">
        <v>254</v>
      </c>
      <c r="R2" s="19" t="s">
        <v>381</v>
      </c>
      <c r="S2" s="19" t="s">
        <v>405</v>
      </c>
      <c r="T2" s="4" t="s">
        <v>404</v>
      </c>
      <c r="U2" s="4" t="s">
        <v>220</v>
      </c>
      <c r="V2" s="24" t="s">
        <v>345</v>
      </c>
      <c r="W2" s="4" t="s">
        <v>311</v>
      </c>
      <c r="X2" s="21" t="s">
        <v>312</v>
      </c>
      <c r="Y2" s="34" t="s">
        <v>313</v>
      </c>
      <c r="Z2" s="46" t="s">
        <v>319</v>
      </c>
      <c r="AA2" s="4" t="s">
        <v>279</v>
      </c>
      <c r="AB2" s="4" t="s">
        <v>93</v>
      </c>
      <c r="AC2" s="4" t="s">
        <v>92</v>
      </c>
      <c r="AD2" s="4" t="s">
        <v>91</v>
      </c>
      <c r="AE2" s="4" t="s">
        <v>278</v>
      </c>
      <c r="AF2" s="4" t="s">
        <v>354</v>
      </c>
      <c r="AG2" s="4" t="s">
        <v>293</v>
      </c>
      <c r="AH2" s="4" t="s">
        <v>108</v>
      </c>
      <c r="AI2" s="30" t="s">
        <v>345</v>
      </c>
      <c r="AJ2" s="73" t="s">
        <v>311</v>
      </c>
      <c r="AK2" s="83" t="s">
        <v>312</v>
      </c>
      <c r="AL2" s="53" t="s">
        <v>313</v>
      </c>
      <c r="AM2" s="4" t="s">
        <v>306</v>
      </c>
      <c r="AN2" s="4" t="s">
        <v>212</v>
      </c>
      <c r="AO2" s="97" t="s">
        <v>307</v>
      </c>
      <c r="AP2" s="102" t="s">
        <v>308</v>
      </c>
      <c r="AQ2" s="98" t="s">
        <v>305</v>
      </c>
    </row>
    <row r="3" spans="1:43">
      <c r="A3">
        <v>1</v>
      </c>
      <c r="B3">
        <v>2015222701</v>
      </c>
      <c r="C3" t="s">
        <v>281</v>
      </c>
      <c r="H3">
        <v>1</v>
      </c>
      <c r="K3">
        <f>SUM(E3:J3)/6*20</f>
        <v>3.333333333333333</v>
      </c>
      <c r="L3">
        <v>10</v>
      </c>
      <c r="N3" s="3">
        <f t="shared" ref="N3:N34" si="0">+M3*0.6+L3*0.1+K3*0.3</f>
        <v>2</v>
      </c>
      <c r="V3" s="25">
        <f>SUM(O3:U3)/9*20</f>
        <v>0</v>
      </c>
      <c r="W3" s="10">
        <v>5</v>
      </c>
      <c r="Y3" s="41">
        <f>+X3*0.55+W3*0.1+V3*0.35</f>
        <v>0.5</v>
      </c>
      <c r="AH3">
        <v>1</v>
      </c>
      <c r="AI3">
        <f t="shared" ref="AI3" si="1">SUM(AA3:AG3)*2+AH3</f>
        <v>1</v>
      </c>
      <c r="AJ3" s="74">
        <v>6.2</v>
      </c>
      <c r="AL3" s="54">
        <f t="shared" ref="AL3" si="2">+AI3*0.35+AJ3*0.1+(AK3+Z3)*0.55</f>
        <v>0.97000000000000008</v>
      </c>
      <c r="AM3" s="75">
        <f>AVERAGE(AL3,Y3,N3)</f>
        <v>1.1566666666666667</v>
      </c>
      <c r="AN3">
        <f t="shared" ref="AN3:AN9" si="3">IF(AM3&gt;=8,IF(AM3&lt;10.5,1,0),0)</f>
        <v>0</v>
      </c>
      <c r="AO3" s="96">
        <f t="shared" ref="AO3:AO9" si="4">IF(AM3&gt;=10.5,1,0)</f>
        <v>0</v>
      </c>
      <c r="AP3" s="103">
        <f t="shared" ref="AP3:AP20" si="5">IF(AM3&lt;8,1,0)</f>
        <v>1</v>
      </c>
    </row>
    <row r="4" spans="1:43">
      <c r="A4">
        <v>2</v>
      </c>
      <c r="B4">
        <v>2015701872</v>
      </c>
      <c r="C4" t="s">
        <v>304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f>SUM(E4:J4)/6*20</f>
        <v>20</v>
      </c>
      <c r="L4">
        <v>20</v>
      </c>
      <c r="M4" s="86">
        <v>11</v>
      </c>
      <c r="N4" s="3">
        <f t="shared" si="0"/>
        <v>14.6</v>
      </c>
      <c r="O4">
        <v>2</v>
      </c>
      <c r="P4">
        <v>2</v>
      </c>
      <c r="Q4" s="20">
        <v>1</v>
      </c>
      <c r="R4" s="20">
        <v>1</v>
      </c>
      <c r="S4" s="20">
        <v>1</v>
      </c>
      <c r="T4">
        <v>1</v>
      </c>
      <c r="V4" s="25">
        <f t="shared" ref="V4:V67" si="6">SUM(O4:U4)/9*20</f>
        <v>17.777777777777779</v>
      </c>
      <c r="W4" s="10">
        <v>18.753375337533754</v>
      </c>
      <c r="X4" s="22">
        <v>7.5</v>
      </c>
      <c r="Y4" s="41">
        <f>+X4*0.55+W4*0.1+V4*0.35 +1</f>
        <v>13.222559755975599</v>
      </c>
      <c r="Z4" s="47">
        <v>2</v>
      </c>
      <c r="AA4">
        <v>2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f>SUM(AA4:AG4)*2+AH4</f>
        <v>17</v>
      </c>
      <c r="AJ4" s="74">
        <v>20</v>
      </c>
      <c r="AK4" s="84">
        <v>10.5</v>
      </c>
      <c r="AL4" s="54">
        <f>+AI4*0.35+AJ4*0.1+(AK4+Z4)*0.55</f>
        <v>14.824999999999999</v>
      </c>
      <c r="AM4" s="75">
        <f t="shared" ref="AM4:AM67" si="7">AVERAGE(AL4,Y4,N4)</f>
        <v>14.215853251991867</v>
      </c>
      <c r="AN4">
        <f t="shared" si="3"/>
        <v>0</v>
      </c>
      <c r="AO4" s="96">
        <f t="shared" si="4"/>
        <v>1</v>
      </c>
      <c r="AP4" s="103">
        <f t="shared" si="5"/>
        <v>0</v>
      </c>
    </row>
    <row r="5" spans="1:43">
      <c r="A5">
        <v>3</v>
      </c>
      <c r="C5" t="s">
        <v>27</v>
      </c>
      <c r="F5">
        <v>1</v>
      </c>
      <c r="I5">
        <v>1</v>
      </c>
      <c r="K5">
        <f>SUM(E5:J5)/6*20</f>
        <v>6.6666666666666661</v>
      </c>
      <c r="L5">
        <v>0</v>
      </c>
      <c r="N5" s="3">
        <f t="shared" si="0"/>
        <v>1.9999999999999998</v>
      </c>
      <c r="V5" s="25">
        <f t="shared" si="6"/>
        <v>0</v>
      </c>
      <c r="W5" s="10">
        <v>1.251125112511251</v>
      </c>
      <c r="X5" s="22">
        <v>3</v>
      </c>
      <c r="Y5" s="41">
        <f t="shared" ref="Y5:Y68" si="8">+X5*0.55+W5*0.1+V5*0.35</f>
        <v>1.7751125112511252</v>
      </c>
      <c r="AH5">
        <v>1</v>
      </c>
      <c r="AI5">
        <f t="shared" ref="AI5:AI68" si="9">SUM(AA5:AG5)*2+AH5</f>
        <v>1</v>
      </c>
      <c r="AJ5" s="74">
        <v>4.4000000000000004</v>
      </c>
      <c r="AL5" s="54">
        <f t="shared" ref="AL5:AL68" si="10">+AI5*0.35+AJ5*0.1+(AK5+Z5)*0.55</f>
        <v>0.79</v>
      </c>
      <c r="AM5" s="75">
        <f t="shared" si="7"/>
        <v>1.5217041704170418</v>
      </c>
      <c r="AN5">
        <f t="shared" si="3"/>
        <v>0</v>
      </c>
      <c r="AO5" s="96">
        <f t="shared" si="4"/>
        <v>0</v>
      </c>
      <c r="AP5" s="103">
        <f t="shared" si="5"/>
        <v>1</v>
      </c>
    </row>
    <row r="6" spans="1:43">
      <c r="A6">
        <v>4</v>
      </c>
      <c r="B6">
        <v>2015701121</v>
      </c>
      <c r="C6" t="s">
        <v>303</v>
      </c>
      <c r="H6">
        <v>1</v>
      </c>
      <c r="K6">
        <f t="shared" ref="K6:K68" si="11">SUM(E6:J6)/6*20</f>
        <v>3.333333333333333</v>
      </c>
      <c r="L6">
        <v>12.502250225022502</v>
      </c>
      <c r="M6" s="86">
        <v>1.5</v>
      </c>
      <c r="N6" s="3">
        <f t="shared" si="0"/>
        <v>3.1502250225022501</v>
      </c>
      <c r="O6">
        <v>1.5</v>
      </c>
      <c r="P6">
        <v>1</v>
      </c>
      <c r="V6" s="25">
        <f t="shared" si="6"/>
        <v>5.5555555555555554</v>
      </c>
      <c r="W6" s="10">
        <v>8.7488748874887481</v>
      </c>
      <c r="Y6" s="41">
        <f t="shared" si="8"/>
        <v>2.8193319331933191</v>
      </c>
      <c r="AH6">
        <v>1</v>
      </c>
      <c r="AI6">
        <f t="shared" si="9"/>
        <v>1</v>
      </c>
      <c r="AJ6" s="74">
        <v>4</v>
      </c>
      <c r="AL6" s="54">
        <f t="shared" si="10"/>
        <v>0.75</v>
      </c>
      <c r="AM6" s="75">
        <f t="shared" si="7"/>
        <v>2.2398523185651897</v>
      </c>
      <c r="AN6">
        <f t="shared" si="3"/>
        <v>0</v>
      </c>
      <c r="AO6" s="96">
        <f t="shared" si="4"/>
        <v>0</v>
      </c>
      <c r="AP6" s="103">
        <f t="shared" si="5"/>
        <v>1</v>
      </c>
    </row>
    <row r="7" spans="1:43">
      <c r="A7">
        <v>5</v>
      </c>
      <c r="B7">
        <v>2014242101</v>
      </c>
      <c r="C7" t="s">
        <v>49</v>
      </c>
      <c r="K7">
        <f t="shared" si="11"/>
        <v>0</v>
      </c>
      <c r="L7">
        <v>5.0045004500450041</v>
      </c>
      <c r="N7" s="3">
        <f t="shared" si="0"/>
        <v>0.50045004500450041</v>
      </c>
      <c r="V7" s="25">
        <f t="shared" si="6"/>
        <v>0</v>
      </c>
      <c r="W7" s="10">
        <v>2.5022502250225021</v>
      </c>
      <c r="Y7" s="41">
        <f t="shared" si="8"/>
        <v>0.25022502250225021</v>
      </c>
      <c r="AH7">
        <v>1</v>
      </c>
      <c r="AI7">
        <f t="shared" si="9"/>
        <v>1</v>
      </c>
      <c r="AJ7" s="74">
        <v>5</v>
      </c>
      <c r="AL7" s="54">
        <f t="shared" si="10"/>
        <v>0.85</v>
      </c>
      <c r="AM7" s="75">
        <f t="shared" si="7"/>
        <v>0.53355835583558353</v>
      </c>
      <c r="AN7">
        <f t="shared" si="3"/>
        <v>0</v>
      </c>
      <c r="AO7" s="96">
        <f t="shared" si="4"/>
        <v>0</v>
      </c>
      <c r="AP7" s="103">
        <f t="shared" si="5"/>
        <v>1</v>
      </c>
    </row>
    <row r="8" spans="1:43">
      <c r="A8">
        <v>6</v>
      </c>
      <c r="B8">
        <v>2015200471</v>
      </c>
      <c r="C8" t="s">
        <v>29</v>
      </c>
      <c r="F8">
        <v>0.5</v>
      </c>
      <c r="H8">
        <v>1</v>
      </c>
      <c r="J8">
        <v>1</v>
      </c>
      <c r="K8">
        <f t="shared" si="11"/>
        <v>8.3333333333333339</v>
      </c>
      <c r="L8">
        <v>10</v>
      </c>
      <c r="M8" s="86">
        <v>5.5</v>
      </c>
      <c r="N8" s="3">
        <f t="shared" si="0"/>
        <v>6.8</v>
      </c>
      <c r="S8" s="20">
        <v>1</v>
      </c>
      <c r="V8" s="25">
        <f t="shared" si="6"/>
        <v>2.2222222222222223</v>
      </c>
      <c r="W8" s="10">
        <v>6.251125112511251</v>
      </c>
      <c r="X8" s="22">
        <v>1.5</v>
      </c>
      <c r="Y8" s="41">
        <f t="shared" si="8"/>
        <v>2.227890289028903</v>
      </c>
      <c r="AD8">
        <v>2</v>
      </c>
      <c r="AF8">
        <v>1</v>
      </c>
      <c r="AH8">
        <v>1</v>
      </c>
      <c r="AI8">
        <f t="shared" si="9"/>
        <v>7</v>
      </c>
      <c r="AJ8" s="74">
        <v>6.6</v>
      </c>
      <c r="AK8" s="84">
        <v>6.5</v>
      </c>
      <c r="AL8" s="54">
        <f t="shared" si="10"/>
        <v>6.6850000000000005</v>
      </c>
      <c r="AM8" s="75">
        <f t="shared" si="7"/>
        <v>5.2376300963429676</v>
      </c>
      <c r="AN8">
        <f t="shared" si="3"/>
        <v>0</v>
      </c>
      <c r="AO8" s="96">
        <f t="shared" si="4"/>
        <v>0</v>
      </c>
      <c r="AP8" s="103">
        <f t="shared" si="5"/>
        <v>1</v>
      </c>
    </row>
    <row r="9" spans="1:43">
      <c r="A9">
        <v>7</v>
      </c>
      <c r="B9">
        <v>2015224181</v>
      </c>
      <c r="C9" t="s">
        <v>70</v>
      </c>
      <c r="K9">
        <f t="shared" si="11"/>
        <v>0</v>
      </c>
      <c r="L9">
        <v>15.004500450045002</v>
      </c>
      <c r="N9" s="3">
        <f t="shared" si="0"/>
        <v>1.5004500450045004</v>
      </c>
      <c r="V9" s="25">
        <f t="shared" si="6"/>
        <v>0</v>
      </c>
      <c r="W9" s="10">
        <v>7.5022502250225012</v>
      </c>
      <c r="Y9" s="41">
        <f t="shared" si="8"/>
        <v>0.75022502250225021</v>
      </c>
      <c r="AH9">
        <v>1</v>
      </c>
      <c r="AI9">
        <f t="shared" si="9"/>
        <v>1</v>
      </c>
      <c r="AJ9" s="74">
        <v>7.2</v>
      </c>
      <c r="AL9" s="54">
        <f t="shared" si="10"/>
        <v>1.07</v>
      </c>
      <c r="AM9" s="75">
        <f t="shared" si="7"/>
        <v>1.1068916891689169</v>
      </c>
      <c r="AN9">
        <f t="shared" si="3"/>
        <v>0</v>
      </c>
      <c r="AO9" s="96">
        <f t="shared" si="4"/>
        <v>0</v>
      </c>
      <c r="AP9" s="103">
        <f t="shared" si="5"/>
        <v>1</v>
      </c>
    </row>
    <row r="10" spans="1:43">
      <c r="A10">
        <v>8</v>
      </c>
      <c r="B10">
        <v>2015241021</v>
      </c>
      <c r="C10" t="s">
        <v>142</v>
      </c>
      <c r="E10">
        <v>1</v>
      </c>
      <c r="H10">
        <v>1</v>
      </c>
      <c r="I10">
        <v>1</v>
      </c>
      <c r="J10">
        <v>1</v>
      </c>
      <c r="K10">
        <f t="shared" si="11"/>
        <v>13.333333333333332</v>
      </c>
      <c r="L10">
        <v>15.004500450045002</v>
      </c>
      <c r="M10" s="86">
        <v>6.5</v>
      </c>
      <c r="N10" s="3">
        <f t="shared" si="0"/>
        <v>9.4004500450045008</v>
      </c>
      <c r="O10">
        <v>1.5</v>
      </c>
      <c r="P10">
        <v>1.5</v>
      </c>
      <c r="Q10" s="20">
        <v>1</v>
      </c>
      <c r="S10" s="20">
        <v>1</v>
      </c>
      <c r="V10" s="25">
        <f t="shared" si="6"/>
        <v>11.111111111111111</v>
      </c>
      <c r="W10" s="10">
        <v>13.753375337533754</v>
      </c>
      <c r="X10" s="22">
        <v>5.5</v>
      </c>
      <c r="Y10" s="41">
        <f t="shared" si="8"/>
        <v>8.2892264226422654</v>
      </c>
      <c r="AA10">
        <v>1</v>
      </c>
      <c r="AB10">
        <v>1</v>
      </c>
      <c r="AC10">
        <v>1</v>
      </c>
      <c r="AD10">
        <v>1</v>
      </c>
      <c r="AG10">
        <v>1</v>
      </c>
      <c r="AH10">
        <v>1</v>
      </c>
      <c r="AI10">
        <f t="shared" si="9"/>
        <v>11</v>
      </c>
      <c r="AJ10" s="74">
        <v>12.2</v>
      </c>
      <c r="AK10" s="84">
        <v>9.5</v>
      </c>
      <c r="AL10" s="54">
        <f t="shared" si="10"/>
        <v>10.295</v>
      </c>
      <c r="AM10" s="75">
        <f t="shared" si="7"/>
        <v>9.3282254892155887</v>
      </c>
      <c r="AN10">
        <v>0</v>
      </c>
      <c r="AO10" s="96">
        <v>1</v>
      </c>
      <c r="AP10" s="103">
        <f t="shared" si="5"/>
        <v>0</v>
      </c>
    </row>
    <row r="11" spans="1:43">
      <c r="A11">
        <v>9</v>
      </c>
      <c r="B11">
        <v>2015601821</v>
      </c>
      <c r="C11" t="s">
        <v>145</v>
      </c>
      <c r="G11">
        <v>1</v>
      </c>
      <c r="H11">
        <v>1</v>
      </c>
      <c r="K11">
        <f t="shared" si="11"/>
        <v>6.6666666666666661</v>
      </c>
      <c r="L11">
        <v>15.004500450045002</v>
      </c>
      <c r="M11" s="86">
        <v>6.5</v>
      </c>
      <c r="N11" s="3">
        <f t="shared" si="0"/>
        <v>7.4004500450045008</v>
      </c>
      <c r="O11">
        <v>1.5</v>
      </c>
      <c r="P11">
        <v>1</v>
      </c>
      <c r="Q11" s="20">
        <v>0.5</v>
      </c>
      <c r="V11" s="25">
        <f t="shared" si="6"/>
        <v>6.6666666666666661</v>
      </c>
      <c r="W11" s="10">
        <v>12.502250225022502</v>
      </c>
      <c r="X11" s="22">
        <v>1</v>
      </c>
      <c r="Y11" s="41">
        <f t="shared" si="8"/>
        <v>4.1335583558355831</v>
      </c>
      <c r="AF11">
        <v>1</v>
      </c>
      <c r="AH11">
        <v>1</v>
      </c>
      <c r="AI11">
        <f t="shared" si="9"/>
        <v>3</v>
      </c>
      <c r="AJ11" s="74">
        <v>12.2</v>
      </c>
      <c r="AL11" s="54">
        <f t="shared" si="10"/>
        <v>2.2699999999999996</v>
      </c>
      <c r="AM11" s="75">
        <f t="shared" si="7"/>
        <v>4.6013361336133611</v>
      </c>
      <c r="AN11">
        <f t="shared" ref="AN11:AN20" si="12">IF(AM11&gt;=8,IF(AM11&lt;10.5,1,0),0)</f>
        <v>0</v>
      </c>
      <c r="AO11" s="96">
        <f t="shared" ref="AO11:AO23" si="13">IF(AM11&gt;=10.5,1,0)</f>
        <v>0</v>
      </c>
      <c r="AP11" s="103">
        <f t="shared" si="5"/>
        <v>1</v>
      </c>
    </row>
    <row r="12" spans="1:43">
      <c r="A12">
        <v>10</v>
      </c>
      <c r="B12">
        <v>2012242051</v>
      </c>
      <c r="C12" t="s">
        <v>50</v>
      </c>
      <c r="K12">
        <f t="shared" si="11"/>
        <v>0</v>
      </c>
      <c r="L12">
        <v>0</v>
      </c>
      <c r="N12" s="3">
        <f t="shared" si="0"/>
        <v>0</v>
      </c>
      <c r="V12" s="25">
        <f t="shared" si="6"/>
        <v>0</v>
      </c>
      <c r="W12" s="10">
        <v>0</v>
      </c>
      <c r="Y12" s="41">
        <f t="shared" si="8"/>
        <v>0</v>
      </c>
      <c r="AH12">
        <v>1</v>
      </c>
      <c r="AI12">
        <f t="shared" si="9"/>
        <v>1</v>
      </c>
      <c r="AJ12" s="74">
        <v>4</v>
      </c>
      <c r="AL12" s="54">
        <f t="shared" si="10"/>
        <v>0.75</v>
      </c>
      <c r="AM12" s="75">
        <f t="shared" si="7"/>
        <v>0.25</v>
      </c>
      <c r="AN12">
        <f t="shared" si="12"/>
        <v>0</v>
      </c>
      <c r="AO12" s="96">
        <f t="shared" si="13"/>
        <v>0</v>
      </c>
      <c r="AP12" s="103">
        <f t="shared" si="5"/>
        <v>1</v>
      </c>
    </row>
    <row r="13" spans="1:43">
      <c r="A13">
        <v>11</v>
      </c>
      <c r="B13">
        <v>2012204391</v>
      </c>
      <c r="C13" t="s">
        <v>0</v>
      </c>
      <c r="K13">
        <f t="shared" si="11"/>
        <v>0</v>
      </c>
      <c r="L13">
        <v>5.0045004500450041</v>
      </c>
      <c r="M13" s="86">
        <v>0</v>
      </c>
      <c r="N13" s="3">
        <f t="shared" si="0"/>
        <v>0.50045004500450041</v>
      </c>
      <c r="V13" s="25">
        <f t="shared" si="6"/>
        <v>0</v>
      </c>
      <c r="W13" s="10">
        <v>3.7488748874887485</v>
      </c>
      <c r="X13" s="22">
        <v>1</v>
      </c>
      <c r="Y13" s="41">
        <f t="shared" si="8"/>
        <v>0.92488748874887494</v>
      </c>
      <c r="AH13">
        <v>1</v>
      </c>
      <c r="AI13">
        <f t="shared" si="9"/>
        <v>1</v>
      </c>
      <c r="AJ13" s="74">
        <v>6.2</v>
      </c>
      <c r="AL13" s="54">
        <f t="shared" si="10"/>
        <v>0.97000000000000008</v>
      </c>
      <c r="AM13" s="75">
        <f t="shared" si="7"/>
        <v>0.79844584458445844</v>
      </c>
      <c r="AN13">
        <f t="shared" si="12"/>
        <v>0</v>
      </c>
      <c r="AO13" s="96">
        <f t="shared" si="13"/>
        <v>0</v>
      </c>
      <c r="AP13" s="103">
        <f t="shared" si="5"/>
        <v>1</v>
      </c>
    </row>
    <row r="14" spans="1:43">
      <c r="A14">
        <v>12</v>
      </c>
      <c r="B14">
        <v>2015247772</v>
      </c>
      <c r="C14" t="s">
        <v>364</v>
      </c>
      <c r="H14">
        <v>1</v>
      </c>
      <c r="I14">
        <v>1</v>
      </c>
      <c r="K14">
        <f t="shared" si="11"/>
        <v>6.6666666666666661</v>
      </c>
      <c r="L14">
        <v>17.497749774977496</v>
      </c>
      <c r="M14" s="86">
        <v>1</v>
      </c>
      <c r="N14" s="3">
        <f t="shared" si="0"/>
        <v>4.3497749774977494</v>
      </c>
      <c r="O14">
        <v>2</v>
      </c>
      <c r="Q14" s="20">
        <v>1</v>
      </c>
      <c r="S14" s="20">
        <v>1</v>
      </c>
      <c r="V14" s="25">
        <f t="shared" si="6"/>
        <v>8.8888888888888893</v>
      </c>
      <c r="W14" s="10">
        <v>12.502250225022502</v>
      </c>
      <c r="X14" s="22">
        <v>0.5</v>
      </c>
      <c r="Y14" s="41">
        <f>+X14*0.55+W14*0.1+V14*0.35 +1</f>
        <v>5.6363361336133613</v>
      </c>
      <c r="AH14">
        <v>1</v>
      </c>
      <c r="AI14">
        <f t="shared" si="9"/>
        <v>1</v>
      </c>
      <c r="AJ14" s="74">
        <v>12.2</v>
      </c>
      <c r="AK14" s="84">
        <v>0</v>
      </c>
      <c r="AL14" s="54">
        <f t="shared" si="10"/>
        <v>1.5699999999999998</v>
      </c>
      <c r="AM14" s="75">
        <f t="shared" si="7"/>
        <v>3.8520370370370371</v>
      </c>
      <c r="AN14">
        <f t="shared" si="12"/>
        <v>0</v>
      </c>
      <c r="AO14" s="96">
        <f t="shared" si="13"/>
        <v>0</v>
      </c>
      <c r="AP14" s="103">
        <f t="shared" si="5"/>
        <v>1</v>
      </c>
    </row>
    <row r="15" spans="1:43">
      <c r="A15">
        <v>13</v>
      </c>
      <c r="B15">
        <v>2013201021</v>
      </c>
      <c r="C15" t="s">
        <v>51</v>
      </c>
      <c r="K15">
        <f t="shared" si="11"/>
        <v>0</v>
      </c>
      <c r="L15">
        <v>0</v>
      </c>
      <c r="M15" s="86">
        <v>7</v>
      </c>
      <c r="N15" s="3">
        <f t="shared" si="0"/>
        <v>4.2</v>
      </c>
      <c r="V15" s="25">
        <f t="shared" si="6"/>
        <v>0</v>
      </c>
      <c r="W15" s="10">
        <v>0</v>
      </c>
      <c r="Y15" s="41">
        <f t="shared" si="8"/>
        <v>0</v>
      </c>
      <c r="AI15">
        <f t="shared" si="9"/>
        <v>0</v>
      </c>
      <c r="AJ15" s="74">
        <v>4</v>
      </c>
      <c r="AL15" s="54">
        <f t="shared" si="10"/>
        <v>0.4</v>
      </c>
      <c r="AM15" s="75">
        <f t="shared" si="7"/>
        <v>1.5333333333333334</v>
      </c>
      <c r="AN15">
        <f t="shared" si="12"/>
        <v>0</v>
      </c>
      <c r="AO15" s="96">
        <f t="shared" si="13"/>
        <v>0</v>
      </c>
      <c r="AP15" s="103">
        <f t="shared" si="5"/>
        <v>1</v>
      </c>
    </row>
    <row r="16" spans="1:43">
      <c r="A16">
        <v>14</v>
      </c>
      <c r="B16">
        <v>2014230121</v>
      </c>
      <c r="C16" t="s">
        <v>146</v>
      </c>
      <c r="K16">
        <f t="shared" si="11"/>
        <v>0</v>
      </c>
      <c r="L16">
        <v>0</v>
      </c>
      <c r="N16" s="3">
        <f t="shared" si="0"/>
        <v>0</v>
      </c>
      <c r="V16" s="25">
        <f t="shared" si="6"/>
        <v>0</v>
      </c>
      <c r="W16" s="10">
        <v>0</v>
      </c>
      <c r="Y16" s="41">
        <f t="shared" si="8"/>
        <v>0</v>
      </c>
      <c r="AH16">
        <v>1</v>
      </c>
      <c r="AI16">
        <f t="shared" si="9"/>
        <v>1</v>
      </c>
      <c r="AJ16" s="74">
        <v>4</v>
      </c>
      <c r="AL16" s="54">
        <f t="shared" si="10"/>
        <v>0.75</v>
      </c>
      <c r="AM16" s="75">
        <f t="shared" si="7"/>
        <v>0.25</v>
      </c>
      <c r="AN16">
        <f t="shared" si="12"/>
        <v>0</v>
      </c>
      <c r="AO16" s="96">
        <f t="shared" si="13"/>
        <v>0</v>
      </c>
      <c r="AP16" s="103">
        <f t="shared" si="5"/>
        <v>1</v>
      </c>
    </row>
    <row r="17" spans="1:43">
      <c r="A17">
        <v>15</v>
      </c>
      <c r="B17">
        <v>2015240512</v>
      </c>
      <c r="C17" t="s">
        <v>393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f t="shared" si="11"/>
        <v>20</v>
      </c>
      <c r="L17">
        <v>20</v>
      </c>
      <c r="M17" s="86">
        <v>8.5</v>
      </c>
      <c r="N17" s="3">
        <f t="shared" si="0"/>
        <v>13.1</v>
      </c>
      <c r="O17">
        <v>2</v>
      </c>
      <c r="P17">
        <v>2</v>
      </c>
      <c r="Q17" s="20">
        <v>1.5</v>
      </c>
      <c r="R17" s="20">
        <v>1</v>
      </c>
      <c r="S17" s="20">
        <v>1</v>
      </c>
      <c r="T17">
        <v>1</v>
      </c>
      <c r="V17" s="25">
        <f t="shared" si="6"/>
        <v>18.888888888888889</v>
      </c>
      <c r="W17" s="10">
        <v>18.753375337533754</v>
      </c>
      <c r="X17" s="22">
        <v>5</v>
      </c>
      <c r="Y17" s="41">
        <f>+X17*0.55+W17*0.1+V17*0.35 +1</f>
        <v>12.236448644864486</v>
      </c>
      <c r="AA17">
        <v>2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>
        <f t="shared" si="9"/>
        <v>17</v>
      </c>
      <c r="AJ17" s="74">
        <v>17.200000000000003</v>
      </c>
      <c r="AK17" s="84">
        <v>3.5</v>
      </c>
      <c r="AL17" s="54">
        <f t="shared" si="10"/>
        <v>9.5950000000000006</v>
      </c>
      <c r="AM17" s="75">
        <f t="shared" si="7"/>
        <v>11.64381621495483</v>
      </c>
      <c r="AN17">
        <f t="shared" si="12"/>
        <v>0</v>
      </c>
      <c r="AO17" s="96">
        <f t="shared" si="13"/>
        <v>1</v>
      </c>
      <c r="AP17" s="103">
        <f t="shared" si="5"/>
        <v>0</v>
      </c>
    </row>
    <row r="18" spans="1:43">
      <c r="A18">
        <v>16</v>
      </c>
      <c r="B18">
        <v>2015221871</v>
      </c>
      <c r="C18" t="s">
        <v>52</v>
      </c>
      <c r="E18">
        <v>0.5</v>
      </c>
      <c r="H18">
        <v>1</v>
      </c>
      <c r="I18">
        <v>1</v>
      </c>
      <c r="J18">
        <v>1</v>
      </c>
      <c r="K18">
        <f t="shared" si="11"/>
        <v>11.666666666666668</v>
      </c>
      <c r="L18">
        <v>20</v>
      </c>
      <c r="M18" s="86">
        <v>10</v>
      </c>
      <c r="N18" s="3">
        <f t="shared" si="0"/>
        <v>11.5</v>
      </c>
      <c r="O18">
        <v>1.5</v>
      </c>
      <c r="P18">
        <v>1.5</v>
      </c>
      <c r="Q18" s="20">
        <v>0.5</v>
      </c>
      <c r="S18" s="20">
        <v>1</v>
      </c>
      <c r="V18" s="25">
        <f t="shared" si="6"/>
        <v>10</v>
      </c>
      <c r="W18" s="10">
        <v>14.999999999999998</v>
      </c>
      <c r="X18" s="22">
        <v>1.5</v>
      </c>
      <c r="Y18" s="41">
        <f t="shared" si="8"/>
        <v>5.8250000000000002</v>
      </c>
      <c r="AA18">
        <v>2</v>
      </c>
      <c r="AC18">
        <v>2</v>
      </c>
      <c r="AD18">
        <v>1</v>
      </c>
      <c r="AF18">
        <v>0.5</v>
      </c>
      <c r="AG18">
        <v>1</v>
      </c>
      <c r="AH18">
        <v>1</v>
      </c>
      <c r="AI18">
        <f t="shared" si="9"/>
        <v>14</v>
      </c>
      <c r="AJ18" s="74">
        <v>14.4</v>
      </c>
      <c r="AK18" s="84">
        <v>7</v>
      </c>
      <c r="AL18" s="54">
        <f t="shared" si="10"/>
        <v>10.190000000000001</v>
      </c>
      <c r="AM18" s="75">
        <f t="shared" si="7"/>
        <v>9.1716666666666669</v>
      </c>
      <c r="AN18">
        <f t="shared" si="12"/>
        <v>1</v>
      </c>
      <c r="AO18" s="96">
        <f t="shared" si="13"/>
        <v>0</v>
      </c>
      <c r="AP18" s="103">
        <f t="shared" si="5"/>
        <v>0</v>
      </c>
      <c r="AQ18" s="99">
        <v>9.5</v>
      </c>
    </row>
    <row r="19" spans="1:43">
      <c r="A19">
        <v>17</v>
      </c>
      <c r="B19">
        <v>2015242571</v>
      </c>
      <c r="C19" t="s">
        <v>71</v>
      </c>
      <c r="H19">
        <v>1</v>
      </c>
      <c r="I19">
        <v>1</v>
      </c>
      <c r="J19">
        <v>1</v>
      </c>
      <c r="K19">
        <f t="shared" si="11"/>
        <v>10</v>
      </c>
      <c r="L19">
        <v>12.502250225022502</v>
      </c>
      <c r="M19" s="86">
        <v>0</v>
      </c>
      <c r="N19" s="3">
        <f t="shared" si="0"/>
        <v>4.2502250225022502</v>
      </c>
      <c r="Q19" s="20">
        <v>1</v>
      </c>
      <c r="S19" s="20">
        <v>1</v>
      </c>
      <c r="V19" s="25">
        <f t="shared" si="6"/>
        <v>4.4444444444444446</v>
      </c>
      <c r="W19" s="10">
        <v>12.502250225022502</v>
      </c>
      <c r="X19" s="22">
        <v>0.5</v>
      </c>
      <c r="Y19" s="41">
        <f t="shared" si="8"/>
        <v>3.0807805780578059</v>
      </c>
      <c r="AH19">
        <v>1</v>
      </c>
      <c r="AI19">
        <f t="shared" si="9"/>
        <v>1</v>
      </c>
      <c r="AJ19" s="74">
        <v>11.2</v>
      </c>
      <c r="AK19" s="84">
        <v>0</v>
      </c>
      <c r="AL19" s="54">
        <f t="shared" si="10"/>
        <v>1.4699999999999998</v>
      </c>
      <c r="AM19" s="75">
        <f t="shared" si="7"/>
        <v>2.9336685335200188</v>
      </c>
      <c r="AN19">
        <f t="shared" si="12"/>
        <v>0</v>
      </c>
      <c r="AO19" s="96">
        <f t="shared" si="13"/>
        <v>0</v>
      </c>
      <c r="AP19" s="103">
        <f t="shared" si="5"/>
        <v>1</v>
      </c>
    </row>
    <row r="20" spans="1:43">
      <c r="A20">
        <v>18</v>
      </c>
      <c r="B20">
        <v>2015243461</v>
      </c>
      <c r="C20" t="s">
        <v>147</v>
      </c>
      <c r="E20">
        <v>0.5</v>
      </c>
      <c r="H20">
        <v>1</v>
      </c>
      <c r="I20">
        <v>1</v>
      </c>
      <c r="J20">
        <v>1</v>
      </c>
      <c r="K20">
        <f t="shared" si="11"/>
        <v>11.666666666666668</v>
      </c>
      <c r="L20">
        <v>15.004500450045002</v>
      </c>
      <c r="M20" s="86">
        <v>0</v>
      </c>
      <c r="N20" s="3">
        <f t="shared" si="0"/>
        <v>5.0004500450045004</v>
      </c>
      <c r="O20">
        <v>2</v>
      </c>
      <c r="P20">
        <v>1</v>
      </c>
      <c r="V20" s="25">
        <f t="shared" si="6"/>
        <v>6.6666666666666661</v>
      </c>
      <c r="W20" s="10">
        <v>16.25112511251125</v>
      </c>
      <c r="X20" s="22">
        <v>1</v>
      </c>
      <c r="Y20" s="41">
        <f t="shared" si="8"/>
        <v>4.5084458445844584</v>
      </c>
      <c r="AC20">
        <v>2</v>
      </c>
      <c r="AF20">
        <v>1</v>
      </c>
      <c r="AH20">
        <v>1</v>
      </c>
      <c r="AI20">
        <f t="shared" si="9"/>
        <v>7</v>
      </c>
      <c r="AJ20" s="74">
        <v>15</v>
      </c>
      <c r="AK20" s="84">
        <v>2.5</v>
      </c>
      <c r="AL20" s="54">
        <f t="shared" si="10"/>
        <v>5.3249999999999993</v>
      </c>
      <c r="AM20" s="75">
        <f t="shared" si="7"/>
        <v>4.9446319631963194</v>
      </c>
      <c r="AN20">
        <f t="shared" si="12"/>
        <v>0</v>
      </c>
      <c r="AO20" s="96">
        <f t="shared" si="13"/>
        <v>0</v>
      </c>
      <c r="AP20" s="103">
        <f t="shared" si="5"/>
        <v>1</v>
      </c>
    </row>
    <row r="21" spans="1:43">
      <c r="A21">
        <v>19</v>
      </c>
      <c r="B21">
        <v>2015223151</v>
      </c>
      <c r="C21" t="s">
        <v>379</v>
      </c>
      <c r="G21">
        <v>1</v>
      </c>
      <c r="I21">
        <v>1</v>
      </c>
      <c r="K21">
        <f t="shared" si="11"/>
        <v>6.6666666666666661</v>
      </c>
      <c r="L21">
        <v>20</v>
      </c>
      <c r="M21" s="86">
        <v>8.5</v>
      </c>
      <c r="N21" s="3">
        <f t="shared" si="0"/>
        <v>9.1</v>
      </c>
      <c r="V21" s="25">
        <f t="shared" si="6"/>
        <v>0</v>
      </c>
      <c r="W21" s="10">
        <v>18.753375337533754</v>
      </c>
      <c r="X21" s="22">
        <v>5</v>
      </c>
      <c r="Y21" s="41">
        <f t="shared" si="8"/>
        <v>4.6253375337533758</v>
      </c>
      <c r="AC21">
        <v>1</v>
      </c>
      <c r="AH21">
        <v>1</v>
      </c>
      <c r="AI21">
        <f t="shared" si="9"/>
        <v>3</v>
      </c>
      <c r="AJ21" s="74">
        <v>17.200000000000003</v>
      </c>
      <c r="AK21" s="84">
        <v>10</v>
      </c>
      <c r="AL21" s="54">
        <f t="shared" si="10"/>
        <v>8.27</v>
      </c>
      <c r="AM21" s="75">
        <f t="shared" si="7"/>
        <v>7.3317791779177917</v>
      </c>
      <c r="AN21">
        <v>1</v>
      </c>
      <c r="AO21" s="96">
        <f t="shared" si="13"/>
        <v>0</v>
      </c>
      <c r="AP21" s="103">
        <v>0</v>
      </c>
      <c r="AQ21" s="99">
        <v>12</v>
      </c>
    </row>
    <row r="22" spans="1:43">
      <c r="A22">
        <v>20</v>
      </c>
      <c r="B22">
        <v>2015200692</v>
      </c>
      <c r="C22" t="s">
        <v>371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f t="shared" si="11"/>
        <v>20</v>
      </c>
      <c r="L22">
        <v>20</v>
      </c>
      <c r="M22" s="86">
        <v>8</v>
      </c>
      <c r="N22" s="3">
        <f t="shared" si="0"/>
        <v>12.8</v>
      </c>
      <c r="O22">
        <v>2</v>
      </c>
      <c r="P22">
        <v>2</v>
      </c>
      <c r="Q22" s="20">
        <v>1</v>
      </c>
      <c r="R22" s="20">
        <v>1</v>
      </c>
      <c r="S22" s="20">
        <v>1</v>
      </c>
      <c r="T22">
        <v>1</v>
      </c>
      <c r="U22">
        <v>1</v>
      </c>
      <c r="V22" s="25">
        <f t="shared" si="6"/>
        <v>20</v>
      </c>
      <c r="W22" s="10">
        <v>18.753375337533754</v>
      </c>
      <c r="X22" s="22">
        <v>7.5</v>
      </c>
      <c r="Y22" s="41">
        <f>+X22*0.55+W22*0.1+V22*0.35 +1</f>
        <v>14.000337533753376</v>
      </c>
      <c r="Z22" s="47">
        <v>1</v>
      </c>
      <c r="AA22">
        <v>2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f t="shared" si="9"/>
        <v>17</v>
      </c>
      <c r="AJ22" s="74">
        <v>20</v>
      </c>
      <c r="AK22" s="84">
        <v>10.5</v>
      </c>
      <c r="AL22" s="54">
        <f t="shared" si="10"/>
        <v>14.274999999999999</v>
      </c>
      <c r="AM22" s="75">
        <f t="shared" si="7"/>
        <v>13.691779177917789</v>
      </c>
      <c r="AN22">
        <f>IF(AM22&gt;=8,IF(AM22&lt;10.5,1,0),0)</f>
        <v>0</v>
      </c>
      <c r="AO22" s="96">
        <f t="shared" si="13"/>
        <v>1</v>
      </c>
      <c r="AP22" s="103">
        <f t="shared" ref="AP22:AP31" si="14">IF(AM22&lt;8,1,0)</f>
        <v>0</v>
      </c>
    </row>
    <row r="23" spans="1:43">
      <c r="A23">
        <v>21</v>
      </c>
      <c r="B23">
        <v>2015245391</v>
      </c>
      <c r="C23" t="s">
        <v>1</v>
      </c>
      <c r="I23">
        <v>1</v>
      </c>
      <c r="K23">
        <f t="shared" si="11"/>
        <v>3.333333333333333</v>
      </c>
      <c r="L23">
        <v>17.497749774977496</v>
      </c>
      <c r="M23" s="86">
        <v>2.5</v>
      </c>
      <c r="N23" s="3">
        <f t="shared" si="0"/>
        <v>4.2497749774977498</v>
      </c>
      <c r="Q23" s="20">
        <v>1</v>
      </c>
      <c r="V23" s="25">
        <f t="shared" si="6"/>
        <v>2.2222222222222223</v>
      </c>
      <c r="W23" s="10">
        <v>14.999999999999998</v>
      </c>
      <c r="X23" s="22">
        <v>0.5</v>
      </c>
      <c r="Y23" s="41">
        <f t="shared" si="8"/>
        <v>2.5527777777777776</v>
      </c>
      <c r="AH23">
        <v>1</v>
      </c>
      <c r="AI23">
        <f t="shared" si="9"/>
        <v>1</v>
      </c>
      <c r="AJ23" s="74">
        <v>12.2</v>
      </c>
      <c r="AK23" s="84">
        <v>5</v>
      </c>
      <c r="AL23" s="54">
        <f t="shared" si="10"/>
        <v>4.32</v>
      </c>
      <c r="AM23" s="75">
        <f t="shared" si="7"/>
        <v>3.7075175850918427</v>
      </c>
      <c r="AN23">
        <f>IF(AM23&gt;=8,IF(AM23&lt;10.5,1,0),0)</f>
        <v>0</v>
      </c>
      <c r="AO23" s="96">
        <f t="shared" si="13"/>
        <v>0</v>
      </c>
      <c r="AP23" s="103">
        <f t="shared" si="14"/>
        <v>1</v>
      </c>
    </row>
    <row r="24" spans="1:43">
      <c r="A24">
        <v>22</v>
      </c>
      <c r="B24">
        <v>2015220311</v>
      </c>
      <c r="C24" t="s">
        <v>318</v>
      </c>
      <c r="F24">
        <v>0.5</v>
      </c>
      <c r="G24">
        <v>1</v>
      </c>
      <c r="I24">
        <v>1</v>
      </c>
      <c r="K24">
        <f t="shared" si="11"/>
        <v>8.3333333333333339</v>
      </c>
      <c r="L24">
        <v>17.497749774977496</v>
      </c>
      <c r="M24" s="86">
        <v>6.5</v>
      </c>
      <c r="N24" s="3">
        <f t="shared" si="0"/>
        <v>8.1497749774977493</v>
      </c>
      <c r="O24">
        <v>2</v>
      </c>
      <c r="P24">
        <v>2</v>
      </c>
      <c r="S24" s="20">
        <v>1</v>
      </c>
      <c r="V24" s="25">
        <f t="shared" si="6"/>
        <v>11.111111111111111</v>
      </c>
      <c r="W24" s="10">
        <v>16.25112511251125</v>
      </c>
      <c r="X24" s="22">
        <v>10.5</v>
      </c>
      <c r="Y24" s="41">
        <f t="shared" si="8"/>
        <v>11.289001400140013</v>
      </c>
      <c r="AD24">
        <v>2</v>
      </c>
      <c r="AF24">
        <v>1</v>
      </c>
      <c r="AG24">
        <v>1</v>
      </c>
      <c r="AH24">
        <v>1</v>
      </c>
      <c r="AI24">
        <f t="shared" si="9"/>
        <v>9</v>
      </c>
      <c r="AJ24" s="74">
        <v>14</v>
      </c>
      <c r="AK24" s="84">
        <v>2</v>
      </c>
      <c r="AL24" s="54">
        <f t="shared" si="10"/>
        <v>5.65</v>
      </c>
      <c r="AM24" s="75">
        <f t="shared" si="7"/>
        <v>8.3629254592125886</v>
      </c>
      <c r="AN24">
        <v>0</v>
      </c>
      <c r="AO24" s="96">
        <v>1</v>
      </c>
      <c r="AP24" s="103">
        <f t="shared" si="14"/>
        <v>0</v>
      </c>
    </row>
    <row r="25" spans="1:43">
      <c r="A25">
        <v>23</v>
      </c>
      <c r="B25">
        <v>2015201522</v>
      </c>
      <c r="C25" t="s">
        <v>367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f t="shared" si="11"/>
        <v>20</v>
      </c>
      <c r="L25">
        <v>20</v>
      </c>
      <c r="M25" s="86">
        <v>10</v>
      </c>
      <c r="N25" s="3">
        <f t="shared" si="0"/>
        <v>14</v>
      </c>
      <c r="O25">
        <v>2</v>
      </c>
      <c r="P25">
        <v>2</v>
      </c>
      <c r="Q25" s="20">
        <v>1.5</v>
      </c>
      <c r="R25" s="20">
        <v>1</v>
      </c>
      <c r="S25" s="20">
        <v>1</v>
      </c>
      <c r="T25">
        <v>1</v>
      </c>
      <c r="V25" s="25">
        <f t="shared" si="6"/>
        <v>18.888888888888889</v>
      </c>
      <c r="W25" s="10">
        <v>20</v>
      </c>
      <c r="X25" s="22">
        <v>6</v>
      </c>
      <c r="Y25" s="41">
        <f>+X25*0.55+W25*0.1+V25*0.35 +1</f>
        <v>12.911111111111111</v>
      </c>
      <c r="Z25" s="47">
        <v>1</v>
      </c>
      <c r="AA25">
        <v>2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f t="shared" si="9"/>
        <v>17</v>
      </c>
      <c r="AJ25" s="74">
        <v>20</v>
      </c>
      <c r="AK25" s="84">
        <v>11.5</v>
      </c>
      <c r="AL25" s="54">
        <f t="shared" si="10"/>
        <v>14.824999999999999</v>
      </c>
      <c r="AM25" s="75">
        <f t="shared" si="7"/>
        <v>13.912037037037038</v>
      </c>
      <c r="AN25">
        <f t="shared" ref="AN25:AN31" si="15">IF(AM25&gt;=8,IF(AM25&lt;10.5,1,0),0)</f>
        <v>0</v>
      </c>
      <c r="AO25" s="96">
        <f t="shared" ref="AO25:AO42" si="16">IF(AM25&gt;=10.5,1,0)</f>
        <v>1</v>
      </c>
      <c r="AP25" s="103">
        <f t="shared" si="14"/>
        <v>0</v>
      </c>
    </row>
    <row r="26" spans="1:43">
      <c r="A26">
        <v>24</v>
      </c>
      <c r="B26">
        <v>2015101021</v>
      </c>
      <c r="C26" t="s">
        <v>336</v>
      </c>
      <c r="E26">
        <v>1</v>
      </c>
      <c r="H26">
        <v>1</v>
      </c>
      <c r="I26">
        <v>1</v>
      </c>
      <c r="J26">
        <v>1</v>
      </c>
      <c r="K26">
        <f t="shared" si="11"/>
        <v>13.333333333333332</v>
      </c>
      <c r="L26">
        <v>15.004500450045002</v>
      </c>
      <c r="M26" s="86">
        <v>1.5</v>
      </c>
      <c r="N26" s="3">
        <f t="shared" si="0"/>
        <v>6.4004500450044999</v>
      </c>
      <c r="O26">
        <v>1.5</v>
      </c>
      <c r="P26">
        <v>2</v>
      </c>
      <c r="Q26" s="20">
        <v>0.5</v>
      </c>
      <c r="S26" s="20">
        <v>1</v>
      </c>
      <c r="V26" s="25">
        <f t="shared" si="6"/>
        <v>11.111111111111111</v>
      </c>
      <c r="W26" s="10">
        <v>13.753375337533754</v>
      </c>
      <c r="X26" s="22">
        <v>3.5</v>
      </c>
      <c r="Y26" s="41">
        <f>+X26*0.55+W26*0.1+V26*0.35 +1</f>
        <v>8.189226422642264</v>
      </c>
      <c r="AA26">
        <v>2</v>
      </c>
      <c r="AC26">
        <v>2</v>
      </c>
      <c r="AD26">
        <v>2</v>
      </c>
      <c r="AE26">
        <v>1</v>
      </c>
      <c r="AF26">
        <v>1</v>
      </c>
      <c r="AG26">
        <v>1</v>
      </c>
      <c r="AH26">
        <v>1</v>
      </c>
      <c r="AI26">
        <f t="shared" si="9"/>
        <v>19</v>
      </c>
      <c r="AJ26" s="74">
        <v>15</v>
      </c>
      <c r="AK26" s="84">
        <v>7.5</v>
      </c>
      <c r="AL26" s="54">
        <f t="shared" si="10"/>
        <v>12.274999999999999</v>
      </c>
      <c r="AM26" s="75">
        <f t="shared" si="7"/>
        <v>8.9548921558822538</v>
      </c>
      <c r="AN26">
        <f t="shared" si="15"/>
        <v>1</v>
      </c>
      <c r="AO26" s="96">
        <f t="shared" si="16"/>
        <v>0</v>
      </c>
      <c r="AP26" s="103">
        <f t="shared" si="14"/>
        <v>0</v>
      </c>
      <c r="AQ26" s="99">
        <v>15</v>
      </c>
    </row>
    <row r="27" spans="1:43">
      <c r="A27">
        <v>25</v>
      </c>
      <c r="B27">
        <v>2015242311</v>
      </c>
      <c r="C27" t="s">
        <v>73</v>
      </c>
      <c r="H27">
        <v>1</v>
      </c>
      <c r="I27">
        <v>1</v>
      </c>
      <c r="K27">
        <f t="shared" si="11"/>
        <v>6.6666666666666661</v>
      </c>
      <c r="L27">
        <v>15.004500450045002</v>
      </c>
      <c r="M27" s="86">
        <v>8</v>
      </c>
      <c r="N27" s="3">
        <f t="shared" si="0"/>
        <v>8.3004500450044993</v>
      </c>
      <c r="O27">
        <v>2</v>
      </c>
      <c r="P27">
        <v>2</v>
      </c>
      <c r="Q27" s="20">
        <v>1.5</v>
      </c>
      <c r="S27" s="20">
        <v>1</v>
      </c>
      <c r="U27">
        <v>1</v>
      </c>
      <c r="V27" s="25">
        <f t="shared" si="6"/>
        <v>16.666666666666668</v>
      </c>
      <c r="W27" s="10">
        <v>17.5022502250225</v>
      </c>
      <c r="X27" s="22">
        <v>6.5</v>
      </c>
      <c r="Y27" s="41">
        <f t="shared" si="8"/>
        <v>11.158558355835584</v>
      </c>
      <c r="AA27">
        <v>1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1</v>
      </c>
      <c r="AI27">
        <f t="shared" si="9"/>
        <v>13</v>
      </c>
      <c r="AJ27" s="74">
        <v>16.600000000000001</v>
      </c>
      <c r="AK27" s="84">
        <v>11.5</v>
      </c>
      <c r="AL27" s="54">
        <f t="shared" si="10"/>
        <v>12.535</v>
      </c>
      <c r="AM27" s="75">
        <f t="shared" si="7"/>
        <v>10.664669466946695</v>
      </c>
      <c r="AN27">
        <f t="shared" si="15"/>
        <v>0</v>
      </c>
      <c r="AO27" s="96">
        <f t="shared" si="16"/>
        <v>1</v>
      </c>
      <c r="AP27" s="103">
        <f t="shared" si="14"/>
        <v>0</v>
      </c>
    </row>
    <row r="28" spans="1:43">
      <c r="A28">
        <v>26</v>
      </c>
      <c r="B28">
        <v>2015247551</v>
      </c>
      <c r="C28" t="s">
        <v>213</v>
      </c>
      <c r="K28">
        <f t="shared" si="11"/>
        <v>0</v>
      </c>
      <c r="L28">
        <v>12.502250225022502</v>
      </c>
      <c r="M28" s="86">
        <v>4</v>
      </c>
      <c r="N28" s="3">
        <f t="shared" si="0"/>
        <v>3.6502250225022501</v>
      </c>
      <c r="Q28" s="20">
        <v>1</v>
      </c>
      <c r="V28" s="25">
        <f t="shared" si="6"/>
        <v>2.2222222222222223</v>
      </c>
      <c r="W28" s="10">
        <v>13.753375337533754</v>
      </c>
      <c r="X28" s="22">
        <v>0.5</v>
      </c>
      <c r="Y28" s="41">
        <f t="shared" si="8"/>
        <v>2.4281153115311533</v>
      </c>
      <c r="AH28">
        <v>1</v>
      </c>
      <c r="AI28">
        <f t="shared" si="9"/>
        <v>1</v>
      </c>
      <c r="AJ28" s="74">
        <v>11.2</v>
      </c>
      <c r="AK28" s="84">
        <v>1</v>
      </c>
      <c r="AL28" s="54">
        <f t="shared" si="10"/>
        <v>2.0199999999999996</v>
      </c>
      <c r="AM28" s="75">
        <f t="shared" si="7"/>
        <v>2.6994467780111342</v>
      </c>
      <c r="AN28">
        <f t="shared" si="15"/>
        <v>0</v>
      </c>
      <c r="AO28" s="96">
        <f t="shared" si="16"/>
        <v>0</v>
      </c>
      <c r="AP28" s="103">
        <f t="shared" si="14"/>
        <v>1</v>
      </c>
    </row>
    <row r="29" spans="1:43">
      <c r="A29">
        <v>27</v>
      </c>
      <c r="B29">
        <v>2011243101</v>
      </c>
      <c r="C29" t="s">
        <v>221</v>
      </c>
      <c r="K29">
        <f t="shared" si="11"/>
        <v>0</v>
      </c>
      <c r="L29">
        <v>0</v>
      </c>
      <c r="M29" s="86">
        <v>5</v>
      </c>
      <c r="N29" s="3">
        <f t="shared" si="0"/>
        <v>3</v>
      </c>
      <c r="V29" s="25">
        <f t="shared" si="6"/>
        <v>0</v>
      </c>
      <c r="W29" s="10">
        <v>0</v>
      </c>
      <c r="X29" s="22">
        <v>2.5</v>
      </c>
      <c r="Y29" s="41">
        <f t="shared" si="8"/>
        <v>1.375</v>
      </c>
      <c r="AH29">
        <v>1</v>
      </c>
      <c r="AI29">
        <f t="shared" si="9"/>
        <v>1</v>
      </c>
      <c r="AJ29" s="74">
        <v>4</v>
      </c>
      <c r="AL29" s="54">
        <f t="shared" si="10"/>
        <v>0.75</v>
      </c>
      <c r="AM29" s="75">
        <f t="shared" si="7"/>
        <v>1.7083333333333333</v>
      </c>
      <c r="AN29">
        <f t="shared" si="15"/>
        <v>0</v>
      </c>
      <c r="AO29" s="96">
        <f t="shared" si="16"/>
        <v>0</v>
      </c>
      <c r="AP29" s="103">
        <f t="shared" si="14"/>
        <v>1</v>
      </c>
    </row>
    <row r="30" spans="1:43">
      <c r="A30">
        <v>28</v>
      </c>
      <c r="B30">
        <v>2015223881</v>
      </c>
      <c r="C30" t="s">
        <v>280</v>
      </c>
      <c r="E30">
        <v>1</v>
      </c>
      <c r="H30">
        <v>1</v>
      </c>
      <c r="I30">
        <v>1</v>
      </c>
      <c r="J30">
        <v>1</v>
      </c>
      <c r="K30">
        <f t="shared" si="11"/>
        <v>13.333333333333332</v>
      </c>
      <c r="L30">
        <v>17.497749774977496</v>
      </c>
      <c r="M30" s="86">
        <v>2</v>
      </c>
      <c r="N30" s="3">
        <f t="shared" si="0"/>
        <v>6.94977497749775</v>
      </c>
      <c r="O30">
        <v>2</v>
      </c>
      <c r="S30" s="20">
        <v>1</v>
      </c>
      <c r="V30" s="25">
        <f t="shared" si="6"/>
        <v>6.6666666666666661</v>
      </c>
      <c r="W30" s="10">
        <v>14.999999999999998</v>
      </c>
      <c r="X30" s="22">
        <v>1.5</v>
      </c>
      <c r="Y30" s="41">
        <f t="shared" si="8"/>
        <v>4.6583333333333332</v>
      </c>
      <c r="AF30">
        <v>1</v>
      </c>
      <c r="AG30">
        <v>1</v>
      </c>
      <c r="AH30">
        <v>1</v>
      </c>
      <c r="AI30">
        <f t="shared" si="9"/>
        <v>5</v>
      </c>
      <c r="AJ30" s="74">
        <v>14.4</v>
      </c>
      <c r="AK30" s="84">
        <v>6</v>
      </c>
      <c r="AL30" s="54">
        <f t="shared" si="10"/>
        <v>6.49</v>
      </c>
      <c r="AM30" s="75">
        <f t="shared" si="7"/>
        <v>6.0327027702770275</v>
      </c>
      <c r="AN30">
        <f t="shared" si="15"/>
        <v>0</v>
      </c>
      <c r="AO30" s="96">
        <f t="shared" si="16"/>
        <v>0</v>
      </c>
      <c r="AP30" s="103">
        <f t="shared" si="14"/>
        <v>1</v>
      </c>
    </row>
    <row r="31" spans="1:43">
      <c r="A31">
        <v>29</v>
      </c>
      <c r="B31">
        <v>2011701451</v>
      </c>
      <c r="C31" t="s">
        <v>149</v>
      </c>
      <c r="K31">
        <f t="shared" si="11"/>
        <v>0</v>
      </c>
      <c r="L31">
        <v>2.5022502250225021</v>
      </c>
      <c r="N31" s="3">
        <f t="shared" si="0"/>
        <v>0.25022502250225021</v>
      </c>
      <c r="V31" s="25">
        <f t="shared" si="6"/>
        <v>0</v>
      </c>
      <c r="W31" s="10">
        <v>1.251125112511251</v>
      </c>
      <c r="Y31" s="41">
        <f t="shared" si="8"/>
        <v>0.1251125112511251</v>
      </c>
      <c r="AH31">
        <v>1</v>
      </c>
      <c r="AI31">
        <f t="shared" si="9"/>
        <v>1</v>
      </c>
      <c r="AJ31" s="74">
        <v>4.4000000000000004</v>
      </c>
      <c r="AL31" s="54">
        <f t="shared" si="10"/>
        <v>0.79</v>
      </c>
      <c r="AM31" s="75">
        <f t="shared" si="7"/>
        <v>0.38844584458445847</v>
      </c>
      <c r="AN31">
        <f t="shared" si="15"/>
        <v>0</v>
      </c>
      <c r="AO31" s="96">
        <f t="shared" si="16"/>
        <v>0</v>
      </c>
      <c r="AP31" s="103">
        <f t="shared" si="14"/>
        <v>1</v>
      </c>
    </row>
    <row r="32" spans="1:43" s="90" customFormat="1">
      <c r="A32" s="90">
        <v>30</v>
      </c>
      <c r="B32" s="90">
        <v>2015222791</v>
      </c>
      <c r="C32" s="90" t="s">
        <v>214</v>
      </c>
      <c r="E32" s="90">
        <v>0.5</v>
      </c>
      <c r="F32" s="90">
        <v>1</v>
      </c>
      <c r="G32" s="90">
        <v>0.5</v>
      </c>
      <c r="I32" s="90">
        <v>1</v>
      </c>
      <c r="J32" s="90">
        <v>1</v>
      </c>
      <c r="K32" s="90">
        <f t="shared" si="11"/>
        <v>13.333333333333332</v>
      </c>
      <c r="L32" s="90">
        <v>20</v>
      </c>
      <c r="M32" s="91">
        <v>1.5</v>
      </c>
      <c r="N32" s="92">
        <f t="shared" si="0"/>
        <v>6.8999999999999995</v>
      </c>
      <c r="O32" s="90">
        <v>2</v>
      </c>
      <c r="P32" s="90">
        <v>1.5</v>
      </c>
      <c r="Q32" s="93">
        <v>1.5</v>
      </c>
      <c r="R32" s="93"/>
      <c r="S32" s="93">
        <v>1</v>
      </c>
      <c r="V32" s="91">
        <f t="shared" si="6"/>
        <v>13.333333333333332</v>
      </c>
      <c r="W32" s="91">
        <v>18.753375337533754</v>
      </c>
      <c r="X32" s="91">
        <v>0</v>
      </c>
      <c r="Y32" s="92">
        <f t="shared" si="8"/>
        <v>6.5420042004200418</v>
      </c>
      <c r="Z32" s="94"/>
      <c r="AA32" s="90">
        <v>2</v>
      </c>
      <c r="AB32" s="90">
        <v>1</v>
      </c>
      <c r="AC32" s="90">
        <v>1</v>
      </c>
      <c r="AD32" s="90">
        <v>2</v>
      </c>
      <c r="AE32" s="90">
        <v>1</v>
      </c>
      <c r="AF32" s="90">
        <v>1</v>
      </c>
      <c r="AG32" s="90">
        <v>1</v>
      </c>
      <c r="AH32" s="90">
        <v>1</v>
      </c>
      <c r="AI32" s="90">
        <f t="shared" si="9"/>
        <v>19</v>
      </c>
      <c r="AJ32" s="91">
        <v>17.200000000000003</v>
      </c>
      <c r="AK32" s="91">
        <v>1</v>
      </c>
      <c r="AL32" s="92">
        <f t="shared" si="10"/>
        <v>8.92</v>
      </c>
      <c r="AM32" s="91">
        <f t="shared" si="7"/>
        <v>7.4540014001400143</v>
      </c>
      <c r="AN32" s="80">
        <v>1</v>
      </c>
      <c r="AO32" s="96">
        <f t="shared" si="16"/>
        <v>0</v>
      </c>
      <c r="AP32" s="103">
        <v>0</v>
      </c>
      <c r="AQ32" s="100">
        <v>1</v>
      </c>
    </row>
    <row r="33" spans="1:43">
      <c r="A33">
        <v>31</v>
      </c>
      <c r="B33">
        <v>2011210151</v>
      </c>
      <c r="C33" t="s">
        <v>3</v>
      </c>
      <c r="K33">
        <f t="shared" si="11"/>
        <v>0</v>
      </c>
      <c r="L33">
        <v>0</v>
      </c>
      <c r="N33" s="3">
        <f t="shared" si="0"/>
        <v>0</v>
      </c>
      <c r="V33" s="25">
        <f t="shared" si="6"/>
        <v>0</v>
      </c>
      <c r="W33" s="10">
        <v>0</v>
      </c>
      <c r="Y33" s="41">
        <f t="shared" si="8"/>
        <v>0</v>
      </c>
      <c r="AH33">
        <v>1</v>
      </c>
      <c r="AI33">
        <f t="shared" si="9"/>
        <v>1</v>
      </c>
      <c r="AJ33" s="74">
        <v>4</v>
      </c>
      <c r="AL33" s="54">
        <f t="shared" si="10"/>
        <v>0.75</v>
      </c>
      <c r="AM33" s="75">
        <f t="shared" si="7"/>
        <v>0.25</v>
      </c>
      <c r="AN33">
        <f t="shared" ref="AN33:AN40" si="17">IF(AM33&gt;=8,IF(AM33&lt;10.5,1,0),0)</f>
        <v>0</v>
      </c>
      <c r="AO33" s="96">
        <f t="shared" si="16"/>
        <v>0</v>
      </c>
      <c r="AP33" s="103">
        <f t="shared" ref="AP33:AP40" si="18">IF(AM33&lt;8,1,0)</f>
        <v>1</v>
      </c>
    </row>
    <row r="34" spans="1:43">
      <c r="A34">
        <v>32</v>
      </c>
      <c r="B34">
        <v>2015101242</v>
      </c>
      <c r="C34" t="s">
        <v>150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f t="shared" si="11"/>
        <v>20</v>
      </c>
      <c r="L34">
        <v>20</v>
      </c>
      <c r="M34" s="86">
        <v>14.5</v>
      </c>
      <c r="N34" s="3">
        <f t="shared" si="0"/>
        <v>16.7</v>
      </c>
      <c r="O34">
        <v>2</v>
      </c>
      <c r="P34">
        <v>2</v>
      </c>
      <c r="Q34" s="20">
        <v>1.5</v>
      </c>
      <c r="R34" s="20">
        <v>1</v>
      </c>
      <c r="S34" s="20">
        <v>1</v>
      </c>
      <c r="T34">
        <v>1</v>
      </c>
      <c r="U34">
        <v>1</v>
      </c>
      <c r="V34" s="25">
        <f t="shared" si="6"/>
        <v>21.111111111111111</v>
      </c>
      <c r="W34" s="10">
        <v>20</v>
      </c>
      <c r="X34" s="22">
        <v>6.5</v>
      </c>
      <c r="Y34" s="41">
        <f>+X34*0.55+W34*0.1+V34*0.35</f>
        <v>12.963888888888889</v>
      </c>
      <c r="Z34" s="47">
        <v>2</v>
      </c>
      <c r="AA34">
        <v>2</v>
      </c>
      <c r="AB34">
        <v>1</v>
      </c>
      <c r="AC34">
        <v>1</v>
      </c>
      <c r="AD34">
        <v>2</v>
      </c>
      <c r="AE34">
        <v>1</v>
      </c>
      <c r="AF34">
        <v>1</v>
      </c>
      <c r="AG34">
        <v>1</v>
      </c>
      <c r="AH34">
        <v>1</v>
      </c>
      <c r="AI34">
        <f t="shared" si="9"/>
        <v>19</v>
      </c>
      <c r="AJ34" s="74">
        <v>20</v>
      </c>
      <c r="AK34" s="84">
        <v>16.5</v>
      </c>
      <c r="AL34" s="54">
        <f t="shared" si="10"/>
        <v>18.824999999999999</v>
      </c>
      <c r="AM34" s="75">
        <f t="shared" si="7"/>
        <v>16.162962962962961</v>
      </c>
      <c r="AN34">
        <f t="shared" si="17"/>
        <v>0</v>
      </c>
      <c r="AO34" s="96">
        <f t="shared" si="16"/>
        <v>1</v>
      </c>
      <c r="AP34" s="103">
        <f t="shared" si="18"/>
        <v>0</v>
      </c>
    </row>
    <row r="35" spans="1:43">
      <c r="A35">
        <v>33</v>
      </c>
      <c r="B35">
        <v>2013223101</v>
      </c>
      <c r="C35" t="s">
        <v>56</v>
      </c>
      <c r="K35">
        <f t="shared" si="11"/>
        <v>0</v>
      </c>
      <c r="L35">
        <v>0</v>
      </c>
      <c r="N35" s="3">
        <f t="shared" ref="N35:N66" si="19">+M35*0.6+L35*0.1+K35*0.3</f>
        <v>0</v>
      </c>
      <c r="V35" s="25">
        <f t="shared" si="6"/>
        <v>0</v>
      </c>
      <c r="W35" s="10">
        <v>0</v>
      </c>
      <c r="Y35" s="41">
        <f t="shared" si="8"/>
        <v>0</v>
      </c>
      <c r="AH35">
        <v>1</v>
      </c>
      <c r="AI35">
        <f t="shared" si="9"/>
        <v>1</v>
      </c>
      <c r="AJ35" s="74">
        <v>4</v>
      </c>
      <c r="AL35" s="54">
        <f t="shared" si="10"/>
        <v>0.75</v>
      </c>
      <c r="AM35" s="75">
        <f t="shared" si="7"/>
        <v>0.25</v>
      </c>
      <c r="AN35">
        <f t="shared" si="17"/>
        <v>0</v>
      </c>
      <c r="AO35" s="96">
        <f t="shared" si="16"/>
        <v>0</v>
      </c>
      <c r="AP35" s="103">
        <f t="shared" si="18"/>
        <v>1</v>
      </c>
    </row>
    <row r="36" spans="1:43">
      <c r="A36">
        <v>34</v>
      </c>
      <c r="B36">
        <v>2015110241</v>
      </c>
      <c r="C36" t="s">
        <v>164</v>
      </c>
      <c r="E36">
        <v>1</v>
      </c>
      <c r="H36">
        <v>1</v>
      </c>
      <c r="I36">
        <v>1</v>
      </c>
      <c r="J36">
        <v>1</v>
      </c>
      <c r="K36">
        <f t="shared" si="11"/>
        <v>13.333333333333332</v>
      </c>
      <c r="L36">
        <v>15.004500450045002</v>
      </c>
      <c r="M36" s="86">
        <v>1.5</v>
      </c>
      <c r="N36" s="3">
        <f t="shared" si="19"/>
        <v>6.4004500450044999</v>
      </c>
      <c r="O36">
        <v>2</v>
      </c>
      <c r="P36">
        <v>1.5</v>
      </c>
      <c r="Q36" s="20">
        <v>1</v>
      </c>
      <c r="S36" s="20">
        <v>1</v>
      </c>
      <c r="V36" s="25">
        <f t="shared" si="6"/>
        <v>12.222222222222223</v>
      </c>
      <c r="W36" s="10">
        <v>11.25112511251125</v>
      </c>
      <c r="Y36" s="41">
        <f t="shared" si="8"/>
        <v>5.4028902890289032</v>
      </c>
      <c r="AF36">
        <v>1</v>
      </c>
      <c r="AG36">
        <v>1</v>
      </c>
      <c r="AH36">
        <v>1</v>
      </c>
      <c r="AI36">
        <f t="shared" si="9"/>
        <v>5</v>
      </c>
      <c r="AJ36" s="74">
        <v>13.399999999999999</v>
      </c>
      <c r="AK36" s="84">
        <v>0.5</v>
      </c>
      <c r="AL36" s="54">
        <f t="shared" si="10"/>
        <v>3.3649999999999998</v>
      </c>
      <c r="AM36" s="75">
        <f t="shared" si="7"/>
        <v>5.0561134446778011</v>
      </c>
      <c r="AN36">
        <f t="shared" si="17"/>
        <v>0</v>
      </c>
      <c r="AO36" s="96">
        <f t="shared" si="16"/>
        <v>0</v>
      </c>
      <c r="AP36" s="103">
        <f t="shared" si="18"/>
        <v>1</v>
      </c>
      <c r="AQ36" s="99">
        <v>0</v>
      </c>
    </row>
    <row r="37" spans="1:43">
      <c r="A37">
        <v>35</v>
      </c>
      <c r="B37">
        <v>2015246891</v>
      </c>
      <c r="C37" t="s">
        <v>282</v>
      </c>
      <c r="I37">
        <v>1</v>
      </c>
      <c r="K37">
        <f t="shared" si="11"/>
        <v>3.333333333333333</v>
      </c>
      <c r="L37">
        <v>15.004500450045002</v>
      </c>
      <c r="M37" s="86">
        <v>2.5</v>
      </c>
      <c r="N37" s="3">
        <f t="shared" si="19"/>
        <v>4.0004500450045004</v>
      </c>
      <c r="V37" s="25">
        <f t="shared" si="6"/>
        <v>0</v>
      </c>
      <c r="W37" s="10">
        <v>11.25112511251125</v>
      </c>
      <c r="X37" s="22">
        <v>3</v>
      </c>
      <c r="Y37" s="41">
        <f>+X37*0.55+W37*0.1+V37*0.35 +1</f>
        <v>3.775112511251125</v>
      </c>
      <c r="AH37">
        <v>1</v>
      </c>
      <c r="AI37">
        <f t="shared" si="9"/>
        <v>1</v>
      </c>
      <c r="AJ37" s="74">
        <v>11.6</v>
      </c>
      <c r="AK37" s="84">
        <v>1</v>
      </c>
      <c r="AL37" s="54">
        <f t="shared" si="10"/>
        <v>2.0599999999999996</v>
      </c>
      <c r="AM37" s="75">
        <f t="shared" si="7"/>
        <v>3.278520852085208</v>
      </c>
      <c r="AN37">
        <f t="shared" si="17"/>
        <v>0</v>
      </c>
      <c r="AO37" s="96">
        <f t="shared" si="16"/>
        <v>0</v>
      </c>
      <c r="AP37" s="103">
        <f t="shared" si="18"/>
        <v>1</v>
      </c>
    </row>
    <row r="38" spans="1:43">
      <c r="A38">
        <v>36</v>
      </c>
      <c r="B38">
        <v>2015801341</v>
      </c>
      <c r="C38" t="s">
        <v>255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f t="shared" si="11"/>
        <v>20</v>
      </c>
      <c r="L38">
        <v>20</v>
      </c>
      <c r="M38" s="86">
        <v>5</v>
      </c>
      <c r="N38" s="3">
        <f t="shared" si="19"/>
        <v>11</v>
      </c>
      <c r="O38">
        <v>2</v>
      </c>
      <c r="P38">
        <v>2</v>
      </c>
      <c r="Q38" s="20">
        <v>1</v>
      </c>
      <c r="R38" s="20">
        <v>1</v>
      </c>
      <c r="S38" s="20">
        <v>1</v>
      </c>
      <c r="T38" s="20">
        <v>1</v>
      </c>
      <c r="U38">
        <v>1</v>
      </c>
      <c r="V38" s="25">
        <f t="shared" si="6"/>
        <v>20</v>
      </c>
      <c r="W38" s="10">
        <v>18.753375337533754</v>
      </c>
      <c r="X38" s="22">
        <v>6.5</v>
      </c>
      <c r="Y38" s="41">
        <f t="shared" si="8"/>
        <v>12.450337533753377</v>
      </c>
      <c r="AA38">
        <v>2</v>
      </c>
      <c r="AB38">
        <v>1</v>
      </c>
      <c r="AC38">
        <v>1</v>
      </c>
      <c r="AD38">
        <v>1</v>
      </c>
      <c r="AE38">
        <v>1</v>
      </c>
      <c r="AF38">
        <v>1</v>
      </c>
      <c r="AG38">
        <v>1</v>
      </c>
      <c r="AH38">
        <v>1</v>
      </c>
      <c r="AI38">
        <f t="shared" si="9"/>
        <v>17</v>
      </c>
      <c r="AJ38" s="74">
        <v>17.200000000000003</v>
      </c>
      <c r="AK38" s="84">
        <v>12</v>
      </c>
      <c r="AL38" s="54">
        <f t="shared" si="10"/>
        <v>14.27</v>
      </c>
      <c r="AM38" s="75">
        <f t="shared" si="7"/>
        <v>12.573445844584461</v>
      </c>
      <c r="AN38">
        <f t="shared" si="17"/>
        <v>0</v>
      </c>
      <c r="AO38" s="96">
        <f t="shared" si="16"/>
        <v>1</v>
      </c>
      <c r="AP38" s="103">
        <f t="shared" si="18"/>
        <v>0</v>
      </c>
    </row>
    <row r="39" spans="1:43">
      <c r="A39">
        <v>37</v>
      </c>
      <c r="B39">
        <v>2012245952</v>
      </c>
      <c r="C39" t="s">
        <v>5</v>
      </c>
      <c r="F39">
        <v>1</v>
      </c>
      <c r="G39">
        <v>1</v>
      </c>
      <c r="H39">
        <v>1</v>
      </c>
      <c r="I39">
        <v>1</v>
      </c>
      <c r="K39">
        <f t="shared" si="11"/>
        <v>13.333333333333332</v>
      </c>
      <c r="L39">
        <v>15.004500450045002</v>
      </c>
      <c r="M39" s="86">
        <v>3.5</v>
      </c>
      <c r="N39" s="3">
        <f t="shared" si="19"/>
        <v>7.6004500450045001</v>
      </c>
      <c r="O39">
        <v>2</v>
      </c>
      <c r="Q39" s="20">
        <v>1.5</v>
      </c>
      <c r="S39" s="20">
        <v>1</v>
      </c>
      <c r="U39">
        <v>1</v>
      </c>
      <c r="V39" s="25">
        <f t="shared" si="6"/>
        <v>12.222222222222223</v>
      </c>
      <c r="W39" s="10">
        <v>13.753375337533754</v>
      </c>
      <c r="X39" s="22">
        <v>9.5</v>
      </c>
      <c r="Y39" s="41">
        <f t="shared" si="8"/>
        <v>10.878115311531154</v>
      </c>
      <c r="AA39">
        <v>2</v>
      </c>
      <c r="AB39">
        <v>0.5</v>
      </c>
      <c r="AC39">
        <v>1</v>
      </c>
      <c r="AD39">
        <v>2</v>
      </c>
      <c r="AE39">
        <v>1</v>
      </c>
      <c r="AF39">
        <v>1</v>
      </c>
      <c r="AG39">
        <v>1</v>
      </c>
      <c r="AH39">
        <v>1</v>
      </c>
      <c r="AI39">
        <f t="shared" si="9"/>
        <v>18</v>
      </c>
      <c r="AJ39" s="74">
        <v>12.8</v>
      </c>
      <c r="AK39" s="84">
        <v>11.5</v>
      </c>
      <c r="AL39" s="54">
        <f t="shared" si="10"/>
        <v>13.905000000000001</v>
      </c>
      <c r="AM39" s="75">
        <f t="shared" si="7"/>
        <v>10.794521785511884</v>
      </c>
      <c r="AN39">
        <f t="shared" si="17"/>
        <v>0</v>
      </c>
      <c r="AO39" s="96">
        <f t="shared" si="16"/>
        <v>1</v>
      </c>
      <c r="AP39" s="103">
        <f t="shared" si="18"/>
        <v>0</v>
      </c>
    </row>
    <row r="40" spans="1:43">
      <c r="A40">
        <v>38</v>
      </c>
      <c r="B40">
        <v>2015224141</v>
      </c>
      <c r="C40" t="s">
        <v>357</v>
      </c>
      <c r="H40">
        <v>1</v>
      </c>
      <c r="I40">
        <v>1</v>
      </c>
      <c r="K40">
        <f t="shared" si="11"/>
        <v>6.6666666666666661</v>
      </c>
      <c r="L40">
        <v>17.497749774977496</v>
      </c>
      <c r="M40" s="86">
        <v>3</v>
      </c>
      <c r="N40" s="3">
        <f t="shared" si="19"/>
        <v>5.5497749774977496</v>
      </c>
      <c r="O40">
        <v>2</v>
      </c>
      <c r="P40">
        <v>2</v>
      </c>
      <c r="V40" s="25">
        <f t="shared" si="6"/>
        <v>8.8888888888888893</v>
      </c>
      <c r="W40" s="10">
        <v>16.25112511251125</v>
      </c>
      <c r="Y40" s="41">
        <f t="shared" si="8"/>
        <v>4.7362236223622363</v>
      </c>
      <c r="AH40">
        <v>1</v>
      </c>
      <c r="AI40">
        <f t="shared" si="9"/>
        <v>1</v>
      </c>
      <c r="AJ40" s="74">
        <v>11.6</v>
      </c>
      <c r="AL40" s="54">
        <f t="shared" si="10"/>
        <v>1.5099999999999998</v>
      </c>
      <c r="AM40" s="75">
        <f t="shared" si="7"/>
        <v>3.9319995332866617</v>
      </c>
      <c r="AN40">
        <f t="shared" si="17"/>
        <v>0</v>
      </c>
      <c r="AO40" s="96">
        <f t="shared" si="16"/>
        <v>0</v>
      </c>
      <c r="AP40" s="103">
        <f t="shared" si="18"/>
        <v>1</v>
      </c>
    </row>
    <row r="41" spans="1:43">
      <c r="A41">
        <v>39</v>
      </c>
      <c r="B41">
        <v>2015246971</v>
      </c>
      <c r="C41" t="s">
        <v>413</v>
      </c>
      <c r="E41">
        <v>1</v>
      </c>
      <c r="F41">
        <v>0.5</v>
      </c>
      <c r="H41">
        <v>1</v>
      </c>
      <c r="I41">
        <v>1</v>
      </c>
      <c r="J41">
        <v>1</v>
      </c>
      <c r="K41">
        <f t="shared" si="11"/>
        <v>15</v>
      </c>
      <c r="L41">
        <v>17.497749774977496</v>
      </c>
      <c r="M41" s="86">
        <v>5</v>
      </c>
      <c r="N41" s="3">
        <f t="shared" si="19"/>
        <v>9.2497749774977507</v>
      </c>
      <c r="O41">
        <v>2</v>
      </c>
      <c r="P41">
        <v>2</v>
      </c>
      <c r="S41" s="20">
        <v>1</v>
      </c>
      <c r="V41" s="25">
        <f t="shared" si="6"/>
        <v>11.111111111111111</v>
      </c>
      <c r="W41" s="10">
        <v>16.25112511251125</v>
      </c>
      <c r="X41" s="22">
        <v>1</v>
      </c>
      <c r="Y41" s="41">
        <f t="shared" si="8"/>
        <v>6.0640014001400138</v>
      </c>
      <c r="AA41">
        <v>1</v>
      </c>
      <c r="AB41">
        <v>1</v>
      </c>
      <c r="AD41">
        <v>2</v>
      </c>
      <c r="AF41">
        <v>1</v>
      </c>
      <c r="AG41">
        <v>1</v>
      </c>
      <c r="AH41">
        <v>1</v>
      </c>
      <c r="AI41">
        <f t="shared" si="9"/>
        <v>13</v>
      </c>
      <c r="AJ41" s="74">
        <v>14</v>
      </c>
      <c r="AK41" s="84">
        <v>5.5</v>
      </c>
      <c r="AL41" s="54">
        <f t="shared" si="10"/>
        <v>8.9750000000000014</v>
      </c>
      <c r="AM41" s="75">
        <f t="shared" si="7"/>
        <v>8.0962587925459228</v>
      </c>
      <c r="AN41">
        <v>0</v>
      </c>
      <c r="AO41" s="96">
        <f t="shared" si="16"/>
        <v>0</v>
      </c>
      <c r="AP41" s="103">
        <v>1</v>
      </c>
    </row>
    <row r="42" spans="1:43" s="80" customFormat="1">
      <c r="A42" s="90">
        <v>40</v>
      </c>
      <c r="B42" s="90">
        <v>2015241091</v>
      </c>
      <c r="C42" s="90" t="s">
        <v>337</v>
      </c>
      <c r="D42" s="90"/>
      <c r="E42" s="90">
        <v>0.5</v>
      </c>
      <c r="F42" s="90"/>
      <c r="G42" s="90"/>
      <c r="H42" s="90">
        <v>1</v>
      </c>
      <c r="I42" s="90">
        <v>1</v>
      </c>
      <c r="J42" s="90">
        <v>1</v>
      </c>
      <c r="K42" s="90">
        <f t="shared" si="11"/>
        <v>11.666666666666668</v>
      </c>
      <c r="L42" s="90">
        <v>17.497749774977496</v>
      </c>
      <c r="M42" s="91">
        <v>2</v>
      </c>
      <c r="N42" s="92">
        <f t="shared" si="19"/>
        <v>6.44977497749775</v>
      </c>
      <c r="O42" s="90">
        <v>1.5</v>
      </c>
      <c r="P42" s="90"/>
      <c r="Q42" s="93">
        <v>1</v>
      </c>
      <c r="R42" s="93"/>
      <c r="S42" s="93">
        <v>1</v>
      </c>
      <c r="T42" s="90"/>
      <c r="U42" s="90"/>
      <c r="V42" s="91">
        <f t="shared" si="6"/>
        <v>7.7777777777777777</v>
      </c>
      <c r="W42" s="91">
        <v>17.5022502250225</v>
      </c>
      <c r="X42" s="91">
        <v>3</v>
      </c>
      <c r="Y42" s="92">
        <f t="shared" si="8"/>
        <v>6.1224472447244729</v>
      </c>
      <c r="Z42" s="94"/>
      <c r="AA42" s="90"/>
      <c r="AB42" s="90">
        <v>1</v>
      </c>
      <c r="AC42" s="90"/>
      <c r="AD42" s="90">
        <v>2</v>
      </c>
      <c r="AE42" s="90"/>
      <c r="AF42" s="90"/>
      <c r="AG42" s="90">
        <v>1</v>
      </c>
      <c r="AH42" s="90">
        <v>1</v>
      </c>
      <c r="AI42" s="90">
        <f t="shared" si="9"/>
        <v>9</v>
      </c>
      <c r="AJ42" s="91">
        <v>16.2</v>
      </c>
      <c r="AK42" s="91">
        <v>3</v>
      </c>
      <c r="AL42" s="92">
        <f t="shared" si="10"/>
        <v>6.42</v>
      </c>
      <c r="AM42" s="91">
        <f t="shared" si="7"/>
        <v>6.3307407407407412</v>
      </c>
      <c r="AN42" s="90">
        <v>1</v>
      </c>
      <c r="AO42" s="96">
        <f t="shared" si="16"/>
        <v>0</v>
      </c>
      <c r="AP42" s="103">
        <v>0</v>
      </c>
      <c r="AQ42" s="100">
        <v>9.5</v>
      </c>
    </row>
    <row r="43" spans="1:43">
      <c r="A43">
        <v>41</v>
      </c>
      <c r="B43">
        <v>2015222861</v>
      </c>
      <c r="C43" t="s">
        <v>136</v>
      </c>
      <c r="F43">
        <v>1</v>
      </c>
      <c r="G43">
        <v>1</v>
      </c>
      <c r="H43">
        <v>1</v>
      </c>
      <c r="I43">
        <v>1</v>
      </c>
      <c r="K43">
        <f t="shared" si="11"/>
        <v>13.333333333333332</v>
      </c>
      <c r="L43">
        <v>20</v>
      </c>
      <c r="M43" s="86">
        <v>7</v>
      </c>
      <c r="N43" s="3">
        <f t="shared" si="19"/>
        <v>10.199999999999999</v>
      </c>
      <c r="O43">
        <v>2</v>
      </c>
      <c r="P43">
        <v>2</v>
      </c>
      <c r="Q43" s="20">
        <v>1</v>
      </c>
      <c r="V43" s="25">
        <f t="shared" si="6"/>
        <v>11.111111111111111</v>
      </c>
      <c r="W43" s="10">
        <v>18.753375337533754</v>
      </c>
      <c r="X43" s="22">
        <v>4</v>
      </c>
      <c r="Y43" s="41">
        <f t="shared" si="8"/>
        <v>7.9642264226422643</v>
      </c>
      <c r="AA43">
        <v>1</v>
      </c>
      <c r="AC43">
        <v>1</v>
      </c>
      <c r="AD43">
        <v>1</v>
      </c>
      <c r="AE43">
        <v>0.5</v>
      </c>
      <c r="AF43">
        <v>1</v>
      </c>
      <c r="AG43">
        <v>1</v>
      </c>
      <c r="AH43">
        <v>1</v>
      </c>
      <c r="AI43">
        <f t="shared" si="9"/>
        <v>12</v>
      </c>
      <c r="AJ43" s="74">
        <v>17.200000000000003</v>
      </c>
      <c r="AK43" s="84">
        <v>7</v>
      </c>
      <c r="AL43" s="54">
        <f t="shared" si="10"/>
        <v>9.77</v>
      </c>
      <c r="AM43" s="75">
        <f t="shared" si="7"/>
        <v>9.3114088075474211</v>
      </c>
      <c r="AN43">
        <v>0</v>
      </c>
      <c r="AO43" s="96">
        <v>1</v>
      </c>
      <c r="AP43" s="103">
        <f t="shared" ref="AP43:AP68" si="20">IF(AM43&lt;8,1,0)</f>
        <v>0</v>
      </c>
    </row>
    <row r="44" spans="1:43">
      <c r="A44">
        <v>42</v>
      </c>
      <c r="B44">
        <v>2013100611</v>
      </c>
      <c r="C44" t="s">
        <v>262</v>
      </c>
      <c r="K44">
        <f t="shared" si="11"/>
        <v>0</v>
      </c>
      <c r="L44">
        <v>7.4977497749774971</v>
      </c>
      <c r="M44" s="86">
        <v>5.5</v>
      </c>
      <c r="N44" s="3">
        <f t="shared" si="19"/>
        <v>4.0497749774977496</v>
      </c>
      <c r="V44" s="25">
        <f t="shared" si="6"/>
        <v>0</v>
      </c>
      <c r="W44" s="10">
        <v>5</v>
      </c>
      <c r="Y44" s="41">
        <f t="shared" si="8"/>
        <v>0.5</v>
      </c>
      <c r="AH44">
        <v>1</v>
      </c>
      <c r="AI44">
        <f t="shared" si="9"/>
        <v>1</v>
      </c>
      <c r="AJ44" s="74">
        <v>6.2</v>
      </c>
      <c r="AL44" s="54">
        <f t="shared" si="10"/>
        <v>0.97000000000000008</v>
      </c>
      <c r="AM44" s="75">
        <f t="shared" si="7"/>
        <v>1.83992499249925</v>
      </c>
      <c r="AN44">
        <f t="shared" ref="AN44:AN68" si="21">IF(AM44&gt;=8,IF(AM44&lt;10.5,1,0),0)</f>
        <v>0</v>
      </c>
      <c r="AO44" s="96">
        <f t="shared" ref="AO44:AO68" si="22">IF(AM44&gt;=10.5,1,0)</f>
        <v>0</v>
      </c>
      <c r="AP44" s="103">
        <f t="shared" si="20"/>
        <v>1</v>
      </c>
    </row>
    <row r="45" spans="1:43">
      <c r="A45">
        <v>43</v>
      </c>
      <c r="B45">
        <v>2012223801</v>
      </c>
      <c r="C45" t="s">
        <v>339</v>
      </c>
      <c r="K45">
        <f t="shared" si="11"/>
        <v>0</v>
      </c>
      <c r="L45">
        <v>0</v>
      </c>
      <c r="N45" s="3">
        <f t="shared" si="19"/>
        <v>0</v>
      </c>
      <c r="V45" s="25">
        <f t="shared" si="6"/>
        <v>0</v>
      </c>
      <c r="W45" s="10">
        <v>0</v>
      </c>
      <c r="Y45" s="41">
        <f t="shared" si="8"/>
        <v>0</v>
      </c>
      <c r="AH45">
        <v>1</v>
      </c>
      <c r="AI45">
        <f t="shared" si="9"/>
        <v>1</v>
      </c>
      <c r="AJ45" s="74">
        <v>4</v>
      </c>
      <c r="AL45" s="54">
        <f t="shared" si="10"/>
        <v>0.75</v>
      </c>
      <c r="AM45" s="75">
        <f t="shared" si="7"/>
        <v>0.25</v>
      </c>
      <c r="AN45">
        <f t="shared" si="21"/>
        <v>0</v>
      </c>
      <c r="AO45" s="96">
        <f t="shared" si="22"/>
        <v>0</v>
      </c>
      <c r="AP45" s="103">
        <f t="shared" si="20"/>
        <v>1</v>
      </c>
    </row>
    <row r="46" spans="1:43">
      <c r="A46">
        <v>44</v>
      </c>
      <c r="B46">
        <v>2015240782</v>
      </c>
      <c r="C46" t="s">
        <v>283</v>
      </c>
      <c r="I46">
        <v>1</v>
      </c>
      <c r="K46">
        <f t="shared" si="11"/>
        <v>3.333333333333333</v>
      </c>
      <c r="L46">
        <v>15.004500450045002</v>
      </c>
      <c r="M46" s="86">
        <v>2</v>
      </c>
      <c r="N46" s="3">
        <f t="shared" si="19"/>
        <v>3.7004500450045006</v>
      </c>
      <c r="O46">
        <v>2</v>
      </c>
      <c r="Q46" s="20">
        <v>1</v>
      </c>
      <c r="T46">
        <v>1</v>
      </c>
      <c r="V46" s="25">
        <f t="shared" si="6"/>
        <v>8.8888888888888893</v>
      </c>
      <c r="W46" s="10">
        <v>11.25112511251125</v>
      </c>
      <c r="X46" s="22">
        <v>1</v>
      </c>
      <c r="Y46" s="41">
        <f>+X46*0.55+W46*0.1+V46*0.35 +1</f>
        <v>5.7862236223622361</v>
      </c>
      <c r="AA46">
        <v>2</v>
      </c>
      <c r="AD46">
        <v>2</v>
      </c>
      <c r="AG46">
        <v>1</v>
      </c>
      <c r="AH46">
        <v>1</v>
      </c>
      <c r="AI46">
        <f t="shared" si="9"/>
        <v>11</v>
      </c>
      <c r="AJ46" s="74">
        <v>12.8</v>
      </c>
      <c r="AK46" s="84">
        <v>5</v>
      </c>
      <c r="AL46" s="54">
        <f t="shared" si="10"/>
        <v>7.88</v>
      </c>
      <c r="AM46" s="75">
        <f t="shared" si="7"/>
        <v>5.7888912224555789</v>
      </c>
      <c r="AN46">
        <f t="shared" si="21"/>
        <v>0</v>
      </c>
      <c r="AO46" s="96">
        <f t="shared" si="22"/>
        <v>0</v>
      </c>
      <c r="AP46" s="103">
        <f t="shared" si="20"/>
        <v>1</v>
      </c>
    </row>
    <row r="47" spans="1:43">
      <c r="A47">
        <v>45</v>
      </c>
      <c r="B47">
        <v>2015242301</v>
      </c>
      <c r="C47" t="s">
        <v>8</v>
      </c>
      <c r="K47">
        <f t="shared" si="11"/>
        <v>0</v>
      </c>
      <c r="L47">
        <v>15.004500450045002</v>
      </c>
      <c r="M47" s="86">
        <v>0</v>
      </c>
      <c r="N47" s="3">
        <f t="shared" si="19"/>
        <v>1.5004500450045004</v>
      </c>
      <c r="O47">
        <v>1.5</v>
      </c>
      <c r="P47">
        <v>1</v>
      </c>
      <c r="S47" s="20">
        <v>1</v>
      </c>
      <c r="V47" s="25">
        <f t="shared" si="6"/>
        <v>7.7777777777777777</v>
      </c>
      <c r="W47" s="10">
        <v>11.25112511251125</v>
      </c>
      <c r="X47" s="22">
        <v>1</v>
      </c>
      <c r="Y47" s="41">
        <f>+X47*0.55+W47*0.1+V47*0.35 +1</f>
        <v>5.3973347334733468</v>
      </c>
      <c r="AF47">
        <v>1</v>
      </c>
      <c r="AH47">
        <v>1</v>
      </c>
      <c r="AI47">
        <f t="shared" si="9"/>
        <v>3</v>
      </c>
      <c r="AJ47" s="74">
        <v>11.2</v>
      </c>
      <c r="AL47" s="54">
        <f t="shared" si="10"/>
        <v>2.17</v>
      </c>
      <c r="AM47" s="75">
        <f t="shared" si="7"/>
        <v>3.0225949261592824</v>
      </c>
      <c r="AN47">
        <f t="shared" si="21"/>
        <v>0</v>
      </c>
      <c r="AO47" s="96">
        <f t="shared" si="22"/>
        <v>0</v>
      </c>
      <c r="AP47" s="103">
        <f t="shared" si="20"/>
        <v>1</v>
      </c>
    </row>
    <row r="48" spans="1:43">
      <c r="A48">
        <v>46</v>
      </c>
      <c r="B48">
        <v>2014221921</v>
      </c>
      <c r="C48" t="s">
        <v>128</v>
      </c>
      <c r="E48">
        <v>1</v>
      </c>
      <c r="F48">
        <v>1</v>
      </c>
      <c r="K48">
        <f t="shared" si="11"/>
        <v>6.6666666666666661</v>
      </c>
      <c r="L48">
        <v>20</v>
      </c>
      <c r="M48" s="86">
        <v>1.5</v>
      </c>
      <c r="N48" s="3">
        <f t="shared" si="19"/>
        <v>4.8999999999999995</v>
      </c>
      <c r="V48" s="25">
        <f t="shared" si="6"/>
        <v>0</v>
      </c>
      <c r="W48" s="10">
        <v>14.999999999999998</v>
      </c>
      <c r="X48" s="22">
        <v>0.5</v>
      </c>
      <c r="Y48" s="41">
        <f t="shared" si="8"/>
        <v>1.7749999999999999</v>
      </c>
      <c r="AH48">
        <v>1</v>
      </c>
      <c r="AI48">
        <f t="shared" si="9"/>
        <v>1</v>
      </c>
      <c r="AJ48" s="74">
        <v>12.8</v>
      </c>
      <c r="AK48" s="84">
        <v>1.5</v>
      </c>
      <c r="AL48" s="54">
        <f t="shared" si="10"/>
        <v>2.4550000000000005</v>
      </c>
      <c r="AM48" s="75">
        <f t="shared" si="7"/>
        <v>3.043333333333333</v>
      </c>
      <c r="AN48">
        <f t="shared" si="21"/>
        <v>0</v>
      </c>
      <c r="AO48" s="96">
        <f t="shared" si="22"/>
        <v>0</v>
      </c>
      <c r="AP48" s="103">
        <f t="shared" si="20"/>
        <v>1</v>
      </c>
    </row>
    <row r="49" spans="1:43">
      <c r="A49">
        <v>47</v>
      </c>
      <c r="B49">
        <v>2015244331</v>
      </c>
      <c r="C49" t="s">
        <v>340</v>
      </c>
      <c r="D49">
        <v>1</v>
      </c>
      <c r="E49">
        <v>1</v>
      </c>
      <c r="F49">
        <v>1</v>
      </c>
      <c r="I49">
        <v>1</v>
      </c>
      <c r="K49">
        <f t="shared" si="11"/>
        <v>10</v>
      </c>
      <c r="L49">
        <v>17.497749774977496</v>
      </c>
      <c r="M49" s="86">
        <v>2.5</v>
      </c>
      <c r="N49" s="3">
        <f t="shared" si="19"/>
        <v>6.2497749774977498</v>
      </c>
      <c r="O49">
        <v>2</v>
      </c>
      <c r="P49">
        <v>2</v>
      </c>
      <c r="Q49" s="20">
        <v>1</v>
      </c>
      <c r="S49" s="20">
        <v>1</v>
      </c>
      <c r="V49" s="25">
        <f t="shared" si="6"/>
        <v>13.333333333333332</v>
      </c>
      <c r="W49" s="10">
        <v>13.753375337533754</v>
      </c>
      <c r="X49" s="22">
        <v>2</v>
      </c>
      <c r="Y49" s="41">
        <f t="shared" si="8"/>
        <v>7.1420042004200415</v>
      </c>
      <c r="AA49">
        <v>2</v>
      </c>
      <c r="AB49">
        <v>1</v>
      </c>
      <c r="AC49">
        <v>1</v>
      </c>
      <c r="AD49">
        <v>1</v>
      </c>
      <c r="AE49">
        <v>1</v>
      </c>
      <c r="AF49">
        <v>1</v>
      </c>
      <c r="AG49">
        <v>1</v>
      </c>
      <c r="AH49">
        <v>1</v>
      </c>
      <c r="AI49">
        <f t="shared" si="9"/>
        <v>17</v>
      </c>
      <c r="AJ49" s="74">
        <v>13.399999999999999</v>
      </c>
      <c r="AK49" s="84">
        <v>8.5</v>
      </c>
      <c r="AL49" s="54">
        <f t="shared" si="10"/>
        <v>11.965</v>
      </c>
      <c r="AM49" s="75">
        <f t="shared" si="7"/>
        <v>8.4522597259725973</v>
      </c>
      <c r="AN49">
        <f t="shared" si="21"/>
        <v>1</v>
      </c>
      <c r="AO49" s="96">
        <f t="shared" si="22"/>
        <v>0</v>
      </c>
      <c r="AP49" s="103">
        <f t="shared" si="20"/>
        <v>0</v>
      </c>
      <c r="AQ49" s="99">
        <v>16</v>
      </c>
    </row>
    <row r="50" spans="1:43">
      <c r="A50">
        <v>48</v>
      </c>
      <c r="B50">
        <v>2015202941</v>
      </c>
      <c r="C50" t="s">
        <v>129</v>
      </c>
      <c r="E50">
        <v>1</v>
      </c>
      <c r="H50">
        <v>1</v>
      </c>
      <c r="I50">
        <v>1</v>
      </c>
      <c r="J50">
        <v>1</v>
      </c>
      <c r="K50">
        <f t="shared" si="11"/>
        <v>13.333333333333332</v>
      </c>
      <c r="L50">
        <v>17.497749774977496</v>
      </c>
      <c r="M50" s="86">
        <v>6</v>
      </c>
      <c r="N50" s="3">
        <f t="shared" si="19"/>
        <v>9.3497749774977486</v>
      </c>
      <c r="O50">
        <v>1.5</v>
      </c>
      <c r="P50">
        <v>2</v>
      </c>
      <c r="Q50" s="20">
        <v>0.5</v>
      </c>
      <c r="T50">
        <v>1.5</v>
      </c>
      <c r="V50" s="25">
        <f t="shared" si="6"/>
        <v>12.222222222222223</v>
      </c>
      <c r="W50" s="10">
        <v>12.502250225022502</v>
      </c>
      <c r="X50" s="22">
        <v>4.5</v>
      </c>
      <c r="Y50" s="41">
        <f t="shared" si="8"/>
        <v>8.0030028002800275</v>
      </c>
      <c r="AA50">
        <v>2</v>
      </c>
      <c r="AD50">
        <v>2</v>
      </c>
      <c r="AF50">
        <v>1</v>
      </c>
      <c r="AH50">
        <v>1</v>
      </c>
      <c r="AI50">
        <f t="shared" si="9"/>
        <v>11</v>
      </c>
      <c r="AJ50" s="74">
        <v>13.399999999999999</v>
      </c>
      <c r="AK50" s="84">
        <v>3.5</v>
      </c>
      <c r="AL50" s="54">
        <f t="shared" si="10"/>
        <v>7.1150000000000002</v>
      </c>
      <c r="AM50" s="75">
        <f t="shared" si="7"/>
        <v>8.155925925925926</v>
      </c>
      <c r="AN50">
        <f t="shared" si="21"/>
        <v>1</v>
      </c>
      <c r="AO50" s="96">
        <f t="shared" si="22"/>
        <v>0</v>
      </c>
      <c r="AP50" s="103">
        <f t="shared" si="20"/>
        <v>0</v>
      </c>
      <c r="AQ50" s="99">
        <v>9</v>
      </c>
    </row>
    <row r="51" spans="1:43">
      <c r="A51">
        <v>49</v>
      </c>
      <c r="B51">
        <v>2007701611</v>
      </c>
      <c r="C51" t="s">
        <v>6</v>
      </c>
      <c r="K51">
        <f t="shared" si="11"/>
        <v>0</v>
      </c>
      <c r="L51">
        <v>0</v>
      </c>
      <c r="N51" s="3">
        <f t="shared" si="19"/>
        <v>0</v>
      </c>
      <c r="V51" s="25">
        <f t="shared" si="6"/>
        <v>0</v>
      </c>
      <c r="W51" s="10">
        <v>0</v>
      </c>
      <c r="Y51" s="41">
        <f t="shared" si="8"/>
        <v>0</v>
      </c>
      <c r="AH51">
        <v>1</v>
      </c>
      <c r="AI51">
        <f t="shared" si="9"/>
        <v>1</v>
      </c>
      <c r="AJ51" s="74">
        <v>4</v>
      </c>
      <c r="AL51" s="54">
        <f t="shared" si="10"/>
        <v>0.75</v>
      </c>
      <c r="AM51" s="75">
        <f t="shared" si="7"/>
        <v>0.25</v>
      </c>
      <c r="AN51">
        <f t="shared" si="21"/>
        <v>0</v>
      </c>
      <c r="AO51" s="96">
        <f t="shared" si="22"/>
        <v>0</v>
      </c>
      <c r="AP51" s="103">
        <f t="shared" si="20"/>
        <v>1</v>
      </c>
    </row>
    <row r="52" spans="1:43">
      <c r="A52">
        <v>50</v>
      </c>
      <c r="B52">
        <v>2014224491</v>
      </c>
      <c r="C52" t="s">
        <v>7</v>
      </c>
      <c r="K52">
        <f t="shared" si="11"/>
        <v>0</v>
      </c>
      <c r="L52">
        <v>0</v>
      </c>
      <c r="M52" s="86">
        <v>0</v>
      </c>
      <c r="N52" s="3">
        <f t="shared" si="19"/>
        <v>0</v>
      </c>
      <c r="V52" s="25">
        <f t="shared" si="6"/>
        <v>0</v>
      </c>
      <c r="W52" s="10">
        <v>1.251125112511251</v>
      </c>
      <c r="Y52" s="41">
        <f t="shared" si="8"/>
        <v>0.1251125112511251</v>
      </c>
      <c r="AH52">
        <v>1</v>
      </c>
      <c r="AI52">
        <f t="shared" si="9"/>
        <v>1</v>
      </c>
      <c r="AJ52" s="74">
        <v>5</v>
      </c>
      <c r="AL52" s="54">
        <f t="shared" si="10"/>
        <v>0.85</v>
      </c>
      <c r="AM52" s="75">
        <f t="shared" si="7"/>
        <v>0.32503750375037505</v>
      </c>
      <c r="AN52">
        <f t="shared" si="21"/>
        <v>0</v>
      </c>
      <c r="AO52" s="96">
        <f t="shared" si="22"/>
        <v>0</v>
      </c>
      <c r="AP52" s="103">
        <f t="shared" si="20"/>
        <v>1</v>
      </c>
    </row>
    <row r="53" spans="1:43">
      <c r="A53">
        <v>51</v>
      </c>
      <c r="B53">
        <v>2014222441</v>
      </c>
      <c r="C53" t="s">
        <v>10</v>
      </c>
      <c r="K53">
        <f t="shared" si="11"/>
        <v>0</v>
      </c>
      <c r="L53">
        <v>5.0045004500450041</v>
      </c>
      <c r="N53" s="3">
        <f t="shared" si="19"/>
        <v>0.50045004500450041</v>
      </c>
      <c r="V53" s="25">
        <f t="shared" si="6"/>
        <v>0</v>
      </c>
      <c r="W53" s="10">
        <v>5</v>
      </c>
      <c r="Y53" s="41">
        <f t="shared" si="8"/>
        <v>0.5</v>
      </c>
      <c r="AH53">
        <v>1</v>
      </c>
      <c r="AI53">
        <f t="shared" si="9"/>
        <v>1</v>
      </c>
      <c r="AJ53" s="74">
        <v>6.2</v>
      </c>
      <c r="AL53" s="54">
        <f t="shared" si="10"/>
        <v>0.97000000000000008</v>
      </c>
      <c r="AM53" s="75">
        <f t="shared" si="7"/>
        <v>0.65681668166816687</v>
      </c>
      <c r="AN53">
        <f t="shared" si="21"/>
        <v>0</v>
      </c>
      <c r="AO53" s="96">
        <f t="shared" si="22"/>
        <v>0</v>
      </c>
      <c r="AP53" s="103">
        <f t="shared" si="20"/>
        <v>1</v>
      </c>
    </row>
    <row r="54" spans="1:43">
      <c r="A54">
        <v>52</v>
      </c>
      <c r="B54">
        <v>2015101821</v>
      </c>
      <c r="C54" t="s">
        <v>117</v>
      </c>
      <c r="E54">
        <v>1</v>
      </c>
      <c r="H54">
        <v>1</v>
      </c>
      <c r="I54">
        <v>1</v>
      </c>
      <c r="J54">
        <v>1</v>
      </c>
      <c r="K54">
        <f t="shared" si="11"/>
        <v>13.333333333333332</v>
      </c>
      <c r="L54">
        <v>20</v>
      </c>
      <c r="M54" s="86">
        <v>16</v>
      </c>
      <c r="N54" s="3">
        <f t="shared" si="19"/>
        <v>15.6</v>
      </c>
      <c r="O54">
        <v>1.5</v>
      </c>
      <c r="P54">
        <v>2</v>
      </c>
      <c r="Q54" s="20">
        <v>1</v>
      </c>
      <c r="S54" s="20">
        <v>1</v>
      </c>
      <c r="T54">
        <v>1.5</v>
      </c>
      <c r="V54" s="25">
        <f t="shared" si="6"/>
        <v>15.555555555555555</v>
      </c>
      <c r="W54" s="10">
        <v>18.753375337533754</v>
      </c>
      <c r="X54" s="22">
        <v>11</v>
      </c>
      <c r="Y54" s="41">
        <f t="shared" si="8"/>
        <v>13.369781978197821</v>
      </c>
      <c r="AA54">
        <v>2</v>
      </c>
      <c r="AB54">
        <v>1</v>
      </c>
      <c r="AC54">
        <v>2</v>
      </c>
      <c r="AD54">
        <v>2</v>
      </c>
      <c r="AE54">
        <v>1</v>
      </c>
      <c r="AF54">
        <v>1</v>
      </c>
      <c r="AG54">
        <v>1</v>
      </c>
      <c r="AH54">
        <v>1</v>
      </c>
      <c r="AI54">
        <f t="shared" si="9"/>
        <v>21</v>
      </c>
      <c r="AJ54" s="74">
        <v>16.2</v>
      </c>
      <c r="AK54" s="84">
        <v>11.5</v>
      </c>
      <c r="AL54" s="54">
        <f t="shared" si="10"/>
        <v>15.294999999999998</v>
      </c>
      <c r="AM54" s="75">
        <f t="shared" si="7"/>
        <v>14.754927326065939</v>
      </c>
      <c r="AN54">
        <f t="shared" si="21"/>
        <v>0</v>
      </c>
      <c r="AO54" s="96">
        <f t="shared" si="22"/>
        <v>1</v>
      </c>
      <c r="AP54" s="103">
        <f t="shared" si="20"/>
        <v>0</v>
      </c>
    </row>
    <row r="55" spans="1:43">
      <c r="A55">
        <v>53</v>
      </c>
      <c r="B55">
        <v>2011203741</v>
      </c>
      <c r="C55" t="s">
        <v>130</v>
      </c>
      <c r="K55">
        <f t="shared" si="11"/>
        <v>0</v>
      </c>
      <c r="L55">
        <v>0</v>
      </c>
      <c r="N55" s="3">
        <f t="shared" si="19"/>
        <v>0</v>
      </c>
      <c r="V55" s="25">
        <f t="shared" si="6"/>
        <v>0</v>
      </c>
      <c r="W55" s="10">
        <v>0</v>
      </c>
      <c r="Y55" s="41">
        <f t="shared" si="8"/>
        <v>0</v>
      </c>
      <c r="AI55">
        <f t="shared" si="9"/>
        <v>0</v>
      </c>
      <c r="AJ55" s="74">
        <v>4</v>
      </c>
      <c r="AL55" s="54">
        <f t="shared" si="10"/>
        <v>0.4</v>
      </c>
      <c r="AM55" s="75">
        <f t="shared" si="7"/>
        <v>0.13333333333333333</v>
      </c>
      <c r="AN55">
        <f t="shared" si="21"/>
        <v>0</v>
      </c>
      <c r="AO55" s="96">
        <f t="shared" si="22"/>
        <v>0</v>
      </c>
      <c r="AP55" s="103">
        <f t="shared" si="20"/>
        <v>1</v>
      </c>
    </row>
    <row r="56" spans="1:43">
      <c r="A56">
        <v>54</v>
      </c>
      <c r="B56">
        <v>2015221321</v>
      </c>
      <c r="C56" t="s">
        <v>263</v>
      </c>
      <c r="K56">
        <f t="shared" si="11"/>
        <v>0</v>
      </c>
      <c r="L56">
        <v>0</v>
      </c>
      <c r="M56" s="86">
        <v>0</v>
      </c>
      <c r="N56" s="3">
        <f t="shared" si="19"/>
        <v>0</v>
      </c>
      <c r="V56" s="25">
        <f t="shared" si="6"/>
        <v>0</v>
      </c>
      <c r="W56" s="10">
        <v>0</v>
      </c>
      <c r="X56" s="22">
        <v>0.5</v>
      </c>
      <c r="Y56" s="41">
        <f t="shared" si="8"/>
        <v>0.27500000000000002</v>
      </c>
      <c r="AH56">
        <v>1</v>
      </c>
      <c r="AI56">
        <f t="shared" si="9"/>
        <v>1</v>
      </c>
      <c r="AJ56" s="74">
        <v>4</v>
      </c>
      <c r="AK56" s="84">
        <v>0</v>
      </c>
      <c r="AL56" s="54">
        <f t="shared" si="10"/>
        <v>0.75</v>
      </c>
      <c r="AM56" s="75">
        <f t="shared" si="7"/>
        <v>0.34166666666666662</v>
      </c>
      <c r="AN56">
        <f t="shared" si="21"/>
        <v>0</v>
      </c>
      <c r="AO56" s="96">
        <f t="shared" si="22"/>
        <v>0</v>
      </c>
      <c r="AP56" s="103">
        <f t="shared" si="20"/>
        <v>1</v>
      </c>
    </row>
    <row r="57" spans="1:43">
      <c r="A57">
        <v>55</v>
      </c>
      <c r="B57">
        <v>2013242291</v>
      </c>
      <c r="C57" t="s">
        <v>264</v>
      </c>
      <c r="K57">
        <f t="shared" si="11"/>
        <v>0</v>
      </c>
      <c r="L57">
        <v>2.5022502250225021</v>
      </c>
      <c r="M57" s="86">
        <v>7.5</v>
      </c>
      <c r="N57" s="3">
        <f t="shared" si="19"/>
        <v>4.7502250225022502</v>
      </c>
      <c r="V57" s="25">
        <f t="shared" si="6"/>
        <v>0</v>
      </c>
      <c r="W57" s="10">
        <v>1.251125112511251</v>
      </c>
      <c r="X57" s="22">
        <v>2.5</v>
      </c>
      <c r="Y57" s="41">
        <f t="shared" si="8"/>
        <v>1.5001125112511251</v>
      </c>
      <c r="AI57">
        <f t="shared" si="9"/>
        <v>0</v>
      </c>
      <c r="AJ57" s="74">
        <v>4.4000000000000004</v>
      </c>
      <c r="AK57" s="84">
        <v>5.5</v>
      </c>
      <c r="AL57" s="54">
        <f t="shared" si="10"/>
        <v>3.4650000000000003</v>
      </c>
      <c r="AM57" s="75">
        <f t="shared" si="7"/>
        <v>3.2384458445844584</v>
      </c>
      <c r="AN57">
        <f t="shared" si="21"/>
        <v>0</v>
      </c>
      <c r="AO57" s="96">
        <f t="shared" si="22"/>
        <v>0</v>
      </c>
      <c r="AP57" s="103">
        <f t="shared" si="20"/>
        <v>1</v>
      </c>
    </row>
    <row r="58" spans="1:43">
      <c r="A58">
        <v>56</v>
      </c>
      <c r="B58">
        <v>2014247201</v>
      </c>
      <c r="C58" t="s">
        <v>361</v>
      </c>
      <c r="K58">
        <f t="shared" si="11"/>
        <v>0</v>
      </c>
      <c r="L58">
        <v>7.4977497749774971</v>
      </c>
      <c r="N58" s="3">
        <f t="shared" si="19"/>
        <v>0.74977497749774979</v>
      </c>
      <c r="V58" s="25">
        <f t="shared" si="6"/>
        <v>0</v>
      </c>
      <c r="W58" s="10">
        <v>3.7488748874887485</v>
      </c>
      <c r="Y58" s="41">
        <f t="shared" si="8"/>
        <v>0.3748874887488749</v>
      </c>
      <c r="AH58">
        <v>1</v>
      </c>
      <c r="AI58">
        <f t="shared" si="9"/>
        <v>1</v>
      </c>
      <c r="AJ58" s="74">
        <v>5.6</v>
      </c>
      <c r="AL58" s="54">
        <f t="shared" si="10"/>
        <v>0.90999999999999992</v>
      </c>
      <c r="AM58" s="75">
        <f t="shared" si="7"/>
        <v>0.67822082208220813</v>
      </c>
      <c r="AN58">
        <f t="shared" si="21"/>
        <v>0</v>
      </c>
      <c r="AO58" s="96">
        <f t="shared" si="22"/>
        <v>0</v>
      </c>
      <c r="AP58" s="103">
        <f t="shared" si="20"/>
        <v>1</v>
      </c>
    </row>
    <row r="59" spans="1:43">
      <c r="A59">
        <v>57</v>
      </c>
      <c r="B59">
        <v>2008601791</v>
      </c>
      <c r="C59" t="s">
        <v>287</v>
      </c>
      <c r="E59">
        <v>1</v>
      </c>
      <c r="H59">
        <v>1</v>
      </c>
      <c r="I59">
        <v>1</v>
      </c>
      <c r="J59">
        <v>1</v>
      </c>
      <c r="K59">
        <f t="shared" si="11"/>
        <v>13.333333333333332</v>
      </c>
      <c r="L59">
        <v>20</v>
      </c>
      <c r="M59" s="86">
        <v>5.5</v>
      </c>
      <c r="N59" s="3">
        <f t="shared" si="19"/>
        <v>9.2999999999999989</v>
      </c>
      <c r="O59">
        <v>2</v>
      </c>
      <c r="P59">
        <v>2</v>
      </c>
      <c r="Q59" s="20">
        <v>1.5</v>
      </c>
      <c r="R59" s="20">
        <v>1</v>
      </c>
      <c r="S59" s="20">
        <v>1</v>
      </c>
      <c r="T59">
        <v>1.5</v>
      </c>
      <c r="V59" s="25">
        <f t="shared" si="6"/>
        <v>20</v>
      </c>
      <c r="W59" s="10">
        <v>20</v>
      </c>
      <c r="X59" s="22">
        <v>3</v>
      </c>
      <c r="Y59" s="41">
        <f>+X59*0.55+W59*0.1+V59*0.35 +1</f>
        <v>11.65</v>
      </c>
      <c r="Z59" s="47">
        <v>0.5</v>
      </c>
      <c r="AA59">
        <v>2</v>
      </c>
      <c r="AB59">
        <v>1</v>
      </c>
      <c r="AC59">
        <v>2</v>
      </c>
      <c r="AD59">
        <v>2</v>
      </c>
      <c r="AE59">
        <v>1</v>
      </c>
      <c r="AF59">
        <v>1</v>
      </c>
      <c r="AG59">
        <v>1</v>
      </c>
      <c r="AI59">
        <f t="shared" si="9"/>
        <v>20</v>
      </c>
      <c r="AJ59" s="74">
        <v>20</v>
      </c>
      <c r="AK59" s="84">
        <v>10</v>
      </c>
      <c r="AL59" s="54">
        <f t="shared" si="10"/>
        <v>14.775</v>
      </c>
      <c r="AM59" s="75">
        <f t="shared" si="7"/>
        <v>11.908333333333333</v>
      </c>
      <c r="AN59">
        <f t="shared" si="21"/>
        <v>0</v>
      </c>
      <c r="AO59" s="96">
        <f t="shared" si="22"/>
        <v>1</v>
      </c>
      <c r="AP59" s="103">
        <f t="shared" si="20"/>
        <v>0</v>
      </c>
    </row>
    <row r="60" spans="1:43">
      <c r="A60">
        <v>58</v>
      </c>
      <c r="B60">
        <v>2015246481</v>
      </c>
      <c r="C60" t="s">
        <v>288</v>
      </c>
      <c r="E60">
        <v>1</v>
      </c>
      <c r="H60">
        <v>1</v>
      </c>
      <c r="I60">
        <v>1</v>
      </c>
      <c r="J60">
        <v>1</v>
      </c>
      <c r="K60">
        <f t="shared" si="11"/>
        <v>13.333333333333332</v>
      </c>
      <c r="L60">
        <v>17.497749774977496</v>
      </c>
      <c r="M60" s="86">
        <v>17</v>
      </c>
      <c r="N60" s="3">
        <f t="shared" si="19"/>
        <v>15.94977497749775</v>
      </c>
      <c r="O60">
        <v>2</v>
      </c>
      <c r="P60">
        <v>2</v>
      </c>
      <c r="Q60" s="20">
        <v>1.5</v>
      </c>
      <c r="R60" s="20">
        <v>1</v>
      </c>
      <c r="T60">
        <v>1.5</v>
      </c>
      <c r="V60" s="25">
        <f t="shared" si="6"/>
        <v>17.777777777777779</v>
      </c>
      <c r="W60" s="10">
        <v>13.753375337533754</v>
      </c>
      <c r="X60" s="22">
        <v>5</v>
      </c>
      <c r="Y60" s="41">
        <f>+X60*0.55+W60*0.1+V60*0.35 +1</f>
        <v>11.347559755975599</v>
      </c>
      <c r="Z60" s="47">
        <v>0.5</v>
      </c>
      <c r="AA60">
        <v>2</v>
      </c>
      <c r="AB60">
        <v>1</v>
      </c>
      <c r="AC60">
        <v>2</v>
      </c>
      <c r="AD60">
        <v>2</v>
      </c>
      <c r="AE60">
        <v>1</v>
      </c>
      <c r="AF60">
        <v>1</v>
      </c>
      <c r="AG60">
        <v>1</v>
      </c>
      <c r="AH60">
        <v>1</v>
      </c>
      <c r="AI60">
        <f t="shared" si="9"/>
        <v>21</v>
      </c>
      <c r="AJ60" s="74">
        <v>13.399999999999999</v>
      </c>
      <c r="AK60" s="84">
        <v>13.5</v>
      </c>
      <c r="AL60" s="54">
        <f t="shared" si="10"/>
        <v>16.39</v>
      </c>
      <c r="AM60" s="75">
        <f t="shared" si="7"/>
        <v>14.562444911157783</v>
      </c>
      <c r="AN60">
        <f t="shared" si="21"/>
        <v>0</v>
      </c>
      <c r="AO60" s="96">
        <f t="shared" si="22"/>
        <v>1</v>
      </c>
      <c r="AP60" s="103">
        <f t="shared" si="20"/>
        <v>0</v>
      </c>
    </row>
    <row r="61" spans="1:43">
      <c r="A61">
        <v>59</v>
      </c>
      <c r="B61">
        <v>2015222052</v>
      </c>
      <c r="C61" t="s">
        <v>171</v>
      </c>
      <c r="I61">
        <v>1</v>
      </c>
      <c r="K61">
        <f t="shared" si="11"/>
        <v>3.333333333333333</v>
      </c>
      <c r="L61">
        <v>17.497749774977496</v>
      </c>
      <c r="M61" s="86">
        <v>1</v>
      </c>
      <c r="N61" s="3">
        <f t="shared" si="19"/>
        <v>3.3497749774977499</v>
      </c>
      <c r="O61">
        <v>2</v>
      </c>
      <c r="Q61" s="20">
        <v>1</v>
      </c>
      <c r="S61" s="20">
        <v>1</v>
      </c>
      <c r="V61" s="25">
        <f t="shared" si="6"/>
        <v>8.8888888888888893</v>
      </c>
      <c r="W61" s="10">
        <v>13.753375337533754</v>
      </c>
      <c r="X61" s="22">
        <v>2.5</v>
      </c>
      <c r="Y61" s="41">
        <f>+X61*0.55+W61*0.1+V61*0.35 +1</f>
        <v>6.8614486448644865</v>
      </c>
      <c r="AA61">
        <v>2</v>
      </c>
      <c r="AC61">
        <v>2</v>
      </c>
      <c r="AG61">
        <v>1</v>
      </c>
      <c r="AH61">
        <v>1</v>
      </c>
      <c r="AI61">
        <f t="shared" si="9"/>
        <v>11</v>
      </c>
      <c r="AJ61" s="74">
        <v>12.8</v>
      </c>
      <c r="AK61" s="84">
        <v>1</v>
      </c>
      <c r="AL61" s="54">
        <f t="shared" si="10"/>
        <v>5.68</v>
      </c>
      <c r="AM61" s="75">
        <f t="shared" si="7"/>
        <v>5.2970745407874125</v>
      </c>
      <c r="AN61">
        <f t="shared" si="21"/>
        <v>0</v>
      </c>
      <c r="AO61" s="96">
        <f t="shared" si="22"/>
        <v>0</v>
      </c>
      <c r="AP61" s="103">
        <f t="shared" si="20"/>
        <v>1</v>
      </c>
    </row>
    <row r="62" spans="1:43">
      <c r="A62">
        <v>60</v>
      </c>
      <c r="B62">
        <v>2012203621</v>
      </c>
      <c r="C62" t="s">
        <v>100</v>
      </c>
      <c r="K62">
        <f t="shared" si="11"/>
        <v>0</v>
      </c>
      <c r="L62">
        <v>0</v>
      </c>
      <c r="N62" s="3">
        <f t="shared" si="19"/>
        <v>0</v>
      </c>
      <c r="V62" s="25">
        <f t="shared" si="6"/>
        <v>0</v>
      </c>
      <c r="W62" s="10">
        <v>0</v>
      </c>
      <c r="Y62" s="41">
        <f t="shared" si="8"/>
        <v>0</v>
      </c>
      <c r="AH62">
        <v>1</v>
      </c>
      <c r="AI62">
        <f t="shared" si="9"/>
        <v>1</v>
      </c>
      <c r="AJ62" s="74">
        <v>4</v>
      </c>
      <c r="AL62" s="54">
        <f t="shared" si="10"/>
        <v>0.75</v>
      </c>
      <c r="AM62" s="75">
        <f t="shared" si="7"/>
        <v>0.25</v>
      </c>
      <c r="AN62">
        <f t="shared" si="21"/>
        <v>0</v>
      </c>
      <c r="AO62" s="96">
        <f t="shared" si="22"/>
        <v>0</v>
      </c>
      <c r="AP62" s="103">
        <f t="shared" si="20"/>
        <v>1</v>
      </c>
    </row>
    <row r="63" spans="1:43">
      <c r="A63">
        <v>61</v>
      </c>
      <c r="B63">
        <v>2015223211</v>
      </c>
      <c r="C63" t="s">
        <v>11</v>
      </c>
      <c r="K63">
        <f t="shared" si="11"/>
        <v>0</v>
      </c>
      <c r="L63">
        <v>12.502250225022502</v>
      </c>
      <c r="M63" s="86">
        <v>1.5</v>
      </c>
      <c r="N63" s="3">
        <f t="shared" si="19"/>
        <v>2.1502250225022501</v>
      </c>
      <c r="O63">
        <v>2</v>
      </c>
      <c r="P63">
        <v>1</v>
      </c>
      <c r="V63" s="25">
        <f t="shared" si="6"/>
        <v>6.6666666666666661</v>
      </c>
      <c r="W63" s="10">
        <v>8.7488748874887481</v>
      </c>
      <c r="X63" s="22">
        <v>5</v>
      </c>
      <c r="Y63" s="41">
        <f t="shared" si="8"/>
        <v>5.9582208220822075</v>
      </c>
      <c r="AC63">
        <v>2</v>
      </c>
      <c r="AF63">
        <v>1</v>
      </c>
      <c r="AH63">
        <v>1</v>
      </c>
      <c r="AI63">
        <f t="shared" si="9"/>
        <v>7</v>
      </c>
      <c r="AJ63" s="74">
        <v>9.4</v>
      </c>
      <c r="AL63" s="54">
        <f t="shared" si="10"/>
        <v>3.3899999999999997</v>
      </c>
      <c r="AM63" s="75">
        <f t="shared" si="7"/>
        <v>3.8328152815281524</v>
      </c>
      <c r="AN63">
        <f t="shared" si="21"/>
        <v>0</v>
      </c>
      <c r="AO63" s="96">
        <f t="shared" si="22"/>
        <v>0</v>
      </c>
      <c r="AP63" s="103">
        <f t="shared" si="20"/>
        <v>1</v>
      </c>
    </row>
    <row r="64" spans="1:43">
      <c r="A64">
        <v>62</v>
      </c>
      <c r="B64">
        <v>2015246522</v>
      </c>
      <c r="C64" t="s">
        <v>66</v>
      </c>
      <c r="I64">
        <v>1</v>
      </c>
      <c r="K64">
        <f t="shared" si="11"/>
        <v>3.333333333333333</v>
      </c>
      <c r="L64">
        <v>15.004500450045002</v>
      </c>
      <c r="M64" s="86">
        <v>2</v>
      </c>
      <c r="N64" s="3">
        <f t="shared" si="19"/>
        <v>3.7004500450045006</v>
      </c>
      <c r="O64">
        <v>2</v>
      </c>
      <c r="Q64" s="20">
        <v>1</v>
      </c>
      <c r="S64" s="20">
        <v>1</v>
      </c>
      <c r="V64" s="25">
        <f t="shared" si="6"/>
        <v>8.8888888888888893</v>
      </c>
      <c r="W64" s="10">
        <v>12.502250225022502</v>
      </c>
      <c r="X64" s="22">
        <v>5</v>
      </c>
      <c r="Y64" s="41">
        <f>+X64*0.55+W64*0.1+V64*0.35 +1</f>
        <v>8.1113361336133618</v>
      </c>
      <c r="AH64">
        <v>1</v>
      </c>
      <c r="AI64">
        <f t="shared" si="9"/>
        <v>1</v>
      </c>
      <c r="AJ64" s="74">
        <v>13.399999999999999</v>
      </c>
      <c r="AK64" s="84">
        <v>1</v>
      </c>
      <c r="AL64" s="54">
        <f t="shared" si="10"/>
        <v>2.2400000000000002</v>
      </c>
      <c r="AM64" s="75">
        <f t="shared" si="7"/>
        <v>4.6839287262059548</v>
      </c>
      <c r="AN64">
        <f t="shared" si="21"/>
        <v>0</v>
      </c>
      <c r="AO64" s="96">
        <f t="shared" si="22"/>
        <v>0</v>
      </c>
      <c r="AP64" s="103">
        <f t="shared" si="20"/>
        <v>1</v>
      </c>
    </row>
    <row r="65" spans="1:43">
      <c r="A65">
        <v>63</v>
      </c>
      <c r="B65">
        <v>2015245491</v>
      </c>
      <c r="C65" t="s">
        <v>12</v>
      </c>
      <c r="E65">
        <v>1</v>
      </c>
      <c r="F65">
        <v>1</v>
      </c>
      <c r="G65">
        <v>1</v>
      </c>
      <c r="H65">
        <v>1</v>
      </c>
      <c r="I65">
        <v>1</v>
      </c>
      <c r="K65">
        <f t="shared" si="11"/>
        <v>16.666666666666668</v>
      </c>
      <c r="L65">
        <v>15.004500450045002</v>
      </c>
      <c r="M65" s="86">
        <v>15</v>
      </c>
      <c r="N65" s="3">
        <f t="shared" si="19"/>
        <v>15.5004500450045</v>
      </c>
      <c r="O65">
        <v>2</v>
      </c>
      <c r="P65">
        <v>2</v>
      </c>
      <c r="Q65" s="20">
        <v>1</v>
      </c>
      <c r="R65" s="20">
        <v>1</v>
      </c>
      <c r="S65" s="20">
        <v>1</v>
      </c>
      <c r="T65">
        <v>1</v>
      </c>
      <c r="U65">
        <v>1</v>
      </c>
      <c r="V65" s="25">
        <f t="shared" si="6"/>
        <v>20</v>
      </c>
      <c r="W65" s="10">
        <v>12.502250225022502</v>
      </c>
      <c r="X65" s="22">
        <v>12.5</v>
      </c>
      <c r="Y65" s="41">
        <f t="shared" si="8"/>
        <v>15.125225022502251</v>
      </c>
      <c r="AA65">
        <v>2</v>
      </c>
      <c r="AB65">
        <v>1</v>
      </c>
      <c r="AC65">
        <v>1</v>
      </c>
      <c r="AD65">
        <v>1</v>
      </c>
      <c r="AE65">
        <v>1</v>
      </c>
      <c r="AF65">
        <v>1</v>
      </c>
      <c r="AG65">
        <v>1</v>
      </c>
      <c r="AI65">
        <f t="shared" si="9"/>
        <v>16</v>
      </c>
      <c r="AJ65" s="74">
        <v>13.399999999999999</v>
      </c>
      <c r="AK65" s="84">
        <v>16</v>
      </c>
      <c r="AL65" s="54">
        <f t="shared" si="10"/>
        <v>15.74</v>
      </c>
      <c r="AM65" s="75">
        <f t="shared" si="7"/>
        <v>15.455225022502249</v>
      </c>
      <c r="AN65">
        <f t="shared" si="21"/>
        <v>0</v>
      </c>
      <c r="AO65" s="96">
        <f t="shared" si="22"/>
        <v>1</v>
      </c>
      <c r="AP65" s="103">
        <f t="shared" si="20"/>
        <v>0</v>
      </c>
    </row>
    <row r="66" spans="1:43">
      <c r="A66">
        <v>64</v>
      </c>
      <c r="B66">
        <v>2013247471</v>
      </c>
      <c r="C66" t="s">
        <v>289</v>
      </c>
      <c r="G66">
        <v>1</v>
      </c>
      <c r="H66">
        <v>1</v>
      </c>
      <c r="I66">
        <v>1</v>
      </c>
      <c r="K66">
        <f t="shared" si="11"/>
        <v>10</v>
      </c>
      <c r="L66">
        <v>10</v>
      </c>
      <c r="M66" s="86">
        <v>7.5</v>
      </c>
      <c r="N66" s="3">
        <f t="shared" si="19"/>
        <v>8.5</v>
      </c>
      <c r="O66">
        <v>2</v>
      </c>
      <c r="Q66" s="20">
        <v>1.5</v>
      </c>
      <c r="V66" s="25">
        <f t="shared" si="6"/>
        <v>7.7777777777777777</v>
      </c>
      <c r="W66" s="10">
        <v>11.25112511251125</v>
      </c>
      <c r="X66" s="22">
        <v>4.5</v>
      </c>
      <c r="Y66" s="41">
        <f t="shared" si="8"/>
        <v>6.3223347334733475</v>
      </c>
      <c r="AA66">
        <v>2</v>
      </c>
      <c r="AB66">
        <v>0.5</v>
      </c>
      <c r="AC66">
        <v>1</v>
      </c>
      <c r="AE66">
        <v>1</v>
      </c>
      <c r="AF66">
        <v>1</v>
      </c>
      <c r="AG66">
        <v>1</v>
      </c>
      <c r="AI66">
        <f t="shared" si="9"/>
        <v>13</v>
      </c>
      <c r="AJ66" s="74">
        <v>12.2</v>
      </c>
      <c r="AK66" s="84">
        <v>11</v>
      </c>
      <c r="AL66" s="54">
        <f t="shared" si="10"/>
        <v>11.82</v>
      </c>
      <c r="AM66" s="75">
        <f t="shared" si="7"/>
        <v>8.8807782444911165</v>
      </c>
      <c r="AN66">
        <f t="shared" si="21"/>
        <v>1</v>
      </c>
      <c r="AO66" s="96">
        <f t="shared" si="22"/>
        <v>0</v>
      </c>
      <c r="AP66" s="103">
        <f t="shared" si="20"/>
        <v>0</v>
      </c>
      <c r="AQ66" s="99">
        <v>13.5</v>
      </c>
    </row>
    <row r="67" spans="1:43">
      <c r="A67">
        <v>65</v>
      </c>
      <c r="B67">
        <v>2015601711</v>
      </c>
      <c r="C67" t="s">
        <v>13</v>
      </c>
      <c r="K67">
        <f t="shared" si="11"/>
        <v>0</v>
      </c>
      <c r="L67">
        <v>5.0045004500450041</v>
      </c>
      <c r="M67" s="86">
        <v>0</v>
      </c>
      <c r="N67" s="3">
        <f>+M67*0.6+L67*0.1+K67*0.3</f>
        <v>0.50045004500450041</v>
      </c>
      <c r="V67" s="25">
        <f t="shared" si="6"/>
        <v>0</v>
      </c>
      <c r="W67" s="10">
        <v>3.7488748874887485</v>
      </c>
      <c r="X67" s="22">
        <v>2</v>
      </c>
      <c r="Y67" s="41">
        <f>+X67*0.55+W67*0.1+V67*0.35 +1</f>
        <v>2.474887488748875</v>
      </c>
      <c r="AH67">
        <v>1</v>
      </c>
      <c r="AI67">
        <f t="shared" si="9"/>
        <v>1</v>
      </c>
      <c r="AJ67" s="74">
        <v>6.6</v>
      </c>
      <c r="AL67" s="54">
        <f t="shared" si="10"/>
        <v>1.01</v>
      </c>
      <c r="AM67" s="75">
        <f t="shared" si="7"/>
        <v>1.3284458445844585</v>
      </c>
      <c r="AN67">
        <f t="shared" si="21"/>
        <v>0</v>
      </c>
      <c r="AO67" s="96">
        <f t="shared" si="22"/>
        <v>0</v>
      </c>
      <c r="AP67" s="103">
        <f t="shared" si="20"/>
        <v>1</v>
      </c>
    </row>
    <row r="68" spans="1:43">
      <c r="A68">
        <v>66</v>
      </c>
      <c r="B68">
        <v>2012248951</v>
      </c>
      <c r="C68" t="s">
        <v>138</v>
      </c>
      <c r="K68">
        <f t="shared" si="11"/>
        <v>0</v>
      </c>
      <c r="L68">
        <v>0</v>
      </c>
      <c r="M68" s="86">
        <v>0.5</v>
      </c>
      <c r="N68" s="3">
        <f>+M68*0.6+L68*0.1+K68*0.3</f>
        <v>0.3</v>
      </c>
      <c r="V68" s="25">
        <f t="shared" ref="V68:V131" si="23">SUM(O68:U68)/9*20</f>
        <v>0</v>
      </c>
      <c r="W68" s="10">
        <v>0</v>
      </c>
      <c r="Y68" s="41">
        <f t="shared" si="8"/>
        <v>0</v>
      </c>
      <c r="AH68">
        <v>1</v>
      </c>
      <c r="AI68">
        <f t="shared" si="9"/>
        <v>1</v>
      </c>
      <c r="AJ68" s="74">
        <v>4</v>
      </c>
      <c r="AL68" s="54">
        <f t="shared" si="10"/>
        <v>0.75</v>
      </c>
      <c r="AM68" s="75">
        <f t="shared" ref="AM68" si="24">AVERAGE(AL68,Y68,N68)</f>
        <v>0.35000000000000003</v>
      </c>
      <c r="AN68">
        <f t="shared" si="21"/>
        <v>0</v>
      </c>
      <c r="AO68" s="96">
        <f t="shared" si="22"/>
        <v>0</v>
      </c>
      <c r="AP68" s="103">
        <f t="shared" si="20"/>
        <v>1</v>
      </c>
    </row>
    <row r="69" spans="1:43" s="4" customFormat="1">
      <c r="M69" s="85">
        <f>AVERAGE(M3:M68)</f>
        <v>4.9019607843137258</v>
      </c>
      <c r="N69" s="5">
        <f>AVERAGE(N3:N68)</f>
        <v>5.4811526607206194</v>
      </c>
      <c r="Q69" s="19"/>
      <c r="R69" s="19"/>
      <c r="S69" s="19"/>
      <c r="V69" s="25"/>
      <c r="X69" s="85">
        <f>AVERAGE(X3:X68)</f>
        <v>3.7333333333333334</v>
      </c>
      <c r="Y69" s="61">
        <f>AVERAGE(Y3:Y68)</f>
        <v>4.9847221085744939</v>
      </c>
      <c r="Z69" s="46"/>
      <c r="AI69"/>
      <c r="AJ69" s="73">
        <v>0.1</v>
      </c>
      <c r="AK69" s="85">
        <f>AVERAGE(AK3:AK68)</f>
        <v>6.4230769230769234</v>
      </c>
      <c r="AL69" s="61">
        <f>AVERAGE(AL3:AL68)</f>
        <v>5.6134090909090899</v>
      </c>
      <c r="AN69"/>
      <c r="AO69" s="96"/>
      <c r="AP69" s="103"/>
      <c r="AQ69" s="98"/>
    </row>
    <row r="70" spans="1:43" s="4" customFormat="1">
      <c r="B70" s="4" t="s">
        <v>353</v>
      </c>
      <c r="H70" s="4" t="s">
        <v>133</v>
      </c>
      <c r="M70" s="85"/>
      <c r="N70" s="34" t="s">
        <v>292</v>
      </c>
      <c r="Q70" s="19"/>
      <c r="R70" s="19"/>
      <c r="S70" s="19"/>
      <c r="V70" s="25"/>
      <c r="X70" s="21"/>
      <c r="Y70" s="41" t="s">
        <v>292</v>
      </c>
      <c r="Z70" s="46"/>
      <c r="AI70"/>
      <c r="AJ70" s="73" t="s">
        <v>311</v>
      </c>
      <c r="AK70" s="83" t="s">
        <v>312</v>
      </c>
      <c r="AL70" s="53" t="s">
        <v>313</v>
      </c>
      <c r="AN70"/>
      <c r="AO70" s="96"/>
      <c r="AP70" s="103"/>
      <c r="AQ70" s="98"/>
    </row>
    <row r="71" spans="1:43">
      <c r="A71">
        <v>1</v>
      </c>
      <c r="B71">
        <v>2015220681</v>
      </c>
      <c r="C71" t="s">
        <v>261</v>
      </c>
      <c r="K71">
        <f>SUM(E71:J71)/5*20</f>
        <v>0</v>
      </c>
      <c r="L71">
        <v>5.0045004500450041</v>
      </c>
      <c r="N71" s="3">
        <f t="shared" ref="N71:N86" si="25">+M71*0.6+L71*0.1+K71*0.3</f>
        <v>0.50045004500450041</v>
      </c>
      <c r="V71" s="25">
        <f t="shared" si="23"/>
        <v>0</v>
      </c>
      <c r="W71" s="10">
        <v>2.5022502250225021</v>
      </c>
      <c r="Y71" s="41">
        <f t="shared" ref="Y71:Y132" si="26">+X71*0.55+W71*0.1+V71*0.35</f>
        <v>0.25022502250225021</v>
      </c>
      <c r="AH71">
        <v>1</v>
      </c>
      <c r="AI71">
        <f t="shared" ref="AI71:AI132" si="27">SUM(AA71:AG71)*2+AH71</f>
        <v>1</v>
      </c>
      <c r="AJ71" s="74">
        <v>5</v>
      </c>
      <c r="AL71" s="54">
        <f t="shared" ref="AL71:AL132" si="28">+AI71*0.35+AJ71*0.1+(AK71+Z71)*0.55</f>
        <v>0.85</v>
      </c>
      <c r="AM71" s="75">
        <f t="shared" ref="AM71:AM134" si="29">AVERAGE(AL71,Y71,N71)</f>
        <v>0.53355835583558353</v>
      </c>
      <c r="AN71">
        <f t="shared" ref="AN71:AN79" si="30">IF(AM71&gt;=8,IF(AM71&lt;10.5,1,0),0)</f>
        <v>0</v>
      </c>
      <c r="AO71" s="96">
        <f t="shared" ref="AO71:AO79" si="31">IF(AM71&gt;=10.5,1,0)</f>
        <v>0</v>
      </c>
      <c r="AP71" s="103">
        <f t="shared" ref="AP71:AP93" si="32">IF(AM71&lt;8,1,0)</f>
        <v>1</v>
      </c>
    </row>
    <row r="72" spans="1:43">
      <c r="A72">
        <v>2</v>
      </c>
      <c r="B72">
        <v>2015201841</v>
      </c>
      <c r="C72" t="s">
        <v>415</v>
      </c>
      <c r="E72">
        <v>1</v>
      </c>
      <c r="F72">
        <v>1</v>
      </c>
      <c r="G72">
        <v>1</v>
      </c>
      <c r="I72">
        <v>1</v>
      </c>
      <c r="J72">
        <v>1</v>
      </c>
      <c r="K72">
        <f>SUM(E72:J72)/5*20</f>
        <v>20</v>
      </c>
      <c r="L72">
        <v>20</v>
      </c>
      <c r="M72" s="86">
        <v>18</v>
      </c>
      <c r="N72" s="3">
        <f t="shared" si="25"/>
        <v>18.799999999999997</v>
      </c>
      <c r="O72">
        <v>2</v>
      </c>
      <c r="Q72" s="20">
        <v>1</v>
      </c>
      <c r="R72" s="20">
        <v>1</v>
      </c>
      <c r="S72" s="20">
        <v>1</v>
      </c>
      <c r="T72">
        <v>1</v>
      </c>
      <c r="V72" s="25">
        <f t="shared" si="23"/>
        <v>13.333333333333332</v>
      </c>
      <c r="W72" s="10">
        <v>20</v>
      </c>
      <c r="X72" s="22">
        <v>14</v>
      </c>
      <c r="Y72" s="41">
        <f>+X72*0.55+W72*0.1+V72*0.35 +1</f>
        <v>15.366666666666667</v>
      </c>
      <c r="Z72" s="47">
        <v>1</v>
      </c>
      <c r="AA72">
        <v>1</v>
      </c>
      <c r="AC72">
        <v>2</v>
      </c>
      <c r="AD72">
        <v>1</v>
      </c>
      <c r="AE72">
        <v>1</v>
      </c>
      <c r="AF72">
        <v>1</v>
      </c>
      <c r="AG72">
        <v>1</v>
      </c>
      <c r="AH72">
        <v>1</v>
      </c>
      <c r="AI72">
        <f t="shared" si="27"/>
        <v>15</v>
      </c>
      <c r="AJ72" s="74">
        <v>20</v>
      </c>
      <c r="AK72" s="84">
        <v>13</v>
      </c>
      <c r="AL72" s="54">
        <f t="shared" si="28"/>
        <v>14.950000000000001</v>
      </c>
      <c r="AM72" s="75">
        <f t="shared" si="29"/>
        <v>16.372222222222224</v>
      </c>
      <c r="AN72">
        <f t="shared" si="30"/>
        <v>0</v>
      </c>
      <c r="AO72" s="96">
        <f t="shared" si="31"/>
        <v>1</v>
      </c>
      <c r="AP72" s="103">
        <f t="shared" si="32"/>
        <v>0</v>
      </c>
    </row>
    <row r="73" spans="1:43">
      <c r="A73">
        <v>3</v>
      </c>
      <c r="B73">
        <v>2015800271</v>
      </c>
      <c r="C73" t="s">
        <v>414</v>
      </c>
      <c r="F73">
        <v>1</v>
      </c>
      <c r="G73">
        <v>1</v>
      </c>
      <c r="I73">
        <v>1</v>
      </c>
      <c r="K73">
        <f t="shared" ref="K73:K135" si="33">SUM(E73:J73)/5*20</f>
        <v>12</v>
      </c>
      <c r="L73">
        <v>17.497749774977496</v>
      </c>
      <c r="M73" s="86">
        <v>6.5</v>
      </c>
      <c r="N73" s="3">
        <f t="shared" si="25"/>
        <v>9.2497749774977489</v>
      </c>
      <c r="O73">
        <v>2</v>
      </c>
      <c r="P73">
        <v>1.5</v>
      </c>
      <c r="R73" s="20">
        <v>1</v>
      </c>
      <c r="S73" s="20">
        <v>1</v>
      </c>
      <c r="T73">
        <v>1</v>
      </c>
      <c r="V73" s="25">
        <f t="shared" si="23"/>
        <v>14.444444444444445</v>
      </c>
      <c r="W73" s="10">
        <v>17.5022502250225</v>
      </c>
      <c r="X73" s="22">
        <v>2.5</v>
      </c>
      <c r="Y73" s="41">
        <f t="shared" si="26"/>
        <v>8.1807805780578065</v>
      </c>
      <c r="AA73">
        <v>1</v>
      </c>
      <c r="AC73">
        <v>1</v>
      </c>
      <c r="AD73">
        <v>1</v>
      </c>
      <c r="AE73">
        <v>0.5</v>
      </c>
      <c r="AF73">
        <v>1</v>
      </c>
      <c r="AH73">
        <v>1</v>
      </c>
      <c r="AI73">
        <f t="shared" si="27"/>
        <v>10</v>
      </c>
      <c r="AJ73" s="74">
        <v>16.2</v>
      </c>
      <c r="AK73" s="84">
        <v>8.5</v>
      </c>
      <c r="AL73" s="42">
        <f>+AI73*0.35+AJ73*0.1+(AK73+Z73)*0.55+1</f>
        <v>10.795000000000002</v>
      </c>
      <c r="AM73" s="75">
        <f t="shared" si="29"/>
        <v>9.4085185185185196</v>
      </c>
      <c r="AN73">
        <f t="shared" si="30"/>
        <v>1</v>
      </c>
      <c r="AO73" s="96">
        <f t="shared" si="31"/>
        <v>0</v>
      </c>
      <c r="AP73" s="103">
        <f t="shared" si="32"/>
        <v>0</v>
      </c>
      <c r="AQ73" s="99">
        <v>10.5</v>
      </c>
    </row>
    <row r="74" spans="1:43">
      <c r="A74">
        <v>4</v>
      </c>
      <c r="B74">
        <v>2015242251</v>
      </c>
      <c r="C74" t="s">
        <v>362</v>
      </c>
      <c r="K74">
        <f t="shared" si="33"/>
        <v>0</v>
      </c>
      <c r="L74">
        <v>7.4977497749774971</v>
      </c>
      <c r="M74" s="86">
        <v>1.5</v>
      </c>
      <c r="N74" s="3">
        <f t="shared" si="25"/>
        <v>1.6497749774977497</v>
      </c>
      <c r="V74" s="25">
        <f t="shared" si="23"/>
        <v>0</v>
      </c>
      <c r="W74" s="10">
        <v>7.5022502250225012</v>
      </c>
      <c r="X74" s="22">
        <v>0.5</v>
      </c>
      <c r="Y74" s="41">
        <f t="shared" si="26"/>
        <v>1.0252250225022501</v>
      </c>
      <c r="AH74">
        <v>1</v>
      </c>
      <c r="AI74">
        <f t="shared" si="27"/>
        <v>1</v>
      </c>
      <c r="AJ74" s="74">
        <v>9</v>
      </c>
      <c r="AK74" s="84">
        <v>2.5</v>
      </c>
      <c r="AL74" s="54">
        <f t="shared" si="28"/>
        <v>2.625</v>
      </c>
      <c r="AM74" s="75">
        <f t="shared" si="29"/>
        <v>1.7666666666666666</v>
      </c>
      <c r="AN74">
        <f t="shared" si="30"/>
        <v>0</v>
      </c>
      <c r="AO74" s="96">
        <f t="shared" si="31"/>
        <v>0</v>
      </c>
      <c r="AP74" s="103">
        <f t="shared" si="32"/>
        <v>1</v>
      </c>
    </row>
    <row r="75" spans="1:43">
      <c r="A75">
        <v>5</v>
      </c>
      <c r="B75">
        <v>2015241361</v>
      </c>
      <c r="C75" t="s">
        <v>99</v>
      </c>
      <c r="E75">
        <v>1</v>
      </c>
      <c r="F75">
        <v>1</v>
      </c>
      <c r="G75">
        <v>1</v>
      </c>
      <c r="I75">
        <v>1</v>
      </c>
      <c r="J75">
        <v>1</v>
      </c>
      <c r="K75">
        <f t="shared" si="33"/>
        <v>20</v>
      </c>
      <c r="L75">
        <v>20</v>
      </c>
      <c r="M75" s="86">
        <v>8.5</v>
      </c>
      <c r="N75" s="3">
        <f t="shared" si="25"/>
        <v>13.1</v>
      </c>
      <c r="O75">
        <v>2</v>
      </c>
      <c r="P75">
        <v>2</v>
      </c>
      <c r="Q75" s="20">
        <v>1</v>
      </c>
      <c r="R75" s="20">
        <v>1</v>
      </c>
      <c r="S75" s="20">
        <v>1</v>
      </c>
      <c r="T75">
        <v>1</v>
      </c>
      <c r="V75" s="25">
        <f t="shared" si="23"/>
        <v>17.777777777777779</v>
      </c>
      <c r="W75" s="10">
        <v>18.753375337533754</v>
      </c>
      <c r="X75" s="22">
        <v>1</v>
      </c>
      <c r="Y75" s="41">
        <f>+X75*0.55+W75*0.1+V75*0.35 +1</f>
        <v>9.6475597559755979</v>
      </c>
      <c r="AA75">
        <v>1</v>
      </c>
      <c r="AC75">
        <v>1</v>
      </c>
      <c r="AD75">
        <v>1</v>
      </c>
      <c r="AE75">
        <v>0.5</v>
      </c>
      <c r="AF75">
        <v>1</v>
      </c>
      <c r="AG75">
        <v>1</v>
      </c>
      <c r="AI75">
        <f t="shared" si="27"/>
        <v>11</v>
      </c>
      <c r="AJ75" s="74">
        <v>17.799999999999997</v>
      </c>
      <c r="AK75" s="84">
        <v>9</v>
      </c>
      <c r="AL75" s="54">
        <f t="shared" si="28"/>
        <v>10.579999999999998</v>
      </c>
      <c r="AM75" s="75">
        <f t="shared" si="29"/>
        <v>11.109186585325199</v>
      </c>
      <c r="AN75">
        <f t="shared" si="30"/>
        <v>0</v>
      </c>
      <c r="AO75" s="96">
        <f t="shared" si="31"/>
        <v>1</v>
      </c>
      <c r="AP75" s="103">
        <f t="shared" si="32"/>
        <v>0</v>
      </c>
    </row>
    <row r="76" spans="1:43">
      <c r="A76">
        <v>6</v>
      </c>
      <c r="B76">
        <v>2015200361</v>
      </c>
      <c r="C76" t="s">
        <v>302</v>
      </c>
      <c r="E76">
        <v>1</v>
      </c>
      <c r="F76">
        <v>1</v>
      </c>
      <c r="G76">
        <v>0.5</v>
      </c>
      <c r="I76">
        <v>1</v>
      </c>
      <c r="J76">
        <v>1</v>
      </c>
      <c r="K76">
        <f t="shared" si="33"/>
        <v>18</v>
      </c>
      <c r="L76">
        <v>20</v>
      </c>
      <c r="M76" s="86">
        <v>12</v>
      </c>
      <c r="N76" s="3">
        <f t="shared" si="25"/>
        <v>14.599999999999998</v>
      </c>
      <c r="O76">
        <v>2</v>
      </c>
      <c r="P76">
        <v>2</v>
      </c>
      <c r="Q76" s="20">
        <v>1</v>
      </c>
      <c r="R76" s="20">
        <v>1</v>
      </c>
      <c r="S76" s="20">
        <v>1</v>
      </c>
      <c r="T76">
        <v>1</v>
      </c>
      <c r="U76">
        <v>2</v>
      </c>
      <c r="V76" s="25">
        <f t="shared" si="23"/>
        <v>22.222222222222221</v>
      </c>
      <c r="W76" s="10">
        <v>18.753375337533754</v>
      </c>
      <c r="X76" s="22">
        <v>2.5</v>
      </c>
      <c r="Y76" s="41">
        <f>+X76*0.55+W76*0.1+V76*0.35 +1</f>
        <v>12.028115311531153</v>
      </c>
      <c r="Z76" s="47">
        <v>1</v>
      </c>
      <c r="AA76">
        <v>2</v>
      </c>
      <c r="AC76">
        <v>1</v>
      </c>
      <c r="AD76">
        <v>2</v>
      </c>
      <c r="AE76">
        <v>1</v>
      </c>
      <c r="AF76">
        <v>1</v>
      </c>
      <c r="AG76">
        <v>1</v>
      </c>
      <c r="AH76">
        <v>1</v>
      </c>
      <c r="AI76">
        <f t="shared" si="27"/>
        <v>17</v>
      </c>
      <c r="AJ76" s="74">
        <v>17.799999999999997</v>
      </c>
      <c r="AK76" s="84">
        <v>10</v>
      </c>
      <c r="AL76" s="54">
        <f t="shared" si="28"/>
        <v>13.78</v>
      </c>
      <c r="AM76" s="75">
        <f t="shared" si="29"/>
        <v>13.469371770510383</v>
      </c>
      <c r="AN76">
        <f t="shared" si="30"/>
        <v>0</v>
      </c>
      <c r="AO76" s="96">
        <f t="shared" si="31"/>
        <v>1</v>
      </c>
      <c r="AP76" s="103">
        <f t="shared" si="32"/>
        <v>0</v>
      </c>
    </row>
    <row r="77" spans="1:43">
      <c r="A77">
        <v>7</v>
      </c>
      <c r="B77">
        <v>2015247671</v>
      </c>
      <c r="C77" t="s">
        <v>335</v>
      </c>
      <c r="E77">
        <v>1</v>
      </c>
      <c r="F77">
        <v>1</v>
      </c>
      <c r="G77">
        <v>1</v>
      </c>
      <c r="H77" t="s">
        <v>121</v>
      </c>
      <c r="I77">
        <v>1</v>
      </c>
      <c r="J77">
        <v>1</v>
      </c>
      <c r="K77">
        <f t="shared" si="33"/>
        <v>20</v>
      </c>
      <c r="L77">
        <v>20</v>
      </c>
      <c r="M77" s="86">
        <v>5</v>
      </c>
      <c r="N77" s="3">
        <f t="shared" si="25"/>
        <v>11</v>
      </c>
      <c r="O77">
        <v>2</v>
      </c>
      <c r="P77">
        <v>2</v>
      </c>
      <c r="S77" s="20">
        <v>1</v>
      </c>
      <c r="T77">
        <v>1</v>
      </c>
      <c r="V77" s="25">
        <f t="shared" si="23"/>
        <v>13.333333333333332</v>
      </c>
      <c r="W77" s="10">
        <v>20</v>
      </c>
      <c r="X77" s="22">
        <v>0.5</v>
      </c>
      <c r="Y77" s="41">
        <f>+X77*0.55+W77*0.1+V77*0.35 +1</f>
        <v>7.9416666666666664</v>
      </c>
      <c r="AA77">
        <v>1</v>
      </c>
      <c r="AC77">
        <v>2</v>
      </c>
      <c r="AD77">
        <v>2</v>
      </c>
      <c r="AE77">
        <v>1</v>
      </c>
      <c r="AF77">
        <v>1</v>
      </c>
      <c r="AG77">
        <v>1</v>
      </c>
      <c r="AH77">
        <v>1</v>
      </c>
      <c r="AI77">
        <f t="shared" si="27"/>
        <v>17</v>
      </c>
      <c r="AJ77" s="74">
        <v>20</v>
      </c>
      <c r="AK77" s="84">
        <v>9</v>
      </c>
      <c r="AL77" s="54">
        <f t="shared" si="28"/>
        <v>12.899999999999999</v>
      </c>
      <c r="AM77" s="75">
        <f t="shared" si="29"/>
        <v>10.613888888888889</v>
      </c>
      <c r="AN77">
        <f t="shared" si="30"/>
        <v>0</v>
      </c>
      <c r="AO77" s="96">
        <f t="shared" si="31"/>
        <v>1</v>
      </c>
      <c r="AP77" s="103">
        <f t="shared" si="32"/>
        <v>0</v>
      </c>
    </row>
    <row r="78" spans="1:43">
      <c r="A78">
        <v>8</v>
      </c>
      <c r="B78">
        <v>2015100301</v>
      </c>
      <c r="C78" t="s">
        <v>359</v>
      </c>
      <c r="E78">
        <v>1</v>
      </c>
      <c r="F78">
        <v>1</v>
      </c>
      <c r="G78">
        <v>1</v>
      </c>
      <c r="I78">
        <v>1</v>
      </c>
      <c r="J78">
        <v>1</v>
      </c>
      <c r="K78">
        <f t="shared" si="33"/>
        <v>20</v>
      </c>
      <c r="L78">
        <v>20</v>
      </c>
      <c r="M78" s="86">
        <v>14.5</v>
      </c>
      <c r="N78" s="3">
        <f t="shared" si="25"/>
        <v>16.7</v>
      </c>
      <c r="O78">
        <v>2</v>
      </c>
      <c r="P78">
        <v>1</v>
      </c>
      <c r="Q78" s="20">
        <v>1</v>
      </c>
      <c r="S78" s="20">
        <v>1</v>
      </c>
      <c r="T78">
        <v>1</v>
      </c>
      <c r="V78" s="25">
        <f t="shared" si="23"/>
        <v>13.333333333333332</v>
      </c>
      <c r="W78" s="10">
        <v>20</v>
      </c>
      <c r="X78" s="22">
        <v>7.5</v>
      </c>
      <c r="Y78" s="41">
        <f t="shared" si="26"/>
        <v>10.791666666666666</v>
      </c>
      <c r="AA78">
        <v>2</v>
      </c>
      <c r="AC78">
        <v>2</v>
      </c>
      <c r="AD78">
        <v>2</v>
      </c>
      <c r="AE78">
        <v>1</v>
      </c>
      <c r="AF78">
        <v>1</v>
      </c>
      <c r="AG78">
        <v>1</v>
      </c>
      <c r="AH78">
        <v>1</v>
      </c>
      <c r="AI78">
        <f t="shared" si="27"/>
        <v>19</v>
      </c>
      <c r="AJ78" s="74">
        <v>20</v>
      </c>
      <c r="AK78" s="84">
        <v>8.5</v>
      </c>
      <c r="AL78" s="54">
        <f t="shared" si="28"/>
        <v>13.324999999999999</v>
      </c>
      <c r="AM78" s="75">
        <f t="shared" si="29"/>
        <v>13.605555555555554</v>
      </c>
      <c r="AN78">
        <f t="shared" si="30"/>
        <v>0</v>
      </c>
      <c r="AO78" s="96">
        <f t="shared" si="31"/>
        <v>1</v>
      </c>
      <c r="AP78" s="103">
        <f t="shared" si="32"/>
        <v>0</v>
      </c>
    </row>
    <row r="79" spans="1:43">
      <c r="A79">
        <v>9</v>
      </c>
      <c r="B79">
        <v>2015240381</v>
      </c>
      <c r="C79" t="s">
        <v>398</v>
      </c>
      <c r="K79">
        <f t="shared" si="33"/>
        <v>0</v>
      </c>
      <c r="L79">
        <v>12.502250225022502</v>
      </c>
      <c r="M79" s="86">
        <v>3</v>
      </c>
      <c r="N79" s="3">
        <f t="shared" si="25"/>
        <v>3.05022502250225</v>
      </c>
      <c r="V79" s="25">
        <f t="shared" si="23"/>
        <v>0</v>
      </c>
      <c r="W79" s="10">
        <v>13.753375337533754</v>
      </c>
      <c r="X79" s="22">
        <v>0.5</v>
      </c>
      <c r="Y79" s="41">
        <f t="shared" si="26"/>
        <v>1.6503375337533757</v>
      </c>
      <c r="AH79">
        <v>1</v>
      </c>
      <c r="AI79">
        <f t="shared" si="27"/>
        <v>1</v>
      </c>
      <c r="AJ79" s="74">
        <v>14</v>
      </c>
      <c r="AK79" s="84">
        <v>0</v>
      </c>
      <c r="AL79" s="54">
        <f t="shared" si="28"/>
        <v>1.75</v>
      </c>
      <c r="AM79" s="75">
        <f t="shared" si="29"/>
        <v>2.1501875187518755</v>
      </c>
      <c r="AN79">
        <f t="shared" si="30"/>
        <v>0</v>
      </c>
      <c r="AO79" s="96">
        <f t="shared" si="31"/>
        <v>0</v>
      </c>
      <c r="AP79" s="103">
        <f t="shared" si="32"/>
        <v>1</v>
      </c>
    </row>
    <row r="80" spans="1:43">
      <c r="A80">
        <v>10</v>
      </c>
      <c r="B80">
        <v>2015132011</v>
      </c>
      <c r="C80" t="s">
        <v>69</v>
      </c>
      <c r="D80">
        <v>1</v>
      </c>
      <c r="E80">
        <v>0.5</v>
      </c>
      <c r="F80">
        <v>1</v>
      </c>
      <c r="G80">
        <v>0.5</v>
      </c>
      <c r="I80">
        <v>1</v>
      </c>
      <c r="J80">
        <v>1</v>
      </c>
      <c r="K80">
        <f t="shared" si="33"/>
        <v>16</v>
      </c>
      <c r="L80">
        <v>12.502250225022502</v>
      </c>
      <c r="M80" s="86">
        <v>7.5</v>
      </c>
      <c r="N80" s="3">
        <f t="shared" si="25"/>
        <v>10.55022502250225</v>
      </c>
      <c r="O80">
        <v>2</v>
      </c>
      <c r="P80">
        <v>2</v>
      </c>
      <c r="Q80" s="20">
        <v>1</v>
      </c>
      <c r="R80" s="20">
        <v>1</v>
      </c>
      <c r="S80" s="20">
        <v>1</v>
      </c>
      <c r="T80">
        <v>1</v>
      </c>
      <c r="V80" s="25">
        <f t="shared" si="23"/>
        <v>17.777777777777779</v>
      </c>
      <c r="W80" s="10">
        <v>13.753375337533754</v>
      </c>
      <c r="X80" s="22">
        <v>1</v>
      </c>
      <c r="Y80" s="41">
        <f>+X80*0.55+W80*0.1+V80*0.35 +1</f>
        <v>9.1475597559755979</v>
      </c>
      <c r="Z80" s="47">
        <v>0.5</v>
      </c>
      <c r="AA80">
        <v>1</v>
      </c>
      <c r="AC80">
        <v>1</v>
      </c>
      <c r="AD80">
        <v>1</v>
      </c>
      <c r="AE80">
        <v>1</v>
      </c>
      <c r="AF80">
        <v>1</v>
      </c>
      <c r="AG80">
        <v>1</v>
      </c>
      <c r="AH80">
        <v>1</v>
      </c>
      <c r="AI80">
        <f t="shared" si="27"/>
        <v>13</v>
      </c>
      <c r="AJ80" s="74">
        <v>15</v>
      </c>
      <c r="AK80" s="84">
        <v>4.5</v>
      </c>
      <c r="AL80" s="54">
        <f t="shared" si="28"/>
        <v>8.8000000000000007</v>
      </c>
      <c r="AM80" s="75">
        <f t="shared" si="29"/>
        <v>9.499261592825949</v>
      </c>
      <c r="AN80">
        <v>0</v>
      </c>
      <c r="AO80" s="96">
        <v>1</v>
      </c>
      <c r="AP80" s="103">
        <f t="shared" si="32"/>
        <v>0</v>
      </c>
    </row>
    <row r="81" spans="1:43">
      <c r="A81">
        <v>11</v>
      </c>
      <c r="B81">
        <v>2015200721</v>
      </c>
      <c r="C81" t="s">
        <v>143</v>
      </c>
      <c r="E81">
        <v>1</v>
      </c>
      <c r="G81">
        <v>1</v>
      </c>
      <c r="I81">
        <v>1</v>
      </c>
      <c r="J81">
        <v>1</v>
      </c>
      <c r="K81">
        <f t="shared" si="33"/>
        <v>16</v>
      </c>
      <c r="L81">
        <v>20</v>
      </c>
      <c r="M81" s="86">
        <v>11.5</v>
      </c>
      <c r="N81" s="3">
        <f t="shared" si="25"/>
        <v>13.7</v>
      </c>
      <c r="O81">
        <v>2</v>
      </c>
      <c r="P81">
        <v>1</v>
      </c>
      <c r="Q81" s="20">
        <v>1</v>
      </c>
      <c r="R81" s="20">
        <v>1</v>
      </c>
      <c r="S81" s="20">
        <v>1</v>
      </c>
      <c r="T81">
        <v>1</v>
      </c>
      <c r="U81">
        <v>1</v>
      </c>
      <c r="V81" s="25">
        <f t="shared" si="23"/>
        <v>17.777777777777779</v>
      </c>
      <c r="W81" s="10">
        <v>20</v>
      </c>
      <c r="X81" s="22">
        <v>4.5</v>
      </c>
      <c r="Y81" s="41">
        <f>+X81*0.55+W81*0.1+V81*0.35 +1</f>
        <v>11.697222222222223</v>
      </c>
      <c r="AA81">
        <v>1</v>
      </c>
      <c r="AC81">
        <v>1</v>
      </c>
      <c r="AD81">
        <v>1</v>
      </c>
      <c r="AE81">
        <v>1</v>
      </c>
      <c r="AF81">
        <v>1</v>
      </c>
      <c r="AG81">
        <v>1</v>
      </c>
      <c r="AH81">
        <v>1</v>
      </c>
      <c r="AI81">
        <f t="shared" si="27"/>
        <v>13</v>
      </c>
      <c r="AJ81" s="74">
        <v>20</v>
      </c>
      <c r="AK81" s="84">
        <v>8</v>
      </c>
      <c r="AL81" s="42">
        <f>+AI81*0.35+AJ81*0.1+(AK81+Z81)*0.55+1</f>
        <v>11.95</v>
      </c>
      <c r="AM81" s="75">
        <f t="shared" si="29"/>
        <v>12.449074074074074</v>
      </c>
      <c r="AN81">
        <f t="shared" ref="AN81:AN87" si="34">IF(AM81&gt;=8,IF(AM81&lt;10.5,1,0),0)</f>
        <v>0</v>
      </c>
      <c r="AO81" s="96">
        <f t="shared" ref="AO81:AO87" si="35">IF(AM81&gt;=10.5,1,0)</f>
        <v>1</v>
      </c>
      <c r="AP81" s="103">
        <f t="shared" si="32"/>
        <v>0</v>
      </c>
    </row>
    <row r="82" spans="1:43">
      <c r="A82">
        <v>12</v>
      </c>
      <c r="B82">
        <v>2015200621</v>
      </c>
      <c r="C82" t="s">
        <v>144</v>
      </c>
      <c r="K82">
        <f t="shared" si="33"/>
        <v>0</v>
      </c>
      <c r="L82">
        <v>15.004500450045002</v>
      </c>
      <c r="M82" s="86">
        <v>5.5</v>
      </c>
      <c r="N82" s="3">
        <f t="shared" si="25"/>
        <v>4.8004500450045002</v>
      </c>
      <c r="O82">
        <v>2</v>
      </c>
      <c r="V82" s="25">
        <f t="shared" si="23"/>
        <v>4.4444444444444446</v>
      </c>
      <c r="W82" s="10">
        <v>13.753375337533754</v>
      </c>
      <c r="X82" s="22">
        <v>0.5</v>
      </c>
      <c r="Y82" s="41">
        <f t="shared" si="26"/>
        <v>3.2058930893089315</v>
      </c>
      <c r="AH82">
        <v>1</v>
      </c>
      <c r="AI82">
        <f t="shared" si="27"/>
        <v>1</v>
      </c>
      <c r="AJ82" s="74">
        <v>14</v>
      </c>
      <c r="AK82" s="84">
        <v>0.5</v>
      </c>
      <c r="AL82" s="54">
        <f t="shared" si="28"/>
        <v>2.0249999999999999</v>
      </c>
      <c r="AM82" s="75">
        <f t="shared" si="29"/>
        <v>3.3437810447711436</v>
      </c>
      <c r="AN82">
        <f t="shared" si="34"/>
        <v>0</v>
      </c>
      <c r="AO82" s="96">
        <f t="shared" si="35"/>
        <v>0</v>
      </c>
      <c r="AP82" s="103">
        <f t="shared" si="32"/>
        <v>1</v>
      </c>
    </row>
    <row r="83" spans="1:43">
      <c r="A83">
        <v>13</v>
      </c>
      <c r="B83">
        <v>2015245801</v>
      </c>
      <c r="C83" t="s">
        <v>375</v>
      </c>
      <c r="E83">
        <v>1</v>
      </c>
      <c r="F83">
        <v>1</v>
      </c>
      <c r="G83">
        <v>1</v>
      </c>
      <c r="I83">
        <v>0.5</v>
      </c>
      <c r="J83">
        <v>1</v>
      </c>
      <c r="K83">
        <f t="shared" si="33"/>
        <v>18</v>
      </c>
      <c r="L83">
        <v>15.004500450045002</v>
      </c>
      <c r="M83" s="86">
        <v>7</v>
      </c>
      <c r="N83" s="3">
        <f t="shared" si="25"/>
        <v>11.1004500450045</v>
      </c>
      <c r="O83">
        <v>1.5</v>
      </c>
      <c r="Q83" s="20">
        <v>1</v>
      </c>
      <c r="R83" s="20">
        <v>1</v>
      </c>
      <c r="S83" s="20">
        <v>1</v>
      </c>
      <c r="T83">
        <v>1</v>
      </c>
      <c r="V83" s="25">
        <f t="shared" si="23"/>
        <v>12.222222222222223</v>
      </c>
      <c r="W83" s="10">
        <v>10</v>
      </c>
      <c r="X83" s="22">
        <v>1</v>
      </c>
      <c r="Y83" s="41">
        <f>+X83*0.55+W83*0.1+V83*0.35 +1</f>
        <v>6.8277777777777775</v>
      </c>
      <c r="AA83">
        <v>1</v>
      </c>
      <c r="AC83">
        <v>1</v>
      </c>
      <c r="AD83">
        <v>1</v>
      </c>
      <c r="AF83">
        <v>1</v>
      </c>
      <c r="AG83">
        <v>1</v>
      </c>
      <c r="AH83">
        <v>1</v>
      </c>
      <c r="AI83">
        <f t="shared" si="27"/>
        <v>11</v>
      </c>
      <c r="AJ83" s="74">
        <v>11.2</v>
      </c>
      <c r="AK83" s="84">
        <v>5</v>
      </c>
      <c r="AL83" s="54">
        <f t="shared" si="28"/>
        <v>7.72</v>
      </c>
      <c r="AM83" s="75">
        <f t="shared" si="29"/>
        <v>8.5494092742607588</v>
      </c>
      <c r="AN83">
        <f t="shared" si="34"/>
        <v>1</v>
      </c>
      <c r="AO83" s="96">
        <f t="shared" si="35"/>
        <v>0</v>
      </c>
      <c r="AP83" s="103">
        <f t="shared" si="32"/>
        <v>0</v>
      </c>
      <c r="AQ83" s="99">
        <v>7.5</v>
      </c>
    </row>
    <row r="84" spans="1:43">
      <c r="A84">
        <v>14</v>
      </c>
      <c r="B84">
        <v>2015201151</v>
      </c>
      <c r="C84" t="s">
        <v>369</v>
      </c>
      <c r="E84">
        <v>1</v>
      </c>
      <c r="F84">
        <v>1</v>
      </c>
      <c r="G84">
        <v>1</v>
      </c>
      <c r="I84">
        <v>1</v>
      </c>
      <c r="J84">
        <v>1</v>
      </c>
      <c r="K84">
        <f t="shared" si="33"/>
        <v>20</v>
      </c>
      <c r="L84">
        <v>20</v>
      </c>
      <c r="M84" s="86">
        <v>8.5</v>
      </c>
      <c r="N84" s="3">
        <f t="shared" si="25"/>
        <v>13.1</v>
      </c>
      <c r="O84">
        <v>1.5</v>
      </c>
      <c r="P84">
        <v>1</v>
      </c>
      <c r="Q84" s="20">
        <v>1</v>
      </c>
      <c r="S84" s="20">
        <v>1</v>
      </c>
      <c r="T84">
        <v>1</v>
      </c>
      <c r="V84" s="25">
        <f t="shared" si="23"/>
        <v>12.222222222222223</v>
      </c>
      <c r="W84" s="10">
        <v>20</v>
      </c>
      <c r="X84" s="22">
        <v>12.5</v>
      </c>
      <c r="Y84" s="41">
        <f t="shared" si="26"/>
        <v>13.152777777777779</v>
      </c>
      <c r="AA84">
        <v>2</v>
      </c>
      <c r="AC84">
        <v>1</v>
      </c>
      <c r="AD84">
        <v>2</v>
      </c>
      <c r="AE84">
        <v>0.5</v>
      </c>
      <c r="AF84">
        <v>1</v>
      </c>
      <c r="AG84">
        <v>1</v>
      </c>
      <c r="AH84">
        <v>1</v>
      </c>
      <c r="AI84">
        <f t="shared" si="27"/>
        <v>16</v>
      </c>
      <c r="AJ84" s="74">
        <v>20</v>
      </c>
      <c r="AK84" s="84">
        <v>10</v>
      </c>
      <c r="AL84" s="54">
        <f t="shared" si="28"/>
        <v>13.1</v>
      </c>
      <c r="AM84" s="75">
        <f t="shared" si="29"/>
        <v>13.117592592592594</v>
      </c>
      <c r="AN84">
        <f t="shared" si="34"/>
        <v>0</v>
      </c>
      <c r="AO84" s="96">
        <f t="shared" si="35"/>
        <v>1</v>
      </c>
      <c r="AP84" s="103">
        <f t="shared" si="32"/>
        <v>0</v>
      </c>
    </row>
    <row r="85" spans="1:43">
      <c r="A85">
        <v>15</v>
      </c>
      <c r="B85">
        <v>2013221201</v>
      </c>
      <c r="C85" t="s">
        <v>372</v>
      </c>
      <c r="E85">
        <v>1</v>
      </c>
      <c r="J85">
        <v>1</v>
      </c>
      <c r="K85">
        <f t="shared" si="33"/>
        <v>8</v>
      </c>
      <c r="L85">
        <v>10</v>
      </c>
      <c r="M85" s="86">
        <v>0.5</v>
      </c>
      <c r="N85" s="3">
        <f t="shared" si="25"/>
        <v>3.7</v>
      </c>
      <c r="V85" s="25">
        <f t="shared" si="23"/>
        <v>0</v>
      </c>
      <c r="W85" s="10">
        <v>5</v>
      </c>
      <c r="Y85" s="41">
        <f t="shared" si="26"/>
        <v>0.5</v>
      </c>
      <c r="AH85">
        <v>1</v>
      </c>
      <c r="AI85">
        <f t="shared" si="27"/>
        <v>1</v>
      </c>
      <c r="AJ85" s="74">
        <v>6.2</v>
      </c>
      <c r="AL85" s="54">
        <f t="shared" si="28"/>
        <v>0.97000000000000008</v>
      </c>
      <c r="AM85" s="75">
        <f t="shared" si="29"/>
        <v>1.7233333333333334</v>
      </c>
      <c r="AN85">
        <f t="shared" si="34"/>
        <v>0</v>
      </c>
      <c r="AO85" s="96">
        <f t="shared" si="35"/>
        <v>0</v>
      </c>
      <c r="AP85" s="103">
        <f t="shared" si="32"/>
        <v>1</v>
      </c>
    </row>
    <row r="86" spans="1:43">
      <c r="A86">
        <v>16</v>
      </c>
      <c r="B86">
        <v>2015247121</v>
      </c>
      <c r="C86" t="s">
        <v>365</v>
      </c>
      <c r="K86">
        <f t="shared" si="33"/>
        <v>0</v>
      </c>
      <c r="L86">
        <v>7.4977497749774971</v>
      </c>
      <c r="N86" s="3">
        <f t="shared" si="25"/>
        <v>0.74977497749774979</v>
      </c>
      <c r="V86" s="25">
        <f t="shared" si="23"/>
        <v>0</v>
      </c>
      <c r="W86" s="10">
        <v>7.5022502250225012</v>
      </c>
      <c r="Y86" s="41">
        <f t="shared" si="26"/>
        <v>0.75022502250225021</v>
      </c>
      <c r="AH86">
        <v>1</v>
      </c>
      <c r="AI86">
        <f t="shared" si="27"/>
        <v>1</v>
      </c>
      <c r="AJ86" s="74">
        <v>7.2</v>
      </c>
      <c r="AL86" s="54">
        <f t="shared" si="28"/>
        <v>1.07</v>
      </c>
      <c r="AM86" s="75">
        <f t="shared" si="29"/>
        <v>0.8566666666666668</v>
      </c>
      <c r="AN86">
        <f t="shared" si="34"/>
        <v>0</v>
      </c>
      <c r="AO86" s="96">
        <f t="shared" si="35"/>
        <v>0</v>
      </c>
      <c r="AP86" s="103">
        <f t="shared" si="32"/>
        <v>1</v>
      </c>
    </row>
    <row r="87" spans="1:43">
      <c r="A87">
        <v>17</v>
      </c>
      <c r="C87" t="s">
        <v>137</v>
      </c>
      <c r="L87">
        <v>0</v>
      </c>
      <c r="V87" s="25">
        <f t="shared" si="23"/>
        <v>0</v>
      </c>
      <c r="W87" s="10">
        <v>1.251125112511251</v>
      </c>
      <c r="X87" s="22">
        <v>6.5</v>
      </c>
      <c r="Y87" s="41">
        <f t="shared" si="26"/>
        <v>3.7001125112511253</v>
      </c>
      <c r="AH87">
        <v>1</v>
      </c>
      <c r="AI87">
        <f t="shared" si="27"/>
        <v>1</v>
      </c>
      <c r="AJ87" s="74">
        <v>5.6</v>
      </c>
      <c r="AL87" s="54">
        <f t="shared" si="28"/>
        <v>0.90999999999999992</v>
      </c>
      <c r="AM87" s="75">
        <f t="shared" si="29"/>
        <v>2.3050562556255625</v>
      </c>
      <c r="AN87">
        <f t="shared" si="34"/>
        <v>0</v>
      </c>
      <c r="AO87" s="96">
        <f t="shared" si="35"/>
        <v>0</v>
      </c>
      <c r="AP87" s="103">
        <f t="shared" si="32"/>
        <v>1</v>
      </c>
    </row>
    <row r="88" spans="1:43">
      <c r="A88">
        <v>18</v>
      </c>
      <c r="B88">
        <v>2015244231</v>
      </c>
      <c r="C88" t="s">
        <v>206</v>
      </c>
      <c r="E88">
        <v>1</v>
      </c>
      <c r="G88">
        <v>1</v>
      </c>
      <c r="I88">
        <v>1</v>
      </c>
      <c r="K88">
        <f t="shared" si="33"/>
        <v>12</v>
      </c>
      <c r="L88">
        <v>20</v>
      </c>
      <c r="M88" s="86">
        <v>2.5</v>
      </c>
      <c r="N88" s="3">
        <f t="shared" ref="N88:N118" si="36">+M88*0.6+L88*0.1+K88*0.3</f>
        <v>7.1</v>
      </c>
      <c r="O88">
        <v>1.5</v>
      </c>
      <c r="P88">
        <v>1</v>
      </c>
      <c r="Q88" s="20">
        <v>1</v>
      </c>
      <c r="R88" s="20">
        <v>1</v>
      </c>
      <c r="S88" s="20">
        <v>1</v>
      </c>
      <c r="U88">
        <v>1</v>
      </c>
      <c r="V88" s="25">
        <f t="shared" si="23"/>
        <v>14.444444444444445</v>
      </c>
      <c r="W88" s="10">
        <v>18.753375337533754</v>
      </c>
      <c r="X88" s="22">
        <v>3.5</v>
      </c>
      <c r="Y88" s="41">
        <f>+X88*0.55+W88*0.1+V88*0.35 +1</f>
        <v>9.8558930893089318</v>
      </c>
      <c r="Z88" s="47">
        <v>1</v>
      </c>
      <c r="AA88">
        <v>2</v>
      </c>
      <c r="AE88">
        <v>1</v>
      </c>
      <c r="AG88">
        <v>1</v>
      </c>
      <c r="AH88">
        <v>1</v>
      </c>
      <c r="AI88">
        <f t="shared" si="27"/>
        <v>9</v>
      </c>
      <c r="AJ88" s="74">
        <v>16.2</v>
      </c>
      <c r="AK88" s="84">
        <v>9.5</v>
      </c>
      <c r="AL88" s="54">
        <f t="shared" si="28"/>
        <v>10.545</v>
      </c>
      <c r="AM88" s="75">
        <f t="shared" si="29"/>
        <v>9.1669643631029771</v>
      </c>
      <c r="AN88">
        <v>0</v>
      </c>
      <c r="AO88" s="96">
        <v>1</v>
      </c>
      <c r="AP88" s="103">
        <f t="shared" si="32"/>
        <v>0</v>
      </c>
    </row>
    <row r="89" spans="1:43">
      <c r="A89">
        <v>19</v>
      </c>
      <c r="B89">
        <v>2015220671</v>
      </c>
      <c r="C89" t="s">
        <v>394</v>
      </c>
      <c r="E89">
        <v>1</v>
      </c>
      <c r="F89">
        <v>1</v>
      </c>
      <c r="G89">
        <v>1</v>
      </c>
      <c r="I89">
        <v>1</v>
      </c>
      <c r="J89">
        <v>1</v>
      </c>
      <c r="K89">
        <f t="shared" si="33"/>
        <v>20</v>
      </c>
      <c r="L89">
        <v>20</v>
      </c>
      <c r="M89" s="86">
        <v>10</v>
      </c>
      <c r="N89" s="3">
        <f t="shared" si="36"/>
        <v>14</v>
      </c>
      <c r="O89">
        <v>2</v>
      </c>
      <c r="P89">
        <v>1</v>
      </c>
      <c r="Q89" s="20">
        <v>1</v>
      </c>
      <c r="R89" s="20">
        <v>1</v>
      </c>
      <c r="S89" s="20">
        <v>1</v>
      </c>
      <c r="V89" s="25">
        <f t="shared" si="23"/>
        <v>13.333333333333332</v>
      </c>
      <c r="W89" s="10">
        <v>20</v>
      </c>
      <c r="X89" s="22">
        <v>1</v>
      </c>
      <c r="Y89" s="41">
        <f t="shared" si="26"/>
        <v>7.2166666666666659</v>
      </c>
      <c r="Z89" s="47">
        <v>1</v>
      </c>
      <c r="AA89">
        <v>2</v>
      </c>
      <c r="AC89">
        <v>1</v>
      </c>
      <c r="AD89">
        <v>1</v>
      </c>
      <c r="AF89">
        <v>1</v>
      </c>
      <c r="AG89">
        <v>1</v>
      </c>
      <c r="AH89">
        <v>1</v>
      </c>
      <c r="AI89">
        <f t="shared" si="27"/>
        <v>13</v>
      </c>
      <c r="AJ89" s="74">
        <v>17.799999999999997</v>
      </c>
      <c r="AK89" s="84">
        <v>7</v>
      </c>
      <c r="AL89" s="54">
        <f t="shared" si="28"/>
        <v>10.73</v>
      </c>
      <c r="AM89" s="75">
        <f t="shared" si="29"/>
        <v>10.648888888888889</v>
      </c>
      <c r="AN89">
        <f>IF(AM89&gt;=8,IF(AM89&lt;10.5,1,0),0)</f>
        <v>0</v>
      </c>
      <c r="AO89" s="96">
        <f t="shared" ref="AO89:AO94" si="37">IF(AM89&gt;=10.5,1,0)</f>
        <v>1</v>
      </c>
      <c r="AP89" s="103">
        <f t="shared" si="32"/>
        <v>0</v>
      </c>
    </row>
    <row r="90" spans="1:43">
      <c r="A90">
        <v>20</v>
      </c>
      <c r="B90">
        <v>2015800802</v>
      </c>
      <c r="C90" t="s">
        <v>378</v>
      </c>
      <c r="E90">
        <v>1</v>
      </c>
      <c r="F90">
        <v>0.5</v>
      </c>
      <c r="G90">
        <v>1</v>
      </c>
      <c r="I90">
        <v>1</v>
      </c>
      <c r="J90">
        <v>1</v>
      </c>
      <c r="K90">
        <f t="shared" si="33"/>
        <v>18</v>
      </c>
      <c r="L90">
        <v>17.497749774977496</v>
      </c>
      <c r="M90" s="86">
        <v>15.5</v>
      </c>
      <c r="N90" s="3">
        <f t="shared" si="36"/>
        <v>16.449774977497746</v>
      </c>
      <c r="O90">
        <v>2</v>
      </c>
      <c r="P90">
        <v>2</v>
      </c>
      <c r="Q90" s="20">
        <v>1</v>
      </c>
      <c r="R90" s="20">
        <v>1</v>
      </c>
      <c r="S90" s="20">
        <v>1</v>
      </c>
      <c r="T90">
        <v>1</v>
      </c>
      <c r="U90">
        <v>1</v>
      </c>
      <c r="V90" s="25">
        <f t="shared" si="23"/>
        <v>20</v>
      </c>
      <c r="W90" s="10">
        <v>18.753375337533754</v>
      </c>
      <c r="X90" s="22">
        <v>5.5</v>
      </c>
      <c r="Y90" s="41">
        <f>+X90*0.55+W90*0.1+V90*0.35 +1</f>
        <v>12.900337533753376</v>
      </c>
      <c r="Z90" s="47">
        <v>1</v>
      </c>
      <c r="AA90">
        <v>2</v>
      </c>
      <c r="AC90">
        <v>1</v>
      </c>
      <c r="AD90">
        <v>2</v>
      </c>
      <c r="AE90">
        <v>1</v>
      </c>
      <c r="AF90">
        <v>1</v>
      </c>
      <c r="AG90">
        <v>1</v>
      </c>
      <c r="AH90">
        <v>1</v>
      </c>
      <c r="AI90">
        <f t="shared" si="27"/>
        <v>17</v>
      </c>
      <c r="AJ90" s="74">
        <v>17.799999999999997</v>
      </c>
      <c r="AK90" s="84">
        <v>9</v>
      </c>
      <c r="AL90" s="54">
        <f t="shared" si="28"/>
        <v>13.229999999999999</v>
      </c>
      <c r="AM90" s="75">
        <f t="shared" si="29"/>
        <v>14.193370837083707</v>
      </c>
      <c r="AN90">
        <f>IF(AM90&gt;=8,IF(AM90&lt;10.5,1,0),0)</f>
        <v>0</v>
      </c>
      <c r="AO90" s="96">
        <f t="shared" si="37"/>
        <v>1</v>
      </c>
      <c r="AP90" s="103">
        <f t="shared" si="32"/>
        <v>0</v>
      </c>
    </row>
    <row r="91" spans="1:43">
      <c r="A91">
        <v>21</v>
      </c>
      <c r="B91">
        <v>2015245871</v>
      </c>
      <c r="C91" t="s">
        <v>72</v>
      </c>
      <c r="D91">
        <v>1</v>
      </c>
      <c r="E91">
        <v>0.5</v>
      </c>
      <c r="K91">
        <f t="shared" si="33"/>
        <v>2</v>
      </c>
      <c r="L91">
        <v>7.4977497749774971</v>
      </c>
      <c r="N91" s="3">
        <f t="shared" si="36"/>
        <v>1.3497749774977499</v>
      </c>
      <c r="S91" s="20">
        <v>1</v>
      </c>
      <c r="T91">
        <v>1</v>
      </c>
      <c r="V91" s="25">
        <f t="shared" si="23"/>
        <v>4.4444444444444446</v>
      </c>
      <c r="W91" s="10">
        <v>7.5022502250225012</v>
      </c>
      <c r="X91" s="22">
        <v>0.5</v>
      </c>
      <c r="Y91" s="41">
        <f>+X91*0.55+W91*0.1+V91*0.35 +1</f>
        <v>3.5807805780578059</v>
      </c>
      <c r="AA91">
        <v>2</v>
      </c>
      <c r="AC91">
        <v>1</v>
      </c>
      <c r="AD91">
        <v>2</v>
      </c>
      <c r="AF91">
        <v>1</v>
      </c>
      <c r="AG91">
        <v>1</v>
      </c>
      <c r="AH91">
        <v>1</v>
      </c>
      <c r="AI91">
        <f t="shared" si="27"/>
        <v>15</v>
      </c>
      <c r="AJ91" s="74">
        <v>12.2</v>
      </c>
      <c r="AK91" s="84">
        <v>4.5</v>
      </c>
      <c r="AL91" s="54">
        <f t="shared" si="28"/>
        <v>8.9450000000000003</v>
      </c>
      <c r="AM91" s="75">
        <f t="shared" si="29"/>
        <v>4.6251851851851855</v>
      </c>
      <c r="AN91">
        <f>IF(AM91&gt;=8,IF(AM91&lt;10.5,1,0),0)</f>
        <v>0</v>
      </c>
      <c r="AO91" s="96">
        <f t="shared" si="37"/>
        <v>0</v>
      </c>
      <c r="AP91" s="103">
        <f t="shared" si="32"/>
        <v>1</v>
      </c>
    </row>
    <row r="92" spans="1:43">
      <c r="A92">
        <v>22</v>
      </c>
      <c r="B92">
        <v>2015241201</v>
      </c>
      <c r="C92" t="s">
        <v>395</v>
      </c>
      <c r="D92">
        <v>1</v>
      </c>
      <c r="E92">
        <v>0.5</v>
      </c>
      <c r="F92">
        <v>1</v>
      </c>
      <c r="G92">
        <v>1</v>
      </c>
      <c r="I92">
        <v>1</v>
      </c>
      <c r="J92">
        <v>1</v>
      </c>
      <c r="K92">
        <f t="shared" si="33"/>
        <v>18</v>
      </c>
      <c r="L92">
        <v>20</v>
      </c>
      <c r="M92" s="86">
        <v>9</v>
      </c>
      <c r="N92" s="3">
        <f t="shared" si="36"/>
        <v>12.799999999999999</v>
      </c>
      <c r="O92">
        <v>2</v>
      </c>
      <c r="P92">
        <v>1</v>
      </c>
      <c r="Q92" s="20">
        <v>1</v>
      </c>
      <c r="R92" s="20">
        <v>1</v>
      </c>
      <c r="S92" s="20">
        <v>1</v>
      </c>
      <c r="T92">
        <v>1</v>
      </c>
      <c r="V92" s="25">
        <f t="shared" si="23"/>
        <v>15.555555555555555</v>
      </c>
      <c r="W92" s="10">
        <v>20</v>
      </c>
      <c r="X92" s="22">
        <v>5</v>
      </c>
      <c r="Y92" s="41">
        <f t="shared" si="26"/>
        <v>10.194444444444443</v>
      </c>
      <c r="AA92">
        <v>2</v>
      </c>
      <c r="AC92">
        <v>1</v>
      </c>
      <c r="AD92">
        <v>1</v>
      </c>
      <c r="AF92">
        <v>1</v>
      </c>
      <c r="AG92">
        <v>1</v>
      </c>
      <c r="AH92">
        <v>1</v>
      </c>
      <c r="AI92">
        <f t="shared" si="27"/>
        <v>13</v>
      </c>
      <c r="AJ92" s="74">
        <v>20</v>
      </c>
      <c r="AK92" s="84">
        <v>5</v>
      </c>
      <c r="AL92" s="54">
        <f t="shared" si="28"/>
        <v>9.3000000000000007</v>
      </c>
      <c r="AM92" s="75">
        <f t="shared" si="29"/>
        <v>10.764814814814814</v>
      </c>
      <c r="AN92">
        <f>IF(AM92&gt;=8,IF(AM92&lt;10.5,1,0),0)</f>
        <v>0</v>
      </c>
      <c r="AO92" s="96">
        <f t="shared" si="37"/>
        <v>1</v>
      </c>
      <c r="AP92" s="103">
        <f t="shared" si="32"/>
        <v>0</v>
      </c>
    </row>
    <row r="93" spans="1:43">
      <c r="A93">
        <v>23</v>
      </c>
      <c r="B93">
        <v>2015100951</v>
      </c>
      <c r="C93" t="s">
        <v>148</v>
      </c>
      <c r="E93">
        <v>1</v>
      </c>
      <c r="F93">
        <v>1</v>
      </c>
      <c r="G93">
        <v>1</v>
      </c>
      <c r="I93">
        <v>1</v>
      </c>
      <c r="J93">
        <v>1</v>
      </c>
      <c r="K93">
        <f t="shared" si="33"/>
        <v>20</v>
      </c>
      <c r="L93">
        <v>20</v>
      </c>
      <c r="M93" s="86">
        <v>11.5</v>
      </c>
      <c r="N93" s="3">
        <f t="shared" si="36"/>
        <v>14.899999999999999</v>
      </c>
      <c r="O93">
        <v>2</v>
      </c>
      <c r="P93">
        <v>1</v>
      </c>
      <c r="Q93" s="20">
        <v>1</v>
      </c>
      <c r="S93" s="20">
        <v>1</v>
      </c>
      <c r="T93">
        <v>1</v>
      </c>
      <c r="V93" s="25">
        <f t="shared" si="23"/>
        <v>13.333333333333332</v>
      </c>
      <c r="W93" s="10">
        <v>20</v>
      </c>
      <c r="X93" s="22">
        <v>8.5</v>
      </c>
      <c r="Y93" s="41">
        <f>+X93*0.55+W93*0.1+V93*0.35 +1</f>
        <v>12.341666666666667</v>
      </c>
      <c r="AA93">
        <v>1</v>
      </c>
      <c r="AC93">
        <v>2</v>
      </c>
      <c r="AD93">
        <v>1</v>
      </c>
      <c r="AE93">
        <v>1</v>
      </c>
      <c r="AF93">
        <v>1</v>
      </c>
      <c r="AG93">
        <v>1</v>
      </c>
      <c r="AH93">
        <v>1</v>
      </c>
      <c r="AI93">
        <f t="shared" si="27"/>
        <v>15</v>
      </c>
      <c r="AJ93" s="74">
        <v>20</v>
      </c>
      <c r="AK93" s="84">
        <v>10</v>
      </c>
      <c r="AL93" s="54">
        <f t="shared" si="28"/>
        <v>12.75</v>
      </c>
      <c r="AM93" s="75">
        <f t="shared" si="29"/>
        <v>13.330555555555556</v>
      </c>
      <c r="AN93">
        <f>IF(AM93&gt;=8,IF(AM93&lt;10.5,1,0),0)</f>
        <v>0</v>
      </c>
      <c r="AO93" s="96">
        <f t="shared" si="37"/>
        <v>1</v>
      </c>
      <c r="AP93" s="103">
        <f t="shared" si="32"/>
        <v>0</v>
      </c>
    </row>
    <row r="94" spans="1:43">
      <c r="A94">
        <v>24</v>
      </c>
      <c r="B94">
        <v>2013244801</v>
      </c>
      <c r="C94" t="s">
        <v>368</v>
      </c>
      <c r="E94">
        <v>0.5</v>
      </c>
      <c r="F94">
        <v>1</v>
      </c>
      <c r="J94">
        <v>1</v>
      </c>
      <c r="K94">
        <f t="shared" si="33"/>
        <v>10</v>
      </c>
      <c r="L94">
        <v>10</v>
      </c>
      <c r="M94" s="86">
        <v>14</v>
      </c>
      <c r="N94" s="3">
        <f t="shared" si="36"/>
        <v>12.4</v>
      </c>
      <c r="V94" s="25">
        <f t="shared" si="23"/>
        <v>0</v>
      </c>
      <c r="W94" s="10">
        <v>6.251125112511251</v>
      </c>
      <c r="X94" s="22">
        <v>0.5</v>
      </c>
      <c r="Y94" s="41">
        <f t="shared" si="26"/>
        <v>0.90011251125112512</v>
      </c>
      <c r="AA94">
        <v>0.5</v>
      </c>
      <c r="AI94">
        <f t="shared" si="27"/>
        <v>1</v>
      </c>
      <c r="AJ94" s="74">
        <v>9.4</v>
      </c>
      <c r="AK94" s="84">
        <v>5.5</v>
      </c>
      <c r="AL94" s="54">
        <f t="shared" si="28"/>
        <v>4.3150000000000004</v>
      </c>
      <c r="AM94" s="75">
        <f t="shared" si="29"/>
        <v>5.8717041704170425</v>
      </c>
      <c r="AN94">
        <v>1</v>
      </c>
      <c r="AO94" s="96">
        <f t="shared" si="37"/>
        <v>0</v>
      </c>
      <c r="AP94" s="103">
        <v>0</v>
      </c>
      <c r="AQ94" s="99">
        <v>8</v>
      </c>
    </row>
    <row r="95" spans="1:43">
      <c r="A95">
        <v>25</v>
      </c>
      <c r="B95">
        <v>2015100992</v>
      </c>
      <c r="C95" t="s">
        <v>370</v>
      </c>
      <c r="E95">
        <v>1</v>
      </c>
      <c r="G95">
        <v>1</v>
      </c>
      <c r="I95">
        <v>1</v>
      </c>
      <c r="J95">
        <v>1</v>
      </c>
      <c r="K95">
        <f t="shared" si="33"/>
        <v>16</v>
      </c>
      <c r="L95">
        <v>17.497749774977496</v>
      </c>
      <c r="M95" s="86">
        <v>3.5</v>
      </c>
      <c r="N95" s="3">
        <f t="shared" si="36"/>
        <v>8.6497749774977493</v>
      </c>
      <c r="O95">
        <v>2</v>
      </c>
      <c r="P95">
        <v>1</v>
      </c>
      <c r="Q95" s="20">
        <v>1</v>
      </c>
      <c r="R95" s="20">
        <v>1</v>
      </c>
      <c r="S95" s="20">
        <v>1</v>
      </c>
      <c r="T95">
        <v>1</v>
      </c>
      <c r="V95" s="25">
        <f t="shared" si="23"/>
        <v>15.555555555555555</v>
      </c>
      <c r="W95" s="10">
        <v>18.753375337533754</v>
      </c>
      <c r="X95" s="22">
        <v>0.5</v>
      </c>
      <c r="Y95" s="41">
        <f>+X95*0.55+W95*0.1+V95*0.35 +1</f>
        <v>8.594781978197819</v>
      </c>
      <c r="AA95">
        <v>2</v>
      </c>
      <c r="AC95">
        <v>1</v>
      </c>
      <c r="AD95">
        <v>2</v>
      </c>
      <c r="AE95">
        <v>1</v>
      </c>
      <c r="AF95">
        <v>1</v>
      </c>
      <c r="AG95">
        <v>1</v>
      </c>
      <c r="AH95">
        <v>1</v>
      </c>
      <c r="AI95">
        <f t="shared" si="27"/>
        <v>17</v>
      </c>
      <c r="AJ95" s="74">
        <v>17.200000000000003</v>
      </c>
      <c r="AK95" s="84">
        <v>8</v>
      </c>
      <c r="AL95" s="54">
        <f t="shared" si="28"/>
        <v>12.07</v>
      </c>
      <c r="AM95" s="75">
        <f t="shared" si="29"/>
        <v>9.7715189852318556</v>
      </c>
      <c r="AN95">
        <v>0</v>
      </c>
      <c r="AO95" s="96">
        <v>1</v>
      </c>
      <c r="AP95" s="103">
        <f t="shared" ref="AP95:AP120" si="38">IF(AM95&lt;8,1,0)</f>
        <v>0</v>
      </c>
    </row>
    <row r="96" spans="1:43">
      <c r="A96">
        <v>26</v>
      </c>
      <c r="B96">
        <v>2015220961</v>
      </c>
      <c r="C96" t="s">
        <v>2</v>
      </c>
      <c r="K96">
        <f t="shared" si="33"/>
        <v>0</v>
      </c>
      <c r="L96">
        <v>15.004500450045002</v>
      </c>
      <c r="M96" s="86">
        <v>2.5</v>
      </c>
      <c r="N96" s="3">
        <f t="shared" si="36"/>
        <v>3.0004500450045004</v>
      </c>
      <c r="V96" s="25">
        <f t="shared" si="23"/>
        <v>0</v>
      </c>
      <c r="W96" s="10">
        <v>14.999999999999998</v>
      </c>
      <c r="X96" s="22">
        <v>1.5</v>
      </c>
      <c r="Y96" s="41">
        <f t="shared" si="26"/>
        <v>2.3250000000000002</v>
      </c>
      <c r="AH96">
        <v>1</v>
      </c>
      <c r="AI96">
        <f t="shared" si="27"/>
        <v>1</v>
      </c>
      <c r="AJ96" s="74">
        <v>15</v>
      </c>
      <c r="AK96" s="84">
        <v>2</v>
      </c>
      <c r="AL96" s="54">
        <f t="shared" si="28"/>
        <v>2.95</v>
      </c>
      <c r="AM96" s="75">
        <f t="shared" si="29"/>
        <v>2.7584833483348334</v>
      </c>
      <c r="AN96">
        <f t="shared" ref="AN96:AN120" si="39">IF(AM96&gt;=8,IF(AM96&lt;10.5,1,0),0)</f>
        <v>0</v>
      </c>
      <c r="AO96" s="96">
        <f t="shared" ref="AO96:AO122" si="40">IF(AM96&gt;=10.5,1,0)</f>
        <v>0</v>
      </c>
      <c r="AP96" s="103">
        <f t="shared" si="38"/>
        <v>1</v>
      </c>
    </row>
    <row r="97" spans="1:43">
      <c r="A97">
        <v>27</v>
      </c>
      <c r="B97">
        <v>2015201181</v>
      </c>
      <c r="C97" t="s">
        <v>407</v>
      </c>
      <c r="E97">
        <v>1</v>
      </c>
      <c r="F97">
        <v>1</v>
      </c>
      <c r="G97">
        <v>1</v>
      </c>
      <c r="I97">
        <v>0.5</v>
      </c>
      <c r="K97">
        <f t="shared" si="33"/>
        <v>14</v>
      </c>
      <c r="L97">
        <v>15.004500450045002</v>
      </c>
      <c r="M97" s="86">
        <v>2</v>
      </c>
      <c r="N97" s="3">
        <f t="shared" si="36"/>
        <v>6.9004500450045008</v>
      </c>
      <c r="O97">
        <v>2</v>
      </c>
      <c r="P97">
        <v>2</v>
      </c>
      <c r="Q97" s="20">
        <v>1</v>
      </c>
      <c r="R97" s="20">
        <v>1</v>
      </c>
      <c r="S97" s="20">
        <v>1</v>
      </c>
      <c r="T97">
        <v>1</v>
      </c>
      <c r="V97" s="25">
        <f t="shared" si="23"/>
        <v>17.777777777777779</v>
      </c>
      <c r="W97" s="10">
        <v>17.5022502250225</v>
      </c>
      <c r="X97" s="22">
        <v>2.5</v>
      </c>
      <c r="Y97" s="41">
        <f>+X97*0.55+W97*0.1+V97*0.35 +1</f>
        <v>10.347447244724473</v>
      </c>
      <c r="AA97">
        <v>1</v>
      </c>
      <c r="AC97">
        <v>1</v>
      </c>
      <c r="AD97">
        <v>1</v>
      </c>
      <c r="AE97">
        <v>1</v>
      </c>
      <c r="AF97">
        <v>1</v>
      </c>
      <c r="AG97">
        <v>1</v>
      </c>
      <c r="AH97">
        <v>1</v>
      </c>
      <c r="AI97">
        <f t="shared" si="27"/>
        <v>13</v>
      </c>
      <c r="AJ97" s="74">
        <v>17.200000000000003</v>
      </c>
      <c r="AK97" s="84">
        <v>3</v>
      </c>
      <c r="AL97" s="54">
        <f t="shared" si="28"/>
        <v>7.9200000000000008</v>
      </c>
      <c r="AM97" s="75">
        <f t="shared" si="29"/>
        <v>8.389299096576325</v>
      </c>
      <c r="AN97">
        <f t="shared" si="39"/>
        <v>1</v>
      </c>
      <c r="AO97" s="96">
        <f t="shared" si="40"/>
        <v>0</v>
      </c>
      <c r="AP97" s="103">
        <f t="shared" si="38"/>
        <v>0</v>
      </c>
      <c r="AQ97" s="99">
        <v>11.5</v>
      </c>
    </row>
    <row r="98" spans="1:43">
      <c r="A98">
        <v>28</v>
      </c>
      <c r="B98">
        <v>2015701231</v>
      </c>
      <c r="C98" t="s">
        <v>290</v>
      </c>
      <c r="E98">
        <v>1</v>
      </c>
      <c r="F98">
        <v>1</v>
      </c>
      <c r="G98">
        <v>1</v>
      </c>
      <c r="I98">
        <v>1</v>
      </c>
      <c r="J98">
        <v>1</v>
      </c>
      <c r="K98">
        <f t="shared" si="33"/>
        <v>20</v>
      </c>
      <c r="L98">
        <v>15.004500450045002</v>
      </c>
      <c r="M98" s="86">
        <v>12</v>
      </c>
      <c r="N98" s="3">
        <f t="shared" si="36"/>
        <v>14.7004500450045</v>
      </c>
      <c r="O98">
        <v>2</v>
      </c>
      <c r="P98">
        <v>2</v>
      </c>
      <c r="Q98" s="20">
        <v>1.5</v>
      </c>
      <c r="S98" s="20">
        <v>1</v>
      </c>
      <c r="T98">
        <v>1</v>
      </c>
      <c r="V98" s="25">
        <f t="shared" si="23"/>
        <v>16.666666666666668</v>
      </c>
      <c r="W98" s="10">
        <v>14.999999999999998</v>
      </c>
      <c r="X98" s="22">
        <v>1</v>
      </c>
      <c r="Y98" s="41">
        <f>+X98*0.55+W98*0.1+V98*0.35 +1</f>
        <v>8.8833333333333329</v>
      </c>
      <c r="AA98">
        <v>2</v>
      </c>
      <c r="AC98">
        <v>2</v>
      </c>
      <c r="AD98">
        <v>2</v>
      </c>
      <c r="AE98">
        <v>1</v>
      </c>
      <c r="AF98">
        <v>1</v>
      </c>
      <c r="AG98">
        <v>1</v>
      </c>
      <c r="AH98">
        <v>1</v>
      </c>
      <c r="AI98">
        <f t="shared" si="27"/>
        <v>19</v>
      </c>
      <c r="AJ98" s="74">
        <v>14.4</v>
      </c>
      <c r="AK98" s="84">
        <v>8.5</v>
      </c>
      <c r="AL98" s="54">
        <f t="shared" si="28"/>
        <v>12.765000000000001</v>
      </c>
      <c r="AM98" s="75">
        <f t="shared" si="29"/>
        <v>12.116261126112612</v>
      </c>
      <c r="AN98">
        <f t="shared" si="39"/>
        <v>0</v>
      </c>
      <c r="AO98" s="96">
        <f t="shared" si="40"/>
        <v>1</v>
      </c>
      <c r="AP98" s="103">
        <f t="shared" si="38"/>
        <v>0</v>
      </c>
    </row>
    <row r="99" spans="1:43">
      <c r="A99">
        <v>29</v>
      </c>
      <c r="B99">
        <v>2015247501</v>
      </c>
      <c r="C99" t="s">
        <v>366</v>
      </c>
      <c r="E99">
        <v>1</v>
      </c>
      <c r="F99">
        <v>1</v>
      </c>
      <c r="G99">
        <v>1</v>
      </c>
      <c r="I99">
        <v>1</v>
      </c>
      <c r="J99">
        <v>1</v>
      </c>
      <c r="K99">
        <f t="shared" si="33"/>
        <v>20</v>
      </c>
      <c r="L99">
        <v>17.497749774977496</v>
      </c>
      <c r="M99" s="86">
        <v>10</v>
      </c>
      <c r="N99" s="3">
        <f t="shared" si="36"/>
        <v>13.749774977497751</v>
      </c>
      <c r="O99">
        <v>2</v>
      </c>
      <c r="P99">
        <v>2</v>
      </c>
      <c r="Q99" s="20">
        <v>1</v>
      </c>
      <c r="R99" s="20">
        <v>1</v>
      </c>
      <c r="S99" s="20">
        <v>1</v>
      </c>
      <c r="T99">
        <v>1</v>
      </c>
      <c r="V99" s="25">
        <f t="shared" si="23"/>
        <v>17.777777777777779</v>
      </c>
      <c r="W99" s="10">
        <v>17.5022502250225</v>
      </c>
      <c r="X99" s="22">
        <v>2.5</v>
      </c>
      <c r="Y99" s="41">
        <f t="shared" si="26"/>
        <v>9.3474472447244725</v>
      </c>
      <c r="AA99">
        <v>1</v>
      </c>
      <c r="AC99">
        <v>2</v>
      </c>
      <c r="AD99">
        <v>2</v>
      </c>
      <c r="AE99">
        <v>1</v>
      </c>
      <c r="AF99">
        <v>1</v>
      </c>
      <c r="AG99">
        <v>1</v>
      </c>
      <c r="AH99">
        <v>1</v>
      </c>
      <c r="AI99">
        <f t="shared" si="27"/>
        <v>17</v>
      </c>
      <c r="AJ99" s="74">
        <v>16.600000000000001</v>
      </c>
      <c r="AK99" s="84">
        <v>9.5</v>
      </c>
      <c r="AL99" s="54">
        <f t="shared" si="28"/>
        <v>12.835000000000001</v>
      </c>
      <c r="AM99" s="75">
        <f t="shared" si="29"/>
        <v>11.977407407407407</v>
      </c>
      <c r="AN99">
        <f t="shared" si="39"/>
        <v>0</v>
      </c>
      <c r="AO99" s="96">
        <f t="shared" si="40"/>
        <v>1</v>
      </c>
      <c r="AP99" s="103">
        <f t="shared" si="38"/>
        <v>0</v>
      </c>
    </row>
    <row r="100" spans="1:43">
      <c r="A100">
        <v>30</v>
      </c>
      <c r="B100">
        <v>2014222821</v>
      </c>
      <c r="C100" t="s">
        <v>408</v>
      </c>
      <c r="G100">
        <v>0.5</v>
      </c>
      <c r="K100">
        <f t="shared" si="33"/>
        <v>2</v>
      </c>
      <c r="L100">
        <v>17.497749774977496</v>
      </c>
      <c r="M100" s="86">
        <v>4.5</v>
      </c>
      <c r="N100" s="3">
        <f t="shared" si="36"/>
        <v>5.0497749774977496</v>
      </c>
      <c r="V100" s="25">
        <f t="shared" si="23"/>
        <v>0</v>
      </c>
      <c r="W100" s="10">
        <v>12.502250225022502</v>
      </c>
      <c r="X100" s="22">
        <v>0.5</v>
      </c>
      <c r="Y100" s="41">
        <f t="shared" si="26"/>
        <v>1.5252250225022501</v>
      </c>
      <c r="AI100">
        <f t="shared" si="27"/>
        <v>0</v>
      </c>
      <c r="AJ100" s="74">
        <v>10</v>
      </c>
      <c r="AL100" s="54">
        <f t="shared" si="28"/>
        <v>1</v>
      </c>
      <c r="AM100" s="75">
        <f t="shared" si="29"/>
        <v>2.5249999999999999</v>
      </c>
      <c r="AN100">
        <f t="shared" si="39"/>
        <v>0</v>
      </c>
      <c r="AO100" s="96">
        <f t="shared" si="40"/>
        <v>0</v>
      </c>
      <c r="AP100" s="103">
        <f t="shared" si="38"/>
        <v>1</v>
      </c>
    </row>
    <row r="101" spans="1:43">
      <c r="A101">
        <v>31</v>
      </c>
      <c r="B101">
        <v>2015222231</v>
      </c>
      <c r="C101" t="s">
        <v>358</v>
      </c>
      <c r="E101">
        <v>1</v>
      </c>
      <c r="F101">
        <v>1</v>
      </c>
      <c r="G101">
        <v>1</v>
      </c>
      <c r="I101">
        <v>1</v>
      </c>
      <c r="K101">
        <f t="shared" si="33"/>
        <v>16</v>
      </c>
      <c r="L101">
        <v>20</v>
      </c>
      <c r="M101" s="86">
        <v>14.5</v>
      </c>
      <c r="N101" s="3">
        <f t="shared" si="36"/>
        <v>15.5</v>
      </c>
      <c r="O101">
        <v>2</v>
      </c>
      <c r="P101">
        <v>1.5</v>
      </c>
      <c r="Q101" s="20">
        <v>1</v>
      </c>
      <c r="R101" s="20">
        <v>1</v>
      </c>
      <c r="S101" s="20">
        <v>1</v>
      </c>
      <c r="T101">
        <v>1</v>
      </c>
      <c r="V101" s="25">
        <f t="shared" si="23"/>
        <v>16.666666666666668</v>
      </c>
      <c r="W101" s="10">
        <v>20</v>
      </c>
      <c r="X101" s="22">
        <v>7.5</v>
      </c>
      <c r="Y101" s="41">
        <f>+X101*0.55+W101*0.1+V101*0.35 +1</f>
        <v>12.958333333333332</v>
      </c>
      <c r="AA101">
        <v>1</v>
      </c>
      <c r="AC101">
        <v>1</v>
      </c>
      <c r="AD101">
        <v>1</v>
      </c>
      <c r="AE101">
        <v>0.5</v>
      </c>
      <c r="AF101">
        <v>1</v>
      </c>
      <c r="AG101">
        <v>1</v>
      </c>
      <c r="AH101">
        <v>1</v>
      </c>
      <c r="AI101">
        <f t="shared" si="27"/>
        <v>12</v>
      </c>
      <c r="AJ101" s="74">
        <v>20</v>
      </c>
      <c r="AK101" s="84">
        <v>10.5</v>
      </c>
      <c r="AL101" s="54">
        <f t="shared" si="28"/>
        <v>11.975</v>
      </c>
      <c r="AM101" s="75">
        <f t="shared" si="29"/>
        <v>13.477777777777776</v>
      </c>
      <c r="AN101">
        <f t="shared" si="39"/>
        <v>0</v>
      </c>
      <c r="AO101" s="96">
        <f t="shared" si="40"/>
        <v>1</v>
      </c>
      <c r="AP101" s="103">
        <f t="shared" si="38"/>
        <v>0</v>
      </c>
    </row>
    <row r="102" spans="1:43">
      <c r="A102">
        <v>32</v>
      </c>
      <c r="B102">
        <v>2014223961</v>
      </c>
      <c r="C102" t="s">
        <v>400</v>
      </c>
      <c r="K102">
        <f t="shared" si="33"/>
        <v>0</v>
      </c>
      <c r="L102">
        <v>2.5022502250225021</v>
      </c>
      <c r="N102" s="3">
        <f t="shared" si="36"/>
        <v>0.25022502250225021</v>
      </c>
      <c r="V102" s="25">
        <f t="shared" si="23"/>
        <v>0</v>
      </c>
      <c r="W102" s="10">
        <v>1.251125112511251</v>
      </c>
      <c r="Y102" s="41">
        <f t="shared" si="26"/>
        <v>0.1251125112511251</v>
      </c>
      <c r="AH102">
        <v>1</v>
      </c>
      <c r="AI102">
        <f t="shared" si="27"/>
        <v>1</v>
      </c>
      <c r="AJ102" s="74">
        <v>4.4000000000000004</v>
      </c>
      <c r="AL102" s="54">
        <f t="shared" si="28"/>
        <v>0.79</v>
      </c>
      <c r="AM102" s="75">
        <f t="shared" si="29"/>
        <v>0.38844584458445847</v>
      </c>
      <c r="AN102">
        <f t="shared" si="39"/>
        <v>0</v>
      </c>
      <c r="AO102" s="96">
        <f t="shared" si="40"/>
        <v>0</v>
      </c>
      <c r="AP102" s="103">
        <f t="shared" si="38"/>
        <v>1</v>
      </c>
    </row>
    <row r="103" spans="1:43">
      <c r="A103">
        <v>33</v>
      </c>
      <c r="B103">
        <v>2015700361</v>
      </c>
      <c r="C103" t="s">
        <v>401</v>
      </c>
      <c r="E103">
        <v>1</v>
      </c>
      <c r="F103">
        <v>1</v>
      </c>
      <c r="G103">
        <v>1</v>
      </c>
      <c r="I103">
        <v>1</v>
      </c>
      <c r="J103">
        <v>1</v>
      </c>
      <c r="K103">
        <f t="shared" si="33"/>
        <v>20</v>
      </c>
      <c r="L103">
        <v>20</v>
      </c>
      <c r="M103" s="86">
        <v>6</v>
      </c>
      <c r="N103" s="3">
        <f t="shared" si="36"/>
        <v>11.6</v>
      </c>
      <c r="O103">
        <v>2</v>
      </c>
      <c r="Q103" s="20">
        <v>1</v>
      </c>
      <c r="R103" s="20">
        <v>1</v>
      </c>
      <c r="S103" s="20">
        <v>1</v>
      </c>
      <c r="T103">
        <v>1</v>
      </c>
      <c r="V103" s="25">
        <f t="shared" si="23"/>
        <v>13.333333333333332</v>
      </c>
      <c r="W103" s="10">
        <v>20</v>
      </c>
      <c r="X103" s="22">
        <v>4</v>
      </c>
      <c r="Y103" s="41">
        <f t="shared" si="26"/>
        <v>8.8666666666666671</v>
      </c>
      <c r="AA103">
        <v>2</v>
      </c>
      <c r="AC103">
        <v>1</v>
      </c>
      <c r="AD103">
        <v>2</v>
      </c>
      <c r="AE103">
        <v>1</v>
      </c>
      <c r="AF103">
        <v>1</v>
      </c>
      <c r="AG103">
        <v>1</v>
      </c>
      <c r="AH103">
        <v>1</v>
      </c>
      <c r="AI103">
        <f t="shared" si="27"/>
        <v>17</v>
      </c>
      <c r="AJ103" s="74">
        <v>20</v>
      </c>
      <c r="AK103" s="84">
        <v>10</v>
      </c>
      <c r="AL103" s="54">
        <f t="shared" si="28"/>
        <v>13.45</v>
      </c>
      <c r="AM103" s="75">
        <f t="shared" si="29"/>
        <v>11.305555555555555</v>
      </c>
      <c r="AN103">
        <f t="shared" si="39"/>
        <v>0</v>
      </c>
      <c r="AO103" s="96">
        <f t="shared" si="40"/>
        <v>1</v>
      </c>
      <c r="AP103" s="103">
        <f t="shared" si="38"/>
        <v>0</v>
      </c>
    </row>
    <row r="104" spans="1:43">
      <c r="A104">
        <v>34</v>
      </c>
      <c r="B104">
        <v>2015223271</v>
      </c>
      <c r="C104" t="s">
        <v>151</v>
      </c>
      <c r="F104">
        <v>1</v>
      </c>
      <c r="K104">
        <f t="shared" si="33"/>
        <v>4</v>
      </c>
      <c r="L104">
        <v>17.497749774977496</v>
      </c>
      <c r="M104" s="86">
        <v>2.5</v>
      </c>
      <c r="N104" s="3">
        <f t="shared" si="36"/>
        <v>4.44977497749775</v>
      </c>
      <c r="V104" s="25">
        <f t="shared" si="23"/>
        <v>0</v>
      </c>
      <c r="W104" s="10">
        <v>14.999999999999998</v>
      </c>
      <c r="X104" s="22">
        <v>0</v>
      </c>
      <c r="Y104" s="41">
        <f t="shared" si="26"/>
        <v>1.5</v>
      </c>
      <c r="AH104">
        <v>1</v>
      </c>
      <c r="AI104">
        <f t="shared" si="27"/>
        <v>1</v>
      </c>
      <c r="AJ104" s="74">
        <v>12.2</v>
      </c>
      <c r="AL104" s="54">
        <f t="shared" si="28"/>
        <v>1.5699999999999998</v>
      </c>
      <c r="AM104" s="75">
        <f t="shared" si="29"/>
        <v>2.5065916591659168</v>
      </c>
      <c r="AN104">
        <f t="shared" si="39"/>
        <v>0</v>
      </c>
      <c r="AO104" s="96">
        <f t="shared" si="40"/>
        <v>0</v>
      </c>
      <c r="AP104" s="103">
        <f t="shared" si="38"/>
        <v>1</v>
      </c>
    </row>
    <row r="105" spans="1:43">
      <c r="A105">
        <v>35</v>
      </c>
      <c r="B105">
        <v>2010222721</v>
      </c>
      <c r="C105" s="31" t="s">
        <v>409</v>
      </c>
      <c r="D105">
        <v>1</v>
      </c>
      <c r="E105">
        <v>1</v>
      </c>
      <c r="F105">
        <v>1</v>
      </c>
      <c r="G105">
        <v>1</v>
      </c>
      <c r="I105">
        <v>1</v>
      </c>
      <c r="J105">
        <v>1</v>
      </c>
      <c r="K105">
        <f t="shared" si="33"/>
        <v>20</v>
      </c>
      <c r="L105">
        <v>20</v>
      </c>
      <c r="M105" s="86">
        <v>16</v>
      </c>
      <c r="N105" s="3">
        <f t="shared" si="36"/>
        <v>17.600000000000001</v>
      </c>
      <c r="O105">
        <v>2</v>
      </c>
      <c r="P105">
        <v>1</v>
      </c>
      <c r="Q105" s="20">
        <v>1.5</v>
      </c>
      <c r="R105" s="20">
        <v>1</v>
      </c>
      <c r="S105" s="20">
        <v>1.5</v>
      </c>
      <c r="T105">
        <v>1</v>
      </c>
      <c r="U105">
        <v>1</v>
      </c>
      <c r="V105" s="25">
        <f t="shared" si="23"/>
        <v>20</v>
      </c>
      <c r="W105" s="10">
        <v>20</v>
      </c>
      <c r="X105" s="22">
        <v>13.5</v>
      </c>
      <c r="Y105" s="41">
        <f>+X105*0.55+W105*0.1+V105*0.35 +1</f>
        <v>17.425000000000001</v>
      </c>
      <c r="Z105" s="47">
        <v>2</v>
      </c>
      <c r="AA105">
        <v>2</v>
      </c>
      <c r="AC105">
        <v>2</v>
      </c>
      <c r="AD105">
        <v>2</v>
      </c>
      <c r="AE105">
        <v>1</v>
      </c>
      <c r="AF105">
        <v>1</v>
      </c>
      <c r="AG105">
        <v>1</v>
      </c>
      <c r="AH105">
        <v>1</v>
      </c>
      <c r="AI105">
        <f t="shared" si="27"/>
        <v>19</v>
      </c>
      <c r="AJ105" s="74">
        <v>20</v>
      </c>
      <c r="AK105" s="84">
        <v>13.5</v>
      </c>
      <c r="AL105" s="54">
        <f t="shared" si="28"/>
        <v>17.174999999999997</v>
      </c>
      <c r="AM105" s="75">
        <f t="shared" si="29"/>
        <v>17.399999999999999</v>
      </c>
      <c r="AN105">
        <f t="shared" si="39"/>
        <v>0</v>
      </c>
      <c r="AO105" s="96">
        <f t="shared" si="40"/>
        <v>1</v>
      </c>
      <c r="AP105" s="103">
        <f t="shared" si="38"/>
        <v>0</v>
      </c>
    </row>
    <row r="106" spans="1:43">
      <c r="A106">
        <v>36</v>
      </c>
      <c r="B106">
        <v>2015224041</v>
      </c>
      <c r="C106" t="s">
        <v>4</v>
      </c>
      <c r="F106">
        <v>1</v>
      </c>
      <c r="G106">
        <v>1</v>
      </c>
      <c r="I106">
        <v>1</v>
      </c>
      <c r="K106">
        <f t="shared" si="33"/>
        <v>12</v>
      </c>
      <c r="L106">
        <v>17.497749774977496</v>
      </c>
      <c r="M106" s="86">
        <v>5</v>
      </c>
      <c r="N106" s="3">
        <f t="shared" si="36"/>
        <v>8.3497749774977486</v>
      </c>
      <c r="V106" s="25">
        <f t="shared" si="23"/>
        <v>0</v>
      </c>
      <c r="W106" s="10">
        <v>14.999999999999998</v>
      </c>
      <c r="X106" s="22">
        <v>1.5</v>
      </c>
      <c r="Y106" s="41">
        <f t="shared" si="26"/>
        <v>2.3250000000000002</v>
      </c>
      <c r="AH106">
        <v>1</v>
      </c>
      <c r="AI106">
        <f t="shared" si="27"/>
        <v>1</v>
      </c>
      <c r="AJ106" s="74">
        <v>16.2</v>
      </c>
      <c r="AK106" s="84">
        <v>1.5</v>
      </c>
      <c r="AL106" s="54">
        <f t="shared" si="28"/>
        <v>2.7950000000000004</v>
      </c>
      <c r="AM106" s="75">
        <f t="shared" si="29"/>
        <v>4.4899249924992501</v>
      </c>
      <c r="AN106">
        <f t="shared" si="39"/>
        <v>0</v>
      </c>
      <c r="AO106" s="96">
        <f t="shared" si="40"/>
        <v>0</v>
      </c>
      <c r="AP106" s="103">
        <f t="shared" si="38"/>
        <v>1</v>
      </c>
      <c r="AQ106" s="99">
        <v>1</v>
      </c>
    </row>
    <row r="107" spans="1:43">
      <c r="A107">
        <v>37</v>
      </c>
      <c r="B107">
        <v>2015241701</v>
      </c>
      <c r="C107" t="s">
        <v>402</v>
      </c>
      <c r="E107">
        <v>1</v>
      </c>
      <c r="I107">
        <v>1</v>
      </c>
      <c r="J107">
        <v>1</v>
      </c>
      <c r="K107">
        <f t="shared" si="33"/>
        <v>12</v>
      </c>
      <c r="L107">
        <v>12.502250225022502</v>
      </c>
      <c r="M107" s="86">
        <v>6</v>
      </c>
      <c r="N107" s="3">
        <f t="shared" si="36"/>
        <v>8.4502250225022486</v>
      </c>
      <c r="O107">
        <v>1.5</v>
      </c>
      <c r="Q107" s="20">
        <v>1</v>
      </c>
      <c r="S107" s="20">
        <v>1</v>
      </c>
      <c r="T107">
        <v>1</v>
      </c>
      <c r="V107" s="25">
        <f t="shared" si="23"/>
        <v>10</v>
      </c>
      <c r="W107" s="10">
        <v>12.502250225022502</v>
      </c>
      <c r="X107" s="22">
        <v>0.5</v>
      </c>
      <c r="Y107" s="41">
        <f t="shared" si="26"/>
        <v>5.0252250225022497</v>
      </c>
      <c r="AA107">
        <v>1</v>
      </c>
      <c r="AC107">
        <v>1</v>
      </c>
      <c r="AD107">
        <v>1</v>
      </c>
      <c r="AE107">
        <v>1</v>
      </c>
      <c r="AF107">
        <v>1</v>
      </c>
      <c r="AH107">
        <v>1</v>
      </c>
      <c r="AI107">
        <f t="shared" si="27"/>
        <v>11</v>
      </c>
      <c r="AJ107" s="74">
        <v>14</v>
      </c>
      <c r="AK107" s="84">
        <v>6.5</v>
      </c>
      <c r="AL107" s="54">
        <f t="shared" si="28"/>
        <v>8.8249999999999993</v>
      </c>
      <c r="AM107" s="75">
        <f t="shared" si="29"/>
        <v>7.4334833483348319</v>
      </c>
      <c r="AN107">
        <v>1</v>
      </c>
      <c r="AO107" s="96">
        <f t="shared" si="40"/>
        <v>0</v>
      </c>
      <c r="AP107" s="103">
        <v>0</v>
      </c>
      <c r="AQ107" s="99">
        <v>2.5</v>
      </c>
    </row>
    <row r="108" spans="1:43">
      <c r="A108">
        <v>38</v>
      </c>
      <c r="B108">
        <v>2015200562</v>
      </c>
      <c r="C108" t="s">
        <v>403</v>
      </c>
      <c r="E108">
        <v>1</v>
      </c>
      <c r="F108">
        <v>1</v>
      </c>
      <c r="G108">
        <v>1</v>
      </c>
      <c r="I108">
        <v>1</v>
      </c>
      <c r="J108">
        <v>1</v>
      </c>
      <c r="K108">
        <f t="shared" si="33"/>
        <v>20</v>
      </c>
      <c r="L108">
        <v>20</v>
      </c>
      <c r="M108" s="86">
        <v>9.5</v>
      </c>
      <c r="N108" s="3">
        <f t="shared" si="36"/>
        <v>13.7</v>
      </c>
      <c r="O108">
        <v>2</v>
      </c>
      <c r="P108">
        <v>1</v>
      </c>
      <c r="Q108" s="20">
        <v>1</v>
      </c>
      <c r="R108" s="20">
        <v>1</v>
      </c>
      <c r="S108" s="20">
        <v>1</v>
      </c>
      <c r="T108">
        <v>1</v>
      </c>
      <c r="V108" s="25">
        <f t="shared" si="23"/>
        <v>15.555555555555555</v>
      </c>
      <c r="W108" s="10">
        <v>20</v>
      </c>
      <c r="X108" s="22">
        <v>1</v>
      </c>
      <c r="Y108" s="41">
        <f>+X108*0.55+W108*0.1+V108*0.35 +1</f>
        <v>8.9944444444444436</v>
      </c>
      <c r="Z108" s="47">
        <v>0.5</v>
      </c>
      <c r="AA108">
        <v>2</v>
      </c>
      <c r="AC108">
        <v>1</v>
      </c>
      <c r="AD108">
        <v>2</v>
      </c>
      <c r="AE108">
        <v>1</v>
      </c>
      <c r="AF108">
        <v>1</v>
      </c>
      <c r="AG108">
        <v>1</v>
      </c>
      <c r="AH108">
        <v>1</v>
      </c>
      <c r="AI108">
        <f t="shared" si="27"/>
        <v>17</v>
      </c>
      <c r="AJ108" s="74">
        <v>20</v>
      </c>
      <c r="AK108" s="84">
        <v>7.5</v>
      </c>
      <c r="AL108" s="54">
        <f t="shared" si="28"/>
        <v>12.35</v>
      </c>
      <c r="AM108" s="75">
        <f t="shared" si="29"/>
        <v>11.681481481481478</v>
      </c>
      <c r="AN108">
        <f t="shared" si="39"/>
        <v>0</v>
      </c>
      <c r="AO108" s="96">
        <f t="shared" si="40"/>
        <v>1</v>
      </c>
      <c r="AP108" s="103">
        <f t="shared" si="38"/>
        <v>0</v>
      </c>
    </row>
    <row r="109" spans="1:43">
      <c r="A109">
        <v>39</v>
      </c>
      <c r="B109">
        <v>2015243831</v>
      </c>
      <c r="C109" t="s">
        <v>410</v>
      </c>
      <c r="F109">
        <v>1</v>
      </c>
      <c r="K109">
        <f t="shared" si="33"/>
        <v>4</v>
      </c>
      <c r="L109">
        <v>10</v>
      </c>
      <c r="M109" s="86">
        <v>0</v>
      </c>
      <c r="N109" s="3">
        <f t="shared" si="36"/>
        <v>2.2000000000000002</v>
      </c>
      <c r="O109">
        <v>2</v>
      </c>
      <c r="P109">
        <v>2</v>
      </c>
      <c r="V109" s="25">
        <f t="shared" si="23"/>
        <v>8.8888888888888893</v>
      </c>
      <c r="W109" s="10">
        <v>8.7488748874887481</v>
      </c>
      <c r="X109" s="22">
        <v>0.5</v>
      </c>
      <c r="Y109" s="41">
        <f>+X109*0.55+W109*0.1+V109*0.35 +1</f>
        <v>5.2609985998599864</v>
      </c>
      <c r="AA109">
        <v>1</v>
      </c>
      <c r="AC109">
        <v>2</v>
      </c>
      <c r="AD109">
        <v>2</v>
      </c>
      <c r="AF109">
        <v>1</v>
      </c>
      <c r="AG109">
        <v>1</v>
      </c>
      <c r="AH109">
        <v>1</v>
      </c>
      <c r="AI109">
        <f t="shared" si="27"/>
        <v>15</v>
      </c>
      <c r="AJ109" s="74">
        <v>10.600000000000001</v>
      </c>
      <c r="AK109" s="84">
        <v>1.5</v>
      </c>
      <c r="AL109" s="54">
        <f t="shared" si="28"/>
        <v>7.1350000000000007</v>
      </c>
      <c r="AM109" s="75">
        <f t="shared" si="29"/>
        <v>4.8653328666199949</v>
      </c>
      <c r="AN109">
        <f t="shared" si="39"/>
        <v>0</v>
      </c>
      <c r="AO109" s="96">
        <f t="shared" si="40"/>
        <v>0</v>
      </c>
      <c r="AP109" s="103">
        <f t="shared" si="38"/>
        <v>1</v>
      </c>
    </row>
    <row r="110" spans="1:43">
      <c r="A110">
        <v>40</v>
      </c>
      <c r="B110">
        <v>2015600801</v>
      </c>
      <c r="C110" t="s">
        <v>31</v>
      </c>
      <c r="E110">
        <v>1</v>
      </c>
      <c r="F110">
        <v>1</v>
      </c>
      <c r="G110">
        <v>1</v>
      </c>
      <c r="I110">
        <v>1</v>
      </c>
      <c r="J110">
        <v>1</v>
      </c>
      <c r="K110">
        <f t="shared" si="33"/>
        <v>20</v>
      </c>
      <c r="L110">
        <v>20</v>
      </c>
      <c r="M110" s="86">
        <v>17</v>
      </c>
      <c r="N110" s="3">
        <f t="shared" si="36"/>
        <v>18.2</v>
      </c>
      <c r="O110">
        <v>2</v>
      </c>
      <c r="P110">
        <v>2</v>
      </c>
      <c r="Q110" s="20">
        <v>1.5</v>
      </c>
      <c r="S110" s="20">
        <v>1</v>
      </c>
      <c r="T110">
        <v>1</v>
      </c>
      <c r="U110">
        <v>1</v>
      </c>
      <c r="V110" s="25">
        <f t="shared" si="23"/>
        <v>18.888888888888889</v>
      </c>
      <c r="W110" s="10">
        <v>20</v>
      </c>
      <c r="X110" s="22">
        <v>13</v>
      </c>
      <c r="Y110" s="41">
        <f t="shared" si="26"/>
        <v>15.761111111111111</v>
      </c>
      <c r="AA110">
        <v>2</v>
      </c>
      <c r="AC110">
        <v>2</v>
      </c>
      <c r="AD110">
        <v>2</v>
      </c>
      <c r="AE110">
        <v>1</v>
      </c>
      <c r="AF110">
        <v>1</v>
      </c>
      <c r="AG110">
        <v>1</v>
      </c>
      <c r="AH110">
        <v>1</v>
      </c>
      <c r="AI110">
        <f t="shared" si="27"/>
        <v>19</v>
      </c>
      <c r="AJ110" s="74">
        <v>20</v>
      </c>
      <c r="AK110" s="84">
        <v>12</v>
      </c>
      <c r="AL110" s="54">
        <f t="shared" si="28"/>
        <v>15.25</v>
      </c>
      <c r="AM110" s="75">
        <f t="shared" si="29"/>
        <v>16.403703703703702</v>
      </c>
      <c r="AN110">
        <f t="shared" si="39"/>
        <v>0</v>
      </c>
      <c r="AO110" s="96">
        <f t="shared" si="40"/>
        <v>1</v>
      </c>
      <c r="AP110" s="103">
        <f t="shared" si="38"/>
        <v>0</v>
      </c>
    </row>
    <row r="111" spans="1:43">
      <c r="A111">
        <v>41</v>
      </c>
      <c r="B111">
        <v>2015200151</v>
      </c>
      <c r="C111" t="s">
        <v>152</v>
      </c>
      <c r="E111">
        <v>1</v>
      </c>
      <c r="F111">
        <v>1</v>
      </c>
      <c r="G111">
        <v>1</v>
      </c>
      <c r="I111">
        <v>1</v>
      </c>
      <c r="J111">
        <v>1</v>
      </c>
      <c r="K111">
        <f t="shared" si="33"/>
        <v>20</v>
      </c>
      <c r="L111">
        <v>20</v>
      </c>
      <c r="M111" s="86">
        <v>17.5</v>
      </c>
      <c r="N111" s="3">
        <f t="shared" si="36"/>
        <v>18.5</v>
      </c>
      <c r="O111">
        <v>2</v>
      </c>
      <c r="P111">
        <v>1</v>
      </c>
      <c r="Q111" s="20">
        <v>1</v>
      </c>
      <c r="S111" s="20">
        <v>1</v>
      </c>
      <c r="T111">
        <v>1</v>
      </c>
      <c r="U111">
        <v>1</v>
      </c>
      <c r="V111" s="25">
        <f t="shared" si="23"/>
        <v>15.555555555555555</v>
      </c>
      <c r="W111" s="10">
        <v>20</v>
      </c>
      <c r="X111" s="22">
        <v>15</v>
      </c>
      <c r="Y111" s="41">
        <f>+X111*0.55+W111*0.1+V111*0.35 +1</f>
        <v>16.694444444444443</v>
      </c>
      <c r="AA111">
        <v>1</v>
      </c>
      <c r="AC111">
        <v>2</v>
      </c>
      <c r="AD111">
        <v>1</v>
      </c>
      <c r="AE111">
        <v>1</v>
      </c>
      <c r="AF111">
        <v>1</v>
      </c>
      <c r="AG111">
        <v>1</v>
      </c>
      <c r="AH111">
        <v>1</v>
      </c>
      <c r="AI111">
        <f t="shared" si="27"/>
        <v>15</v>
      </c>
      <c r="AJ111" s="74">
        <v>20</v>
      </c>
      <c r="AK111" s="84">
        <v>10</v>
      </c>
      <c r="AL111" s="42">
        <f>+AI111*0.35+AJ111*0.1+(AK111+Z111)*0.55+1</f>
        <v>13.75</v>
      </c>
      <c r="AM111" s="75">
        <f t="shared" si="29"/>
        <v>16.314814814814813</v>
      </c>
      <c r="AN111">
        <f t="shared" si="39"/>
        <v>0</v>
      </c>
      <c r="AO111" s="96">
        <f t="shared" si="40"/>
        <v>1</v>
      </c>
      <c r="AP111" s="103">
        <f t="shared" si="38"/>
        <v>0</v>
      </c>
    </row>
    <row r="112" spans="1:43">
      <c r="A112">
        <v>42</v>
      </c>
      <c r="B112">
        <v>2015601432</v>
      </c>
      <c r="C112" t="s">
        <v>153</v>
      </c>
      <c r="E112">
        <v>1</v>
      </c>
      <c r="G112">
        <v>1</v>
      </c>
      <c r="I112">
        <v>1</v>
      </c>
      <c r="J112">
        <v>1</v>
      </c>
      <c r="K112">
        <f t="shared" si="33"/>
        <v>16</v>
      </c>
      <c r="L112">
        <v>20</v>
      </c>
      <c r="M112" s="86">
        <v>11.5</v>
      </c>
      <c r="N112" s="3">
        <f t="shared" si="36"/>
        <v>13.7</v>
      </c>
      <c r="O112">
        <v>2</v>
      </c>
      <c r="P112">
        <v>1</v>
      </c>
      <c r="Q112" s="20">
        <v>1</v>
      </c>
      <c r="R112" s="20">
        <v>1</v>
      </c>
      <c r="S112" s="20">
        <v>1</v>
      </c>
      <c r="T112">
        <v>1</v>
      </c>
      <c r="V112" s="25">
        <f t="shared" si="23"/>
        <v>15.555555555555555</v>
      </c>
      <c r="W112" s="10">
        <v>20</v>
      </c>
      <c r="X112" s="22">
        <v>4.5</v>
      </c>
      <c r="Y112" s="41">
        <f>+X112*0.55+W112*0.1+V112*0.35 +1</f>
        <v>10.919444444444444</v>
      </c>
      <c r="AA112">
        <v>1</v>
      </c>
      <c r="AC112">
        <v>1</v>
      </c>
      <c r="AD112">
        <v>1</v>
      </c>
      <c r="AE112">
        <v>1</v>
      </c>
      <c r="AF112">
        <v>1</v>
      </c>
      <c r="AG112">
        <v>1</v>
      </c>
      <c r="AH112">
        <v>1</v>
      </c>
      <c r="AI112">
        <f t="shared" si="27"/>
        <v>13</v>
      </c>
      <c r="AJ112" s="74">
        <v>20</v>
      </c>
      <c r="AK112" s="84">
        <v>6</v>
      </c>
      <c r="AL112" s="42">
        <f>+AI112*0.35+AJ112*0.1+(AK112+Z112)*0.55+1</f>
        <v>10.85</v>
      </c>
      <c r="AM112" s="75">
        <f t="shared" si="29"/>
        <v>11.82314814814815</v>
      </c>
      <c r="AN112">
        <f t="shared" si="39"/>
        <v>0</v>
      </c>
      <c r="AO112" s="96">
        <f t="shared" si="40"/>
        <v>1</v>
      </c>
      <c r="AP112" s="103">
        <f t="shared" si="38"/>
        <v>0</v>
      </c>
    </row>
    <row r="113" spans="1:42">
      <c r="A113">
        <v>43</v>
      </c>
      <c r="B113">
        <v>2015201931</v>
      </c>
      <c r="C113" t="s">
        <v>412</v>
      </c>
      <c r="E113">
        <v>1</v>
      </c>
      <c r="F113">
        <v>1</v>
      </c>
      <c r="G113">
        <v>1</v>
      </c>
      <c r="I113">
        <v>1</v>
      </c>
      <c r="J113">
        <v>1</v>
      </c>
      <c r="K113">
        <f t="shared" si="33"/>
        <v>20</v>
      </c>
      <c r="L113">
        <v>20</v>
      </c>
      <c r="M113" s="86">
        <v>12.5</v>
      </c>
      <c r="N113" s="3">
        <f t="shared" si="36"/>
        <v>15.5</v>
      </c>
      <c r="O113">
        <v>2</v>
      </c>
      <c r="Q113" s="20">
        <v>1</v>
      </c>
      <c r="R113" s="20">
        <v>1</v>
      </c>
      <c r="S113" s="20">
        <v>1</v>
      </c>
      <c r="T113">
        <v>1</v>
      </c>
      <c r="V113" s="25">
        <f t="shared" si="23"/>
        <v>13.333333333333332</v>
      </c>
      <c r="W113" s="10">
        <v>20</v>
      </c>
      <c r="X113" s="22">
        <v>8</v>
      </c>
      <c r="Y113" s="41">
        <f t="shared" si="26"/>
        <v>11.066666666666666</v>
      </c>
      <c r="AA113">
        <v>2</v>
      </c>
      <c r="AC113">
        <v>1</v>
      </c>
      <c r="AD113">
        <v>2</v>
      </c>
      <c r="AE113">
        <v>1</v>
      </c>
      <c r="AF113">
        <v>1</v>
      </c>
      <c r="AG113">
        <v>1</v>
      </c>
      <c r="AH113">
        <v>1</v>
      </c>
      <c r="AI113">
        <f t="shared" si="27"/>
        <v>17</v>
      </c>
      <c r="AJ113" s="74">
        <v>20</v>
      </c>
      <c r="AK113" s="84">
        <v>7</v>
      </c>
      <c r="AL113" s="54">
        <f t="shared" si="28"/>
        <v>11.8</v>
      </c>
      <c r="AM113" s="75">
        <f t="shared" si="29"/>
        <v>12.78888888888889</v>
      </c>
      <c r="AN113">
        <f t="shared" si="39"/>
        <v>0</v>
      </c>
      <c r="AO113" s="96">
        <f t="shared" si="40"/>
        <v>1</v>
      </c>
      <c r="AP113" s="103">
        <f t="shared" si="38"/>
        <v>0</v>
      </c>
    </row>
    <row r="114" spans="1:42">
      <c r="A114">
        <v>44</v>
      </c>
      <c r="B114">
        <v>2015220011</v>
      </c>
      <c r="C114" t="s">
        <v>411</v>
      </c>
      <c r="E114">
        <v>1</v>
      </c>
      <c r="J114">
        <v>1</v>
      </c>
      <c r="K114">
        <f t="shared" si="33"/>
        <v>8</v>
      </c>
      <c r="L114">
        <v>7.4977497749774971</v>
      </c>
      <c r="M114" s="86">
        <v>2.5</v>
      </c>
      <c r="N114" s="3">
        <f t="shared" si="36"/>
        <v>4.6497749774977493</v>
      </c>
      <c r="P114">
        <v>2</v>
      </c>
      <c r="V114" s="25">
        <f t="shared" si="23"/>
        <v>4.4444444444444446</v>
      </c>
      <c r="W114" s="10">
        <v>5</v>
      </c>
      <c r="X114" s="22">
        <v>0.5</v>
      </c>
      <c r="Y114" s="41">
        <f t="shared" si="26"/>
        <v>2.3305555555555557</v>
      </c>
      <c r="AH114">
        <v>1</v>
      </c>
      <c r="AI114">
        <f t="shared" si="27"/>
        <v>1</v>
      </c>
      <c r="AJ114" s="74">
        <v>6.6</v>
      </c>
      <c r="AK114" s="84">
        <v>0</v>
      </c>
      <c r="AL114" s="54">
        <f t="shared" si="28"/>
        <v>1.01</v>
      </c>
      <c r="AM114" s="75">
        <f t="shared" si="29"/>
        <v>2.6634435110177681</v>
      </c>
      <c r="AN114">
        <f t="shared" si="39"/>
        <v>0</v>
      </c>
      <c r="AO114" s="96">
        <f t="shared" si="40"/>
        <v>0</v>
      </c>
      <c r="AP114" s="103">
        <f t="shared" si="38"/>
        <v>1</v>
      </c>
    </row>
    <row r="115" spans="1:42">
      <c r="A115">
        <v>45</v>
      </c>
      <c r="B115">
        <v>2015701661</v>
      </c>
      <c r="C115" t="s">
        <v>338</v>
      </c>
      <c r="E115">
        <v>1</v>
      </c>
      <c r="F115">
        <v>1</v>
      </c>
      <c r="G115">
        <v>1</v>
      </c>
      <c r="I115">
        <v>1</v>
      </c>
      <c r="J115">
        <v>1</v>
      </c>
      <c r="K115">
        <f t="shared" si="33"/>
        <v>20</v>
      </c>
      <c r="L115">
        <v>20</v>
      </c>
      <c r="M115" s="86">
        <v>9.5</v>
      </c>
      <c r="N115" s="3">
        <f t="shared" si="36"/>
        <v>13.7</v>
      </c>
      <c r="O115">
        <v>2</v>
      </c>
      <c r="P115">
        <v>1</v>
      </c>
      <c r="Q115" s="20">
        <v>1</v>
      </c>
      <c r="R115" s="20">
        <v>1</v>
      </c>
      <c r="S115" s="20">
        <v>1</v>
      </c>
      <c r="T115">
        <v>1</v>
      </c>
      <c r="V115" s="25">
        <f t="shared" si="23"/>
        <v>15.555555555555555</v>
      </c>
      <c r="W115" s="10">
        <v>20</v>
      </c>
      <c r="X115" s="22">
        <v>7</v>
      </c>
      <c r="Y115" s="41">
        <f t="shared" si="26"/>
        <v>11.294444444444444</v>
      </c>
      <c r="AA115">
        <v>1</v>
      </c>
      <c r="AC115">
        <v>1</v>
      </c>
      <c r="AD115">
        <v>2</v>
      </c>
      <c r="AE115">
        <v>1</v>
      </c>
      <c r="AF115">
        <v>1</v>
      </c>
      <c r="AG115">
        <v>1</v>
      </c>
      <c r="AH115">
        <v>1</v>
      </c>
      <c r="AI115">
        <f t="shared" si="27"/>
        <v>15</v>
      </c>
      <c r="AJ115" s="74">
        <v>17.799999999999997</v>
      </c>
      <c r="AK115" s="84">
        <v>10.5</v>
      </c>
      <c r="AL115" s="54">
        <f t="shared" si="28"/>
        <v>12.805</v>
      </c>
      <c r="AM115" s="75">
        <f t="shared" si="29"/>
        <v>12.599814814814815</v>
      </c>
      <c r="AN115">
        <f t="shared" si="39"/>
        <v>0</v>
      </c>
      <c r="AO115" s="96">
        <f t="shared" si="40"/>
        <v>1</v>
      </c>
      <c r="AP115" s="103">
        <f t="shared" si="38"/>
        <v>0</v>
      </c>
    </row>
    <row r="116" spans="1:42">
      <c r="A116">
        <v>46</v>
      </c>
      <c r="B116">
        <v>2015244801</v>
      </c>
      <c r="C116" t="s">
        <v>363</v>
      </c>
      <c r="E116">
        <v>1</v>
      </c>
      <c r="F116">
        <v>1</v>
      </c>
      <c r="G116">
        <v>1</v>
      </c>
      <c r="I116">
        <v>1</v>
      </c>
      <c r="J116">
        <v>1</v>
      </c>
      <c r="K116">
        <f t="shared" si="33"/>
        <v>20</v>
      </c>
      <c r="L116">
        <v>20</v>
      </c>
      <c r="M116" s="86">
        <v>15.5</v>
      </c>
      <c r="N116" s="3">
        <f t="shared" si="36"/>
        <v>17.299999999999997</v>
      </c>
      <c r="O116">
        <v>2</v>
      </c>
      <c r="P116">
        <v>2</v>
      </c>
      <c r="Q116" s="20">
        <v>1</v>
      </c>
      <c r="R116" s="20">
        <v>1</v>
      </c>
      <c r="S116" s="20">
        <v>1</v>
      </c>
      <c r="T116">
        <v>1</v>
      </c>
      <c r="V116" s="25">
        <f t="shared" si="23"/>
        <v>17.777777777777779</v>
      </c>
      <c r="W116" s="10">
        <v>20</v>
      </c>
      <c r="X116" s="22">
        <v>8</v>
      </c>
      <c r="Y116" s="41">
        <f t="shared" si="26"/>
        <v>12.622222222222224</v>
      </c>
      <c r="AA116">
        <v>1</v>
      </c>
      <c r="AC116">
        <v>2</v>
      </c>
      <c r="AD116">
        <v>2</v>
      </c>
      <c r="AE116">
        <v>1</v>
      </c>
      <c r="AF116">
        <v>1</v>
      </c>
      <c r="AG116">
        <v>1</v>
      </c>
      <c r="AH116">
        <v>1</v>
      </c>
      <c r="AI116">
        <f t="shared" si="27"/>
        <v>17</v>
      </c>
      <c r="AJ116" s="74">
        <v>20</v>
      </c>
      <c r="AK116" s="84">
        <v>9.5</v>
      </c>
      <c r="AL116" s="54">
        <f t="shared" si="28"/>
        <v>13.175000000000001</v>
      </c>
      <c r="AM116" s="75">
        <f t="shared" si="29"/>
        <v>14.36574074074074</v>
      </c>
      <c r="AN116">
        <f t="shared" si="39"/>
        <v>0</v>
      </c>
      <c r="AO116" s="96">
        <f t="shared" si="40"/>
        <v>1</v>
      </c>
      <c r="AP116" s="103">
        <f t="shared" si="38"/>
        <v>0</v>
      </c>
    </row>
    <row r="117" spans="1:42">
      <c r="A117">
        <v>47</v>
      </c>
      <c r="B117">
        <v>2007251071</v>
      </c>
      <c r="C117" t="s">
        <v>390</v>
      </c>
      <c r="D117">
        <v>1</v>
      </c>
      <c r="E117">
        <v>1</v>
      </c>
      <c r="F117">
        <v>1</v>
      </c>
      <c r="G117">
        <v>1</v>
      </c>
      <c r="J117">
        <v>1</v>
      </c>
      <c r="K117">
        <f t="shared" si="33"/>
        <v>16</v>
      </c>
      <c r="L117">
        <v>15.004500450045002</v>
      </c>
      <c r="M117" s="86">
        <v>15.5</v>
      </c>
      <c r="N117" s="3">
        <f t="shared" si="36"/>
        <v>15.6004500450045</v>
      </c>
      <c r="O117">
        <v>2</v>
      </c>
      <c r="P117">
        <v>2</v>
      </c>
      <c r="Q117" s="20">
        <v>1</v>
      </c>
      <c r="S117" s="20">
        <v>1</v>
      </c>
      <c r="T117">
        <v>1.5</v>
      </c>
      <c r="V117" s="25">
        <f t="shared" si="23"/>
        <v>16.666666666666668</v>
      </c>
      <c r="W117" s="10">
        <v>14.999999999999998</v>
      </c>
      <c r="X117" s="22">
        <v>8</v>
      </c>
      <c r="Y117" s="41">
        <f t="shared" si="26"/>
        <v>11.733333333333334</v>
      </c>
      <c r="AA117">
        <v>0.5</v>
      </c>
      <c r="AD117">
        <v>2</v>
      </c>
      <c r="AE117">
        <v>1</v>
      </c>
      <c r="AG117">
        <v>1</v>
      </c>
      <c r="AH117">
        <v>1</v>
      </c>
      <c r="AI117">
        <f t="shared" si="27"/>
        <v>10</v>
      </c>
      <c r="AJ117" s="74">
        <v>14</v>
      </c>
      <c r="AK117" s="84">
        <v>3</v>
      </c>
      <c r="AL117" s="54">
        <f t="shared" si="28"/>
        <v>6.5500000000000007</v>
      </c>
      <c r="AM117" s="75">
        <f t="shared" si="29"/>
        <v>11.294594459445946</v>
      </c>
      <c r="AN117">
        <f t="shared" si="39"/>
        <v>0</v>
      </c>
      <c r="AO117" s="96">
        <f t="shared" si="40"/>
        <v>1</v>
      </c>
      <c r="AP117" s="103">
        <f t="shared" si="38"/>
        <v>0</v>
      </c>
    </row>
    <row r="118" spans="1:42">
      <c r="A118">
        <v>48</v>
      </c>
      <c r="B118">
        <v>2014241091</v>
      </c>
      <c r="C118" t="s">
        <v>391</v>
      </c>
      <c r="F118">
        <v>1</v>
      </c>
      <c r="K118">
        <f t="shared" si="33"/>
        <v>4</v>
      </c>
      <c r="L118">
        <v>2.5022502250225021</v>
      </c>
      <c r="N118" s="3">
        <f t="shared" si="36"/>
        <v>1.4502250225022502</v>
      </c>
      <c r="V118" s="25">
        <f t="shared" si="23"/>
        <v>0</v>
      </c>
      <c r="W118" s="10">
        <v>1.251125112511251</v>
      </c>
      <c r="Y118" s="41">
        <f t="shared" si="26"/>
        <v>0.1251125112511251</v>
      </c>
      <c r="AI118">
        <f t="shared" si="27"/>
        <v>0</v>
      </c>
      <c r="AJ118" s="74">
        <v>4.4000000000000004</v>
      </c>
      <c r="AL118" s="54">
        <f t="shared" si="28"/>
        <v>0.44000000000000006</v>
      </c>
      <c r="AM118" s="75">
        <f t="shared" si="29"/>
        <v>0.67177917791779185</v>
      </c>
      <c r="AN118">
        <f t="shared" si="39"/>
        <v>0</v>
      </c>
      <c r="AO118" s="96">
        <f t="shared" si="40"/>
        <v>0</v>
      </c>
      <c r="AP118" s="103">
        <f t="shared" si="38"/>
        <v>1</v>
      </c>
    </row>
    <row r="119" spans="1:42">
      <c r="A119">
        <v>49</v>
      </c>
      <c r="B119">
        <v>2015203311</v>
      </c>
      <c r="C119" t="s">
        <v>9</v>
      </c>
      <c r="K119">
        <f t="shared" si="33"/>
        <v>0</v>
      </c>
      <c r="L119">
        <v>7.4977497749774971</v>
      </c>
      <c r="N119" s="3">
        <f t="shared" ref="N119:N135" si="41">+M119*0.6+L119*0.1+K119*0.3</f>
        <v>0.74977497749774979</v>
      </c>
      <c r="V119" s="25">
        <f t="shared" si="23"/>
        <v>0</v>
      </c>
      <c r="W119" s="10">
        <v>8.7488748874887481</v>
      </c>
      <c r="X119" s="22">
        <v>6.5</v>
      </c>
      <c r="Y119" s="41">
        <f t="shared" si="26"/>
        <v>4.4498874887488746</v>
      </c>
      <c r="AH119">
        <v>1</v>
      </c>
      <c r="AI119">
        <f t="shared" si="27"/>
        <v>1</v>
      </c>
      <c r="AJ119" s="74">
        <v>7.8</v>
      </c>
      <c r="AL119" s="54">
        <f t="shared" si="28"/>
        <v>1.1299999999999999</v>
      </c>
      <c r="AM119" s="75">
        <f t="shared" si="29"/>
        <v>2.1098874887488748</v>
      </c>
      <c r="AN119">
        <f t="shared" si="39"/>
        <v>0</v>
      </c>
      <c r="AO119" s="96">
        <f t="shared" si="40"/>
        <v>0</v>
      </c>
      <c r="AP119" s="103">
        <f t="shared" si="38"/>
        <v>1</v>
      </c>
    </row>
    <row r="120" spans="1:42">
      <c r="A120">
        <v>50</v>
      </c>
      <c r="B120">
        <v>2011150601</v>
      </c>
      <c r="C120" t="s">
        <v>392</v>
      </c>
      <c r="I120">
        <v>0.5</v>
      </c>
      <c r="K120">
        <f t="shared" si="33"/>
        <v>2</v>
      </c>
      <c r="L120">
        <v>7.4977497749774971</v>
      </c>
      <c r="M120" s="86">
        <v>16</v>
      </c>
      <c r="N120" s="3">
        <f t="shared" si="41"/>
        <v>10.949774977497748</v>
      </c>
      <c r="V120" s="25">
        <f t="shared" si="23"/>
        <v>0</v>
      </c>
      <c r="W120" s="10">
        <v>5</v>
      </c>
      <c r="X120" s="22">
        <v>0.5</v>
      </c>
      <c r="Y120" s="41">
        <f t="shared" si="26"/>
        <v>0.77500000000000002</v>
      </c>
      <c r="AH120">
        <v>1</v>
      </c>
      <c r="AI120">
        <f t="shared" si="27"/>
        <v>1</v>
      </c>
      <c r="AJ120" s="74">
        <v>9</v>
      </c>
      <c r="AK120" s="84">
        <v>2</v>
      </c>
      <c r="AL120" s="54">
        <f t="shared" si="28"/>
        <v>2.35</v>
      </c>
      <c r="AM120" s="75">
        <f t="shared" si="29"/>
        <v>4.6915916591659164</v>
      </c>
      <c r="AN120">
        <f t="shared" si="39"/>
        <v>0</v>
      </c>
      <c r="AO120" s="96">
        <f t="shared" si="40"/>
        <v>0</v>
      </c>
      <c r="AP120" s="103">
        <f t="shared" si="38"/>
        <v>1</v>
      </c>
    </row>
    <row r="121" spans="1:42">
      <c r="A121">
        <v>51</v>
      </c>
      <c r="B121">
        <v>2015247491</v>
      </c>
      <c r="C121" t="s">
        <v>284</v>
      </c>
      <c r="D121">
        <v>1</v>
      </c>
      <c r="E121">
        <v>1</v>
      </c>
      <c r="F121">
        <v>0.5</v>
      </c>
      <c r="I121">
        <v>0.5</v>
      </c>
      <c r="K121">
        <f t="shared" si="33"/>
        <v>8</v>
      </c>
      <c r="L121">
        <v>10</v>
      </c>
      <c r="M121" s="86">
        <v>4</v>
      </c>
      <c r="N121" s="3">
        <f t="shared" si="41"/>
        <v>5.8</v>
      </c>
      <c r="O121">
        <v>1.5</v>
      </c>
      <c r="Q121" s="20">
        <v>1</v>
      </c>
      <c r="R121" s="20">
        <v>1</v>
      </c>
      <c r="S121" s="20">
        <v>1</v>
      </c>
      <c r="T121">
        <v>1</v>
      </c>
      <c r="V121" s="25">
        <f t="shared" si="23"/>
        <v>12.222222222222223</v>
      </c>
      <c r="W121" s="10">
        <v>12.502250225022502</v>
      </c>
      <c r="X121" s="22">
        <v>1</v>
      </c>
      <c r="Y121" s="41">
        <f>+X121*0.55+W121*0.1+V121*0.35 +1</f>
        <v>7.0780028002800277</v>
      </c>
      <c r="AA121">
        <v>1</v>
      </c>
      <c r="AC121">
        <v>1</v>
      </c>
      <c r="AG121">
        <v>1</v>
      </c>
      <c r="AH121">
        <v>1</v>
      </c>
      <c r="AI121">
        <f t="shared" si="27"/>
        <v>7</v>
      </c>
      <c r="AJ121" s="74">
        <v>12.2</v>
      </c>
      <c r="AK121" s="84">
        <v>2.5</v>
      </c>
      <c r="AL121" s="54">
        <f t="shared" si="28"/>
        <v>5.0449999999999999</v>
      </c>
      <c r="AM121" s="75">
        <f t="shared" si="29"/>
        <v>5.9743342667600094</v>
      </c>
      <c r="AN121">
        <v>1</v>
      </c>
      <c r="AO121" s="96">
        <f t="shared" si="40"/>
        <v>0</v>
      </c>
      <c r="AP121" s="103">
        <v>0</v>
      </c>
    </row>
    <row r="122" spans="1:42">
      <c r="A122">
        <v>52</v>
      </c>
      <c r="B122">
        <v>2011223622</v>
      </c>
      <c r="C122" t="s">
        <v>285</v>
      </c>
      <c r="K122">
        <f t="shared" si="33"/>
        <v>0</v>
      </c>
      <c r="L122">
        <v>2.5022502250225021</v>
      </c>
      <c r="N122" s="3">
        <f t="shared" si="41"/>
        <v>0.25022502250225021</v>
      </c>
      <c r="V122" s="25">
        <f t="shared" si="23"/>
        <v>0</v>
      </c>
      <c r="W122" s="10">
        <v>1.251125112511251</v>
      </c>
      <c r="Y122" s="41">
        <f t="shared" si="26"/>
        <v>0.1251125112511251</v>
      </c>
      <c r="AI122">
        <f t="shared" si="27"/>
        <v>0</v>
      </c>
      <c r="AJ122" s="74">
        <v>4.4000000000000004</v>
      </c>
      <c r="AL122" s="54">
        <f t="shared" si="28"/>
        <v>0.44000000000000006</v>
      </c>
      <c r="AM122" s="75">
        <f t="shared" si="29"/>
        <v>0.27177917791779177</v>
      </c>
      <c r="AN122">
        <f>IF(AM122&gt;=8,IF(AM122&lt;10.5,1,0),0)</f>
        <v>0</v>
      </c>
      <c r="AO122" s="96">
        <f t="shared" si="40"/>
        <v>0</v>
      </c>
      <c r="AP122" s="103">
        <f t="shared" ref="AP122:AP134" si="42">IF(AM122&lt;8,1,0)</f>
        <v>1</v>
      </c>
    </row>
    <row r="123" spans="1:42">
      <c r="A123">
        <v>53</v>
      </c>
      <c r="B123">
        <v>2015203581</v>
      </c>
      <c r="C123" t="s">
        <v>341</v>
      </c>
      <c r="E123">
        <v>1</v>
      </c>
      <c r="F123">
        <v>1</v>
      </c>
      <c r="G123">
        <v>1</v>
      </c>
      <c r="I123">
        <v>1</v>
      </c>
      <c r="J123">
        <v>1</v>
      </c>
      <c r="K123">
        <f t="shared" si="33"/>
        <v>20</v>
      </c>
      <c r="L123">
        <v>15.004500450045002</v>
      </c>
      <c r="M123" s="86">
        <v>10.5</v>
      </c>
      <c r="N123" s="3">
        <f t="shared" si="41"/>
        <v>13.800450045004499</v>
      </c>
      <c r="O123">
        <v>2</v>
      </c>
      <c r="P123">
        <v>2</v>
      </c>
      <c r="Q123" s="20">
        <v>1</v>
      </c>
      <c r="S123" s="20">
        <v>1</v>
      </c>
      <c r="T123">
        <v>1</v>
      </c>
      <c r="V123" s="25">
        <f t="shared" si="23"/>
        <v>15.555555555555555</v>
      </c>
      <c r="W123" s="10">
        <v>11.25112511251125</v>
      </c>
      <c r="X123" s="22">
        <v>1</v>
      </c>
      <c r="Y123" s="41">
        <f t="shared" si="26"/>
        <v>7.1195569556955691</v>
      </c>
      <c r="AA123">
        <v>1</v>
      </c>
      <c r="AC123">
        <v>2</v>
      </c>
      <c r="AD123">
        <v>2</v>
      </c>
      <c r="AE123">
        <v>1</v>
      </c>
      <c r="AF123">
        <v>1</v>
      </c>
      <c r="AG123">
        <v>1</v>
      </c>
      <c r="AH123">
        <v>1</v>
      </c>
      <c r="AI123">
        <f t="shared" si="27"/>
        <v>17</v>
      </c>
      <c r="AJ123" s="74">
        <v>11.2</v>
      </c>
      <c r="AK123" s="84">
        <v>4</v>
      </c>
      <c r="AL123" s="54">
        <f t="shared" si="28"/>
        <v>9.27</v>
      </c>
      <c r="AM123" s="75">
        <f t="shared" si="29"/>
        <v>10.063335666900022</v>
      </c>
      <c r="AN123">
        <v>0</v>
      </c>
      <c r="AO123" s="96">
        <v>1</v>
      </c>
      <c r="AP123" s="103">
        <f t="shared" si="42"/>
        <v>0</v>
      </c>
    </row>
    <row r="124" spans="1:42">
      <c r="A124">
        <v>54</v>
      </c>
      <c r="B124">
        <v>2015245791</v>
      </c>
      <c r="C124" t="s">
        <v>119</v>
      </c>
      <c r="E124">
        <v>1</v>
      </c>
      <c r="F124">
        <v>1</v>
      </c>
      <c r="G124">
        <v>1</v>
      </c>
      <c r="I124">
        <v>1</v>
      </c>
      <c r="K124">
        <f t="shared" si="33"/>
        <v>16</v>
      </c>
      <c r="L124">
        <v>15.004500450045002</v>
      </c>
      <c r="M124" s="86">
        <v>13</v>
      </c>
      <c r="N124" s="3">
        <f t="shared" si="41"/>
        <v>14.1004500450045</v>
      </c>
      <c r="V124" s="25">
        <f t="shared" si="23"/>
        <v>0</v>
      </c>
      <c r="W124" s="10">
        <v>10</v>
      </c>
      <c r="X124" s="22">
        <v>3</v>
      </c>
      <c r="Y124" s="41">
        <f t="shared" si="26"/>
        <v>2.6500000000000004</v>
      </c>
      <c r="AH124">
        <v>1</v>
      </c>
      <c r="AI124">
        <f t="shared" si="27"/>
        <v>1</v>
      </c>
      <c r="AJ124" s="74">
        <v>12.2</v>
      </c>
      <c r="AK124" s="84">
        <v>3</v>
      </c>
      <c r="AL124" s="54">
        <f t="shared" si="28"/>
        <v>3.2199999999999998</v>
      </c>
      <c r="AM124" s="75">
        <f t="shared" si="29"/>
        <v>6.6568166816681673</v>
      </c>
      <c r="AN124">
        <f>IF(AM124&gt;=8,IF(AM124&lt;10.5,1,0),0)</f>
        <v>0</v>
      </c>
      <c r="AO124" s="96">
        <f>IF(AM124&gt;=10.5,1,0)</f>
        <v>0</v>
      </c>
      <c r="AP124" s="103">
        <f t="shared" si="42"/>
        <v>1</v>
      </c>
    </row>
    <row r="125" spans="1:42">
      <c r="A125">
        <v>55</v>
      </c>
      <c r="B125">
        <v>2015245722</v>
      </c>
      <c r="C125" t="s">
        <v>170</v>
      </c>
      <c r="E125">
        <v>1</v>
      </c>
      <c r="F125">
        <v>1</v>
      </c>
      <c r="G125">
        <v>1</v>
      </c>
      <c r="I125">
        <v>1</v>
      </c>
      <c r="J125">
        <v>1</v>
      </c>
      <c r="K125">
        <f t="shared" si="33"/>
        <v>20</v>
      </c>
      <c r="L125">
        <v>17.497749774977496</v>
      </c>
      <c r="M125" s="86">
        <v>5.5</v>
      </c>
      <c r="N125" s="3">
        <f t="shared" si="41"/>
        <v>11.04977497749775</v>
      </c>
      <c r="O125">
        <v>2</v>
      </c>
      <c r="P125">
        <v>1</v>
      </c>
      <c r="Q125" s="20">
        <v>1</v>
      </c>
      <c r="R125" s="20">
        <v>1</v>
      </c>
      <c r="S125" s="20">
        <v>1</v>
      </c>
      <c r="T125">
        <v>1</v>
      </c>
      <c r="V125" s="25">
        <f t="shared" si="23"/>
        <v>15.555555555555555</v>
      </c>
      <c r="W125" s="10">
        <v>18.753375337533754</v>
      </c>
      <c r="X125" s="22">
        <v>0.5</v>
      </c>
      <c r="Y125" s="41">
        <f t="shared" si="26"/>
        <v>7.594781978197819</v>
      </c>
      <c r="AA125">
        <v>1</v>
      </c>
      <c r="AC125">
        <v>1</v>
      </c>
      <c r="AD125">
        <v>2</v>
      </c>
      <c r="AE125">
        <v>1</v>
      </c>
      <c r="AF125">
        <v>1</v>
      </c>
      <c r="AG125">
        <v>1</v>
      </c>
      <c r="AH125">
        <v>1</v>
      </c>
      <c r="AI125">
        <f t="shared" si="27"/>
        <v>15</v>
      </c>
      <c r="AJ125" s="74">
        <v>20</v>
      </c>
      <c r="AK125" s="84">
        <v>5.5</v>
      </c>
      <c r="AL125" s="54">
        <f t="shared" si="28"/>
        <v>10.275</v>
      </c>
      <c r="AM125" s="75">
        <f t="shared" si="29"/>
        <v>9.6398523185651896</v>
      </c>
      <c r="AN125">
        <v>0</v>
      </c>
      <c r="AO125" s="96">
        <v>1</v>
      </c>
      <c r="AP125" s="103">
        <f t="shared" si="42"/>
        <v>0</v>
      </c>
    </row>
    <row r="126" spans="1:42">
      <c r="A126">
        <v>56</v>
      </c>
      <c r="B126">
        <v>2014246971</v>
      </c>
      <c r="C126" t="s">
        <v>396</v>
      </c>
      <c r="K126">
        <f t="shared" si="33"/>
        <v>0</v>
      </c>
      <c r="L126">
        <v>7.4977497749774971</v>
      </c>
      <c r="M126" s="86">
        <v>1.5</v>
      </c>
      <c r="N126" s="3">
        <f t="shared" si="41"/>
        <v>1.6497749774977497</v>
      </c>
      <c r="V126" s="25">
        <f t="shared" si="23"/>
        <v>0</v>
      </c>
      <c r="W126" s="10">
        <v>3.7488748874887485</v>
      </c>
      <c r="Y126" s="41">
        <f t="shared" si="26"/>
        <v>0.3748874887488749</v>
      </c>
      <c r="AH126">
        <v>1</v>
      </c>
      <c r="AI126">
        <f t="shared" si="27"/>
        <v>1</v>
      </c>
      <c r="AJ126" s="74">
        <v>5.6</v>
      </c>
      <c r="AL126" s="54">
        <f t="shared" si="28"/>
        <v>0.90999999999999992</v>
      </c>
      <c r="AM126" s="75">
        <f t="shared" si="29"/>
        <v>0.97822082208220829</v>
      </c>
      <c r="AN126">
        <f t="shared" ref="AN126:AN134" si="43">IF(AM126&gt;=8,IF(AM126&lt;10.5,1,0),0)</f>
        <v>0</v>
      </c>
      <c r="AO126" s="96">
        <f t="shared" ref="AO126:AO134" si="44">IF(AM126&gt;=10.5,1,0)</f>
        <v>0</v>
      </c>
      <c r="AP126" s="103">
        <f t="shared" si="42"/>
        <v>1</v>
      </c>
    </row>
    <row r="127" spans="1:42">
      <c r="A127">
        <v>57</v>
      </c>
      <c r="B127">
        <v>2015243141</v>
      </c>
      <c r="C127" t="s">
        <v>265</v>
      </c>
      <c r="F127">
        <v>1</v>
      </c>
      <c r="G127">
        <v>1</v>
      </c>
      <c r="I127">
        <v>1</v>
      </c>
      <c r="J127">
        <v>1</v>
      </c>
      <c r="K127">
        <f t="shared" si="33"/>
        <v>16</v>
      </c>
      <c r="L127">
        <v>20</v>
      </c>
      <c r="M127" s="86">
        <v>1</v>
      </c>
      <c r="N127" s="3">
        <f t="shared" si="41"/>
        <v>7.4</v>
      </c>
      <c r="O127">
        <v>2</v>
      </c>
      <c r="P127">
        <v>2</v>
      </c>
      <c r="Q127" s="20">
        <v>1</v>
      </c>
      <c r="T127">
        <v>1</v>
      </c>
      <c r="V127" s="25">
        <f t="shared" si="23"/>
        <v>13.333333333333332</v>
      </c>
      <c r="W127" s="10">
        <v>18.753375337533754</v>
      </c>
      <c r="X127" s="22">
        <v>0.5</v>
      </c>
      <c r="Y127" s="41">
        <f t="shared" si="26"/>
        <v>6.8170042004200422</v>
      </c>
      <c r="AH127">
        <v>1</v>
      </c>
      <c r="AI127">
        <f t="shared" si="27"/>
        <v>1</v>
      </c>
      <c r="AJ127" s="74">
        <v>14.4</v>
      </c>
      <c r="AL127" s="54">
        <f t="shared" si="28"/>
        <v>1.79</v>
      </c>
      <c r="AM127" s="75">
        <f t="shared" si="29"/>
        <v>5.3356680668066803</v>
      </c>
      <c r="AN127">
        <f t="shared" si="43"/>
        <v>0</v>
      </c>
      <c r="AO127" s="96">
        <f t="shared" si="44"/>
        <v>0</v>
      </c>
      <c r="AP127" s="103">
        <f t="shared" si="42"/>
        <v>1</v>
      </c>
    </row>
    <row r="128" spans="1:42">
      <c r="A128">
        <v>58</v>
      </c>
      <c r="B128">
        <v>2015204401</v>
      </c>
      <c r="C128" t="s">
        <v>397</v>
      </c>
      <c r="E128">
        <v>1</v>
      </c>
      <c r="F128">
        <v>1</v>
      </c>
      <c r="G128">
        <v>1</v>
      </c>
      <c r="I128">
        <v>1</v>
      </c>
      <c r="J128">
        <v>1</v>
      </c>
      <c r="K128">
        <f t="shared" si="33"/>
        <v>20</v>
      </c>
      <c r="L128">
        <v>20</v>
      </c>
      <c r="M128" s="86">
        <v>5.5</v>
      </c>
      <c r="N128" s="3">
        <f t="shared" si="41"/>
        <v>11.3</v>
      </c>
      <c r="O128">
        <v>2</v>
      </c>
      <c r="P128">
        <v>2</v>
      </c>
      <c r="Q128" s="20">
        <v>1</v>
      </c>
      <c r="S128" s="20">
        <v>1</v>
      </c>
      <c r="T128">
        <v>1</v>
      </c>
      <c r="V128" s="25">
        <f t="shared" si="23"/>
        <v>15.555555555555555</v>
      </c>
      <c r="W128" s="10">
        <v>20</v>
      </c>
      <c r="X128" s="22">
        <v>0.5</v>
      </c>
      <c r="Y128" s="41">
        <f>+X128*0.55+W128*0.1+V128*0.35 +1</f>
        <v>8.7194444444444432</v>
      </c>
      <c r="AA128">
        <v>1</v>
      </c>
      <c r="AC128">
        <v>1</v>
      </c>
      <c r="AD128">
        <v>1</v>
      </c>
      <c r="AE128">
        <v>1</v>
      </c>
      <c r="AF128">
        <v>1</v>
      </c>
      <c r="AG128">
        <v>1</v>
      </c>
      <c r="AH128">
        <v>1</v>
      </c>
      <c r="AI128">
        <f t="shared" si="27"/>
        <v>13</v>
      </c>
      <c r="AJ128" s="74">
        <v>20</v>
      </c>
      <c r="AK128" s="84">
        <v>9</v>
      </c>
      <c r="AL128" s="54">
        <f t="shared" si="28"/>
        <v>11.5</v>
      </c>
      <c r="AM128" s="75">
        <f t="shared" si="29"/>
        <v>10.506481481481481</v>
      </c>
      <c r="AN128">
        <f t="shared" si="43"/>
        <v>0</v>
      </c>
      <c r="AO128" s="96">
        <f t="shared" si="44"/>
        <v>1</v>
      </c>
      <c r="AP128" s="103">
        <f t="shared" si="42"/>
        <v>0</v>
      </c>
    </row>
    <row r="129" spans="1:43">
      <c r="A129">
        <v>59</v>
      </c>
      <c r="B129">
        <v>2012248101</v>
      </c>
      <c r="C129" t="s">
        <v>28</v>
      </c>
      <c r="E129">
        <v>1</v>
      </c>
      <c r="F129">
        <v>1</v>
      </c>
      <c r="K129">
        <f t="shared" si="33"/>
        <v>8</v>
      </c>
      <c r="L129">
        <v>7.4977497749774971</v>
      </c>
      <c r="M129" s="86">
        <v>4</v>
      </c>
      <c r="N129" s="3">
        <f t="shared" si="41"/>
        <v>5.5497749774977496</v>
      </c>
      <c r="Q129" s="20">
        <v>1</v>
      </c>
      <c r="V129" s="25">
        <f t="shared" si="23"/>
        <v>2.2222222222222223</v>
      </c>
      <c r="W129" s="10">
        <v>7.5022502250225012</v>
      </c>
      <c r="X129" s="22">
        <v>1.5</v>
      </c>
      <c r="Y129" s="41">
        <f t="shared" si="26"/>
        <v>2.3530028002800281</v>
      </c>
      <c r="AA129">
        <v>0.5</v>
      </c>
      <c r="AI129">
        <f t="shared" si="27"/>
        <v>1</v>
      </c>
      <c r="AJ129" s="74">
        <v>8.4</v>
      </c>
      <c r="AK129" s="84">
        <v>4.5</v>
      </c>
      <c r="AL129" s="54">
        <f t="shared" si="28"/>
        <v>3.665</v>
      </c>
      <c r="AM129" s="75">
        <f t="shared" si="29"/>
        <v>3.8559259259259258</v>
      </c>
      <c r="AN129">
        <f t="shared" si="43"/>
        <v>0</v>
      </c>
      <c r="AO129" s="96">
        <f t="shared" si="44"/>
        <v>0</v>
      </c>
      <c r="AP129" s="103">
        <f t="shared" si="42"/>
        <v>1</v>
      </c>
    </row>
    <row r="130" spans="1:43">
      <c r="A130">
        <v>60</v>
      </c>
      <c r="B130">
        <v>2013204461</v>
      </c>
      <c r="C130" t="s">
        <v>172</v>
      </c>
      <c r="E130">
        <v>0.5</v>
      </c>
      <c r="F130">
        <v>1</v>
      </c>
      <c r="G130">
        <v>1</v>
      </c>
      <c r="I130">
        <v>1</v>
      </c>
      <c r="J130">
        <v>1</v>
      </c>
      <c r="K130">
        <f t="shared" si="33"/>
        <v>18</v>
      </c>
      <c r="L130">
        <v>10</v>
      </c>
      <c r="M130" s="86">
        <v>16.5</v>
      </c>
      <c r="N130" s="3">
        <f t="shared" si="41"/>
        <v>16.3</v>
      </c>
      <c r="O130">
        <v>2</v>
      </c>
      <c r="Q130" s="20">
        <v>1</v>
      </c>
      <c r="V130" s="25">
        <f t="shared" si="23"/>
        <v>6.6666666666666661</v>
      </c>
      <c r="W130" s="10">
        <v>7.5022502250225012</v>
      </c>
      <c r="X130" s="22">
        <v>6</v>
      </c>
      <c r="Y130" s="41">
        <f t="shared" si="26"/>
        <v>6.3835583558355831</v>
      </c>
      <c r="AA130">
        <v>0.5</v>
      </c>
      <c r="AI130">
        <f t="shared" si="27"/>
        <v>1</v>
      </c>
      <c r="AJ130" s="74">
        <v>9</v>
      </c>
      <c r="AL130" s="54">
        <f t="shared" si="28"/>
        <v>1.25</v>
      </c>
      <c r="AM130" s="75">
        <f t="shared" si="29"/>
        <v>7.9778527852785279</v>
      </c>
      <c r="AN130">
        <v>1</v>
      </c>
      <c r="AO130" s="96">
        <f t="shared" si="44"/>
        <v>0</v>
      </c>
      <c r="AP130" s="103">
        <v>0</v>
      </c>
    </row>
    <row r="131" spans="1:43">
      <c r="A131">
        <v>61</v>
      </c>
      <c r="B131">
        <v>2015701371</v>
      </c>
      <c r="C131" t="s">
        <v>118</v>
      </c>
      <c r="E131">
        <v>1</v>
      </c>
      <c r="G131">
        <v>1</v>
      </c>
      <c r="I131">
        <v>1</v>
      </c>
      <c r="J131">
        <v>1</v>
      </c>
      <c r="K131">
        <f t="shared" si="33"/>
        <v>16</v>
      </c>
      <c r="L131">
        <v>15.004500450045002</v>
      </c>
      <c r="M131" s="86">
        <v>8.5</v>
      </c>
      <c r="N131" s="3">
        <f t="shared" si="41"/>
        <v>11.400450045004501</v>
      </c>
      <c r="O131">
        <v>2</v>
      </c>
      <c r="P131">
        <v>2</v>
      </c>
      <c r="Q131" s="20">
        <v>1</v>
      </c>
      <c r="R131" s="20">
        <v>1</v>
      </c>
      <c r="S131" s="20">
        <v>1</v>
      </c>
      <c r="T131">
        <v>1</v>
      </c>
      <c r="V131" s="25">
        <f t="shared" si="23"/>
        <v>17.777777777777779</v>
      </c>
      <c r="W131" s="10">
        <v>17.5022502250225</v>
      </c>
      <c r="X131" s="22">
        <v>2.5</v>
      </c>
      <c r="Y131" s="41">
        <f>+X131*0.55+W131*0.1+V131*0.35 +1</f>
        <v>10.347447244724473</v>
      </c>
      <c r="AA131">
        <v>1</v>
      </c>
      <c r="AC131">
        <v>1</v>
      </c>
      <c r="AD131">
        <v>1</v>
      </c>
      <c r="AE131">
        <v>0.5</v>
      </c>
      <c r="AF131">
        <v>1</v>
      </c>
      <c r="AG131">
        <v>1</v>
      </c>
      <c r="AH131">
        <v>1</v>
      </c>
      <c r="AI131">
        <f t="shared" si="27"/>
        <v>12</v>
      </c>
      <c r="AJ131" s="74">
        <v>17.200000000000003</v>
      </c>
      <c r="AK131" s="84">
        <v>8.5</v>
      </c>
      <c r="AL131" s="54">
        <f t="shared" si="28"/>
        <v>10.595000000000001</v>
      </c>
      <c r="AM131" s="75">
        <f t="shared" si="29"/>
        <v>10.780965763242991</v>
      </c>
      <c r="AN131">
        <f t="shared" si="43"/>
        <v>0</v>
      </c>
      <c r="AO131" s="96">
        <f t="shared" si="44"/>
        <v>1</v>
      </c>
      <c r="AP131" s="103">
        <f t="shared" si="42"/>
        <v>0</v>
      </c>
    </row>
    <row r="132" spans="1:43">
      <c r="A132">
        <v>62</v>
      </c>
      <c r="B132">
        <v>2015242091</v>
      </c>
      <c r="C132" t="s">
        <v>101</v>
      </c>
      <c r="E132">
        <v>1</v>
      </c>
      <c r="F132">
        <v>1</v>
      </c>
      <c r="G132">
        <v>1</v>
      </c>
      <c r="I132">
        <v>1</v>
      </c>
      <c r="K132">
        <f t="shared" si="33"/>
        <v>16</v>
      </c>
      <c r="L132">
        <v>20</v>
      </c>
      <c r="M132" s="86">
        <v>9.5</v>
      </c>
      <c r="N132" s="3">
        <f t="shared" si="41"/>
        <v>12.5</v>
      </c>
      <c r="O132">
        <v>2</v>
      </c>
      <c r="P132">
        <v>2</v>
      </c>
      <c r="Q132" s="20">
        <v>1.5</v>
      </c>
      <c r="S132" s="20">
        <v>1</v>
      </c>
      <c r="T132">
        <v>1</v>
      </c>
      <c r="V132" s="25">
        <f t="shared" ref="V132:V137" si="45">SUM(O132:U132)/9*20</f>
        <v>16.666666666666668</v>
      </c>
      <c r="W132" s="10">
        <v>20</v>
      </c>
      <c r="X132" s="22">
        <v>1.5</v>
      </c>
      <c r="Y132" s="41">
        <f t="shared" si="26"/>
        <v>8.6583333333333332</v>
      </c>
      <c r="AA132">
        <v>1</v>
      </c>
      <c r="AC132">
        <v>2</v>
      </c>
      <c r="AD132">
        <v>2</v>
      </c>
      <c r="AE132">
        <v>1</v>
      </c>
      <c r="AF132">
        <v>1</v>
      </c>
      <c r="AG132">
        <v>1</v>
      </c>
      <c r="AH132">
        <v>1</v>
      </c>
      <c r="AI132">
        <f t="shared" si="27"/>
        <v>17</v>
      </c>
      <c r="AJ132" s="74">
        <v>17.799999999999997</v>
      </c>
      <c r="AK132" s="84">
        <v>6</v>
      </c>
      <c r="AL132" s="54">
        <f t="shared" si="28"/>
        <v>11.03</v>
      </c>
      <c r="AM132" s="75">
        <f t="shared" si="29"/>
        <v>10.729444444444445</v>
      </c>
      <c r="AN132">
        <f t="shared" si="43"/>
        <v>0</v>
      </c>
      <c r="AO132" s="96">
        <f t="shared" si="44"/>
        <v>1</v>
      </c>
      <c r="AP132" s="103">
        <f t="shared" si="42"/>
        <v>0</v>
      </c>
    </row>
    <row r="133" spans="1:43">
      <c r="A133">
        <v>63</v>
      </c>
      <c r="B133">
        <v>2015801251</v>
      </c>
      <c r="C133" t="s">
        <v>102</v>
      </c>
      <c r="E133">
        <v>1</v>
      </c>
      <c r="F133">
        <v>1</v>
      </c>
      <c r="G133">
        <v>1</v>
      </c>
      <c r="I133">
        <v>1</v>
      </c>
      <c r="J133">
        <v>1</v>
      </c>
      <c r="K133">
        <f t="shared" si="33"/>
        <v>20</v>
      </c>
      <c r="L133">
        <v>20</v>
      </c>
      <c r="M133" s="86">
        <v>6</v>
      </c>
      <c r="N133" s="3">
        <f t="shared" si="41"/>
        <v>11.6</v>
      </c>
      <c r="O133">
        <v>2</v>
      </c>
      <c r="P133">
        <v>1</v>
      </c>
      <c r="Q133" s="20">
        <v>1</v>
      </c>
      <c r="R133" s="20">
        <v>1</v>
      </c>
      <c r="S133" s="20">
        <v>1</v>
      </c>
      <c r="T133">
        <v>1</v>
      </c>
      <c r="V133" s="25">
        <f t="shared" si="45"/>
        <v>15.555555555555555</v>
      </c>
      <c r="W133" s="10">
        <v>20</v>
      </c>
      <c r="X133" s="22">
        <v>7</v>
      </c>
      <c r="Y133" s="41">
        <f>+X133*0.55+W133*0.1+V133*0.35 +1</f>
        <v>12.294444444444444</v>
      </c>
      <c r="AA133">
        <v>1</v>
      </c>
      <c r="AC133">
        <v>2</v>
      </c>
      <c r="AD133">
        <v>1</v>
      </c>
      <c r="AE133">
        <v>1</v>
      </c>
      <c r="AF133">
        <v>1</v>
      </c>
      <c r="AG133">
        <v>1</v>
      </c>
      <c r="AH133">
        <v>1</v>
      </c>
      <c r="AI133">
        <f t="shared" ref="AI133:AI135" si="46">SUM(AA133:AG133)*2+AH133</f>
        <v>15</v>
      </c>
      <c r="AJ133" s="74">
        <v>20</v>
      </c>
      <c r="AK133" s="84">
        <v>9.5</v>
      </c>
      <c r="AL133" s="54">
        <f t="shared" ref="AL133:AL137" si="47">+AI133*0.35+AJ133*0.1+(AK133+Z133)*0.55</f>
        <v>12.475000000000001</v>
      </c>
      <c r="AM133" s="75">
        <f t="shared" si="29"/>
        <v>12.123148148148148</v>
      </c>
      <c r="AN133">
        <f t="shared" si="43"/>
        <v>0</v>
      </c>
      <c r="AO133" s="96">
        <f t="shared" si="44"/>
        <v>1</v>
      </c>
      <c r="AP133" s="103">
        <f t="shared" si="42"/>
        <v>0</v>
      </c>
    </row>
    <row r="134" spans="1:43">
      <c r="A134">
        <v>64</v>
      </c>
      <c r="B134">
        <v>2015243621</v>
      </c>
      <c r="C134" t="s">
        <v>310</v>
      </c>
      <c r="E134">
        <v>1</v>
      </c>
      <c r="F134">
        <v>0.5</v>
      </c>
      <c r="I134">
        <v>0.5</v>
      </c>
      <c r="K134">
        <f t="shared" si="33"/>
        <v>8</v>
      </c>
      <c r="L134">
        <v>7.4977497749774971</v>
      </c>
      <c r="M134" s="86">
        <v>0.5</v>
      </c>
      <c r="N134" s="3">
        <f t="shared" si="41"/>
        <v>3.44977497749775</v>
      </c>
      <c r="O134">
        <v>1.5</v>
      </c>
      <c r="Q134" s="20">
        <v>1</v>
      </c>
      <c r="S134" s="20">
        <v>1</v>
      </c>
      <c r="T134">
        <v>1</v>
      </c>
      <c r="V134" s="25">
        <f t="shared" si="45"/>
        <v>10</v>
      </c>
      <c r="W134" s="10">
        <v>7.5022502250225012</v>
      </c>
      <c r="X134" s="22">
        <v>0.5</v>
      </c>
      <c r="Y134" s="41">
        <f>+X134*0.55+W134*0.1+V134*0.35</f>
        <v>4.5252250225022497</v>
      </c>
      <c r="AA134">
        <v>1</v>
      </c>
      <c r="AC134">
        <v>1</v>
      </c>
      <c r="AG134">
        <v>1</v>
      </c>
      <c r="AH134">
        <v>1</v>
      </c>
      <c r="AI134">
        <f t="shared" si="46"/>
        <v>7</v>
      </c>
      <c r="AJ134" s="74">
        <v>9</v>
      </c>
      <c r="AK134" s="84">
        <v>1</v>
      </c>
      <c r="AL134" s="54">
        <f t="shared" si="47"/>
        <v>3.8999999999999995</v>
      </c>
      <c r="AM134" s="75">
        <f t="shared" si="29"/>
        <v>3.9583333333333335</v>
      </c>
      <c r="AN134">
        <f t="shared" si="43"/>
        <v>0</v>
      </c>
      <c r="AO134" s="96">
        <f t="shared" si="44"/>
        <v>0</v>
      </c>
      <c r="AP134" s="103">
        <f t="shared" si="42"/>
        <v>1</v>
      </c>
    </row>
    <row r="135" spans="1:43" s="4" customFormat="1">
      <c r="E135" s="4">
        <v>1</v>
      </c>
      <c r="F135" s="4">
        <v>1</v>
      </c>
      <c r="G135" s="4">
        <v>1</v>
      </c>
      <c r="I135" s="4">
        <v>1</v>
      </c>
      <c r="J135" s="4">
        <v>1</v>
      </c>
      <c r="K135" s="4">
        <f t="shared" si="33"/>
        <v>20</v>
      </c>
      <c r="L135" s="4">
        <v>20</v>
      </c>
      <c r="M135" s="85">
        <v>20</v>
      </c>
      <c r="N135" s="5">
        <f t="shared" si="41"/>
        <v>20</v>
      </c>
      <c r="O135" s="4">
        <v>2</v>
      </c>
      <c r="P135" s="4">
        <v>2</v>
      </c>
      <c r="Q135" s="19">
        <v>1.5</v>
      </c>
      <c r="R135" s="19">
        <v>1</v>
      </c>
      <c r="S135" s="19">
        <v>1</v>
      </c>
      <c r="T135" s="4">
        <v>1</v>
      </c>
      <c r="U135" s="4">
        <v>1</v>
      </c>
      <c r="V135" s="24">
        <f t="shared" si="45"/>
        <v>21.111111111111111</v>
      </c>
      <c r="W135" s="4">
        <v>20</v>
      </c>
      <c r="X135" s="21">
        <v>20</v>
      </c>
      <c r="Y135" s="34">
        <f>+X135*0.55+W135*0.1+V135*0.35</f>
        <v>20.388888888888889</v>
      </c>
      <c r="Z135" s="46">
        <v>2</v>
      </c>
      <c r="AA135" s="4">
        <v>2</v>
      </c>
      <c r="AB135" s="4">
        <v>1</v>
      </c>
      <c r="AC135" s="4">
        <v>2</v>
      </c>
      <c r="AD135" s="4">
        <v>2</v>
      </c>
      <c r="AE135" s="4">
        <v>1</v>
      </c>
      <c r="AF135" s="4">
        <v>1</v>
      </c>
      <c r="AG135" s="4">
        <v>1</v>
      </c>
      <c r="AH135" s="4">
        <v>1</v>
      </c>
      <c r="AI135">
        <f t="shared" si="46"/>
        <v>21</v>
      </c>
      <c r="AJ135" s="73">
        <v>20</v>
      </c>
      <c r="AK135" s="83">
        <v>20</v>
      </c>
      <c r="AL135" s="53">
        <f t="shared" si="47"/>
        <v>21.450000000000003</v>
      </c>
      <c r="AN135" s="4">
        <f>SUM(AN3:AN134)</f>
        <v>15</v>
      </c>
      <c r="AO135" s="95">
        <f t="shared" ref="AO135:AP135" si="48">SUM(AO3:AO134)</f>
        <v>48</v>
      </c>
      <c r="AP135" s="101">
        <f t="shared" si="48"/>
        <v>67</v>
      </c>
      <c r="AQ135" s="98">
        <f>SUM(AN135:AP135)</f>
        <v>130</v>
      </c>
    </row>
    <row r="136" spans="1:43">
      <c r="N136" s="3">
        <f>AVERAGE(N71:N134)</f>
        <v>9.7770162730558763</v>
      </c>
      <c r="AN136" t="s">
        <v>211</v>
      </c>
      <c r="AO136" s="96" t="s">
        <v>309</v>
      </c>
      <c r="AP136" s="103" t="s">
        <v>356</v>
      </c>
    </row>
    <row r="137" spans="1:43">
      <c r="A137">
        <v>22</v>
      </c>
      <c r="B137">
        <v>2013222001</v>
      </c>
      <c r="C137" t="s">
        <v>406</v>
      </c>
      <c r="K137">
        <f>SUM(E137:J137)/5*20</f>
        <v>0</v>
      </c>
      <c r="L137">
        <v>7.4977497749774971</v>
      </c>
      <c r="M137" s="86">
        <v>2</v>
      </c>
      <c r="N137" s="3">
        <f>+M137*0.6+L137*0.1+K137*0.3</f>
        <v>1.9497749774977498</v>
      </c>
      <c r="V137" s="25">
        <f t="shared" si="45"/>
        <v>0</v>
      </c>
      <c r="W137" s="10">
        <v>7.5022502250225012</v>
      </c>
      <c r="Y137" s="41">
        <f>+X137*0.55+W137*0.1+V137*0.35</f>
        <v>0.75022502250225021</v>
      </c>
      <c r="AI137">
        <f t="shared" ref="AI137" si="49">SUM(AA137:AG137)*2</f>
        <v>0</v>
      </c>
      <c r="AJ137" s="74">
        <v>0</v>
      </c>
      <c r="AL137" s="60">
        <f t="shared" si="47"/>
        <v>0</v>
      </c>
    </row>
    <row r="138" spans="1:43">
      <c r="N138" s="60"/>
      <c r="V138" s="86"/>
      <c r="W138" s="86"/>
      <c r="X138" s="86"/>
      <c r="Y138" s="60"/>
      <c r="AJ138" s="86"/>
      <c r="AK138" s="86"/>
      <c r="AL138" s="60"/>
    </row>
    <row r="139" spans="1:43">
      <c r="M139" s="86">
        <v>14</v>
      </c>
      <c r="N139" s="3">
        <v>16</v>
      </c>
      <c r="X139" s="22">
        <v>11</v>
      </c>
      <c r="Y139" s="41">
        <v>16</v>
      </c>
      <c r="AK139" s="84">
        <v>14</v>
      </c>
      <c r="AL139" s="54">
        <v>16</v>
      </c>
      <c r="AM139" s="79">
        <f>+((N139*3+M139)/4+(Y139*3+X139)/4+(AL139*3+AK139)/4)/3</f>
        <v>15.25</v>
      </c>
      <c r="AN139">
        <f>IF(AM139&gt;=8,IF(AM139&lt;10.5,1,0),0)</f>
        <v>0</v>
      </c>
    </row>
    <row r="140" spans="1:43">
      <c r="N140" s="3">
        <f>+(N139*3+M139)/4</f>
        <v>15.5</v>
      </c>
      <c r="Y140" s="60">
        <f>+(Y139*3+X139)/4</f>
        <v>14.75</v>
      </c>
      <c r="AL140" s="60">
        <f>+(AL139*3+AK139)/4</f>
        <v>15.5</v>
      </c>
      <c r="AM140" s="86">
        <f>AVERAGE(AL140,Y140,N140)</f>
        <v>15.25</v>
      </c>
    </row>
    <row r="141" spans="1:43">
      <c r="N141" s="3">
        <f>ROUND(N140,0)</f>
        <v>16</v>
      </c>
      <c r="Y141" s="60">
        <f>ROUND(Y140,0)</f>
        <v>15</v>
      </c>
      <c r="AL141" s="60">
        <f>ROUND(AL140,0)</f>
        <v>16</v>
      </c>
      <c r="AM141" s="79">
        <f>AVERAGE(AL141,AI141+Y141,N141)</f>
        <v>15.666666666666666</v>
      </c>
    </row>
    <row r="143" spans="1:43">
      <c r="AL143" s="60" t="s">
        <v>169</v>
      </c>
    </row>
  </sheetData>
  <phoneticPr fontId="1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U51"/>
  <sheetViews>
    <sheetView workbookViewId="0">
      <selection activeCell="G13" sqref="G13"/>
    </sheetView>
  </sheetViews>
  <sheetFormatPr baseColWidth="10" defaultRowHeight="16"/>
  <cols>
    <col min="1" max="1" width="4.75" customWidth="1"/>
    <col min="2" max="2" width="30.375" style="1" customWidth="1"/>
    <col min="3" max="4" width="3.75" style="1" customWidth="1"/>
    <col min="5" max="6" width="4.5" customWidth="1"/>
    <col min="7" max="7" width="5.625" style="9" customWidth="1"/>
    <col min="8" max="10" width="4.5" customWidth="1"/>
    <col min="11" max="11" width="4.5" style="37" customWidth="1"/>
    <col min="12" max="12" width="4.5" customWidth="1"/>
    <col min="13" max="13" width="6.25" style="33" customWidth="1"/>
    <col min="14" max="18" width="4.125" customWidth="1"/>
    <col min="19" max="19" width="5.875" style="75" customWidth="1"/>
    <col min="20" max="20" width="7.5" style="57" customWidth="1"/>
    <col min="21" max="21" width="5.25" customWidth="1"/>
    <col min="22" max="38" width="4.125" customWidth="1"/>
  </cols>
  <sheetData>
    <row r="1" spans="1:21">
      <c r="C1" s="1" t="s">
        <v>165</v>
      </c>
      <c r="D1" s="1" t="s">
        <v>166</v>
      </c>
      <c r="E1" t="s">
        <v>47</v>
      </c>
      <c r="F1" t="s">
        <v>315</v>
      </c>
      <c r="G1" s="9" t="s">
        <v>316</v>
      </c>
      <c r="H1" t="s">
        <v>321</v>
      </c>
      <c r="I1" t="s">
        <v>322</v>
      </c>
      <c r="J1" t="s">
        <v>323</v>
      </c>
      <c r="K1" s="37" t="s">
        <v>383</v>
      </c>
      <c r="L1" t="s">
        <v>256</v>
      </c>
      <c r="M1" s="33" t="s">
        <v>257</v>
      </c>
      <c r="N1" t="s">
        <v>58</v>
      </c>
      <c r="O1" t="s">
        <v>59</v>
      </c>
      <c r="P1" t="s">
        <v>60</v>
      </c>
      <c r="Q1" t="s">
        <v>61</v>
      </c>
      <c r="R1" t="s">
        <v>62</v>
      </c>
      <c r="S1" s="75" t="s">
        <v>63</v>
      </c>
      <c r="T1" s="57" t="s">
        <v>64</v>
      </c>
    </row>
    <row r="2" spans="1:21" ht="19" customHeight="1">
      <c r="A2">
        <v>1</v>
      </c>
      <c r="B2" t="s">
        <v>258</v>
      </c>
      <c r="C2">
        <v>13</v>
      </c>
      <c r="D2"/>
      <c r="E2">
        <v>5</v>
      </c>
      <c r="F2">
        <v>15.004500450045002</v>
      </c>
      <c r="G2" s="9">
        <f>+(E2*2+D2+C2)/4*0.9+F2*0.1</f>
        <v>6.6754500450045002</v>
      </c>
      <c r="H2" s="13">
        <v>17</v>
      </c>
      <c r="I2" s="13">
        <v>12</v>
      </c>
      <c r="J2" s="13">
        <v>13</v>
      </c>
      <c r="K2" s="38">
        <v>10</v>
      </c>
      <c r="L2" s="10">
        <v>14.999999999999998</v>
      </c>
      <c r="M2" s="33">
        <f>(K2*3+J2+I2+H2)/6*0.9+L2*0.1</f>
        <v>12.3</v>
      </c>
      <c r="N2">
        <v>15</v>
      </c>
      <c r="O2">
        <v>12</v>
      </c>
      <c r="P2">
        <v>14</v>
      </c>
      <c r="Q2">
        <v>16</v>
      </c>
      <c r="R2">
        <v>12</v>
      </c>
      <c r="S2" s="75">
        <v>18.484848484848484</v>
      </c>
      <c r="T2" s="57">
        <f>SUM(N2:R2)/5*0.85+S2*0.15</f>
        <v>14.502727272727274</v>
      </c>
      <c r="U2" s="75">
        <f>AVERAGE(T2,M2,G2)</f>
        <v>11.159392439243925</v>
      </c>
    </row>
    <row r="3" spans="1:21" ht="19" customHeight="1">
      <c r="A3">
        <v>2</v>
      </c>
      <c r="B3" t="s">
        <v>54</v>
      </c>
      <c r="C3">
        <v>14</v>
      </c>
      <c r="D3">
        <v>16</v>
      </c>
      <c r="E3">
        <v>11</v>
      </c>
      <c r="F3">
        <v>15.004500450045002</v>
      </c>
      <c r="G3" s="9">
        <f t="shared" ref="G3:G23" si="0">+(E3*2+D3+C3)/4*0.9+F3*0.1</f>
        <v>13.200450045004501</v>
      </c>
      <c r="H3" s="13">
        <v>13</v>
      </c>
      <c r="I3" s="13">
        <v>17</v>
      </c>
      <c r="J3" s="13">
        <v>13</v>
      </c>
      <c r="K3" s="38">
        <v>18</v>
      </c>
      <c r="L3" s="10">
        <v>12.502250225022502</v>
      </c>
      <c r="M3" s="33">
        <f>(K3*3+J3+I3+H3)/6*0.9+L3*0.1</f>
        <v>15.80022502250225</v>
      </c>
      <c r="N3">
        <v>14</v>
      </c>
      <c r="O3">
        <v>12</v>
      </c>
      <c r="P3">
        <v>14</v>
      </c>
      <c r="Q3">
        <v>14</v>
      </c>
      <c r="R3">
        <v>12</v>
      </c>
      <c r="S3" s="75">
        <v>18.484848484848484</v>
      </c>
      <c r="T3" s="57">
        <f t="shared" ref="T3:T24" si="1">SUM(N3:R3)/5*0.85+S3*0.15</f>
        <v>13.992727272727272</v>
      </c>
      <c r="U3" s="75">
        <f t="shared" ref="U3:U27" si="2">AVERAGE(T3,M3,G3)</f>
        <v>14.331134113411343</v>
      </c>
    </row>
    <row r="4" spans="1:21" ht="19" customHeight="1">
      <c r="A4">
        <v>3</v>
      </c>
      <c r="B4" t="s">
        <v>260</v>
      </c>
      <c r="C4">
        <v>16</v>
      </c>
      <c r="D4">
        <v>16</v>
      </c>
      <c r="E4">
        <v>12</v>
      </c>
      <c r="F4">
        <v>20</v>
      </c>
      <c r="G4" s="9">
        <f t="shared" si="0"/>
        <v>14.6</v>
      </c>
      <c r="H4" s="13">
        <v>13</v>
      </c>
      <c r="I4" s="13">
        <v>14</v>
      </c>
      <c r="J4" s="13">
        <v>12</v>
      </c>
      <c r="K4" s="38">
        <v>18</v>
      </c>
      <c r="L4" s="10">
        <v>20</v>
      </c>
      <c r="M4" s="42">
        <f>(K4*3+J4+I4+H4)/6*0.9+L4*0.1 + 1</f>
        <v>16.950000000000003</v>
      </c>
      <c r="N4">
        <v>16</v>
      </c>
      <c r="O4">
        <v>12</v>
      </c>
      <c r="P4">
        <v>12</v>
      </c>
      <c r="Q4">
        <v>16</v>
      </c>
      <c r="R4">
        <v>18</v>
      </c>
      <c r="S4" s="75">
        <v>20</v>
      </c>
      <c r="T4" s="57">
        <f t="shared" si="1"/>
        <v>15.58</v>
      </c>
      <c r="U4" s="75">
        <f t="shared" si="2"/>
        <v>15.71</v>
      </c>
    </row>
    <row r="5" spans="1:21" ht="19" customHeight="1">
      <c r="A5">
        <v>4</v>
      </c>
      <c r="B5" t="s">
        <v>55</v>
      </c>
      <c r="C5">
        <v>16</v>
      </c>
      <c r="D5">
        <v>16</v>
      </c>
      <c r="E5">
        <v>11</v>
      </c>
      <c r="F5">
        <v>15.004500450045002</v>
      </c>
      <c r="G5" s="9">
        <f t="shared" si="0"/>
        <v>13.650450045004501</v>
      </c>
      <c r="H5" s="13">
        <v>13</v>
      </c>
      <c r="I5" s="13">
        <v>14</v>
      </c>
      <c r="J5" s="13">
        <v>12</v>
      </c>
      <c r="K5" s="38">
        <v>11</v>
      </c>
      <c r="L5" s="10">
        <v>17.5022502250225</v>
      </c>
      <c r="M5" s="42">
        <f>(K5*3+J5+I5+H5)/6*0.9+L5*0.1 + 1</f>
        <v>13.55022502250225</v>
      </c>
      <c r="N5">
        <v>16</v>
      </c>
      <c r="O5">
        <v>12</v>
      </c>
      <c r="P5">
        <v>12</v>
      </c>
      <c r="Q5">
        <v>12</v>
      </c>
      <c r="R5">
        <v>13</v>
      </c>
      <c r="S5" s="75">
        <v>20</v>
      </c>
      <c r="T5" s="57">
        <f t="shared" si="1"/>
        <v>14.049999999999999</v>
      </c>
      <c r="U5" s="75">
        <f t="shared" si="2"/>
        <v>13.750225022502249</v>
      </c>
    </row>
    <row r="6" spans="1:21" ht="19" customHeight="1">
      <c r="A6">
        <v>5</v>
      </c>
      <c r="B6" t="s">
        <v>154</v>
      </c>
      <c r="C6">
        <v>14</v>
      </c>
      <c r="D6">
        <v>15</v>
      </c>
      <c r="E6">
        <v>11</v>
      </c>
      <c r="F6">
        <v>20</v>
      </c>
      <c r="G6" s="9">
        <f t="shared" si="0"/>
        <v>13.475</v>
      </c>
      <c r="H6" s="13">
        <v>16</v>
      </c>
      <c r="I6" s="13">
        <v>14</v>
      </c>
      <c r="J6" s="13">
        <v>11</v>
      </c>
      <c r="K6" s="38">
        <v>12</v>
      </c>
      <c r="L6" s="10">
        <v>20</v>
      </c>
      <c r="M6" s="33">
        <f t="shared" ref="M6:M24" si="3">(K6*3+J6+I6+H6)/6*0.9+L6*0.1</f>
        <v>13.55</v>
      </c>
      <c r="N6">
        <v>12</v>
      </c>
      <c r="O6">
        <v>17</v>
      </c>
      <c r="Q6">
        <v>10</v>
      </c>
      <c r="R6">
        <v>12</v>
      </c>
      <c r="S6" s="75">
        <v>18.484848484848484</v>
      </c>
      <c r="T6" s="57">
        <f t="shared" si="1"/>
        <v>11.442727272727272</v>
      </c>
      <c r="U6" s="75">
        <f t="shared" si="2"/>
        <v>12.822575757575757</v>
      </c>
    </row>
    <row r="7" spans="1:21" ht="19" customHeight="1">
      <c r="A7">
        <v>6</v>
      </c>
      <c r="B7" t="s">
        <v>156</v>
      </c>
      <c r="C7">
        <v>14</v>
      </c>
      <c r="D7">
        <v>17</v>
      </c>
      <c r="E7">
        <v>11</v>
      </c>
      <c r="F7">
        <v>20</v>
      </c>
      <c r="G7" s="9">
        <f t="shared" si="0"/>
        <v>13.925000000000001</v>
      </c>
      <c r="H7" s="13">
        <v>16</v>
      </c>
      <c r="I7" s="13">
        <v>11</v>
      </c>
      <c r="J7" s="13">
        <v>10</v>
      </c>
      <c r="K7" s="38">
        <v>18</v>
      </c>
      <c r="L7" s="10">
        <v>17.5022502250225</v>
      </c>
      <c r="M7" s="35">
        <f>(K7*3+J7+I7+H7)/6*0.9+L7*0.1 + 1</f>
        <v>16.400225022502251</v>
      </c>
      <c r="N7">
        <v>12</v>
      </c>
      <c r="O7">
        <v>11</v>
      </c>
      <c r="P7">
        <v>16</v>
      </c>
      <c r="Q7">
        <v>13</v>
      </c>
      <c r="R7">
        <v>11</v>
      </c>
      <c r="S7" s="75">
        <v>20</v>
      </c>
      <c r="T7" s="57">
        <f t="shared" si="1"/>
        <v>13.709999999999999</v>
      </c>
      <c r="U7" s="75">
        <f t="shared" si="2"/>
        <v>14.678408340834082</v>
      </c>
    </row>
    <row r="8" spans="1:21" ht="19" customHeight="1">
      <c r="A8">
        <v>7</v>
      </c>
      <c r="B8" t="s">
        <v>259</v>
      </c>
      <c r="C8">
        <v>14</v>
      </c>
      <c r="D8">
        <v>16</v>
      </c>
      <c r="E8">
        <v>14</v>
      </c>
      <c r="F8">
        <v>15.004500450045002</v>
      </c>
      <c r="G8" s="9">
        <f t="shared" si="0"/>
        <v>14.550450045004501</v>
      </c>
      <c r="H8" s="13">
        <v>13</v>
      </c>
      <c r="I8" s="13">
        <v>17</v>
      </c>
      <c r="J8" s="13">
        <v>16</v>
      </c>
      <c r="K8" s="38">
        <v>14</v>
      </c>
      <c r="L8" s="10">
        <v>10</v>
      </c>
      <c r="M8" s="42">
        <f>(K8*3+J8+I8+H8)/6*0.9+L8*0.1 + 1</f>
        <v>15.2</v>
      </c>
      <c r="N8">
        <v>12</v>
      </c>
      <c r="O8">
        <v>12</v>
      </c>
      <c r="P8">
        <v>13</v>
      </c>
      <c r="Q8">
        <v>16</v>
      </c>
      <c r="R8">
        <v>13</v>
      </c>
      <c r="S8" s="75">
        <v>13.333333333333332</v>
      </c>
      <c r="T8" s="57">
        <f t="shared" si="1"/>
        <v>13.219999999999999</v>
      </c>
      <c r="U8" s="75">
        <f t="shared" si="2"/>
        <v>14.323483348334832</v>
      </c>
    </row>
    <row r="9" spans="1:21" ht="19" customHeight="1">
      <c r="A9">
        <v>8</v>
      </c>
      <c r="B9" t="s">
        <v>155</v>
      </c>
      <c r="C9">
        <v>12</v>
      </c>
      <c r="D9">
        <v>17</v>
      </c>
      <c r="E9">
        <v>12</v>
      </c>
      <c r="F9">
        <v>20</v>
      </c>
      <c r="G9" s="9">
        <f t="shared" si="0"/>
        <v>13.925000000000001</v>
      </c>
      <c r="H9" s="13">
        <v>17</v>
      </c>
      <c r="I9" s="13">
        <v>18</v>
      </c>
      <c r="J9" s="13">
        <v>15</v>
      </c>
      <c r="K9" s="38">
        <v>14</v>
      </c>
      <c r="L9" s="10">
        <v>20</v>
      </c>
      <c r="M9" s="33">
        <f t="shared" si="3"/>
        <v>15.8</v>
      </c>
      <c r="N9">
        <v>17</v>
      </c>
      <c r="O9">
        <v>16</v>
      </c>
      <c r="P9">
        <v>11</v>
      </c>
      <c r="Q9">
        <v>18</v>
      </c>
      <c r="R9">
        <v>18</v>
      </c>
      <c r="S9" s="75">
        <v>18.484848484848484</v>
      </c>
      <c r="T9" s="57">
        <f t="shared" si="1"/>
        <v>16.372727272727271</v>
      </c>
      <c r="U9" s="75">
        <f t="shared" si="2"/>
        <v>15.36590909090909</v>
      </c>
    </row>
    <row r="10" spans="1:21" ht="19" customHeight="1">
      <c r="A10">
        <v>9</v>
      </c>
      <c r="B10" t="s">
        <v>45</v>
      </c>
      <c r="C10"/>
      <c r="D10"/>
      <c r="F10">
        <v>0</v>
      </c>
      <c r="G10" s="9">
        <f t="shared" si="0"/>
        <v>0</v>
      </c>
      <c r="H10" s="12" t="s">
        <v>384</v>
      </c>
      <c r="I10" s="12" t="s">
        <v>385</v>
      </c>
      <c r="J10" s="12" t="s">
        <v>386</v>
      </c>
      <c r="K10" s="39"/>
      <c r="L10" s="10">
        <v>0</v>
      </c>
      <c r="M10" s="33">
        <f t="shared" si="3"/>
        <v>0</v>
      </c>
      <c r="S10" s="75">
        <v>0</v>
      </c>
      <c r="T10" s="57">
        <f t="shared" si="1"/>
        <v>0</v>
      </c>
      <c r="U10" s="75">
        <f t="shared" si="2"/>
        <v>0</v>
      </c>
    </row>
    <row r="11" spans="1:21" ht="19" customHeight="1">
      <c r="A11">
        <v>10</v>
      </c>
      <c r="B11" t="s">
        <v>74</v>
      </c>
      <c r="C11">
        <v>13</v>
      </c>
      <c r="D11">
        <v>15</v>
      </c>
      <c r="E11">
        <v>6</v>
      </c>
      <c r="F11">
        <v>15.004500450045002</v>
      </c>
      <c r="G11" s="9">
        <f t="shared" si="0"/>
        <v>10.5004500450045</v>
      </c>
      <c r="H11" s="13">
        <v>16</v>
      </c>
      <c r="I11" s="13">
        <v>14</v>
      </c>
      <c r="J11" s="13">
        <v>15</v>
      </c>
      <c r="K11" s="38">
        <v>12</v>
      </c>
      <c r="L11" s="10">
        <v>14.999999999999998</v>
      </c>
      <c r="M11" s="33">
        <f t="shared" si="3"/>
        <v>13.65</v>
      </c>
      <c r="N11">
        <v>15</v>
      </c>
      <c r="O11">
        <v>11</v>
      </c>
      <c r="P11">
        <v>12</v>
      </c>
      <c r="Q11">
        <v>12</v>
      </c>
      <c r="R11">
        <v>18</v>
      </c>
      <c r="S11" s="75">
        <v>20</v>
      </c>
      <c r="T11" s="57">
        <f t="shared" si="1"/>
        <v>14.559999999999999</v>
      </c>
      <c r="U11" s="75">
        <f t="shared" si="2"/>
        <v>12.903483348334833</v>
      </c>
    </row>
    <row r="12" spans="1:21" ht="19" customHeight="1">
      <c r="A12">
        <v>11</v>
      </c>
      <c r="B12" t="s">
        <v>389</v>
      </c>
      <c r="C12">
        <v>15</v>
      </c>
      <c r="D12">
        <v>16</v>
      </c>
      <c r="E12">
        <v>11</v>
      </c>
      <c r="F12">
        <v>10</v>
      </c>
      <c r="G12" s="9">
        <f t="shared" si="0"/>
        <v>12.925000000000001</v>
      </c>
      <c r="H12" s="13">
        <v>12</v>
      </c>
      <c r="I12" s="13">
        <v>17</v>
      </c>
      <c r="J12" s="13">
        <v>13</v>
      </c>
      <c r="K12" s="38">
        <v>11</v>
      </c>
      <c r="L12" s="10">
        <v>7.5022502250225012</v>
      </c>
      <c r="M12" s="33">
        <f t="shared" si="3"/>
        <v>12.000225022502249</v>
      </c>
      <c r="N12">
        <v>14</v>
      </c>
      <c r="O12">
        <v>12</v>
      </c>
      <c r="P12">
        <v>14</v>
      </c>
      <c r="Q12">
        <v>14</v>
      </c>
      <c r="R12">
        <v>13</v>
      </c>
      <c r="S12" s="75">
        <v>15.151515151515152</v>
      </c>
      <c r="T12" s="57">
        <f t="shared" si="1"/>
        <v>13.662727272727274</v>
      </c>
      <c r="U12" s="75">
        <f t="shared" si="2"/>
        <v>12.862650765076509</v>
      </c>
    </row>
    <row r="13" spans="1:21" ht="19" customHeight="1">
      <c r="A13">
        <v>12</v>
      </c>
      <c r="B13" t="s">
        <v>97</v>
      </c>
      <c r="C13">
        <v>11</v>
      </c>
      <c r="D13" s="80">
        <v>8</v>
      </c>
      <c r="E13">
        <v>8</v>
      </c>
      <c r="F13">
        <v>15.004500450045002</v>
      </c>
      <c r="G13" s="9">
        <f t="shared" si="0"/>
        <v>9.3754500450045004</v>
      </c>
      <c r="H13" s="13">
        <v>16</v>
      </c>
      <c r="I13" s="81" t="s">
        <v>109</v>
      </c>
      <c r="J13" s="12" t="s">
        <v>386</v>
      </c>
      <c r="K13" s="39"/>
      <c r="L13" s="10">
        <v>12.502250225022502</v>
      </c>
      <c r="M13" s="33">
        <f t="shared" si="3"/>
        <v>4.8502250225022507</v>
      </c>
      <c r="O13">
        <v>8</v>
      </c>
      <c r="P13">
        <v>14</v>
      </c>
      <c r="Q13">
        <v>10</v>
      </c>
      <c r="S13" s="75">
        <v>10</v>
      </c>
      <c r="T13" s="57">
        <f t="shared" si="1"/>
        <v>6.94</v>
      </c>
      <c r="U13" s="75">
        <f t="shared" si="2"/>
        <v>7.0552250225022517</v>
      </c>
    </row>
    <row r="14" spans="1:21" ht="19" customHeight="1">
      <c r="A14">
        <v>13</v>
      </c>
      <c r="B14" t="s">
        <v>46</v>
      </c>
      <c r="C14">
        <v>11</v>
      </c>
      <c r="D14"/>
      <c r="E14">
        <v>12</v>
      </c>
      <c r="F14">
        <v>15.004500450045002</v>
      </c>
      <c r="G14" s="9">
        <f t="shared" si="0"/>
        <v>9.3754500450045004</v>
      </c>
      <c r="H14" s="12" t="s">
        <v>385</v>
      </c>
      <c r="I14" s="12" t="s">
        <v>385</v>
      </c>
      <c r="J14" s="12" t="s">
        <v>387</v>
      </c>
      <c r="K14" s="39"/>
      <c r="L14" s="10">
        <v>10</v>
      </c>
      <c r="M14" s="33">
        <f t="shared" si="3"/>
        <v>1</v>
      </c>
      <c r="S14" s="75">
        <v>8.1818181818181817</v>
      </c>
      <c r="T14" s="57">
        <f t="shared" si="1"/>
        <v>1.2272727272727273</v>
      </c>
      <c r="U14" s="75">
        <f t="shared" si="2"/>
        <v>3.8675742574257428</v>
      </c>
    </row>
    <row r="15" spans="1:21" ht="19" customHeight="1">
      <c r="A15">
        <v>14</v>
      </c>
      <c r="B15" t="s">
        <v>317</v>
      </c>
      <c r="C15">
        <v>15</v>
      </c>
      <c r="D15">
        <v>16</v>
      </c>
      <c r="E15">
        <v>11</v>
      </c>
      <c r="F15">
        <v>15.004500450045002</v>
      </c>
      <c r="G15" s="9">
        <f t="shared" si="0"/>
        <v>13.425450045004501</v>
      </c>
      <c r="H15" s="13">
        <v>13</v>
      </c>
      <c r="I15" s="13">
        <v>17</v>
      </c>
      <c r="J15" s="13">
        <v>16</v>
      </c>
      <c r="K15" s="38">
        <v>10</v>
      </c>
      <c r="L15" s="10">
        <v>10</v>
      </c>
      <c r="M15" s="42">
        <f>(K15*3+J15+I15+H15)/6*0.9+L15*0.1 + 1</f>
        <v>13.4</v>
      </c>
      <c r="N15">
        <v>12</v>
      </c>
      <c r="O15">
        <v>12</v>
      </c>
      <c r="P15">
        <v>13</v>
      </c>
      <c r="Q15">
        <v>16</v>
      </c>
      <c r="R15">
        <v>13</v>
      </c>
      <c r="S15" s="75">
        <v>18.484848484848484</v>
      </c>
      <c r="T15" s="57">
        <f t="shared" si="1"/>
        <v>13.992727272727272</v>
      </c>
      <c r="U15" s="75">
        <f t="shared" si="2"/>
        <v>13.606059105910591</v>
      </c>
    </row>
    <row r="16" spans="1:21" ht="19" customHeight="1">
      <c r="A16">
        <v>15</v>
      </c>
      <c r="B16" t="s">
        <v>76</v>
      </c>
      <c r="C16"/>
      <c r="D16"/>
      <c r="E16">
        <v>10</v>
      </c>
      <c r="F16">
        <v>20</v>
      </c>
      <c r="G16" s="9">
        <f t="shared" si="0"/>
        <v>6.5</v>
      </c>
      <c r="H16" s="12" t="s">
        <v>386</v>
      </c>
      <c r="I16" s="12" t="s">
        <v>385</v>
      </c>
      <c r="J16" s="12" t="s">
        <v>386</v>
      </c>
      <c r="K16" s="39" t="s">
        <v>399</v>
      </c>
      <c r="L16" s="10">
        <v>17.5022502250225</v>
      </c>
      <c r="M16" s="33">
        <f t="shared" si="3"/>
        <v>5.3502250225022507</v>
      </c>
      <c r="P16">
        <v>8</v>
      </c>
      <c r="S16" s="75">
        <v>18.484848484848484</v>
      </c>
      <c r="T16" s="57">
        <f t="shared" si="1"/>
        <v>4.1327272727272728</v>
      </c>
      <c r="U16" s="75">
        <f t="shared" si="2"/>
        <v>5.3276507650765081</v>
      </c>
    </row>
    <row r="17" spans="1:21" ht="19" customHeight="1">
      <c r="A17">
        <v>16</v>
      </c>
      <c r="B17" t="s">
        <v>96</v>
      </c>
      <c r="C17">
        <v>15</v>
      </c>
      <c r="D17">
        <v>12</v>
      </c>
      <c r="E17">
        <v>11</v>
      </c>
      <c r="F17">
        <v>20</v>
      </c>
      <c r="G17" s="9">
        <f t="shared" si="0"/>
        <v>13.025</v>
      </c>
      <c r="H17" s="13">
        <v>13</v>
      </c>
      <c r="I17" s="13">
        <v>14</v>
      </c>
      <c r="J17" s="13">
        <v>16</v>
      </c>
      <c r="K17" s="38">
        <v>18</v>
      </c>
      <c r="L17" s="10">
        <v>20</v>
      </c>
      <c r="M17" s="33">
        <f>(K17*3+J17+I17+H17)/6*0.9+L17*0.1</f>
        <v>16.55</v>
      </c>
      <c r="N17">
        <v>15</v>
      </c>
      <c r="O17">
        <v>16</v>
      </c>
      <c r="P17">
        <v>17</v>
      </c>
      <c r="Q17">
        <v>14</v>
      </c>
      <c r="R17">
        <v>14</v>
      </c>
      <c r="S17" s="75">
        <v>20</v>
      </c>
      <c r="T17" s="57">
        <f t="shared" si="1"/>
        <v>15.92</v>
      </c>
      <c r="U17" s="75">
        <f t="shared" si="2"/>
        <v>15.164999999999999</v>
      </c>
    </row>
    <row r="18" spans="1:21" ht="19" customHeight="1">
      <c r="A18">
        <v>17</v>
      </c>
      <c r="B18" t="s">
        <v>43</v>
      </c>
      <c r="C18">
        <v>14</v>
      </c>
      <c r="D18">
        <v>17</v>
      </c>
      <c r="E18">
        <v>11</v>
      </c>
      <c r="F18">
        <v>20</v>
      </c>
      <c r="G18" s="9">
        <f t="shared" si="0"/>
        <v>13.925000000000001</v>
      </c>
      <c r="H18" s="13">
        <v>16</v>
      </c>
      <c r="I18" s="13">
        <v>11</v>
      </c>
      <c r="J18" s="13">
        <v>10</v>
      </c>
      <c r="K18" s="38">
        <v>11</v>
      </c>
      <c r="L18" s="10">
        <v>20</v>
      </c>
      <c r="M18" s="33">
        <f t="shared" si="3"/>
        <v>12.5</v>
      </c>
      <c r="N18">
        <v>12</v>
      </c>
      <c r="O18">
        <v>11</v>
      </c>
      <c r="P18">
        <v>16</v>
      </c>
      <c r="Q18">
        <v>13</v>
      </c>
      <c r="R18">
        <v>11</v>
      </c>
      <c r="S18" s="75">
        <v>18.484848484848484</v>
      </c>
      <c r="T18" s="57">
        <f t="shared" si="1"/>
        <v>13.482727272727271</v>
      </c>
      <c r="U18" s="75">
        <f t="shared" si="2"/>
        <v>13.302575757575758</v>
      </c>
    </row>
    <row r="19" spans="1:21" ht="19" customHeight="1">
      <c r="A19">
        <v>18</v>
      </c>
      <c r="B19" t="s">
        <v>98</v>
      </c>
      <c r="C19">
        <v>15</v>
      </c>
      <c r="D19">
        <v>12</v>
      </c>
      <c r="E19">
        <v>11</v>
      </c>
      <c r="F19">
        <v>20</v>
      </c>
      <c r="G19" s="9">
        <f t="shared" si="0"/>
        <v>13.025</v>
      </c>
      <c r="H19" s="13">
        <v>13</v>
      </c>
      <c r="I19" s="13">
        <v>14</v>
      </c>
      <c r="J19" s="13">
        <v>16</v>
      </c>
      <c r="K19" s="38">
        <v>12</v>
      </c>
      <c r="L19" s="10">
        <v>20</v>
      </c>
      <c r="M19" s="33">
        <f t="shared" si="3"/>
        <v>13.85</v>
      </c>
      <c r="N19">
        <v>15</v>
      </c>
      <c r="O19">
        <v>16</v>
      </c>
      <c r="P19">
        <v>17</v>
      </c>
      <c r="Q19">
        <v>14</v>
      </c>
      <c r="R19">
        <v>14</v>
      </c>
      <c r="S19" s="75">
        <v>20</v>
      </c>
      <c r="T19" s="57">
        <f t="shared" si="1"/>
        <v>15.92</v>
      </c>
      <c r="U19" s="75">
        <f t="shared" si="2"/>
        <v>14.265000000000001</v>
      </c>
    </row>
    <row r="20" spans="1:21" ht="19" customHeight="1">
      <c r="A20">
        <v>19</v>
      </c>
      <c r="B20" t="s">
        <v>77</v>
      </c>
      <c r="C20">
        <v>13</v>
      </c>
      <c r="D20"/>
      <c r="E20">
        <v>10</v>
      </c>
      <c r="F20">
        <v>10</v>
      </c>
      <c r="G20" s="9">
        <f t="shared" si="0"/>
        <v>8.4250000000000007</v>
      </c>
      <c r="H20" s="13">
        <v>17</v>
      </c>
      <c r="I20" s="13">
        <v>12</v>
      </c>
      <c r="J20" s="13">
        <v>13</v>
      </c>
      <c r="K20" s="38">
        <v>16</v>
      </c>
      <c r="L20" s="10">
        <v>12.502250225022502</v>
      </c>
      <c r="M20" s="33">
        <f t="shared" si="3"/>
        <v>14.750225022502249</v>
      </c>
      <c r="N20">
        <v>15</v>
      </c>
      <c r="O20">
        <v>12</v>
      </c>
      <c r="P20">
        <v>14</v>
      </c>
      <c r="Q20">
        <v>16</v>
      </c>
      <c r="R20">
        <v>12</v>
      </c>
      <c r="S20" s="75">
        <v>18.484848484848484</v>
      </c>
      <c r="T20" s="57">
        <f t="shared" si="1"/>
        <v>14.502727272727274</v>
      </c>
      <c r="U20" s="75">
        <f t="shared" si="2"/>
        <v>12.559317431743175</v>
      </c>
    </row>
    <row r="21" spans="1:21" ht="19" customHeight="1">
      <c r="A21">
        <v>20</v>
      </c>
      <c r="B21" t="s">
        <v>334</v>
      </c>
      <c r="C21">
        <v>13</v>
      </c>
      <c r="D21">
        <v>15</v>
      </c>
      <c r="E21">
        <v>11</v>
      </c>
      <c r="F21">
        <v>15.004500450045002</v>
      </c>
      <c r="G21" s="9">
        <f t="shared" si="0"/>
        <v>12.7504500450045</v>
      </c>
      <c r="H21" s="13">
        <v>11</v>
      </c>
      <c r="I21" s="13">
        <v>14</v>
      </c>
      <c r="J21" s="13">
        <v>15</v>
      </c>
      <c r="K21" s="38">
        <v>11</v>
      </c>
      <c r="L21" s="10">
        <v>12.502250225022502</v>
      </c>
      <c r="M21" s="33">
        <f t="shared" si="3"/>
        <v>12.200225022502249</v>
      </c>
      <c r="P21">
        <v>12</v>
      </c>
      <c r="S21" s="75">
        <v>16.666666666666668</v>
      </c>
      <c r="T21" s="57">
        <f t="shared" si="1"/>
        <v>4.54</v>
      </c>
      <c r="U21" s="75">
        <f t="shared" si="2"/>
        <v>9.8302250225022494</v>
      </c>
    </row>
    <row r="22" spans="1:21" ht="19" customHeight="1">
      <c r="A22">
        <v>21</v>
      </c>
      <c r="B22" t="s">
        <v>75</v>
      </c>
      <c r="C22">
        <v>12</v>
      </c>
      <c r="D22">
        <v>17</v>
      </c>
      <c r="E22">
        <v>6</v>
      </c>
      <c r="F22">
        <v>10</v>
      </c>
      <c r="G22" s="9">
        <f t="shared" si="0"/>
        <v>10.225</v>
      </c>
      <c r="H22" s="13">
        <v>17</v>
      </c>
      <c r="I22" s="13">
        <v>18</v>
      </c>
      <c r="J22" s="13">
        <v>15</v>
      </c>
      <c r="K22" s="38">
        <v>10</v>
      </c>
      <c r="L22" s="10">
        <v>12.502250225022502</v>
      </c>
      <c r="M22" s="33">
        <f t="shared" si="3"/>
        <v>13.250225022502249</v>
      </c>
      <c r="N22">
        <v>17</v>
      </c>
      <c r="O22">
        <v>16</v>
      </c>
      <c r="Q22">
        <v>18</v>
      </c>
      <c r="R22">
        <v>18</v>
      </c>
      <c r="S22" s="75">
        <v>13.333333333333332</v>
      </c>
      <c r="T22" s="57">
        <f t="shared" si="1"/>
        <v>13.73</v>
      </c>
      <c r="U22" s="75">
        <f t="shared" si="2"/>
        <v>12.401741674167416</v>
      </c>
    </row>
    <row r="23" spans="1:21" ht="19" customHeight="1">
      <c r="A23">
        <v>22</v>
      </c>
      <c r="B23" t="s">
        <v>44</v>
      </c>
      <c r="C23">
        <v>14</v>
      </c>
      <c r="D23">
        <v>15</v>
      </c>
      <c r="E23">
        <v>10</v>
      </c>
      <c r="F23">
        <v>15.004500450045002</v>
      </c>
      <c r="G23" s="9">
        <f t="shared" si="0"/>
        <v>12.525450045004501</v>
      </c>
      <c r="H23" s="13">
        <v>16</v>
      </c>
      <c r="I23" s="13">
        <v>14</v>
      </c>
      <c r="J23" s="13">
        <v>11</v>
      </c>
      <c r="K23" s="38">
        <v>14</v>
      </c>
      <c r="L23" s="10">
        <v>17.5022502250225</v>
      </c>
      <c r="M23" s="42">
        <f>(K23*3+J23+I23+H23)/6*0.9+L23*0.1 + 1</f>
        <v>15.200225022502252</v>
      </c>
      <c r="N23">
        <v>12</v>
      </c>
      <c r="O23">
        <v>17</v>
      </c>
      <c r="P23">
        <v>13</v>
      </c>
      <c r="Q23">
        <v>10</v>
      </c>
      <c r="R23">
        <v>12</v>
      </c>
      <c r="S23" s="75">
        <v>16.666666666666668</v>
      </c>
      <c r="T23" s="57">
        <f t="shared" si="1"/>
        <v>13.38</v>
      </c>
      <c r="U23" s="75">
        <f t="shared" si="2"/>
        <v>13.701891689168917</v>
      </c>
    </row>
    <row r="24" spans="1:21" s="4" customFormat="1" ht="19" customHeight="1">
      <c r="B24" s="7"/>
      <c r="C24" s="7"/>
      <c r="D24" s="7"/>
      <c r="G24" s="58"/>
      <c r="H24" s="32">
        <v>20</v>
      </c>
      <c r="I24" s="32">
        <v>20</v>
      </c>
      <c r="J24" s="32">
        <v>20</v>
      </c>
      <c r="K24" s="40">
        <v>20</v>
      </c>
      <c r="L24" s="30">
        <v>20</v>
      </c>
      <c r="M24" s="58">
        <f t="shared" si="3"/>
        <v>20</v>
      </c>
      <c r="N24" s="4">
        <v>20</v>
      </c>
      <c r="O24" s="4">
        <v>20</v>
      </c>
      <c r="P24" s="4">
        <v>20</v>
      </c>
      <c r="Q24" s="4">
        <v>20</v>
      </c>
      <c r="R24" s="4">
        <v>20</v>
      </c>
      <c r="S24" s="76">
        <v>20</v>
      </c>
      <c r="T24" s="58">
        <f t="shared" si="1"/>
        <v>20</v>
      </c>
    </row>
    <row r="25" spans="1:21" ht="19" customHeight="1">
      <c r="B25" s="1" t="s">
        <v>112</v>
      </c>
      <c r="G25" s="9">
        <v>13</v>
      </c>
      <c r="M25" s="33">
        <v>12</v>
      </c>
      <c r="T25" s="57">
        <v>14</v>
      </c>
      <c r="U25" s="75">
        <f t="shared" si="2"/>
        <v>13</v>
      </c>
    </row>
    <row r="26" spans="1:21" ht="19" customHeight="1">
      <c r="B26" s="1" t="s">
        <v>111</v>
      </c>
      <c r="G26" s="9">
        <v>13</v>
      </c>
      <c r="M26" s="33">
        <v>12</v>
      </c>
      <c r="T26" s="57">
        <v>5</v>
      </c>
      <c r="U26" s="75">
        <f t="shared" si="2"/>
        <v>10</v>
      </c>
    </row>
    <row r="27" spans="1:21" ht="19" customHeight="1">
      <c r="B27" s="1" t="s">
        <v>110</v>
      </c>
      <c r="G27" s="9">
        <v>8</v>
      </c>
      <c r="M27" s="33">
        <v>4</v>
      </c>
      <c r="T27" s="57">
        <v>7</v>
      </c>
      <c r="U27" s="75">
        <f t="shared" si="2"/>
        <v>6.333333333333333</v>
      </c>
    </row>
    <row r="28" spans="1:21" ht="19" customHeight="1"/>
    <row r="29" spans="1:21" ht="19" customHeight="1"/>
    <row r="30" spans="1:21" ht="19" customHeight="1"/>
    <row r="32" spans="1:21" ht="19" customHeight="1"/>
    <row r="35" ht="30" customHeight="1"/>
    <row r="37" ht="67" customHeight="1"/>
    <row r="39" ht="17" customHeight="1"/>
    <row r="41" ht="17" customHeight="1"/>
    <row r="43" ht="67" customHeight="1"/>
    <row r="45" ht="30" customHeight="1"/>
    <row r="47" ht="50" customHeight="1"/>
    <row r="49" ht="17" customHeight="1"/>
    <row r="50" ht="45" customHeight="1"/>
    <row r="51" ht="67" customHeight="1"/>
  </sheetData>
  <sortState ref="B2:B23">
    <sortCondition ref="B2:B23"/>
  </sortState>
  <phoneticPr fontId="1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X26"/>
  <sheetViews>
    <sheetView topLeftCell="A6" workbookViewId="0">
      <selection activeCell="H14" sqref="H14"/>
    </sheetView>
  </sheetViews>
  <sheetFormatPr baseColWidth="10" defaultColWidth="29.5" defaultRowHeight="15"/>
  <cols>
    <col min="1" max="1" width="4.75" customWidth="1"/>
    <col min="2" max="2" width="30.375" style="1" bestFit="1" customWidth="1"/>
    <col min="3" max="6" width="4.875" style="1" customWidth="1"/>
    <col min="7" max="7" width="4.875" bestFit="1" customWidth="1"/>
    <col min="8" max="8" width="4.5" style="6" customWidth="1"/>
    <col min="9" max="9" width="4.5" customWidth="1"/>
    <col min="10" max="11" width="5" customWidth="1"/>
    <col min="12" max="12" width="5.625" style="41" customWidth="1"/>
    <col min="13" max="13" width="3.5" customWidth="1"/>
    <col min="14" max="17" width="5.875" customWidth="1"/>
    <col min="18" max="18" width="5.875" style="62" customWidth="1"/>
    <col min="19" max="19" width="5.875" style="31" customWidth="1"/>
    <col min="20" max="20" width="5.5" style="75" customWidth="1"/>
    <col min="21" max="21" width="5.875" customWidth="1"/>
    <col min="22" max="22" width="5.875" style="60" customWidth="1"/>
    <col min="23" max="24" width="5.875" style="79" customWidth="1"/>
    <col min="25" max="39" width="5.875" customWidth="1"/>
    <col min="16382" max="16384" width="10.625" customWidth="1"/>
  </cols>
  <sheetData>
    <row r="1" spans="1:24" s="4" customFormat="1">
      <c r="B1" s="7"/>
      <c r="C1" s="7" t="s">
        <v>192</v>
      </c>
      <c r="D1" s="7" t="s">
        <v>193</v>
      </c>
      <c r="E1" s="64">
        <v>0.3</v>
      </c>
      <c r="F1" s="64">
        <v>0.1</v>
      </c>
      <c r="G1" s="8">
        <v>0.6</v>
      </c>
      <c r="H1" s="58"/>
      <c r="I1" s="8">
        <v>0.25</v>
      </c>
      <c r="J1" s="8">
        <v>0.1</v>
      </c>
      <c r="K1" s="65" t="s">
        <v>194</v>
      </c>
      <c r="L1" s="58"/>
      <c r="R1" s="66" t="s">
        <v>195</v>
      </c>
      <c r="S1" s="67" t="s">
        <v>196</v>
      </c>
      <c r="T1" s="77" t="s">
        <v>197</v>
      </c>
      <c r="U1" s="68" t="s">
        <v>196</v>
      </c>
      <c r="V1" s="61"/>
      <c r="W1" s="78"/>
      <c r="X1" s="78"/>
    </row>
    <row r="2" spans="1:24" s="4" customFormat="1">
      <c r="B2" s="7"/>
      <c r="C2" s="7" t="s">
        <v>198</v>
      </c>
      <c r="D2" s="7" t="s">
        <v>53</v>
      </c>
      <c r="E2" s="7" t="s">
        <v>199</v>
      </c>
      <c r="F2" s="7" t="s">
        <v>63</v>
      </c>
      <c r="G2" s="4" t="s">
        <v>95</v>
      </c>
      <c r="H2" s="58" t="s">
        <v>64</v>
      </c>
      <c r="I2" s="4" t="s">
        <v>199</v>
      </c>
      <c r="J2" s="4" t="s">
        <v>314</v>
      </c>
      <c r="K2" s="4" t="s">
        <v>95</v>
      </c>
      <c r="L2" s="58" t="s">
        <v>64</v>
      </c>
      <c r="M2" s="4" t="s">
        <v>200</v>
      </c>
      <c r="N2" s="4" t="s">
        <v>201</v>
      </c>
      <c r="O2" s="4" t="s">
        <v>277</v>
      </c>
      <c r="P2" s="4" t="s">
        <v>202</v>
      </c>
      <c r="Q2" s="4" t="s">
        <v>205</v>
      </c>
      <c r="R2" s="63" t="s">
        <v>191</v>
      </c>
      <c r="S2" s="59" t="s">
        <v>320</v>
      </c>
      <c r="T2" s="76" t="s">
        <v>189</v>
      </c>
      <c r="U2" s="4" t="s">
        <v>203</v>
      </c>
      <c r="V2" s="61" t="s">
        <v>190</v>
      </c>
      <c r="W2" s="78" t="s">
        <v>204</v>
      </c>
      <c r="X2" s="78"/>
    </row>
    <row r="3" spans="1:24">
      <c r="A3">
        <v>1</v>
      </c>
      <c r="B3" t="s">
        <v>258</v>
      </c>
      <c r="C3"/>
      <c r="D3"/>
      <c r="E3">
        <f>+(D3+C3)*10</f>
        <v>0</v>
      </c>
      <c r="F3">
        <v>20</v>
      </c>
      <c r="G3">
        <v>7</v>
      </c>
      <c r="H3" s="6">
        <f t="shared" ref="H3:H25" si="0">+G3*0.6+F3*0.1+E3*0.3</f>
        <v>6.2</v>
      </c>
      <c r="I3">
        <v>2</v>
      </c>
      <c r="J3" s="11">
        <v>15</v>
      </c>
      <c r="K3" s="11">
        <v>12.5</v>
      </c>
      <c r="L3" s="41">
        <f>+K3*0.65+J3*0.1+I3/2*20*0.25</f>
        <v>14.625</v>
      </c>
      <c r="M3" t="s">
        <v>351</v>
      </c>
      <c r="N3">
        <v>1</v>
      </c>
      <c r="O3">
        <v>0.5</v>
      </c>
      <c r="P3">
        <v>1</v>
      </c>
      <c r="Q3">
        <v>0.5</v>
      </c>
      <c r="R3" s="62">
        <f>+SUM(N3:Q3)/4*20</f>
        <v>15</v>
      </c>
      <c r="S3" s="31">
        <v>17</v>
      </c>
      <c r="T3" s="75">
        <v>15.277777777777779</v>
      </c>
      <c r="U3">
        <v>10</v>
      </c>
      <c r="V3" s="60">
        <f>+R3*0.2+S3*0.35+T3*0.1+U3*0.35</f>
        <v>13.977777777777778</v>
      </c>
      <c r="W3" s="79">
        <f>AVERAGE(V3,L3,H3)</f>
        <v>11.600925925925926</v>
      </c>
      <c r="X3" s="79">
        <f>+(W3*2+IAL!U2*1)/3</f>
        <v>11.453748097031927</v>
      </c>
    </row>
    <row r="4" spans="1:24">
      <c r="A4">
        <v>2</v>
      </c>
      <c r="B4" t="s">
        <v>54</v>
      </c>
      <c r="C4">
        <v>0.5</v>
      </c>
      <c r="D4">
        <v>0.5</v>
      </c>
      <c r="E4">
        <f t="shared" ref="E4:E25" si="1">+(D4+C4)*10</f>
        <v>10</v>
      </c>
      <c r="F4">
        <v>20</v>
      </c>
      <c r="G4">
        <v>2</v>
      </c>
      <c r="H4" s="6">
        <f t="shared" si="0"/>
        <v>6.2</v>
      </c>
      <c r="I4">
        <v>2</v>
      </c>
      <c r="J4" s="11">
        <v>12.5022502250225</v>
      </c>
      <c r="K4" s="11">
        <v>10</v>
      </c>
      <c r="L4" s="42">
        <f>+K4*0.65+J4*0.1+I4/2*20*0.25 + 1</f>
        <v>13.750225022502249</v>
      </c>
      <c r="N4">
        <v>1</v>
      </c>
      <c r="O4">
        <v>1</v>
      </c>
      <c r="P4">
        <v>0.5</v>
      </c>
      <c r="Q4">
        <v>1</v>
      </c>
      <c r="R4" s="62">
        <f t="shared" ref="R4:R25" si="2">+SUM(N4:Q4)/4*20</f>
        <v>17.5</v>
      </c>
      <c r="S4" s="31">
        <v>17</v>
      </c>
      <c r="T4" s="75">
        <v>15.277777777777779</v>
      </c>
      <c r="U4">
        <v>10</v>
      </c>
      <c r="V4" s="42">
        <f>+R4*0.2+S4*0.35+T4*0.1+U4*0.35+1</f>
        <v>15.477777777777778</v>
      </c>
      <c r="W4" s="79">
        <f t="shared" ref="W4:W24" si="3">AVERAGE(V4,L4,H4)</f>
        <v>11.809334266760009</v>
      </c>
      <c r="X4" s="79">
        <f>+(W4*2+IAL!U3*1)/3</f>
        <v>12.649934215643787</v>
      </c>
    </row>
    <row r="5" spans="1:24">
      <c r="A5">
        <v>3</v>
      </c>
      <c r="B5" t="s">
        <v>260</v>
      </c>
      <c r="C5">
        <v>1</v>
      </c>
      <c r="D5"/>
      <c r="E5">
        <f t="shared" si="1"/>
        <v>10</v>
      </c>
      <c r="F5">
        <v>20</v>
      </c>
      <c r="G5">
        <v>7.5</v>
      </c>
      <c r="H5" s="6">
        <f t="shared" si="0"/>
        <v>9.5</v>
      </c>
      <c r="I5">
        <v>2</v>
      </c>
      <c r="J5" s="11">
        <v>20</v>
      </c>
      <c r="K5" s="11">
        <v>12.5</v>
      </c>
      <c r="L5" s="42">
        <f>+K5*0.65+J5*0.1+I5/2*20*0.25 + 1</f>
        <v>16.125</v>
      </c>
      <c r="N5">
        <v>1</v>
      </c>
      <c r="O5">
        <v>0.5</v>
      </c>
      <c r="P5">
        <v>1</v>
      </c>
      <c r="Q5">
        <v>1</v>
      </c>
      <c r="R5" s="62">
        <f t="shared" si="2"/>
        <v>17.5</v>
      </c>
      <c r="S5" s="31">
        <v>20</v>
      </c>
      <c r="T5" s="75">
        <v>20</v>
      </c>
      <c r="U5">
        <v>16</v>
      </c>
      <c r="V5" s="42">
        <f>+R5*0.2+S5*0.35+T5*0.1+U5*0.35+1</f>
        <v>19.100000000000001</v>
      </c>
      <c r="W5" s="79">
        <f t="shared" si="3"/>
        <v>14.908333333333333</v>
      </c>
      <c r="X5" s="79">
        <f>+(W5*2+IAL!U4*1)/3</f>
        <v>15.175555555555556</v>
      </c>
    </row>
    <row r="6" spans="1:24">
      <c r="A6">
        <v>4</v>
      </c>
      <c r="B6" t="s">
        <v>55</v>
      </c>
      <c r="C6">
        <v>1</v>
      </c>
      <c r="D6"/>
      <c r="E6">
        <f t="shared" si="1"/>
        <v>10</v>
      </c>
      <c r="F6">
        <v>20</v>
      </c>
      <c r="G6">
        <v>2.5</v>
      </c>
      <c r="H6" s="6">
        <f t="shared" si="0"/>
        <v>6.5</v>
      </c>
      <c r="I6">
        <v>2</v>
      </c>
      <c r="J6" s="11">
        <v>17.5022502250225</v>
      </c>
      <c r="K6" s="11">
        <v>6.5</v>
      </c>
      <c r="L6" s="42">
        <f>+K6*0.65+J6*0.1+I6/2*20*0.25 + 1</f>
        <v>11.975225022502251</v>
      </c>
      <c r="N6">
        <v>1</v>
      </c>
      <c r="O6">
        <v>0.5</v>
      </c>
      <c r="P6">
        <v>1</v>
      </c>
      <c r="Q6">
        <v>1</v>
      </c>
      <c r="R6" s="62">
        <f t="shared" si="2"/>
        <v>17.5</v>
      </c>
      <c r="S6" s="31">
        <v>20</v>
      </c>
      <c r="T6" s="75">
        <v>18.333333333333336</v>
      </c>
      <c r="U6">
        <v>15</v>
      </c>
      <c r="V6" s="60">
        <f t="shared" ref="V6:V25" si="4">+R6*0.2+S6*0.35+T6*0.1+U6*0.35</f>
        <v>17.583333333333336</v>
      </c>
      <c r="W6" s="79">
        <f t="shared" si="3"/>
        <v>12.019519451945195</v>
      </c>
      <c r="X6" s="79">
        <f>+(W6*2+IAL!U5*1)/3</f>
        <v>12.596421308797545</v>
      </c>
    </row>
    <row r="7" spans="1:24">
      <c r="A7">
        <v>5</v>
      </c>
      <c r="B7" t="s">
        <v>154</v>
      </c>
      <c r="C7">
        <v>0.5</v>
      </c>
      <c r="D7">
        <v>1</v>
      </c>
      <c r="E7">
        <f t="shared" si="1"/>
        <v>15</v>
      </c>
      <c r="F7">
        <v>20</v>
      </c>
      <c r="G7">
        <v>8.5</v>
      </c>
      <c r="H7" s="6">
        <f t="shared" si="0"/>
        <v>11.6</v>
      </c>
      <c r="I7">
        <v>2</v>
      </c>
      <c r="J7" s="11">
        <v>20</v>
      </c>
      <c r="K7" s="11">
        <v>8</v>
      </c>
      <c r="L7" s="41">
        <f t="shared" ref="L7:L25" si="5">+K7*0.65+J7*0.1+I7/2*20*0.25</f>
        <v>12.2</v>
      </c>
      <c r="N7">
        <v>1</v>
      </c>
      <c r="O7">
        <v>0.5</v>
      </c>
      <c r="Q7">
        <v>1</v>
      </c>
      <c r="R7" s="62">
        <f t="shared" si="2"/>
        <v>12.5</v>
      </c>
      <c r="S7" s="31">
        <v>14</v>
      </c>
      <c r="T7" s="75">
        <v>18.333333333333336</v>
      </c>
      <c r="U7">
        <v>18</v>
      </c>
      <c r="V7" s="60">
        <f t="shared" si="4"/>
        <v>15.533333333333331</v>
      </c>
      <c r="W7" s="79">
        <f t="shared" si="3"/>
        <v>13.111111111111109</v>
      </c>
      <c r="X7" s="79">
        <f>+(W7*2+IAL!U6*1)/3</f>
        <v>13.01493265993266</v>
      </c>
    </row>
    <row r="8" spans="1:24">
      <c r="A8">
        <v>6</v>
      </c>
      <c r="B8" t="s">
        <v>156</v>
      </c>
      <c r="C8">
        <v>0.5</v>
      </c>
      <c r="D8">
        <v>1</v>
      </c>
      <c r="E8">
        <f t="shared" si="1"/>
        <v>15</v>
      </c>
      <c r="F8">
        <v>20</v>
      </c>
      <c r="G8">
        <v>7.5</v>
      </c>
      <c r="H8" s="6">
        <f t="shared" si="0"/>
        <v>11</v>
      </c>
      <c r="I8">
        <v>2</v>
      </c>
      <c r="J8" s="11">
        <v>17.5022502250225</v>
      </c>
      <c r="K8" s="11">
        <v>4.5</v>
      </c>
      <c r="L8" s="42">
        <f>+K8*0.65+J8*0.1+I8/2*20*0.25 + 1</f>
        <v>10.67522502250225</v>
      </c>
      <c r="N8">
        <v>1</v>
      </c>
      <c r="O8">
        <v>0.5</v>
      </c>
      <c r="P8">
        <v>0.5</v>
      </c>
      <c r="Q8">
        <v>1</v>
      </c>
      <c r="R8" s="62">
        <f t="shared" si="2"/>
        <v>15</v>
      </c>
      <c r="S8" s="31">
        <v>16</v>
      </c>
      <c r="T8" s="75">
        <v>18.333333333333336</v>
      </c>
      <c r="U8">
        <v>14</v>
      </c>
      <c r="V8" s="42">
        <f>+R8*0.2+S8*0.35+T8*0.1+U8*0.35+1</f>
        <v>16.333333333333332</v>
      </c>
      <c r="W8" s="79">
        <f t="shared" si="3"/>
        <v>12.669519451945193</v>
      </c>
      <c r="X8" s="79">
        <f>+(W8*2+IAL!U7*1)/3</f>
        <v>13.339149081574822</v>
      </c>
    </row>
    <row r="9" spans="1:24">
      <c r="A9">
        <v>7</v>
      </c>
      <c r="B9" t="s">
        <v>259</v>
      </c>
      <c r="C9"/>
      <c r="D9"/>
      <c r="E9">
        <f t="shared" si="1"/>
        <v>0</v>
      </c>
      <c r="F9">
        <v>15.004500450045002</v>
      </c>
      <c r="G9">
        <v>5.5</v>
      </c>
      <c r="H9" s="6">
        <f t="shared" si="0"/>
        <v>4.8004500450045002</v>
      </c>
      <c r="I9">
        <v>2</v>
      </c>
      <c r="J9" s="11">
        <v>10</v>
      </c>
      <c r="K9" s="11">
        <v>8</v>
      </c>
      <c r="L9" s="41">
        <f t="shared" si="5"/>
        <v>11.2</v>
      </c>
      <c r="N9">
        <v>0.5</v>
      </c>
      <c r="O9">
        <v>1</v>
      </c>
      <c r="Q9">
        <v>1</v>
      </c>
      <c r="R9" s="62">
        <f t="shared" si="2"/>
        <v>12.5</v>
      </c>
      <c r="S9" s="31">
        <v>14</v>
      </c>
      <c r="T9" s="75">
        <v>13.888888888888889</v>
      </c>
      <c r="U9">
        <v>17</v>
      </c>
      <c r="V9" s="60">
        <f t="shared" si="4"/>
        <v>14.738888888888887</v>
      </c>
      <c r="W9" s="79">
        <f t="shared" si="3"/>
        <v>10.246446311297795</v>
      </c>
      <c r="X9" s="79">
        <f>+(W9*2+IAL!U8*1)/3</f>
        <v>11.605458656976808</v>
      </c>
    </row>
    <row r="10" spans="1:24">
      <c r="A10">
        <v>8</v>
      </c>
      <c r="B10" t="s">
        <v>155</v>
      </c>
      <c r="C10">
        <v>1</v>
      </c>
      <c r="D10"/>
      <c r="E10">
        <f t="shared" si="1"/>
        <v>10</v>
      </c>
      <c r="F10">
        <v>15.004500450045002</v>
      </c>
      <c r="G10">
        <v>13.5</v>
      </c>
      <c r="H10" s="6">
        <f t="shared" si="0"/>
        <v>12.6004500450045</v>
      </c>
      <c r="I10">
        <v>2</v>
      </c>
      <c r="J10" s="11">
        <v>20</v>
      </c>
      <c r="K10" s="11">
        <v>7</v>
      </c>
      <c r="L10" s="41">
        <f t="shared" si="5"/>
        <v>11.55</v>
      </c>
      <c r="N10">
        <v>1</v>
      </c>
      <c r="O10">
        <v>1</v>
      </c>
      <c r="P10">
        <v>1</v>
      </c>
      <c r="Q10">
        <v>0.5</v>
      </c>
      <c r="R10" s="62">
        <f t="shared" si="2"/>
        <v>17.5</v>
      </c>
      <c r="S10" s="31">
        <v>15</v>
      </c>
      <c r="T10" s="75">
        <v>18.333333333333336</v>
      </c>
      <c r="U10">
        <v>10</v>
      </c>
      <c r="V10" s="60">
        <f t="shared" si="4"/>
        <v>14.083333333333334</v>
      </c>
      <c r="W10" s="79">
        <f t="shared" si="3"/>
        <v>12.744594459445944</v>
      </c>
      <c r="X10" s="79">
        <f>+(W10*2+IAL!U9*1)/3</f>
        <v>13.618366003266992</v>
      </c>
    </row>
    <row r="11" spans="1:24">
      <c r="A11">
        <v>9</v>
      </c>
      <c r="B11" t="s">
        <v>45</v>
      </c>
      <c r="C11"/>
      <c r="D11">
        <v>1</v>
      </c>
      <c r="E11">
        <f t="shared" si="1"/>
        <v>10</v>
      </c>
      <c r="F11">
        <v>0</v>
      </c>
      <c r="H11" s="6">
        <f t="shared" si="0"/>
        <v>3</v>
      </c>
      <c r="J11" s="11">
        <v>0</v>
      </c>
      <c r="K11" s="11"/>
      <c r="L11" s="41">
        <f t="shared" si="5"/>
        <v>0</v>
      </c>
      <c r="R11" s="62">
        <f t="shared" si="2"/>
        <v>0</v>
      </c>
      <c r="S11" s="31">
        <v>0</v>
      </c>
      <c r="T11" s="75">
        <v>0</v>
      </c>
      <c r="V11" s="60">
        <f t="shared" si="4"/>
        <v>0</v>
      </c>
      <c r="W11" s="79">
        <f t="shared" si="3"/>
        <v>1</v>
      </c>
      <c r="X11" s="79">
        <f>+(W11*2+IAL!U10*1)/3</f>
        <v>0.66666666666666663</v>
      </c>
    </row>
    <row r="12" spans="1:24">
      <c r="A12">
        <v>10</v>
      </c>
      <c r="B12" t="s">
        <v>74</v>
      </c>
      <c r="C12"/>
      <c r="D12"/>
      <c r="E12">
        <f t="shared" si="1"/>
        <v>0</v>
      </c>
      <c r="F12">
        <v>20</v>
      </c>
      <c r="G12">
        <v>4.5</v>
      </c>
      <c r="H12" s="6">
        <f t="shared" si="0"/>
        <v>4.6999999999999993</v>
      </c>
      <c r="I12">
        <v>2</v>
      </c>
      <c r="J12" s="11">
        <v>15</v>
      </c>
      <c r="K12" s="11">
        <v>11</v>
      </c>
      <c r="L12" s="41">
        <f t="shared" si="5"/>
        <v>13.65</v>
      </c>
      <c r="M12" t="s">
        <v>131</v>
      </c>
      <c r="N12">
        <v>1</v>
      </c>
      <c r="O12">
        <v>0.5</v>
      </c>
      <c r="P12">
        <v>1</v>
      </c>
      <c r="R12" s="62">
        <f t="shared" si="2"/>
        <v>12.5</v>
      </c>
      <c r="S12" s="31">
        <v>16</v>
      </c>
      <c r="T12" s="75">
        <v>16.944444444444443</v>
      </c>
      <c r="U12">
        <v>12.5</v>
      </c>
      <c r="V12" s="60">
        <f t="shared" si="4"/>
        <v>14.169444444444444</v>
      </c>
      <c r="W12" s="79">
        <f t="shared" si="3"/>
        <v>10.839814814814815</v>
      </c>
      <c r="X12" s="79">
        <f>+(W12*2+IAL!U11*1)/3</f>
        <v>11.527704325988154</v>
      </c>
    </row>
    <row r="13" spans="1:24">
      <c r="A13">
        <v>11</v>
      </c>
      <c r="B13" t="s">
        <v>389</v>
      </c>
      <c r="C13">
        <v>1</v>
      </c>
      <c r="D13"/>
      <c r="E13">
        <f t="shared" si="1"/>
        <v>10</v>
      </c>
      <c r="F13">
        <v>15.004500450045002</v>
      </c>
      <c r="G13">
        <v>6.5</v>
      </c>
      <c r="H13" s="6">
        <f t="shared" si="0"/>
        <v>8.4004500450045008</v>
      </c>
      <c r="I13">
        <v>1</v>
      </c>
      <c r="J13" s="11">
        <v>7.5022502250225012</v>
      </c>
      <c r="K13" s="11">
        <v>2</v>
      </c>
      <c r="L13" s="41">
        <f t="shared" si="5"/>
        <v>4.55022502250225</v>
      </c>
      <c r="N13">
        <v>1</v>
      </c>
      <c r="O13">
        <v>1</v>
      </c>
      <c r="P13">
        <v>0.5</v>
      </c>
      <c r="Q13">
        <v>1</v>
      </c>
      <c r="R13" s="62">
        <f t="shared" si="2"/>
        <v>17.5</v>
      </c>
      <c r="S13" s="31">
        <v>17</v>
      </c>
      <c r="T13" s="75">
        <v>12.222222222222223</v>
      </c>
      <c r="U13">
        <v>13.5</v>
      </c>
      <c r="V13" s="60">
        <f t="shared" si="4"/>
        <v>15.39722222222222</v>
      </c>
      <c r="W13" s="79">
        <f t="shared" si="3"/>
        <v>9.4492990965763237</v>
      </c>
      <c r="X13" s="79">
        <f>+(W13*2+IAL!U12*1)/3</f>
        <v>10.587082986076386</v>
      </c>
    </row>
    <row r="14" spans="1:24">
      <c r="A14">
        <v>12</v>
      </c>
      <c r="B14" t="s">
        <v>97</v>
      </c>
      <c r="C14"/>
      <c r="D14">
        <v>0.5</v>
      </c>
      <c r="E14">
        <f t="shared" si="1"/>
        <v>5</v>
      </c>
      <c r="F14">
        <v>15.004500450045002</v>
      </c>
      <c r="G14">
        <v>1.5</v>
      </c>
      <c r="H14" s="6">
        <f t="shared" si="0"/>
        <v>3.9004500450045003</v>
      </c>
      <c r="J14" s="11">
        <v>12.5022502250225</v>
      </c>
      <c r="K14" s="11">
        <v>1.5</v>
      </c>
      <c r="L14" s="41">
        <f t="shared" si="5"/>
        <v>2.2252250225022503</v>
      </c>
      <c r="Q14">
        <v>1</v>
      </c>
      <c r="R14" s="62">
        <f t="shared" si="2"/>
        <v>5</v>
      </c>
      <c r="S14" s="31">
        <v>15</v>
      </c>
      <c r="T14" s="75">
        <v>10.555555555555555</v>
      </c>
      <c r="U14">
        <v>11</v>
      </c>
      <c r="V14" s="60">
        <f t="shared" si="4"/>
        <v>11.155555555555555</v>
      </c>
      <c r="W14" s="79">
        <f t="shared" si="3"/>
        <v>5.7604102076874355</v>
      </c>
      <c r="X14" s="79">
        <f>+(W14*2+IAL!U13*1)/3</f>
        <v>6.1920151459590409</v>
      </c>
    </row>
    <row r="15" spans="1:24">
      <c r="A15">
        <v>13</v>
      </c>
      <c r="B15" t="s">
        <v>46</v>
      </c>
      <c r="C15"/>
      <c r="D15"/>
      <c r="E15">
        <f t="shared" si="1"/>
        <v>0</v>
      </c>
      <c r="F15">
        <v>15.004500450045002</v>
      </c>
      <c r="G15">
        <v>6.5</v>
      </c>
      <c r="H15" s="6">
        <f t="shared" si="0"/>
        <v>5.4004500450045008</v>
      </c>
      <c r="J15" s="11">
        <v>10</v>
      </c>
      <c r="K15" s="11"/>
      <c r="L15" s="42">
        <f>+K15*0.65+J15*0.1+I15/2*20*0.25 + 1</f>
        <v>2</v>
      </c>
      <c r="Q15">
        <v>1</v>
      </c>
      <c r="R15" s="62">
        <f t="shared" si="2"/>
        <v>5</v>
      </c>
      <c r="S15" s="31">
        <v>15</v>
      </c>
      <c r="T15" s="75">
        <v>9.1666666666666679</v>
      </c>
      <c r="V15" s="42">
        <f>+R15*0.2+S15*0.35+T15*0.1+U15*0.35+1</f>
        <v>8.1666666666666679</v>
      </c>
      <c r="W15" s="79">
        <f t="shared" si="3"/>
        <v>5.1890389038903892</v>
      </c>
      <c r="X15" s="79">
        <f>+(W15*2+IAL!U14*1)/3</f>
        <v>4.7485506884021733</v>
      </c>
    </row>
    <row r="16" spans="1:24">
      <c r="A16">
        <v>14</v>
      </c>
      <c r="B16" t="s">
        <v>317</v>
      </c>
      <c r="C16">
        <v>1</v>
      </c>
      <c r="D16"/>
      <c r="E16">
        <f t="shared" si="1"/>
        <v>10</v>
      </c>
      <c r="F16">
        <v>20</v>
      </c>
      <c r="G16">
        <v>7</v>
      </c>
      <c r="H16" s="6">
        <f t="shared" si="0"/>
        <v>9.1999999999999993</v>
      </c>
      <c r="I16">
        <v>2</v>
      </c>
      <c r="J16" s="11">
        <v>10</v>
      </c>
      <c r="K16" s="11">
        <v>5</v>
      </c>
      <c r="L16" s="41">
        <f t="shared" si="5"/>
        <v>9.25</v>
      </c>
      <c r="N16">
        <v>1</v>
      </c>
      <c r="O16">
        <v>1</v>
      </c>
      <c r="P16">
        <v>0.5</v>
      </c>
      <c r="Q16">
        <v>1</v>
      </c>
      <c r="R16" s="62">
        <f t="shared" si="2"/>
        <v>17.5</v>
      </c>
      <c r="S16" s="31">
        <v>14</v>
      </c>
      <c r="T16" s="75">
        <v>12.222222222222223</v>
      </c>
      <c r="U16">
        <v>13</v>
      </c>
      <c r="V16" s="60">
        <f t="shared" si="4"/>
        <v>14.172222222222221</v>
      </c>
      <c r="W16" s="79">
        <f t="shared" si="3"/>
        <v>10.874074074074073</v>
      </c>
      <c r="X16" s="79">
        <f>+(W16*2+IAL!U15*1)/3</f>
        <v>11.784735751352912</v>
      </c>
    </row>
    <row r="17" spans="1:24">
      <c r="A17">
        <v>15</v>
      </c>
      <c r="B17" t="s">
        <v>76</v>
      </c>
      <c r="C17"/>
      <c r="D17"/>
      <c r="E17">
        <f t="shared" si="1"/>
        <v>0</v>
      </c>
      <c r="F17">
        <v>20</v>
      </c>
      <c r="G17">
        <v>2.5</v>
      </c>
      <c r="H17" s="6">
        <f t="shared" si="0"/>
        <v>3.5</v>
      </c>
      <c r="J17" s="11">
        <v>17.5022502250225</v>
      </c>
      <c r="K17" s="11">
        <v>5</v>
      </c>
      <c r="L17" s="41">
        <f t="shared" si="5"/>
        <v>5.0002250225022502</v>
      </c>
      <c r="R17" s="62">
        <f t="shared" si="2"/>
        <v>0</v>
      </c>
      <c r="S17" s="31">
        <v>0</v>
      </c>
      <c r="T17" s="75">
        <v>15.277777777777779</v>
      </c>
      <c r="U17">
        <v>14</v>
      </c>
      <c r="V17" s="60">
        <f t="shared" si="4"/>
        <v>6.4277777777777771</v>
      </c>
      <c r="W17" s="79">
        <f t="shared" si="3"/>
        <v>4.9760009334266755</v>
      </c>
      <c r="X17" s="79">
        <f>+(W17*2+IAL!U16*1)/3</f>
        <v>5.0932175439766203</v>
      </c>
    </row>
    <row r="18" spans="1:24">
      <c r="A18">
        <v>16</v>
      </c>
      <c r="B18" t="s">
        <v>96</v>
      </c>
      <c r="C18">
        <v>1</v>
      </c>
      <c r="D18"/>
      <c r="E18">
        <f t="shared" si="1"/>
        <v>10</v>
      </c>
      <c r="F18">
        <v>20</v>
      </c>
      <c r="G18">
        <v>5.5</v>
      </c>
      <c r="H18" s="6">
        <f t="shared" si="0"/>
        <v>8.3000000000000007</v>
      </c>
      <c r="I18">
        <v>2</v>
      </c>
      <c r="J18" s="11">
        <v>20</v>
      </c>
      <c r="K18" s="11">
        <v>11</v>
      </c>
      <c r="L18" s="42">
        <f>+K18*0.65+J18*0.1+I18/2*20*0.25 + 1</f>
        <v>15.15</v>
      </c>
      <c r="N18">
        <v>1</v>
      </c>
      <c r="O18">
        <v>0.5</v>
      </c>
      <c r="P18">
        <v>1</v>
      </c>
      <c r="R18" s="62">
        <f t="shared" si="2"/>
        <v>12.5</v>
      </c>
      <c r="S18" s="31">
        <v>16</v>
      </c>
      <c r="T18" s="75">
        <v>20</v>
      </c>
      <c r="U18">
        <v>15.5</v>
      </c>
      <c r="V18" s="60">
        <f t="shared" si="4"/>
        <v>15.524999999999999</v>
      </c>
      <c r="W18" s="79">
        <f t="shared" si="3"/>
        <v>12.991666666666665</v>
      </c>
      <c r="X18" s="79">
        <f>+(W18*2+IAL!U17*1)/3</f>
        <v>13.716111111111109</v>
      </c>
    </row>
    <row r="19" spans="1:24">
      <c r="A19">
        <v>17</v>
      </c>
      <c r="B19" t="s">
        <v>43</v>
      </c>
      <c r="C19">
        <v>0.5</v>
      </c>
      <c r="D19">
        <v>1</v>
      </c>
      <c r="E19">
        <f t="shared" si="1"/>
        <v>15</v>
      </c>
      <c r="F19">
        <v>15.004500450045002</v>
      </c>
      <c r="G19">
        <v>5.5</v>
      </c>
      <c r="H19" s="6">
        <f t="shared" si="0"/>
        <v>9.3004500450044993</v>
      </c>
      <c r="I19">
        <v>2</v>
      </c>
      <c r="J19" s="11">
        <v>20</v>
      </c>
      <c r="K19" s="11">
        <v>4</v>
      </c>
      <c r="L19" s="42">
        <f>+K19*0.65+J19*0.1+I19/2*20*0.25 + 1</f>
        <v>10.6</v>
      </c>
      <c r="N19">
        <v>1</v>
      </c>
      <c r="O19">
        <v>0.5</v>
      </c>
      <c r="P19">
        <v>0.5</v>
      </c>
      <c r="Q19">
        <v>1</v>
      </c>
      <c r="R19" s="62">
        <f t="shared" si="2"/>
        <v>15</v>
      </c>
      <c r="S19" s="31">
        <v>16</v>
      </c>
      <c r="T19" s="75">
        <v>20</v>
      </c>
      <c r="U19">
        <v>13</v>
      </c>
      <c r="V19" s="60">
        <f t="shared" si="4"/>
        <v>15.149999999999999</v>
      </c>
      <c r="W19" s="79">
        <f t="shared" si="3"/>
        <v>11.683483348334832</v>
      </c>
      <c r="X19" s="79">
        <f>+(W19*2+IAL!U18*1)/3</f>
        <v>12.223180818081808</v>
      </c>
    </row>
    <row r="20" spans="1:24">
      <c r="A20">
        <v>18</v>
      </c>
      <c r="B20" t="s">
        <v>98</v>
      </c>
      <c r="C20">
        <v>1</v>
      </c>
      <c r="D20">
        <v>1</v>
      </c>
      <c r="E20">
        <f t="shared" si="1"/>
        <v>20</v>
      </c>
      <c r="F20">
        <v>20</v>
      </c>
      <c r="G20">
        <v>8</v>
      </c>
      <c r="H20" s="6">
        <f t="shared" si="0"/>
        <v>12.8</v>
      </c>
      <c r="I20">
        <v>2</v>
      </c>
      <c r="J20" s="11">
        <v>20</v>
      </c>
      <c r="K20" s="11">
        <v>14</v>
      </c>
      <c r="L20" s="42">
        <f>+K20*0.65+J20*0.1+I20/2*20*0.25 + 1</f>
        <v>17.100000000000001</v>
      </c>
      <c r="N20">
        <v>1</v>
      </c>
      <c r="O20">
        <v>0.5</v>
      </c>
      <c r="P20">
        <v>1</v>
      </c>
      <c r="R20" s="62">
        <f t="shared" si="2"/>
        <v>12.5</v>
      </c>
      <c r="S20" s="31">
        <v>16</v>
      </c>
      <c r="T20" s="75">
        <v>20</v>
      </c>
      <c r="U20">
        <v>14</v>
      </c>
      <c r="V20" s="60">
        <f t="shared" si="4"/>
        <v>15</v>
      </c>
      <c r="W20" s="79">
        <f t="shared" si="3"/>
        <v>14.966666666666669</v>
      </c>
      <c r="X20" s="79">
        <f>+(W20*2+IAL!U19*1)/3</f>
        <v>14.732777777777779</v>
      </c>
    </row>
    <row r="21" spans="1:24">
      <c r="A21">
        <v>19</v>
      </c>
      <c r="B21" t="s">
        <v>77</v>
      </c>
      <c r="C21"/>
      <c r="D21">
        <v>0.5</v>
      </c>
      <c r="E21">
        <f t="shared" si="1"/>
        <v>5</v>
      </c>
      <c r="F21">
        <v>15.004500450045002</v>
      </c>
      <c r="G21">
        <v>7</v>
      </c>
      <c r="H21" s="6">
        <f t="shared" si="0"/>
        <v>7.2004500450045006</v>
      </c>
      <c r="I21">
        <v>2</v>
      </c>
      <c r="J21" s="11">
        <v>12.5022502250225</v>
      </c>
      <c r="K21" s="11">
        <v>11</v>
      </c>
      <c r="L21" s="41">
        <f t="shared" si="5"/>
        <v>13.400225022502251</v>
      </c>
      <c r="M21" t="s">
        <v>350</v>
      </c>
      <c r="N21">
        <v>1</v>
      </c>
      <c r="O21">
        <v>0.5</v>
      </c>
      <c r="P21">
        <v>1</v>
      </c>
      <c r="Q21">
        <v>0.5</v>
      </c>
      <c r="R21" s="62">
        <f t="shared" si="2"/>
        <v>15</v>
      </c>
      <c r="S21" s="31">
        <v>17</v>
      </c>
      <c r="T21" s="75">
        <v>13.888888888888889</v>
      </c>
      <c r="U21">
        <v>12</v>
      </c>
      <c r="V21" s="60">
        <f t="shared" si="4"/>
        <v>14.538888888888888</v>
      </c>
      <c r="W21" s="79">
        <f t="shared" si="3"/>
        <v>11.713187985465213</v>
      </c>
      <c r="X21" s="79">
        <f>+(W21*2+IAL!U20*1)/3</f>
        <v>11.995231134224534</v>
      </c>
    </row>
    <row r="22" spans="1:24">
      <c r="A22">
        <v>20</v>
      </c>
      <c r="B22" t="s">
        <v>334</v>
      </c>
      <c r="C22"/>
      <c r="D22"/>
      <c r="E22">
        <f t="shared" si="1"/>
        <v>0</v>
      </c>
      <c r="F22">
        <v>20</v>
      </c>
      <c r="G22">
        <v>1.5</v>
      </c>
      <c r="H22" s="6">
        <f t="shared" si="0"/>
        <v>2.9</v>
      </c>
      <c r="I22">
        <v>2</v>
      </c>
      <c r="J22" s="11">
        <v>12.5022502250225</v>
      </c>
      <c r="K22" s="11">
        <v>10.5</v>
      </c>
      <c r="L22" s="41">
        <f t="shared" si="5"/>
        <v>13.07522502250225</v>
      </c>
      <c r="M22" t="s">
        <v>352</v>
      </c>
      <c r="N22">
        <v>1</v>
      </c>
      <c r="O22">
        <v>0.5</v>
      </c>
      <c r="R22" s="62">
        <f t="shared" si="2"/>
        <v>7.5</v>
      </c>
      <c r="S22" s="31">
        <v>16</v>
      </c>
      <c r="T22" s="75">
        <v>13.888888888888889</v>
      </c>
      <c r="U22">
        <v>13</v>
      </c>
      <c r="V22" s="60">
        <f t="shared" si="4"/>
        <v>13.038888888888888</v>
      </c>
      <c r="W22" s="79">
        <f t="shared" si="3"/>
        <v>9.671371303797045</v>
      </c>
      <c r="X22" s="79">
        <f>+(W22*2+IAL!U21*1)/3</f>
        <v>9.7243225433654459</v>
      </c>
    </row>
    <row r="23" spans="1:24">
      <c r="A23">
        <v>21</v>
      </c>
      <c r="B23" t="s">
        <v>75</v>
      </c>
      <c r="C23">
        <v>1</v>
      </c>
      <c r="D23"/>
      <c r="E23">
        <f t="shared" si="1"/>
        <v>10</v>
      </c>
      <c r="F23">
        <v>20</v>
      </c>
      <c r="G23">
        <v>15.5</v>
      </c>
      <c r="H23" s="6">
        <f t="shared" si="0"/>
        <v>14.299999999999999</v>
      </c>
      <c r="I23">
        <v>2</v>
      </c>
      <c r="J23" s="11">
        <v>12.5022502250225</v>
      </c>
      <c r="K23" s="11">
        <v>11</v>
      </c>
      <c r="L23" s="41">
        <f t="shared" si="5"/>
        <v>13.400225022502251</v>
      </c>
      <c r="N23">
        <v>1</v>
      </c>
      <c r="O23">
        <v>0.5</v>
      </c>
      <c r="P23">
        <v>1</v>
      </c>
      <c r="Q23">
        <v>0.5</v>
      </c>
      <c r="R23" s="62">
        <f t="shared" si="2"/>
        <v>15</v>
      </c>
      <c r="S23" s="31">
        <v>15</v>
      </c>
      <c r="T23" s="75">
        <v>12.222222222222223</v>
      </c>
      <c r="U23">
        <v>12.5</v>
      </c>
      <c r="V23" s="60">
        <f t="shared" si="4"/>
        <v>13.847222222222221</v>
      </c>
      <c r="W23" s="79">
        <f t="shared" si="3"/>
        <v>13.849149081574824</v>
      </c>
      <c r="X23" s="79">
        <f>+(W23*2+IAL!U22*1)/3</f>
        <v>13.366679945772354</v>
      </c>
    </row>
    <row r="24" spans="1:24">
      <c r="A24">
        <v>22</v>
      </c>
      <c r="B24" t="s">
        <v>44</v>
      </c>
      <c r="C24">
        <v>0.5</v>
      </c>
      <c r="D24">
        <v>1</v>
      </c>
      <c r="E24">
        <f t="shared" si="1"/>
        <v>15</v>
      </c>
      <c r="F24">
        <v>10</v>
      </c>
      <c r="G24">
        <v>2</v>
      </c>
      <c r="H24" s="6">
        <f t="shared" si="0"/>
        <v>6.7</v>
      </c>
      <c r="I24">
        <v>2</v>
      </c>
      <c r="J24" s="11">
        <v>17.5022502250225</v>
      </c>
      <c r="K24" s="11">
        <v>3</v>
      </c>
      <c r="L24" s="42">
        <f>+K24*0.65+J24*0.1+I24/2*20*0.25 + 1</f>
        <v>9.7002250225022504</v>
      </c>
      <c r="N24">
        <v>1</v>
      </c>
      <c r="O24">
        <v>0.5</v>
      </c>
      <c r="Q24">
        <v>1</v>
      </c>
      <c r="R24" s="62">
        <f t="shared" si="2"/>
        <v>12.5</v>
      </c>
      <c r="S24" s="31">
        <v>14</v>
      </c>
      <c r="T24" s="75">
        <v>18.333333333333336</v>
      </c>
      <c r="U24">
        <v>14</v>
      </c>
      <c r="V24" s="42">
        <f>+R24*0.2+S24*0.35+T24*0.1+U24*0.35+1</f>
        <v>15.133333333333333</v>
      </c>
      <c r="W24" s="79">
        <f t="shared" si="3"/>
        <v>10.511186118611862</v>
      </c>
      <c r="X24" s="79">
        <f>+(W24*2+IAL!U23*1)/3</f>
        <v>11.574754642130879</v>
      </c>
    </row>
    <row r="25" spans="1:24" s="4" customFormat="1">
      <c r="B25" s="7"/>
      <c r="C25" s="7">
        <v>1</v>
      </c>
      <c r="D25" s="7">
        <v>1</v>
      </c>
      <c r="E25" s="4">
        <f t="shared" si="1"/>
        <v>20</v>
      </c>
      <c r="F25" s="7">
        <v>20</v>
      </c>
      <c r="G25" s="4">
        <v>20</v>
      </c>
      <c r="H25" s="58">
        <f t="shared" si="0"/>
        <v>20</v>
      </c>
      <c r="L25" s="58">
        <f t="shared" si="5"/>
        <v>0</v>
      </c>
      <c r="N25" s="4">
        <v>1</v>
      </c>
      <c r="O25" s="4">
        <v>1</v>
      </c>
      <c r="P25" s="4">
        <v>1</v>
      </c>
      <c r="Q25" s="4">
        <v>1</v>
      </c>
      <c r="R25" s="63">
        <f t="shared" si="2"/>
        <v>20</v>
      </c>
      <c r="S25" s="59">
        <v>20</v>
      </c>
      <c r="T25" s="76">
        <v>20</v>
      </c>
      <c r="U25" s="4">
        <v>20</v>
      </c>
      <c r="V25" s="61">
        <f t="shared" si="4"/>
        <v>20</v>
      </c>
      <c r="W25" s="78"/>
      <c r="X25" s="78"/>
    </row>
    <row r="26" spans="1:24">
      <c r="H26" s="6">
        <v>9</v>
      </c>
      <c r="L26" s="41">
        <v>5</v>
      </c>
      <c r="V26" s="60">
        <v>16</v>
      </c>
      <c r="W26" s="79">
        <f t="shared" ref="W26" si="6">AVERAGE(V26,L26,H26)</f>
        <v>10</v>
      </c>
      <c r="X26" s="79">
        <f>+(W26*2+IAL!U25*1)/3</f>
        <v>11</v>
      </c>
    </row>
  </sheetData>
  <phoneticPr fontId="1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EDL</vt:lpstr>
      <vt:lpstr>ED</vt:lpstr>
      <vt:lpstr>IAL</vt:lpstr>
      <vt:lpstr>IA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Aula L 205</dc:creator>
  <cp:lastModifiedBy>Carlo Corrales</cp:lastModifiedBy>
  <dcterms:created xsi:type="dcterms:W3CDTF">2015-08-24T20:02:51Z</dcterms:created>
  <dcterms:modified xsi:type="dcterms:W3CDTF">2016-01-08T04:54:55Z</dcterms:modified>
</cp:coreProperties>
</file>