
<file path=[Content_Types].xml><?xml version="1.0" encoding="utf-8"?>
<Types xmlns="http://schemas.openxmlformats.org/package/2006/content-types">
  <Override PartName="/xl/worksheets/sheet3.xml" ContentType="application/vnd.openxmlformats-officedocument.spreadsheetml.worksheet+xml"/>
  <Default Extension="rels" ContentType="application/vnd.openxmlformats-package.relationships+xml"/>
  <Default Extension="png" ContentType="image/png"/>
  <Override PartName="/xl/worksheets/sheet12.xml" ContentType="application/vnd.openxmlformats-officedocument.spreadsheetml.worksheet+xml"/>
  <Default Extension="xml" ContentType="application/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11.xml" ContentType="application/vnd.openxmlformats-officedocument.drawing+xml"/>
  <Override PartName="/docProps/core.xml" ContentType="application/vnd.openxmlformats-package.core-properties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drawings/drawing12.xml" ContentType="application/vnd.openxmlformats-officedocument.drawing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0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autoCompressPictures="0"/>
  <bookViews>
    <workbookView xWindow="0" yWindow="0" windowWidth="25440" windowHeight="14100" tabRatio="562" activeTab="4"/>
  </bookViews>
  <sheets>
    <sheet name="DA2" sheetId="1" r:id="rId1"/>
    <sheet name="DA2Lab" sheetId="8" r:id="rId2"/>
    <sheet name="MF" sheetId="2" r:id="rId3"/>
    <sheet name="MFLab" sheetId="9" r:id="rId4"/>
    <sheet name="AED" sheetId="5" r:id="rId5"/>
    <sheet name="EDa" sheetId="3" r:id="rId6"/>
    <sheet name="EDb" sheetId="4" r:id="rId7"/>
    <sheet name="EDaLab" sheetId="6" r:id="rId8"/>
    <sheet name="EDbLab" sheetId="7" r:id="rId9"/>
    <sheet name="Sheet1" sheetId="10" r:id="rId10"/>
    <sheet name="Sheet2" sheetId="11" r:id="rId11"/>
    <sheet name="Sheet3" sheetId="12" r:id="rId12"/>
    <sheet name="Sheet4" sheetId="13" r:id="rId1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D33" i="5"/>
  <c r="AD29"/>
  <c r="AD28"/>
  <c r="AD25"/>
  <c r="AD35"/>
  <c r="AD15"/>
  <c r="AD23"/>
  <c r="AD22"/>
  <c r="AD36"/>
  <c r="AD34"/>
  <c r="AD32"/>
  <c r="AD31"/>
  <c r="AD30"/>
  <c r="AD27"/>
  <c r="AD26"/>
  <c r="AD24"/>
  <c r="AD20"/>
  <c r="AD19"/>
  <c r="AD18"/>
  <c r="AD17"/>
  <c r="AD16"/>
  <c r="AD14"/>
  <c r="AD12"/>
  <c r="U14"/>
  <c r="U17"/>
  <c r="U33"/>
  <c r="L25"/>
  <c r="U35"/>
  <c r="U34"/>
  <c r="U32"/>
  <c r="U31"/>
  <c r="U30"/>
  <c r="U29"/>
  <c r="U28"/>
  <c r="U27"/>
  <c r="U26"/>
  <c r="U25"/>
  <c r="U24"/>
  <c r="U23"/>
  <c r="U22"/>
  <c r="U20"/>
  <c r="U19"/>
  <c r="U18"/>
  <c r="U16"/>
  <c r="U15"/>
  <c r="U12"/>
  <c r="L35"/>
  <c r="L34"/>
  <c r="L33"/>
  <c r="L32"/>
  <c r="L31"/>
  <c r="L30"/>
  <c r="L29"/>
  <c r="L28"/>
  <c r="L27"/>
  <c r="L26"/>
  <c r="L24"/>
  <c r="L23"/>
  <c r="L22"/>
  <c r="L20"/>
  <c r="L19"/>
  <c r="L18"/>
  <c r="L17"/>
  <c r="L16"/>
  <c r="L15"/>
  <c r="L14"/>
  <c r="AE56" i="1"/>
  <c r="AB56"/>
  <c r="V56"/>
  <c r="AG56"/>
  <c r="AE55"/>
  <c r="AB55"/>
  <c r="V55"/>
  <c r="AG55"/>
  <c r="AE54"/>
  <c r="AB54"/>
  <c r="V54"/>
  <c r="AG54"/>
  <c r="AE53"/>
  <c r="AB53"/>
  <c r="V53"/>
  <c r="AG53"/>
  <c r="AE52"/>
  <c r="AB52"/>
  <c r="V52"/>
  <c r="AG52"/>
  <c r="AE51"/>
  <c r="AB51"/>
  <c r="V51"/>
  <c r="AG51"/>
  <c r="AE50"/>
  <c r="AB50"/>
  <c r="V50"/>
  <c r="AG50"/>
  <c r="AE49"/>
  <c r="AB49"/>
  <c r="V49"/>
  <c r="AG49"/>
  <c r="AE48"/>
  <c r="AB48"/>
  <c r="V48"/>
  <c r="AG48"/>
  <c r="AE47"/>
  <c r="AB47"/>
  <c r="V47"/>
  <c r="AG47"/>
  <c r="AE46"/>
  <c r="AB46"/>
  <c r="V46"/>
  <c r="AG46"/>
  <c r="AE45"/>
  <c r="AB45"/>
  <c r="V45"/>
  <c r="AG45"/>
  <c r="AE44"/>
  <c r="AB44"/>
  <c r="V44"/>
  <c r="AG44"/>
  <c r="AE43"/>
  <c r="AB43"/>
  <c r="V43"/>
  <c r="AG43"/>
  <c r="AE42"/>
  <c r="AB42"/>
  <c r="V42"/>
  <c r="AG42"/>
  <c r="AE41"/>
  <c r="AB41"/>
  <c r="V41"/>
  <c r="AG41"/>
  <c r="AE40"/>
  <c r="AB40"/>
  <c r="V40"/>
  <c r="AG40"/>
  <c r="AE39"/>
  <c r="AB39"/>
  <c r="V39"/>
  <c r="AG39"/>
  <c r="AE38"/>
  <c r="AB38"/>
  <c r="V38"/>
  <c r="AG38"/>
  <c r="AE37"/>
  <c r="AB37"/>
  <c r="V37"/>
  <c r="AG37"/>
  <c r="AE36"/>
  <c r="AB36"/>
  <c r="V36"/>
  <c r="AG36"/>
  <c r="AE35"/>
  <c r="AB35"/>
  <c r="V35"/>
  <c r="AG35"/>
  <c r="AE34"/>
  <c r="AB34"/>
  <c r="V34"/>
  <c r="AG34"/>
  <c r="AE33"/>
  <c r="AB33"/>
  <c r="V33"/>
  <c r="AG33"/>
  <c r="AE32"/>
  <c r="AB32"/>
  <c r="V32"/>
  <c r="AG32"/>
  <c r="AE31"/>
  <c r="AB31"/>
  <c r="V31"/>
  <c r="AG31"/>
  <c r="AE30"/>
  <c r="AB30"/>
  <c r="V30"/>
  <c r="AG30"/>
  <c r="AE29"/>
  <c r="AB29"/>
  <c r="V29"/>
  <c r="AG29"/>
  <c r="AE28"/>
  <c r="AB28"/>
  <c r="V28"/>
  <c r="AG28"/>
  <c r="AE27"/>
  <c r="AB27"/>
  <c r="V27"/>
  <c r="AG27"/>
  <c r="AE26"/>
  <c r="AB26"/>
  <c r="V26"/>
  <c r="AG26"/>
  <c r="AE25"/>
  <c r="AB25"/>
  <c r="V25"/>
  <c r="AG25"/>
  <c r="AE24"/>
  <c r="AB24"/>
  <c r="V24"/>
  <c r="AG24"/>
  <c r="AE23"/>
  <c r="AB23"/>
  <c r="V23"/>
  <c r="AG23"/>
  <c r="AE22"/>
  <c r="AB22"/>
  <c r="V22"/>
  <c r="AG22"/>
  <c r="AE21"/>
  <c r="AB21"/>
  <c r="V21"/>
  <c r="AG21"/>
  <c r="AE20"/>
  <c r="AB20"/>
  <c r="V20"/>
  <c r="AG20"/>
  <c r="AE19"/>
  <c r="AB19"/>
  <c r="V19"/>
  <c r="AG19"/>
  <c r="AE18"/>
  <c r="AB18"/>
  <c r="V18"/>
  <c r="AG18"/>
  <c r="AE17"/>
  <c r="AB17"/>
  <c r="V17"/>
  <c r="AG17"/>
  <c r="V16"/>
  <c r="AE16"/>
  <c r="AB16"/>
  <c r="AG16"/>
  <c r="AE15"/>
  <c r="AB15"/>
  <c r="V15"/>
  <c r="AG15"/>
  <c r="AE14"/>
  <c r="AB14"/>
  <c r="V14"/>
  <c r="AG14"/>
  <c r="AE12"/>
  <c r="AB12"/>
  <c r="V12"/>
  <c r="P62"/>
  <c r="AK33" i="8"/>
  <c r="AK32"/>
  <c r="AK30"/>
  <c r="AK28"/>
  <c r="AK26"/>
  <c r="AK25"/>
  <c r="AK24"/>
  <c r="AK20"/>
  <c r="AK15"/>
  <c r="AK22"/>
  <c r="AK21"/>
  <c r="AK14"/>
  <c r="AK39"/>
  <c r="AK38"/>
  <c r="AK37"/>
  <c r="AK36"/>
  <c r="AK35"/>
  <c r="AK34"/>
  <c r="AK31"/>
  <c r="AK29"/>
  <c r="AK27"/>
  <c r="AK23"/>
  <c r="AK19"/>
  <c r="AK17"/>
  <c r="AE14"/>
  <c r="AE28"/>
  <c r="AE22"/>
  <c r="AE39"/>
  <c r="AE38"/>
  <c r="AE37"/>
  <c r="AE36"/>
  <c r="AE35"/>
  <c r="AE34"/>
  <c r="AE33"/>
  <c r="AE32"/>
  <c r="AE31"/>
  <c r="AE30"/>
  <c r="AE29"/>
  <c r="AE27"/>
  <c r="AE26"/>
  <c r="AE25"/>
  <c r="AE24"/>
  <c r="AE23"/>
  <c r="AE21"/>
  <c r="AE20"/>
  <c r="AE19"/>
  <c r="AE17"/>
  <c r="AE15"/>
  <c r="AE12"/>
  <c r="X21"/>
  <c r="X39"/>
  <c r="X23"/>
  <c r="X14"/>
  <c r="X28"/>
  <c r="X22"/>
  <c r="X17"/>
  <c r="X37"/>
  <c r="X36"/>
  <c r="X35"/>
  <c r="X34"/>
  <c r="X33"/>
  <c r="X32"/>
  <c r="X31"/>
  <c r="X30"/>
  <c r="X29"/>
  <c r="X27"/>
  <c r="X26"/>
  <c r="X25"/>
  <c r="X24"/>
  <c r="X20"/>
  <c r="X38"/>
  <c r="X15"/>
  <c r="X12"/>
  <c r="AV35" i="3"/>
  <c r="AV32"/>
  <c r="AV20"/>
  <c r="AA62"/>
  <c r="AA61"/>
  <c r="AA60"/>
  <c r="AA59"/>
  <c r="AA58"/>
  <c r="AA57"/>
  <c r="AA56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V37"/>
  <c r="AV28"/>
  <c r="AV15"/>
  <c r="AV61"/>
  <c r="AV60"/>
  <c r="AV46"/>
  <c r="AV38"/>
  <c r="AV27"/>
  <c r="AV19"/>
  <c r="AV59"/>
  <c r="AV58"/>
  <c r="AV57"/>
  <c r="AV56"/>
  <c r="AV54"/>
  <c r="AV53"/>
  <c r="AV51"/>
  <c r="AV50"/>
  <c r="AV49"/>
  <c r="AV48"/>
  <c r="AV44"/>
  <c r="AV42"/>
  <c r="AV41"/>
  <c r="AV40"/>
  <c r="AV39"/>
  <c r="AV36"/>
  <c r="AV34"/>
  <c r="AV31"/>
  <c r="AV24"/>
  <c r="AV22"/>
  <c r="AV21"/>
  <c r="AV18"/>
  <c r="AV17"/>
  <c r="AV16"/>
  <c r="AV64"/>
  <c r="AV63"/>
  <c r="AV62"/>
  <c r="AV55"/>
  <c r="AV52"/>
  <c r="AV47"/>
  <c r="AV45"/>
  <c r="AV43"/>
  <c r="AV33"/>
  <c r="AV30"/>
  <c r="AV29"/>
  <c r="AV26"/>
  <c r="AV25"/>
  <c r="AV23"/>
  <c r="AV14"/>
  <c r="AV12"/>
  <c r="AJ55"/>
  <c r="AJ32"/>
  <c r="AJ35"/>
  <c r="AJ34"/>
  <c r="AJ44"/>
  <c r="AJ27"/>
  <c r="AJ15"/>
  <c r="AJ38"/>
  <c r="AJ18"/>
  <c r="AJ24"/>
  <c r="AJ41"/>
  <c r="AJ31"/>
  <c r="AJ21"/>
  <c r="AJ59"/>
  <c r="AJ54"/>
  <c r="AJ49"/>
  <c r="AJ20"/>
  <c r="AJ53"/>
  <c r="AJ17"/>
  <c r="AJ36"/>
  <c r="AJ58"/>
  <c r="AJ57"/>
  <c r="AJ64"/>
  <c r="AJ63"/>
  <c r="AJ62"/>
  <c r="AJ61"/>
  <c r="AJ60"/>
  <c r="AJ56"/>
  <c r="AJ52"/>
  <c r="AJ51"/>
  <c r="AJ50"/>
  <c r="AJ48"/>
  <c r="AJ47"/>
  <c r="AJ46"/>
  <c r="AJ45"/>
  <c r="AJ43"/>
  <c r="AJ42"/>
  <c r="AJ40"/>
  <c r="AJ39"/>
  <c r="AJ37"/>
  <c r="AJ33"/>
  <c r="AJ30"/>
  <c r="AJ29"/>
  <c r="AJ28"/>
  <c r="AJ26"/>
  <c r="AJ25"/>
  <c r="AJ23"/>
  <c r="AJ22"/>
  <c r="AJ19"/>
  <c r="AJ16"/>
  <c r="AJ14"/>
  <c r="AJ12"/>
  <c r="AA64"/>
  <c r="AA63"/>
  <c r="AA12"/>
  <c r="AY62"/>
  <c r="AZ62"/>
  <c r="AX62"/>
  <c r="BA62"/>
  <c r="AY61"/>
  <c r="AZ61"/>
  <c r="AX61"/>
  <c r="BA61"/>
  <c r="AY60"/>
  <c r="AZ60"/>
  <c r="AX60"/>
  <c r="BA60"/>
  <c r="AY59"/>
  <c r="AZ59"/>
  <c r="AX59"/>
  <c r="BA59"/>
  <c r="AY58"/>
  <c r="AZ58"/>
  <c r="AX58"/>
  <c r="BA58"/>
  <c r="AY57"/>
  <c r="AZ57"/>
  <c r="AX57"/>
  <c r="BA57"/>
  <c r="AY56"/>
  <c r="AZ56"/>
  <c r="AX56"/>
  <c r="BA56"/>
  <c r="AY55"/>
  <c r="AZ55"/>
  <c r="AX55"/>
  <c r="BA55"/>
  <c r="AY54"/>
  <c r="AZ54"/>
  <c r="AX54"/>
  <c r="BA54"/>
  <c r="AY53"/>
  <c r="AZ53"/>
  <c r="AX53"/>
  <c r="BA53"/>
  <c r="AY52"/>
  <c r="AZ52"/>
  <c r="AX52"/>
  <c r="BA52"/>
  <c r="AY51"/>
  <c r="AZ51"/>
  <c r="AX51"/>
  <c r="BA51"/>
  <c r="AY50"/>
  <c r="AZ50"/>
  <c r="AX50"/>
  <c r="BA50"/>
  <c r="AY49"/>
  <c r="AZ49"/>
  <c r="AX49"/>
  <c r="BA49"/>
  <c r="AY48"/>
  <c r="AZ48"/>
  <c r="AX48"/>
  <c r="BA48"/>
  <c r="AY47"/>
  <c r="AZ47"/>
  <c r="AX47"/>
  <c r="BA47"/>
  <c r="AY46"/>
  <c r="AZ46"/>
  <c r="AX46"/>
  <c r="BA46"/>
  <c r="AY45"/>
  <c r="AZ45"/>
  <c r="AX45"/>
  <c r="BA45"/>
  <c r="AY44"/>
  <c r="AZ44"/>
  <c r="AX44"/>
  <c r="BA44"/>
  <c r="AY43"/>
  <c r="AZ43"/>
  <c r="AX43"/>
  <c r="BA43"/>
  <c r="AY42"/>
  <c r="AZ42"/>
  <c r="AX42"/>
  <c r="BA42"/>
  <c r="AY41"/>
  <c r="AZ41"/>
  <c r="AX41"/>
  <c r="BA41"/>
  <c r="AY40"/>
  <c r="AZ40"/>
  <c r="AX40"/>
  <c r="BA40"/>
  <c r="AY39"/>
  <c r="AZ39"/>
  <c r="AX39"/>
  <c r="BA39"/>
  <c r="AY38"/>
  <c r="AZ38"/>
  <c r="AX38"/>
  <c r="BA38"/>
  <c r="AY37"/>
  <c r="AZ37"/>
  <c r="AX37"/>
  <c r="BA37"/>
  <c r="AY36"/>
  <c r="AZ36"/>
  <c r="AX36"/>
  <c r="BA36"/>
  <c r="AY35"/>
  <c r="AZ35"/>
  <c r="AX35"/>
  <c r="BA35"/>
  <c r="AY34"/>
  <c r="AZ34"/>
  <c r="AX34"/>
  <c r="BA34"/>
  <c r="AY33"/>
  <c r="AZ33"/>
  <c r="AX33"/>
  <c r="BA33"/>
  <c r="AY32"/>
  <c r="AZ32"/>
  <c r="AX32"/>
  <c r="BA32"/>
  <c r="AY31"/>
  <c r="AZ31"/>
  <c r="AX31"/>
  <c r="BA31"/>
  <c r="AY30"/>
  <c r="AZ30"/>
  <c r="AX30"/>
  <c r="BA30"/>
  <c r="AY29"/>
  <c r="AZ29"/>
  <c r="AX29"/>
  <c r="BA29"/>
  <c r="AY28"/>
  <c r="AZ28"/>
  <c r="AX28"/>
  <c r="BA28"/>
  <c r="AY27"/>
  <c r="AZ27"/>
  <c r="AX27"/>
  <c r="BA27"/>
  <c r="AY26"/>
  <c r="AZ26"/>
  <c r="AX26"/>
  <c r="BA26"/>
  <c r="AY25"/>
  <c r="AZ25"/>
  <c r="AX25"/>
  <c r="BA25"/>
  <c r="AY24"/>
  <c r="AZ24"/>
  <c r="AX24"/>
  <c r="BA24"/>
  <c r="AY23"/>
  <c r="AZ23"/>
  <c r="AX23"/>
  <c r="BA23"/>
  <c r="AY22"/>
  <c r="AZ22"/>
  <c r="AX22"/>
  <c r="BA22"/>
  <c r="AY21"/>
  <c r="AZ21"/>
  <c r="AX21"/>
  <c r="BA21"/>
  <c r="AY20"/>
  <c r="AZ20"/>
  <c r="AX20"/>
  <c r="BA20"/>
  <c r="AY19"/>
  <c r="AZ19"/>
  <c r="AX19"/>
  <c r="BA19"/>
  <c r="AY18"/>
  <c r="AZ18"/>
  <c r="AX18"/>
  <c r="BA18"/>
  <c r="AY17"/>
  <c r="AZ17"/>
  <c r="AX17"/>
  <c r="BA17"/>
  <c r="AY16"/>
  <c r="AZ16"/>
  <c r="AX16"/>
  <c r="BA16"/>
  <c r="AY15"/>
  <c r="AZ15"/>
  <c r="AX15"/>
  <c r="BA15"/>
  <c r="AY14"/>
  <c r="AZ14"/>
  <c r="AX14"/>
  <c r="BA14"/>
  <c r="AN63" i="6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5"/>
  <c r="AN14"/>
  <c r="AN12"/>
  <c r="AN16"/>
  <c r="AI12"/>
  <c r="AI55"/>
  <c r="AI32"/>
  <c r="AI35"/>
  <c r="AI34"/>
  <c r="AI44"/>
  <c r="AI27"/>
  <c r="AI15"/>
  <c r="AI59"/>
  <c r="AI58"/>
  <c r="AI57"/>
  <c r="AI54"/>
  <c r="AI53"/>
  <c r="AI49"/>
  <c r="AI41"/>
  <c r="AI38"/>
  <c r="AI36"/>
  <c r="AI31"/>
  <c r="AI24"/>
  <c r="AI21"/>
  <c r="AI20"/>
  <c r="AI18"/>
  <c r="AI17"/>
  <c r="AI16"/>
  <c r="AI63"/>
  <c r="AI62"/>
  <c r="AI61"/>
  <c r="AI60"/>
  <c r="AI56"/>
  <c r="AI52"/>
  <c r="AI51"/>
  <c r="AI50"/>
  <c r="AI48"/>
  <c r="AI47"/>
  <c r="AI46"/>
  <c r="AI45"/>
  <c r="AI43"/>
  <c r="AI42"/>
  <c r="AI40"/>
  <c r="AI39"/>
  <c r="AI37"/>
  <c r="AI33"/>
  <c r="AI30"/>
  <c r="AI29"/>
  <c r="AI28"/>
  <c r="AI26"/>
  <c r="AI25"/>
  <c r="AI23"/>
  <c r="AI22"/>
  <c r="AI19"/>
  <c r="AI14"/>
  <c r="Y31"/>
  <c r="Y59"/>
  <c r="Y36"/>
  <c r="Y41"/>
  <c r="Y32"/>
  <c r="Y35"/>
  <c r="Y34"/>
  <c r="Y44"/>
  <c r="Y27"/>
  <c r="Y15"/>
  <c r="Y18"/>
  <c r="Y38"/>
  <c r="Y24"/>
  <c r="Y63"/>
  <c r="Y62"/>
  <c r="Y61"/>
  <c r="Y60"/>
  <c r="Y58"/>
  <c r="Y57"/>
  <c r="Y56"/>
  <c r="Y55"/>
  <c r="Y54"/>
  <c r="Y53"/>
  <c r="Y52"/>
  <c r="Y51"/>
  <c r="Y50"/>
  <c r="Y49"/>
  <c r="Y48"/>
  <c r="Y47"/>
  <c r="Y46"/>
  <c r="Y45"/>
  <c r="Y43"/>
  <c r="Y42"/>
  <c r="Y40"/>
  <c r="Y39"/>
  <c r="Y37"/>
  <c r="Y33"/>
  <c r="Y30"/>
  <c r="Y29"/>
  <c r="Y28"/>
  <c r="Y26"/>
  <c r="Y25"/>
  <c r="Y23"/>
  <c r="Y22"/>
  <c r="Y21"/>
  <c r="Y20"/>
  <c r="Y19"/>
  <c r="Y17"/>
  <c r="Y16"/>
  <c r="Y12"/>
  <c r="Y14"/>
  <c r="AW58" i="4"/>
  <c r="AX58"/>
  <c r="AY58"/>
  <c r="AA58"/>
  <c r="AI58"/>
  <c r="AU58"/>
  <c r="AZ58"/>
  <c r="AW57"/>
  <c r="AX57"/>
  <c r="AY57"/>
  <c r="AA57"/>
  <c r="AI57"/>
  <c r="AU57"/>
  <c r="AZ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U53"/>
  <c r="AU52"/>
  <c r="AU46"/>
  <c r="AU43"/>
  <c r="AU37"/>
  <c r="AU21"/>
  <c r="AU34"/>
  <c r="AU18"/>
  <c r="AU55"/>
  <c r="AU51"/>
  <c r="AU50"/>
  <c r="AU49"/>
  <c r="AU48"/>
  <c r="AU47"/>
  <c r="AU32"/>
  <c r="AU33"/>
  <c r="AU35"/>
  <c r="AU36"/>
  <c r="AU38"/>
  <c r="AU39"/>
  <c r="AU40"/>
  <c r="AU42"/>
  <c r="AU44"/>
  <c r="AU45"/>
  <c r="AU30"/>
  <c r="AU28"/>
  <c r="AU27"/>
  <c r="AU25"/>
  <c r="AU24"/>
  <c r="AU22"/>
  <c r="AU16"/>
  <c r="AU15"/>
  <c r="AU64"/>
  <c r="AU63"/>
  <c r="AU62"/>
  <c r="AU61"/>
  <c r="AU60"/>
  <c r="AU59"/>
  <c r="AU56"/>
  <c r="AU54"/>
  <c r="AU31"/>
  <c r="AU29"/>
  <c r="AU26"/>
  <c r="AU23"/>
  <c r="AU20"/>
  <c r="AU19"/>
  <c r="AU17"/>
  <c r="AU14"/>
  <c r="AU12"/>
  <c r="AI15"/>
  <c r="AI12"/>
  <c r="AI16"/>
  <c r="AI21"/>
  <c r="AI22"/>
  <c r="AI24"/>
  <c r="AI30"/>
  <c r="AI32"/>
  <c r="AI47"/>
  <c r="AI56"/>
  <c r="AI55"/>
  <c r="AI54"/>
  <c r="AI53"/>
  <c r="AI52"/>
  <c r="AI51"/>
  <c r="AI50"/>
  <c r="AI49"/>
  <c r="AI48"/>
  <c r="AI46"/>
  <c r="AI45"/>
  <c r="AI44"/>
  <c r="AI43"/>
  <c r="AI42"/>
  <c r="AI41"/>
  <c r="AI40"/>
  <c r="AI39"/>
  <c r="AI38"/>
  <c r="AI37"/>
  <c r="AI35"/>
  <c r="AI34"/>
  <c r="AI33"/>
  <c r="AI31"/>
  <c r="AI29"/>
  <c r="AI28"/>
  <c r="AI27"/>
  <c r="AI26"/>
  <c r="AI25"/>
  <c r="AI23"/>
  <c r="AI20"/>
  <c r="AI19"/>
  <c r="AI18"/>
  <c r="AI17"/>
  <c r="AI14"/>
  <c r="AI36"/>
  <c r="AA12"/>
  <c r="AX56"/>
  <c r="AY56"/>
  <c r="AW56"/>
  <c r="AZ56"/>
  <c r="AX55"/>
  <c r="AY55"/>
  <c r="AW55"/>
  <c r="AZ55"/>
  <c r="AX54"/>
  <c r="AY54"/>
  <c r="AW54"/>
  <c r="AZ54"/>
  <c r="AX53"/>
  <c r="AY53"/>
  <c r="AW53"/>
  <c r="AZ53"/>
  <c r="AX52"/>
  <c r="AY52"/>
  <c r="AW52"/>
  <c r="AZ52"/>
  <c r="AX51"/>
  <c r="AY51"/>
  <c r="AW51"/>
  <c r="AZ51"/>
  <c r="AX50"/>
  <c r="AY50"/>
  <c r="AW50"/>
  <c r="AZ50"/>
  <c r="AX49"/>
  <c r="AY49"/>
  <c r="AW49"/>
  <c r="AZ49"/>
  <c r="AX48"/>
  <c r="AY48"/>
  <c r="AW48"/>
  <c r="AZ48"/>
  <c r="AX47"/>
  <c r="AY47"/>
  <c r="AW47"/>
  <c r="AZ47"/>
  <c r="AX46"/>
  <c r="AY46"/>
  <c r="AW46"/>
  <c r="AZ46"/>
  <c r="AX45"/>
  <c r="AY45"/>
  <c r="AW45"/>
  <c r="AZ45"/>
  <c r="AX44"/>
  <c r="AY44"/>
  <c r="AW44"/>
  <c r="AZ44"/>
  <c r="AX43"/>
  <c r="AY43"/>
  <c r="AW43"/>
  <c r="AZ43"/>
  <c r="AX42"/>
  <c r="AY42"/>
  <c r="AW42"/>
  <c r="AZ42"/>
  <c r="AX41"/>
  <c r="AY41"/>
  <c r="AW41"/>
  <c r="AZ41"/>
  <c r="AX40"/>
  <c r="AY40"/>
  <c r="AW40"/>
  <c r="AZ40"/>
  <c r="AX39"/>
  <c r="AY39"/>
  <c r="AW39"/>
  <c r="AZ39"/>
  <c r="AX38"/>
  <c r="AY38"/>
  <c r="AW38"/>
  <c r="AZ38"/>
  <c r="AX37"/>
  <c r="AY37"/>
  <c r="AX36"/>
  <c r="AY36"/>
  <c r="AW36"/>
  <c r="AZ36"/>
  <c r="AX35"/>
  <c r="AY35"/>
  <c r="AW35"/>
  <c r="AZ35"/>
  <c r="AX34"/>
  <c r="AY34"/>
  <c r="AW34"/>
  <c r="AZ34"/>
  <c r="AX33"/>
  <c r="AY33"/>
  <c r="AW33"/>
  <c r="AZ33"/>
  <c r="AX32"/>
  <c r="AY32"/>
  <c r="AW32"/>
  <c r="AZ32"/>
  <c r="AX31"/>
  <c r="AY31"/>
  <c r="AW31"/>
  <c r="AZ31"/>
  <c r="AX30"/>
  <c r="AY30"/>
  <c r="AW30"/>
  <c r="AZ30"/>
  <c r="AX29"/>
  <c r="AY29"/>
  <c r="AW29"/>
  <c r="AZ29"/>
  <c r="AX28"/>
  <c r="AY28"/>
  <c r="AW28"/>
  <c r="AZ28"/>
  <c r="AX27"/>
  <c r="AY27"/>
  <c r="AW27"/>
  <c r="AZ27"/>
  <c r="AX26"/>
  <c r="AY26"/>
  <c r="AW26"/>
  <c r="AZ26"/>
  <c r="AX25"/>
  <c r="AY25"/>
  <c r="AW25"/>
  <c r="AZ25"/>
  <c r="AX24"/>
  <c r="AY24"/>
  <c r="AW24"/>
  <c r="AZ24"/>
  <c r="AX23"/>
  <c r="AY23"/>
  <c r="AW23"/>
  <c r="AZ23"/>
  <c r="AX22"/>
  <c r="AY22"/>
  <c r="AW22"/>
  <c r="AZ22"/>
  <c r="AX21"/>
  <c r="AY21"/>
  <c r="AW21"/>
  <c r="AZ21"/>
  <c r="AX20"/>
  <c r="AY20"/>
  <c r="AW20"/>
  <c r="AZ20"/>
  <c r="AX19"/>
  <c r="AY19"/>
  <c r="AW19"/>
  <c r="AZ19"/>
  <c r="AX18"/>
  <c r="AY18"/>
  <c r="AW18"/>
  <c r="AZ18"/>
  <c r="AX17"/>
  <c r="AY17"/>
  <c r="AW17"/>
  <c r="AZ17"/>
  <c r="AX16"/>
  <c r="AY16"/>
  <c r="AW16"/>
  <c r="AZ16"/>
  <c r="AX15"/>
  <c r="AX14"/>
  <c r="AY14"/>
  <c r="AW14"/>
  <c r="AZ14"/>
  <c r="AW37"/>
  <c r="AZ37"/>
  <c r="AY15"/>
  <c r="AW15"/>
  <c r="AZ15"/>
  <c r="AN24" i="7"/>
  <c r="AN12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3"/>
  <c r="AN22"/>
  <c r="AN21"/>
  <c r="AN20"/>
  <c r="AN19"/>
  <c r="AN18"/>
  <c r="AN17"/>
  <c r="AN16"/>
  <c r="AN15"/>
  <c r="AN14"/>
  <c r="AI15"/>
  <c r="AI47"/>
  <c r="AI32"/>
  <c r="AI30"/>
  <c r="AI24"/>
  <c r="AI22"/>
  <c r="AI21"/>
  <c r="AI16"/>
  <c r="AI56"/>
  <c r="AI55"/>
  <c r="AI54"/>
  <c r="AI53"/>
  <c r="AI52"/>
  <c r="AI51"/>
  <c r="AI50"/>
  <c r="AI49"/>
  <c r="AI48"/>
  <c r="AI46"/>
  <c r="AI45"/>
  <c r="AI44"/>
  <c r="AI43"/>
  <c r="AI42"/>
  <c r="AI41"/>
  <c r="AI40"/>
  <c r="AI39"/>
  <c r="AI38"/>
  <c r="AI37"/>
  <c r="AI36"/>
  <c r="AI35"/>
  <c r="AI34"/>
  <c r="AI33"/>
  <c r="AI31"/>
  <c r="AI29"/>
  <c r="AI28"/>
  <c r="AI27"/>
  <c r="AI26"/>
  <c r="AI25"/>
  <c r="AI23"/>
  <c r="AI20"/>
  <c r="AI19"/>
  <c r="AI18"/>
  <c r="AI17"/>
  <c r="AI14"/>
  <c r="AI12"/>
  <c r="Y20"/>
  <c r="Y22"/>
  <c r="Y15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1"/>
  <c r="Y19"/>
  <c r="Y18"/>
  <c r="Y17"/>
  <c r="Y16"/>
  <c r="Y14"/>
  <c r="Y12"/>
  <c r="T31" i="2"/>
  <c r="T30"/>
  <c r="T29"/>
  <c r="T28"/>
  <c r="T27"/>
  <c r="T26"/>
  <c r="T25"/>
  <c r="T24"/>
  <c r="T23"/>
  <c r="AD22"/>
  <c r="T22"/>
  <c r="T20"/>
  <c r="T19"/>
  <c r="T18"/>
  <c r="T17"/>
  <c r="T16"/>
  <c r="T15"/>
  <c r="T14"/>
  <c r="AD27"/>
  <c r="AD26"/>
  <c r="AD24"/>
  <c r="AD23"/>
  <c r="AD18"/>
  <c r="AD17"/>
  <c r="AD16"/>
  <c r="AD15"/>
  <c r="AD31"/>
  <c r="AD30"/>
  <c r="AD29"/>
  <c r="AD28"/>
  <c r="AD25"/>
  <c r="AD21"/>
  <c r="AD20"/>
  <c r="AD19"/>
  <c r="AD12"/>
  <c r="AD14"/>
  <c r="W19"/>
  <c r="W25"/>
  <c r="W27"/>
  <c r="W16"/>
  <c r="W15"/>
  <c r="W31"/>
  <c r="W30"/>
  <c r="W29"/>
  <c r="W28"/>
  <c r="W26"/>
  <c r="W24"/>
  <c r="W23"/>
  <c r="W22"/>
  <c r="W21"/>
  <c r="W20"/>
  <c r="W18"/>
  <c r="W17"/>
  <c r="W14"/>
  <c r="T21"/>
  <c r="T12"/>
  <c r="AG31"/>
  <c r="AH31"/>
  <c r="AF31"/>
  <c r="AI31"/>
  <c r="AG30"/>
  <c r="AH30"/>
  <c r="AF30"/>
  <c r="AI30"/>
  <c r="AG29"/>
  <c r="AH29"/>
  <c r="AF29"/>
  <c r="AI29"/>
  <c r="AG28"/>
  <c r="AH28"/>
  <c r="AF28"/>
  <c r="AI28"/>
  <c r="AG27"/>
  <c r="AH27"/>
  <c r="AF27"/>
  <c r="AI27"/>
  <c r="AG26"/>
  <c r="AH26"/>
  <c r="AF26"/>
  <c r="AI26"/>
  <c r="AG25"/>
  <c r="AH25"/>
  <c r="AF25"/>
  <c r="AI25"/>
  <c r="AG24"/>
  <c r="AH24"/>
  <c r="AF24"/>
  <c r="AI24"/>
  <c r="AG23"/>
  <c r="AH23"/>
  <c r="AF23"/>
  <c r="AI23"/>
  <c r="AG22"/>
  <c r="AH22"/>
  <c r="AF22"/>
  <c r="AI22"/>
  <c r="AG20"/>
  <c r="AH20"/>
  <c r="AF20"/>
  <c r="AI20"/>
  <c r="AG19"/>
  <c r="AH19"/>
  <c r="AF19"/>
  <c r="AI19"/>
  <c r="AG18"/>
  <c r="AH18"/>
  <c r="AF18"/>
  <c r="AI18"/>
  <c r="AG17"/>
  <c r="AH17"/>
  <c r="AF17"/>
  <c r="AI17"/>
  <c r="AG16"/>
  <c r="AH16"/>
  <c r="AF16"/>
  <c r="AI16"/>
  <c r="AG15"/>
  <c r="AH15"/>
  <c r="AF15"/>
  <c r="AI15"/>
  <c r="AG14"/>
  <c r="AH14"/>
  <c r="AF14"/>
  <c r="AI14"/>
  <c r="AG21"/>
  <c r="AH21"/>
  <c r="AF21"/>
  <c r="AI21"/>
  <c r="AG31" i="9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B27"/>
  <c r="AB25"/>
  <c r="AB19"/>
  <c r="AB16"/>
  <c r="AB15"/>
  <c r="AB32"/>
  <c r="AB31"/>
  <c r="AB30"/>
  <c r="AB29"/>
  <c r="AB28"/>
  <c r="AB26"/>
  <c r="AB24"/>
  <c r="AB23"/>
  <c r="AB22"/>
  <c r="AB21"/>
  <c r="AB20"/>
  <c r="AB18"/>
  <c r="AB17"/>
  <c r="AB14"/>
  <c r="V16"/>
  <c r="V15"/>
  <c r="V17"/>
  <c r="V25"/>
  <c r="V27"/>
  <c r="V31"/>
  <c r="V30"/>
  <c r="V29"/>
  <c r="V28"/>
  <c r="V26"/>
  <c r="V24"/>
  <c r="V23"/>
  <c r="V22"/>
  <c r="V21"/>
  <c r="V20"/>
  <c r="V19"/>
  <c r="V18"/>
  <c r="V12"/>
  <c r="V14"/>
  <c r="D257" i="10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</calcChain>
</file>

<file path=xl/sharedStrings.xml><?xml version="1.0" encoding="utf-8"?>
<sst xmlns="http://schemas.openxmlformats.org/spreadsheetml/2006/main" count="2144" uniqueCount="739">
  <si>
    <t>2011200911</t>
  </si>
  <si>
    <t>CASTRO SEVILLANO, CARLOS MANUEL</t>
  </si>
  <si>
    <t>2011200941</t>
  </si>
  <si>
    <t>Giovanna Paula Escobedo Diaz</t>
  </si>
  <si>
    <t>En la excelencia académica y profesional</t>
  </si>
  <si>
    <t>COD. ASI.</t>
  </si>
  <si>
    <t>7105267</t>
  </si>
  <si>
    <t>SEC/GRU</t>
  </si>
  <si>
    <t>COD. DOC</t>
  </si>
  <si>
    <t>José Huaycochea Mendoza</t>
  </si>
  <si>
    <t>José Ismael Cahuana Turpo</t>
  </si>
  <si>
    <t>Katherine Torres Chura</t>
  </si>
  <si>
    <t>Kevin Baldeón Cjumo</t>
  </si>
  <si>
    <t>Luis Villavicencio Anco</t>
  </si>
  <si>
    <t>2011240191</t>
  </si>
  <si>
    <t>ALPACA RENDON, JESUS ANTONIO</t>
  </si>
  <si>
    <t>2011100422</t>
  </si>
  <si>
    <t>AQUINO CHAMA, YESICA DAYANA</t>
  </si>
  <si>
    <t>2011200661</t>
  </si>
  <si>
    <t>VALCARCEL CASTILLO, LEONARDO WILFREDO</t>
  </si>
  <si>
    <t>Marco Jose Villanueva Torres</t>
  </si>
  <si>
    <t>VALDIVIA CORNEJO, EDUARDO ANTONIO</t>
  </si>
  <si>
    <t>L7 aula virtual</t>
    <phoneticPr fontId="18" type="noConversion"/>
  </si>
  <si>
    <t>Clase SQL</t>
    <phoneticPr fontId="18" type="noConversion"/>
  </si>
  <si>
    <t>PROM</t>
    <phoneticPr fontId="18" type="noConversion"/>
  </si>
  <si>
    <t>2014223882</t>
  </si>
  <si>
    <t>CCOPA CRUZ, LUIS DAVID</t>
  </si>
  <si>
    <t>L7a</t>
    <phoneticPr fontId="18" type="noConversion"/>
  </si>
  <si>
    <t>L7b</t>
    <phoneticPr fontId="18" type="noConversion"/>
  </si>
  <si>
    <t>Alessandra Vanessa Segovia López</t>
  </si>
  <si>
    <t>87,5</t>
  </si>
  <si>
    <t>Ej1</t>
    <phoneticPr fontId="18" type="noConversion"/>
  </si>
  <si>
    <t>REVILLA VALENCIA FHARU ALFREDO</t>
  </si>
  <si>
    <t>METODOS FORMALES EN INGENIERIA DE SOFTWARE</t>
  </si>
  <si>
    <t>Asist</t>
  </si>
  <si>
    <t>2014243672</t>
  </si>
  <si>
    <t xml:space="preserve">ESCOBEDO DIAZ, GIOVANNA PAULA </t>
  </si>
  <si>
    <t>2014223491</t>
  </si>
  <si>
    <t xml:space="preserve">ESQUIVEL RODRIGUEZ, JORGE ARMANDO </t>
  </si>
  <si>
    <t>2012223951</t>
  </si>
  <si>
    <t>VICTOR FRANCINET NUÑEZ SUMERINDE</t>
  </si>
  <si>
    <t>Ejercicio</t>
    <phoneticPr fontId="18" type="noConversion"/>
  </si>
  <si>
    <t>EXAM</t>
    <phoneticPr fontId="18" type="noConversion"/>
  </si>
  <si>
    <t>EXPO</t>
    <phoneticPr fontId="18" type="noConversion"/>
  </si>
  <si>
    <t>0</t>
    <phoneticPr fontId="18" type="noConversion"/>
  </si>
  <si>
    <t>ZEBALLOS ARAMBIDE, WILLY PAUL</t>
  </si>
  <si>
    <t>2014223091</t>
  </si>
  <si>
    <t>DIAZ CHOQUE, YOSELIN RAQUEL</t>
  </si>
  <si>
    <t>2014201342</t>
  </si>
  <si>
    <t>Allison Yoana Arratia Albarracin</t>
  </si>
  <si>
    <t xml:space="preserve">CERVANTES CHATA, ANDREA NATHALY </t>
  </si>
  <si>
    <t>Bianca Andrea Dueñas Gómez</t>
  </si>
  <si>
    <t>Corem Ancco Callopaza</t>
  </si>
  <si>
    <t>62,5</t>
  </si>
  <si>
    <t>Cesar Mauricio Rodrigez Letona</t>
  </si>
  <si>
    <t>Dalia Kimberly Deza Pandia</t>
  </si>
  <si>
    <t>Darwin Leyva Choque</t>
  </si>
  <si>
    <t>Denis Ramiro Arivilca Miranda</t>
  </si>
  <si>
    <t>Evelyn Alejandra Bustamante Fernandez</t>
  </si>
  <si>
    <t>L10</t>
    <phoneticPr fontId="18" type="noConversion"/>
  </si>
  <si>
    <t>L8</t>
    <phoneticPr fontId="18" type="noConversion"/>
  </si>
  <si>
    <t>EXAM01</t>
    <phoneticPr fontId="18" type="noConversion"/>
  </si>
  <si>
    <t>Ejercicios01</t>
    <phoneticPr fontId="18" type="noConversion"/>
  </si>
  <si>
    <t>PROM</t>
    <phoneticPr fontId="18" type="noConversion"/>
  </si>
  <si>
    <t>Yessenia Inchuña Valdez</t>
  </si>
  <si>
    <t>Yosselin Vanessa Perales Barrios</t>
  </si>
  <si>
    <t>1</t>
    <phoneticPr fontId="18" type="noConversion"/>
  </si>
  <si>
    <t>20</t>
    <phoneticPr fontId="18" type="noConversion"/>
  </si>
  <si>
    <t>15</t>
  </si>
  <si>
    <t>14</t>
  </si>
  <si>
    <t>17</t>
  </si>
  <si>
    <t>16</t>
  </si>
  <si>
    <t>20</t>
  </si>
  <si>
    <t>18</t>
  </si>
  <si>
    <t>6</t>
  </si>
  <si>
    <t>13</t>
  </si>
  <si>
    <t>12</t>
  </si>
  <si>
    <t>11</t>
  </si>
  <si>
    <t>19</t>
  </si>
  <si>
    <t>10</t>
  </si>
  <si>
    <t>PROM</t>
    <phoneticPr fontId="18" type="noConversion"/>
  </si>
  <si>
    <t>L9</t>
    <phoneticPr fontId="18" type="noConversion"/>
  </si>
  <si>
    <t>Asist</t>
    <phoneticPr fontId="18" type="noConversion"/>
  </si>
  <si>
    <t>Proyecto</t>
    <phoneticPr fontId="18" type="noConversion"/>
  </si>
  <si>
    <t>Me pasaran su nota</t>
    <phoneticPr fontId="18" type="noConversion"/>
  </si>
  <si>
    <t>PROM</t>
    <phoneticPr fontId="18" type="noConversion"/>
  </si>
  <si>
    <t>L6 Clases</t>
    <phoneticPr fontId="18" type="noConversion"/>
  </si>
  <si>
    <t>L6</t>
    <phoneticPr fontId="18" type="noConversion"/>
  </si>
  <si>
    <t>L6II</t>
    <phoneticPr fontId="18" type="noConversion"/>
  </si>
  <si>
    <t>CAHUANA TURPO, JOSE ISMAEL</t>
  </si>
  <si>
    <t xml:space="preserve">DAVALOS RUIZ, DANIEL LEONARDO </t>
  </si>
  <si>
    <t>2010221531</t>
  </si>
  <si>
    <t>DIBAN SALINAS, ALDO RAMIRO</t>
  </si>
  <si>
    <t>2014600732</t>
  </si>
  <si>
    <t>Gustavo Fernando Galvez Delgado</t>
  </si>
  <si>
    <t>Jeán Carlo Sebastian La Porta</t>
  </si>
  <si>
    <t>José Adolfo Condori Quicaña</t>
  </si>
  <si>
    <t>José Antonio Benavente Cruz</t>
  </si>
  <si>
    <t>BUSTAMANTE FERNANDEZ, EVELYN ALEJANDRA</t>
  </si>
  <si>
    <t>2014800162</t>
  </si>
  <si>
    <t>ALVAREZ ESCOBEDO, LUIS ANTHONY</t>
  </si>
  <si>
    <t>11/03/2015</t>
  </si>
  <si>
    <t>2014130141</t>
  </si>
  <si>
    <t>POLO ROCA HOLGUER MARCO</t>
  </si>
  <si>
    <t>Manuel Alejandro Lópes Corrales</t>
  </si>
  <si>
    <t>REINOSO FLORES GUSTAVO EDUARDO</t>
  </si>
  <si>
    <t>LUNA FLORES, JULIO PAOLO</t>
  </si>
  <si>
    <t>MAYORI SALAZAR, JOSE LUIS</t>
  </si>
  <si>
    <t>MEDINA HUAMANI, MIGUEL ANGEL</t>
  </si>
  <si>
    <t>MUÑOZ MARQUEZ, ALBERTO CESAR</t>
  </si>
  <si>
    <t>Asist</t>
    <phoneticPr fontId="18" type="noConversion"/>
  </si>
  <si>
    <t>L2</t>
    <phoneticPr fontId="18" type="noConversion"/>
  </si>
  <si>
    <t>L3</t>
    <phoneticPr fontId="18" type="noConversion"/>
  </si>
  <si>
    <t>L4</t>
    <phoneticPr fontId="18" type="noConversion"/>
  </si>
  <si>
    <t>ARANIBAR DIAZ, CARLOS EDUARDO</t>
    <phoneticPr fontId="18" type="noConversion"/>
  </si>
  <si>
    <t>MAMANI ACHATA, RUBEN</t>
    <phoneticPr fontId="18" type="noConversion"/>
  </si>
  <si>
    <t>2014222511</t>
  </si>
  <si>
    <t xml:space="preserve">VILLANUEVA TORRES, MARCO JOSE </t>
  </si>
  <si>
    <t>2014247821</t>
  </si>
  <si>
    <t xml:space="preserve">VILLAVICENCIO ANCO, LUIS ALBERTO </t>
  </si>
  <si>
    <t>2013204751</t>
  </si>
  <si>
    <t>2014250652</t>
  </si>
  <si>
    <t>DEL CARPIO BERNEDO, PAULA LIZANDRA</t>
  </si>
  <si>
    <t>2014201302</t>
  </si>
  <si>
    <t>DEZA PANDIA, DALIA KIMBERLY</t>
  </si>
  <si>
    <t>2013700591</t>
  </si>
  <si>
    <t>2013201581</t>
  </si>
  <si>
    <t>2013100301</t>
  </si>
  <si>
    <t>2011701761</t>
  </si>
  <si>
    <t>FERNANDEZ CABERO LAJO, DIEGO JESUS UBALDO</t>
  </si>
  <si>
    <t>08/03/2015</t>
  </si>
  <si>
    <t xml:space="preserve">DUEÑAS GOMEZ, BIANCA ANDREA </t>
  </si>
  <si>
    <t>2013247491</t>
  </si>
  <si>
    <t>COLQUE RAMOS, DIEGO</t>
    <phoneticPr fontId="18" type="noConversion"/>
  </si>
  <si>
    <t>0</t>
    <phoneticPr fontId="18" type="noConversion"/>
  </si>
  <si>
    <t>Clase 3</t>
    <phoneticPr fontId="18" type="noConversion"/>
  </si>
  <si>
    <t>Trab  Final parte 1</t>
    <phoneticPr fontId="18" type="noConversion"/>
  </si>
  <si>
    <t>EXAM1</t>
    <phoneticPr fontId="18" type="noConversion"/>
  </si>
  <si>
    <t>PROM</t>
    <phoneticPr fontId="18" type="noConversion"/>
  </si>
  <si>
    <t>2</t>
    <phoneticPr fontId="18" type="noConversion"/>
  </si>
  <si>
    <t>Pasar su nota al Ing Sulla</t>
    <phoneticPr fontId="18" type="noConversion"/>
  </si>
  <si>
    <t>Me pasaran su nota</t>
    <phoneticPr fontId="18" type="noConversion"/>
  </si>
  <si>
    <t>Ej07</t>
    <phoneticPr fontId="18" type="noConversion"/>
  </si>
  <si>
    <t>L4clase</t>
    <phoneticPr fontId="18" type="noConversion"/>
  </si>
  <si>
    <t>DIAZ QUISPE, DANIEL ALONSO</t>
    <phoneticPr fontId="18" type="noConversion"/>
  </si>
  <si>
    <t>L7</t>
    <phoneticPr fontId="18" type="noConversion"/>
  </si>
  <si>
    <t>ZEGARRA VIDAL, SANTIAGO CESAR</t>
  </si>
  <si>
    <t>07/03/2015</t>
  </si>
  <si>
    <t>miércoles, 18 de marzo de 2015 07:27</t>
  </si>
  <si>
    <t>Mauricio Adrián Salas Aragón</t>
  </si>
  <si>
    <t>Miguel Medina Huamani</t>
  </si>
  <si>
    <t>Paula Del Carpio Bernedo</t>
  </si>
  <si>
    <t>Shiomara Huaracallo Yanarico</t>
  </si>
  <si>
    <t>EJER03</t>
    <phoneticPr fontId="18" type="noConversion"/>
  </si>
  <si>
    <t>L1</t>
    <phoneticPr fontId="18" type="noConversion"/>
  </si>
  <si>
    <t>L1</t>
    <phoneticPr fontId="18" type="noConversion"/>
  </si>
  <si>
    <t>Ej1</t>
    <phoneticPr fontId="18" type="noConversion"/>
  </si>
  <si>
    <t>Ej2</t>
    <phoneticPr fontId="18" type="noConversion"/>
  </si>
  <si>
    <t>ZEGARRA ARENCIO, RENZO FRANCISCO</t>
  </si>
  <si>
    <t>Ej3</t>
    <phoneticPr fontId="18" type="noConversion"/>
  </si>
  <si>
    <t>Pract Calif</t>
    <phoneticPr fontId="18" type="noConversion"/>
  </si>
  <si>
    <t>0</t>
    <phoneticPr fontId="18" type="noConversion"/>
  </si>
  <si>
    <t>Ej3</t>
    <phoneticPr fontId="18" type="noConversion"/>
  </si>
  <si>
    <t>PractCalif</t>
    <phoneticPr fontId="18" type="noConversion"/>
  </si>
  <si>
    <t>INGENIERIA DE SISTEMAS</t>
  </si>
  <si>
    <t>CHALCO LLERENA, BRIGUITTE LESLIE</t>
  </si>
  <si>
    <t>Ej04 complemento</t>
    <phoneticPr fontId="18" type="noConversion"/>
  </si>
  <si>
    <t>EXAM1</t>
    <phoneticPr fontId="18" type="noConversion"/>
  </si>
  <si>
    <t>AQUINO HUAMANI, JOSE CARLOS</t>
  </si>
  <si>
    <t>2013200331</t>
  </si>
  <si>
    <t>ARIVILCA MIRANDA, DENIS RAMIRO</t>
  </si>
  <si>
    <t>CAPARO TORRES, PIERRE</t>
  </si>
  <si>
    <t>2009702161</t>
  </si>
  <si>
    <t>7109292</t>
  </si>
  <si>
    <t>A</t>
  </si>
  <si>
    <t>FUENTES CARPIO, PATRICK</t>
  </si>
  <si>
    <t>2014101152</t>
  </si>
  <si>
    <t xml:space="preserve">MANRIQUE RIVERA, FLOR MARYANA </t>
  </si>
  <si>
    <t>SERRANO GAMARRA, JULIO CESAR</t>
  </si>
  <si>
    <t>PORTILLA PAREDES, HENRRY JOSE</t>
  </si>
  <si>
    <t>25/02/2015</t>
  </si>
  <si>
    <t>2011210141</t>
  </si>
  <si>
    <t>ZENTENO LINARES, OSCAR EDUARDO</t>
  </si>
  <si>
    <t>Semestre Impar 2015</t>
  </si>
  <si>
    <t>miércoles, 18 de marzo de 2015 07:28</t>
  </si>
  <si>
    <t>2014246311</t>
  </si>
  <si>
    <t>REIS SERRIN, CRISTHIAN JOY</t>
  </si>
  <si>
    <t>2012203881</t>
  </si>
  <si>
    <t>RIVERA ZUÑIGA, KEVIN JAIRO</t>
  </si>
  <si>
    <t>2010600691</t>
  </si>
  <si>
    <t>FEC. MAT.</t>
  </si>
  <si>
    <t>23/02/2015</t>
  </si>
  <si>
    <t>20/02/2015</t>
  </si>
  <si>
    <t>16/02/2015</t>
  </si>
  <si>
    <t>21/02/2015</t>
  </si>
  <si>
    <t>27/02/2015</t>
  </si>
  <si>
    <t>24/02/2015</t>
  </si>
  <si>
    <t>GAMERO AGUILAR, ROBERTO CARLOS</t>
  </si>
  <si>
    <t>2014201762</t>
  </si>
  <si>
    <t>2011802151</t>
  </si>
  <si>
    <t>2014223981</t>
  </si>
  <si>
    <t>TORRES SUAÑA, JHON EDUARD</t>
  </si>
  <si>
    <t>2012400041</t>
  </si>
  <si>
    <t>Ej06</t>
    <phoneticPr fontId="18" type="noConversion"/>
  </si>
  <si>
    <t>Ej06Compl</t>
    <phoneticPr fontId="18" type="noConversion"/>
  </si>
  <si>
    <t>Ej07</t>
    <phoneticPr fontId="18" type="noConversion"/>
  </si>
  <si>
    <t>Clase XML</t>
    <phoneticPr fontId="18" type="noConversion"/>
  </si>
  <si>
    <t>2013247421</t>
  </si>
  <si>
    <t>VILLEGAS CONDORI, YANINA CRISTAL</t>
  </si>
  <si>
    <t>FIGUEROA QUIROZ, FIDEL ENRIQUE</t>
  </si>
  <si>
    <t>BENAVIDES SILVA, SOPHIA</t>
    <phoneticPr fontId="18" type="noConversion"/>
  </si>
  <si>
    <t>ZHONG, SHAOWF</t>
    <phoneticPr fontId="18" type="noConversion"/>
  </si>
  <si>
    <t>2014201931</t>
  </si>
  <si>
    <t>2013201001</t>
  </si>
  <si>
    <t>ALGORITMOS Y ESTRUCTURA DE DATOS I</t>
  </si>
  <si>
    <t xml:space="preserve">GUTIERREZ HERNANI, CECILIA LUCRECIA </t>
  </si>
  <si>
    <t>RIVERA ZUÑIGA KEVIN JAIRO</t>
  </si>
  <si>
    <t>SANCHEZ HUAMAN CHRISTIAN JAVIER</t>
  </si>
  <si>
    <t>TEJADA MELLADO EDER</t>
  </si>
  <si>
    <t>Matricula</t>
    <phoneticPr fontId="18" type="noConversion"/>
  </si>
  <si>
    <t>BANDA CARDENAS, ALFONSO GIL</t>
  </si>
  <si>
    <t>CARDENAS RIVERA, ALEJANDRO</t>
  </si>
  <si>
    <t>DIAZ QUISPE, DANIEL ALONSO</t>
  </si>
  <si>
    <t>GAMARRA PEREZ, STEPHANIE ELIETTE</t>
  </si>
  <si>
    <t>06/03/2015</t>
  </si>
  <si>
    <t>Arequipa</t>
  </si>
  <si>
    <t>B</t>
  </si>
  <si>
    <t>1564</t>
  </si>
  <si>
    <t>miércoles, 18 de marzo de 2015 07:22</t>
  </si>
  <si>
    <t>APAZA LUQUE, MARILUNA VENECIA</t>
  </si>
  <si>
    <t>CCORIMANYA QUINTANA, ANDREA JIMENA</t>
  </si>
  <si>
    <t>IDME/CALDERON, ROMEL DUDIKOFF</t>
  </si>
  <si>
    <t>MANOTUPA GIL, JUAN RUBEN</t>
  </si>
  <si>
    <t>L4</t>
    <phoneticPr fontId="18" type="noConversion"/>
  </si>
  <si>
    <t>L6 Clases</t>
    <phoneticPr fontId="18" type="noConversion"/>
  </si>
  <si>
    <t>L6</t>
    <phoneticPr fontId="18" type="noConversion"/>
  </si>
  <si>
    <t>L8</t>
    <phoneticPr fontId="18" type="noConversion"/>
  </si>
  <si>
    <t>COAGUILA HUARANKA, MICHAEL CESAR</t>
  </si>
  <si>
    <t>2014601881</t>
  </si>
  <si>
    <t xml:space="preserve">CONDORI QUICAÑA, JOSE ADOLFO </t>
  </si>
  <si>
    <t>22/02/2015</t>
  </si>
  <si>
    <t>2013100152</t>
  </si>
  <si>
    <t>CORDOVA ANDIA, SHIRLEY GERANYELI</t>
  </si>
  <si>
    <t>CURASI MAMANI, OMAR TEOFILO</t>
  </si>
  <si>
    <t>2014700471</t>
  </si>
  <si>
    <t xml:space="preserve">BARRIGA SOTO, FABIO SANTIAGO </t>
  </si>
  <si>
    <t xml:space="preserve">DONGO TORRES, KATYA PETRONILA </t>
  </si>
  <si>
    <t>2013221902</t>
  </si>
  <si>
    <t>2014800611</t>
  </si>
  <si>
    <t xml:space="preserve">BENAVENTE CRUZ, JOSE ANTONIO </t>
  </si>
  <si>
    <t>2014242252</t>
  </si>
  <si>
    <t>NUÑEZ SUMERINDE VICTOR FRANCINET</t>
  </si>
  <si>
    <t>2009246121</t>
  </si>
  <si>
    <t>JIMENEZ CHATA, SAMAEL MARCOS</t>
  </si>
  <si>
    <t>2014244851</t>
  </si>
  <si>
    <t>LEYVA CHOQUE, DARWIN RONNY</t>
  </si>
  <si>
    <t>2013202571</t>
  </si>
  <si>
    <t>QUISPE CASTELO PAUL RONALD</t>
  </si>
  <si>
    <t>MAYTA AGUILAR, ALEX JUNNIOR</t>
  </si>
  <si>
    <t>2013250891</t>
  </si>
  <si>
    <t>MONROY CONDORI, VLADIMIR</t>
  </si>
  <si>
    <t>2012245512</t>
  </si>
  <si>
    <t>MURGUIA ARIAS, BIANCA KARELIA</t>
  </si>
  <si>
    <t>2013110351</t>
  </si>
  <si>
    <t>2014220542</t>
  </si>
  <si>
    <t>VELASQUEZ CHAVEZ, XIOMARA MILAGROS</t>
  </si>
  <si>
    <t>2014241552</t>
  </si>
  <si>
    <t>VERA RIVEROS, KAROL MILAGROS</t>
  </si>
  <si>
    <t>PractCalif</t>
    <phoneticPr fontId="18" type="noConversion"/>
  </si>
  <si>
    <t>MAMANI ACHATA, RUBEN</t>
    <phoneticPr fontId="18" type="noConversion"/>
  </si>
  <si>
    <t>SALAS PEREZ, GUADALUPE SOLANGE</t>
  </si>
  <si>
    <t>BEDREGAL JALSOVEC, MICHAEL ALEJANDRO</t>
    <phoneticPr fontId="18" type="noConversion"/>
  </si>
  <si>
    <t>2</t>
    <phoneticPr fontId="18" type="noConversion"/>
  </si>
  <si>
    <t>0</t>
    <phoneticPr fontId="18" type="noConversion"/>
  </si>
  <si>
    <t>CUADROS VALCARCEL, SEBASTIAN JESUS</t>
  </si>
  <si>
    <t>RAMOS DIAZ, MIGUEL JESUS</t>
  </si>
  <si>
    <t>RETUERTO DELGADO, CARLOS ALBERTO</t>
  </si>
  <si>
    <t>ROMERO FLORES, VICTOR MANUEL</t>
  </si>
  <si>
    <t>2014243552</t>
  </si>
  <si>
    <t>ESCOBAR HUISA, OSWALDO JEISSON</t>
  </si>
  <si>
    <t>2013221851</t>
  </si>
  <si>
    <t>Ayudantia</t>
    <phoneticPr fontId="18" type="noConversion"/>
  </si>
  <si>
    <t>Apaza Machicao, Juan Luis</t>
    <phoneticPr fontId="18" type="noConversion"/>
  </si>
  <si>
    <t>L5</t>
    <phoneticPr fontId="18" type="noConversion"/>
  </si>
  <si>
    <t>2011201551</t>
  </si>
  <si>
    <t>Luna Flores, Julio</t>
    <phoneticPr fontId="18" type="noConversion"/>
  </si>
  <si>
    <t>L4clase</t>
    <phoneticPr fontId="18" type="noConversion"/>
  </si>
  <si>
    <t>VENTURA APAZA, JONATHAN</t>
    <phoneticPr fontId="18" type="noConversion"/>
  </si>
  <si>
    <t>0</t>
    <phoneticPr fontId="18" type="noConversion"/>
  </si>
  <si>
    <t>6</t>
    <phoneticPr fontId="18" type="noConversion"/>
  </si>
  <si>
    <t>PractCal</t>
    <phoneticPr fontId="18" type="noConversion"/>
  </si>
  <si>
    <t>10</t>
    <phoneticPr fontId="18" type="noConversion"/>
  </si>
  <si>
    <t>PROM</t>
    <phoneticPr fontId="18" type="noConversion"/>
  </si>
  <si>
    <t>BATTI CHAVEZ MAURIZIO ENRIQUE</t>
  </si>
  <si>
    <t>CARPIO POSTIGO SEBASTIAN SANTIAGO</t>
  </si>
  <si>
    <t>CHAVEZ MACHACA LESLIE ELIZABETH</t>
  </si>
  <si>
    <t>COPARA REVILLA FERNANDO JESUS</t>
  </si>
  <si>
    <t>Ptos mas L7B</t>
    <phoneticPr fontId="18" type="noConversion"/>
  </si>
  <si>
    <t>VIZCARRA ILAQUITA, JENIFER STEPHANIE</t>
    <phoneticPr fontId="18" type="noConversion"/>
  </si>
  <si>
    <t>2</t>
    <phoneticPr fontId="18" type="noConversion"/>
  </si>
  <si>
    <t>JUAREZ MEDINA, CHRISTIAN LUIS VALOIS</t>
  </si>
  <si>
    <t>Ej2</t>
    <phoneticPr fontId="18" type="noConversion"/>
  </si>
  <si>
    <t>NOMBRE</t>
  </si>
  <si>
    <t>APARICIO QUINTANILLA, JESUS ALBERTO</t>
  </si>
  <si>
    <t>APAZA MACHICAO, JUAN LUIS</t>
  </si>
  <si>
    <t>AYALA GUILLEN, JOSEPH EDUARDO</t>
  </si>
  <si>
    <t>MAYTA COA, JUNIOR JAVIER</t>
  </si>
  <si>
    <t>16/03/2015</t>
  </si>
  <si>
    <t>2012223891</t>
  </si>
  <si>
    <t>APAZA CACERES, DIEGO EDUARDO</t>
  </si>
  <si>
    <t>28/02/2015</t>
  </si>
  <si>
    <t>2010243131</t>
  </si>
  <si>
    <t>BELLIDO REVILLA, RAMIRO ALBERTO</t>
  </si>
  <si>
    <t>CAIPO HUACASI, JONATHAN RAUL</t>
  </si>
  <si>
    <t>CERVANTES VALDIVIA, FABIOLA SOFIA</t>
  </si>
  <si>
    <t>Eje02 casa</t>
    <phoneticPr fontId="18" type="noConversion"/>
  </si>
  <si>
    <t>EJE03</t>
    <phoneticPr fontId="18" type="noConversion"/>
  </si>
  <si>
    <t>Ej 03 Complemento</t>
    <phoneticPr fontId="18" type="noConversion"/>
  </si>
  <si>
    <t>PROM</t>
    <phoneticPr fontId="18" type="noConversion"/>
  </si>
  <si>
    <t>MEDINA MAQUERHUA, YESENIA</t>
  </si>
  <si>
    <t>PARI/LARICO, SUSAN ELIZABETH</t>
  </si>
  <si>
    <t>RODRIGUEZ MEDINA, DIEGO ALBERTO</t>
  </si>
  <si>
    <t>2013240681</t>
  </si>
  <si>
    <t>PINTO VELAZCO, PATRICK JOEL</t>
  </si>
  <si>
    <t>2010243561</t>
  </si>
  <si>
    <t>2012223751</t>
  </si>
  <si>
    <t>MANRIQUE MORANTE, HECTOR HERBERT</t>
  </si>
  <si>
    <t>PractCal</t>
    <phoneticPr fontId="18" type="noConversion"/>
  </si>
  <si>
    <t>2014101861</t>
  </si>
  <si>
    <t>PROM</t>
    <phoneticPr fontId="18" type="noConversion"/>
  </si>
  <si>
    <t>Pract Calif</t>
    <phoneticPr fontId="18" type="noConversion"/>
  </si>
  <si>
    <t>EXAM</t>
    <phoneticPr fontId="18" type="noConversion"/>
  </si>
  <si>
    <t>PROM</t>
    <phoneticPr fontId="18" type="noConversion"/>
  </si>
  <si>
    <t>PractCal</t>
    <phoneticPr fontId="18" type="noConversion"/>
  </si>
  <si>
    <t>-</t>
  </si>
  <si>
    <t>Asist</t>
    <phoneticPr fontId="18" type="noConversion"/>
  </si>
  <si>
    <t xml:space="preserve">RODRIGUEZ LETONA, CESAR MAURICIO </t>
  </si>
  <si>
    <t>2014800491</t>
  </si>
  <si>
    <t>L4</t>
    <phoneticPr fontId="18" type="noConversion"/>
  </si>
  <si>
    <t>PROM</t>
    <phoneticPr fontId="18" type="noConversion"/>
  </si>
  <si>
    <t>L1</t>
  </si>
  <si>
    <t>SALAS DELGADO, OLGUER BRIAN</t>
  </si>
  <si>
    <t>2012247341</t>
  </si>
  <si>
    <t>SALAZAR PACHECO, NICOLTS ANALFI</t>
  </si>
  <si>
    <t>2013402311</t>
  </si>
  <si>
    <t>26/02/2015</t>
  </si>
  <si>
    <t>03/03/2015</t>
  </si>
  <si>
    <t>09/03/2015</t>
  </si>
  <si>
    <t>02/03/2015</t>
  </si>
  <si>
    <t>12/03/2015</t>
  </si>
  <si>
    <t>17/02/2015</t>
  </si>
  <si>
    <t>13/03/2015</t>
  </si>
  <si>
    <t>2014247321</t>
  </si>
  <si>
    <t>TORRES QUISPE, HENRRY ADRIAN</t>
  </si>
  <si>
    <t>comparaciones para ordenar</t>
    <phoneticPr fontId="18" type="noConversion"/>
  </si>
  <si>
    <t>n log n</t>
    <phoneticPr fontId="18" type="noConversion"/>
  </si>
  <si>
    <t>2ˆn</t>
    <phoneticPr fontId="18" type="noConversion"/>
  </si>
  <si>
    <t>Ej05 complemento</t>
    <phoneticPr fontId="18" type="noConversion"/>
  </si>
  <si>
    <t>2013240672</t>
  </si>
  <si>
    <t>2012223901</t>
  </si>
  <si>
    <t>2011702121</t>
  </si>
  <si>
    <t>YUCRA YUCRA, IVAN GIANFRANCO</t>
  </si>
  <si>
    <t>QUIÑONES GAMERO, JORGE MIGUEL</t>
  </si>
  <si>
    <t>17/03/2015</t>
  </si>
  <si>
    <t>2011224732</t>
  </si>
  <si>
    <t>7103257</t>
  </si>
  <si>
    <t>06</t>
  </si>
  <si>
    <t>04/03/2015</t>
  </si>
  <si>
    <t>2014202221</t>
  </si>
  <si>
    <t>LOPEZ CORRALES, MANUEL ALEJANDRO</t>
  </si>
  <si>
    <t>2014202282</t>
  </si>
  <si>
    <t>HELD BUENO, JOSE ALONZO</t>
  </si>
  <si>
    <t>19/02/2015</t>
  </si>
  <si>
    <t>2014800182</t>
  </si>
  <si>
    <t xml:space="preserve">HUARACALLO YANARICO, SHIOMARA LISBETH </t>
  </si>
  <si>
    <t>2013202011</t>
  </si>
  <si>
    <t>HUILLCA GUTIERREZ, CRISTIAN EDUARDO</t>
  </si>
  <si>
    <t>2014244702</t>
  </si>
  <si>
    <t>INCHUÑA VALDEZ, YESSENIA PATRICIA</t>
  </si>
  <si>
    <t>2014101202</t>
  </si>
  <si>
    <t xml:space="preserve">JOHNSON ORIHUELA, NICOLE MARIE </t>
  </si>
  <si>
    <t>2014202191</t>
  </si>
  <si>
    <t>LINAREZ GONZALES, ALVARO ABRAHAM</t>
  </si>
  <si>
    <t>FIGUEROA SALINAS, RENATO PAUL</t>
  </si>
  <si>
    <t>2013250942</t>
  </si>
  <si>
    <t>2013222361</t>
  </si>
  <si>
    <t>2013202261</t>
  </si>
  <si>
    <t>2013202331</t>
  </si>
  <si>
    <t>2008700611</t>
  </si>
  <si>
    <t>2013243631</t>
  </si>
  <si>
    <t>2013100501</t>
  </si>
  <si>
    <t>2013223321</t>
  </si>
  <si>
    <t>L5</t>
    <phoneticPr fontId="18" type="noConversion"/>
  </si>
  <si>
    <t>L5Clases</t>
    <phoneticPr fontId="18" type="noConversion"/>
  </si>
  <si>
    <t>2013250952</t>
  </si>
  <si>
    <t>2013246042</t>
  </si>
  <si>
    <t>2013241052</t>
  </si>
  <si>
    <t>2013701381</t>
  </si>
  <si>
    <t>2013223901</t>
  </si>
  <si>
    <t>2013244781</t>
  </si>
  <si>
    <t>2013246521</t>
  </si>
  <si>
    <t>2013204031</t>
  </si>
  <si>
    <t>CORCUERA RIVADENEYRA CHRISTOPHER PATRICK</t>
  </si>
  <si>
    <t>18/03/2015</t>
  </si>
  <si>
    <t>2014222231</t>
  </si>
  <si>
    <t>IDME CALDERON ROMEL DUDIKOFF</t>
  </si>
  <si>
    <t>Asistencia</t>
  </si>
  <si>
    <t>2014242051</t>
  </si>
  <si>
    <t>LAIME RODRIGUEZ JOSE MARIA</t>
  </si>
  <si>
    <t>LUQUE ALVITES MICHAEL FERNANDO</t>
  </si>
  <si>
    <t>LUQUE SILVA LUIS GUILLERMO</t>
  </si>
  <si>
    <t>ALFARO MARROQUIN, FREDY NIMER</t>
  </si>
  <si>
    <t>2012223881</t>
  </si>
  <si>
    <t>HUAYCOCHEA MENDOZA, JOSE ROBERTO</t>
  </si>
  <si>
    <t xml:space="preserve">COD. P.P. </t>
  </si>
  <si>
    <t>ASIGNATURA</t>
  </si>
  <si>
    <t>DOCENTE</t>
  </si>
  <si>
    <t>NRO</t>
  </si>
  <si>
    <t>CODIGO</t>
  </si>
  <si>
    <t>2013241541</t>
  </si>
  <si>
    <t>2013244331</t>
  </si>
  <si>
    <t>2013220411</t>
  </si>
  <si>
    <t>DUEÑAS BERMITT, SUE-ELLEN MELISSA</t>
  </si>
  <si>
    <t>MEDINA TUME, JEANPAUL SAMIR</t>
  </si>
  <si>
    <t>VENTURA APAZA, JONATHAN RHONY</t>
  </si>
  <si>
    <t>ASIST</t>
    <phoneticPr fontId="18" type="noConversion"/>
  </si>
  <si>
    <t>ASIST</t>
    <phoneticPr fontId="18" type="noConversion"/>
  </si>
  <si>
    <t>2014247832</t>
  </si>
  <si>
    <t>2013241921</t>
  </si>
  <si>
    <t>2013247991</t>
  </si>
  <si>
    <t>2012242491</t>
  </si>
  <si>
    <t>2013241101</t>
  </si>
  <si>
    <t>10/03/2015</t>
  </si>
  <si>
    <t>2014700462</t>
  </si>
  <si>
    <t xml:space="preserve">SEGOVIA LOPEZ, ALESSANDRA VANESSA </t>
  </si>
  <si>
    <t>L2 en aula virtual</t>
    <phoneticPr fontId="18" type="noConversion"/>
  </si>
  <si>
    <t>L2B</t>
    <phoneticPr fontId="18" type="noConversion"/>
  </si>
  <si>
    <t>L3</t>
    <phoneticPr fontId="18" type="noConversion"/>
  </si>
  <si>
    <t>CHIPANA CHIRINOS, JUAN JOSE</t>
  </si>
  <si>
    <t>2014223681</t>
  </si>
  <si>
    <t>PILCO MACHICADO, MISCHELL MELANIE</t>
  </si>
  <si>
    <t>PINTO RODRIGUEZ, DIANA CLAUDIA</t>
  </si>
  <si>
    <t xml:space="preserve">ARRATIA ALBARRACIN, ALLISON YOANA </t>
  </si>
  <si>
    <t>2014200371</t>
  </si>
  <si>
    <t xml:space="preserve">BALDEON CJUMO, KEVIN JHOSEPH </t>
  </si>
  <si>
    <t>Pasar su nota al Ing Sulla</t>
  </si>
  <si>
    <t xml:space="preserve">UNIVERSIDAD CATÓLICA DE SANTA MARÍA
</t>
  </si>
  <si>
    <t>Martes 5-7</t>
    <phoneticPr fontId="18" type="noConversion"/>
  </si>
  <si>
    <t>ZEVALLOS RIVERA, CLAUDIA MILAGROS</t>
  </si>
  <si>
    <t>miércoles, 18 de marzo de 2015 07:26</t>
  </si>
  <si>
    <t>Ej05</t>
    <phoneticPr fontId="18" type="noConversion"/>
  </si>
  <si>
    <t>L6</t>
    <phoneticPr fontId="18" type="noConversion"/>
  </si>
  <si>
    <t>Jsulla</t>
    <phoneticPr fontId="18" type="noConversion"/>
  </si>
  <si>
    <t>Jsulla</t>
    <phoneticPr fontId="18" type="noConversion"/>
  </si>
  <si>
    <t>Kguevara</t>
    <phoneticPr fontId="18" type="noConversion"/>
  </si>
  <si>
    <t>L6</t>
    <phoneticPr fontId="18" type="noConversion"/>
  </si>
  <si>
    <t xml:space="preserve">GONZALES RODRIGUEZ, MIRINA BONY ESTHER </t>
  </si>
  <si>
    <t>2011202671</t>
  </si>
  <si>
    <t>NUÑEZ DEL PRADO MANSILLA, CRISTOPHER</t>
  </si>
  <si>
    <t>2011100071</t>
  </si>
  <si>
    <t>PACHECO TORRES, MOISES YRWING</t>
  </si>
  <si>
    <t>2011223602</t>
  </si>
  <si>
    <t>2011400081</t>
  </si>
  <si>
    <t>COLQUE RAMOS, DIEGO</t>
  </si>
  <si>
    <t>2008200781</t>
  </si>
  <si>
    <t>RODRIGUEZ DELGADO, DIANA LUCIA</t>
  </si>
  <si>
    <t>2011602381</t>
  </si>
  <si>
    <t>ASTUHUILLCA HUAHUASONCO, LUIS FERNANDO</t>
    <phoneticPr fontId="18" type="noConversion"/>
  </si>
  <si>
    <t>NUNEZ SUMERINDE, VICTOR</t>
    <phoneticPr fontId="18" type="noConversion"/>
  </si>
  <si>
    <t>CHURA KATHERINE MERCEDES</t>
    <phoneticPr fontId="18" type="noConversion"/>
  </si>
  <si>
    <t>2011152101</t>
  </si>
  <si>
    <t>2011222201</t>
  </si>
  <si>
    <t>MAGAÑO TAPIA, FRANCISCO LUCIO</t>
  </si>
  <si>
    <t>2010222621</t>
  </si>
  <si>
    <t>2011702671</t>
  </si>
  <si>
    <t>MONROY MAMANI, NELSON OLIVER</t>
  </si>
  <si>
    <t>2011222751</t>
  </si>
  <si>
    <t>NIEBLES MAMANI, LUIS</t>
  </si>
  <si>
    <t>CISNEROS MERCADO, BERNIE NORMAN</t>
  </si>
  <si>
    <t>EjercicioClase01</t>
    <phoneticPr fontId="18" type="noConversion"/>
  </si>
  <si>
    <t>Eje01 casa</t>
    <phoneticPr fontId="18" type="noConversion"/>
  </si>
  <si>
    <t>EjercicioClase02</t>
    <phoneticPr fontId="18" type="noConversion"/>
  </si>
  <si>
    <t>DIAZ RIQUELME, EDUARDO ANDRES</t>
  </si>
  <si>
    <t>VELA CHAVEZ, FERNANDO ALONSO</t>
  </si>
  <si>
    <t>Ej04</t>
    <phoneticPr fontId="18" type="noConversion"/>
  </si>
  <si>
    <t>MAYORI/SALAZAR, JOSE LUIS</t>
  </si>
  <si>
    <t>2014222611</t>
  </si>
  <si>
    <t>PINTO CALDERON, SERGIO ALONSO</t>
  </si>
  <si>
    <t>AutoEval</t>
    <phoneticPr fontId="18" type="noConversion"/>
  </si>
  <si>
    <t>AutoEval</t>
    <phoneticPr fontId="18" type="noConversion"/>
  </si>
  <si>
    <t>L7</t>
    <phoneticPr fontId="18" type="noConversion"/>
  </si>
  <si>
    <t>L7</t>
    <phoneticPr fontId="18" type="noConversion"/>
  </si>
  <si>
    <t>2013248821</t>
  </si>
  <si>
    <t>2009702462</t>
  </si>
  <si>
    <t>2013600521</t>
  </si>
  <si>
    <t>2014241742</t>
  </si>
  <si>
    <t>2014245341</t>
  </si>
  <si>
    <t>PAREDES BORDA, GIANCARLOS MIGUEL</t>
  </si>
  <si>
    <t>PARI LARICO, SUSAN ELIZABETH</t>
  </si>
  <si>
    <t>Asist</t>
    <phoneticPr fontId="18" type="noConversion"/>
  </si>
  <si>
    <t>40</t>
    <phoneticPr fontId="18" type="noConversion"/>
  </si>
  <si>
    <t>12.5</t>
    <phoneticPr fontId="18" type="noConversion"/>
  </si>
  <si>
    <t>10</t>
    <phoneticPr fontId="18" type="noConversion"/>
  </si>
  <si>
    <t>1</t>
    <phoneticPr fontId="18" type="noConversion"/>
  </si>
  <si>
    <t>EjercicioClase02</t>
    <phoneticPr fontId="18" type="noConversion"/>
  </si>
  <si>
    <t>SANCHEZ CHACON, DIEGO EMANUEL JESUS</t>
  </si>
  <si>
    <t>18/02/2015</t>
  </si>
  <si>
    <t>2009110291</t>
  </si>
  <si>
    <t>VALDIVIA YAÑEZ, KENNY ROBERT</t>
  </si>
  <si>
    <t>2011224411</t>
  </si>
  <si>
    <t>SUCLLA FORTES, DYDIER IVAN</t>
  </si>
  <si>
    <t>2014241532</t>
  </si>
  <si>
    <t>TORRES CHURA, KATHERINE MERCEDES</t>
  </si>
  <si>
    <t>EvalEntrada</t>
    <phoneticPr fontId="18" type="noConversion"/>
  </si>
  <si>
    <t>n</t>
    <phoneticPr fontId="18" type="noConversion"/>
  </si>
  <si>
    <t>SEQUEIROS ORTIZ, EDUARDO JAIME</t>
  </si>
  <si>
    <t>LA TORRE VILLALBA, ROMMELL ENRIQUE</t>
    <phoneticPr fontId="18" type="noConversion"/>
  </si>
  <si>
    <t>TORREBLANCA CORNEJO, JORDAN ANDRE</t>
  </si>
  <si>
    <t>VARGAS ZEGARRA, BETSY KRISTY</t>
  </si>
  <si>
    <t xml:space="preserve">SALAS ARAGON, MAURICIO ADRIAN </t>
  </si>
  <si>
    <t>2010400181</t>
  </si>
  <si>
    <t>SALAS FLORES, FIDEL KELVIN</t>
  </si>
  <si>
    <t>2013224132</t>
  </si>
  <si>
    <t>MOLLINEDO CHAVEZ, EDUARDO ALCIDES</t>
  </si>
  <si>
    <t>2014245471</t>
  </si>
  <si>
    <t>MACHACA RAMOS, ERIKA PAOLA</t>
  </si>
  <si>
    <t>viernes, 20 de marzo de 2015 11:02</t>
  </si>
  <si>
    <t xml:space="preserve">ANCCO CALLOAPAZA, COREN LUHANA </t>
  </si>
  <si>
    <t>2014101272</t>
  </si>
  <si>
    <t>OCHARAN RAMOS, JORGE BRAYAN</t>
  </si>
  <si>
    <t>2012204441</t>
  </si>
  <si>
    <t>OSIS ORELLANA, WILBERT JUNIOR</t>
  </si>
  <si>
    <t>2008701301</t>
  </si>
  <si>
    <t>PINARES CHIRINOS, GUIDO</t>
  </si>
  <si>
    <t>2013600331</t>
  </si>
  <si>
    <t>VELASQUEZ BEJAR, KATTIA</t>
    <phoneticPr fontId="18" type="noConversion"/>
  </si>
  <si>
    <t>2013246741</t>
  </si>
  <si>
    <t>HERRERA GAMARRA, DIEGO</t>
  </si>
  <si>
    <t>2014244591</t>
  </si>
  <si>
    <t>HUAMAN BENAVENTE, ELDY LUCIA</t>
  </si>
  <si>
    <t>LARICO ENCISO, PAUL LEONARDO</t>
  </si>
  <si>
    <t>LLERENA URDAY, BRANDON LUIS</t>
  </si>
  <si>
    <t>MOROCHARA YANA, DEYVY OSCAR</t>
  </si>
  <si>
    <t>2013223361</t>
  </si>
  <si>
    <t>PAREDES MANSILLA, CARLOS MIGUEL</t>
  </si>
  <si>
    <t>2014101972</t>
  </si>
  <si>
    <t>PERALES BARRIOS , YOSSELIN VANESSA</t>
  </si>
  <si>
    <t>Lab1</t>
    <phoneticPr fontId="18" type="noConversion"/>
  </si>
  <si>
    <t>Lab2</t>
    <phoneticPr fontId="18" type="noConversion"/>
  </si>
  <si>
    <t>FLORES CORNEJO, NICOLE JOHANA</t>
  </si>
  <si>
    <t>GALINDO SANCHEZ, RODRIGO JORGE</t>
  </si>
  <si>
    <t>GALVEZ DELGADO, GUSTAVO FERNANDO</t>
  </si>
  <si>
    <t>2014701791</t>
  </si>
  <si>
    <t>DIAZ CHIRE PAUL ANGELO</t>
  </si>
  <si>
    <t>GARCIA SOTO VICTOR EDUARDO</t>
  </si>
  <si>
    <t>GONZALES RODRIGUEZ MIRINA BONY ESTHER</t>
  </si>
  <si>
    <t>kenny.valdivia.cs1@gmail.com</t>
  </si>
  <si>
    <t>90,00</t>
  </si>
  <si>
    <t>87,08</t>
  </si>
  <si>
    <t>CORRALES DELGADO CARLO JOSE LUIS</t>
  </si>
  <si>
    <t>ESTRUCTURAS DISCRETAS II</t>
  </si>
  <si>
    <t>7103258</t>
  </si>
  <si>
    <t>2010244811</t>
  </si>
  <si>
    <t>CLAUDIA MILAGROS ZEVALLOS RIVERA</t>
  </si>
  <si>
    <t>ROMEL DUDIKOFF IDME CALDERON</t>
  </si>
  <si>
    <t>JOSE MARIA LAIME RODRIGUEZ</t>
  </si>
  <si>
    <t>35,00</t>
  </si>
  <si>
    <t>LUIS GUILLERMO LUQUE SILVA</t>
  </si>
  <si>
    <t>MAURIZIO ENRIQUE BATTI CHAVEZ</t>
  </si>
  <si>
    <t>SEBASTIAN SANTIAGO CARPIO POSTIGO</t>
  </si>
  <si>
    <t>64,00</t>
  </si>
  <si>
    <t>LESLIE ELIZABETH CHAVEZ MACHACA</t>
  </si>
  <si>
    <t>FERNANDO JESUS COPARA REVILLA</t>
  </si>
  <si>
    <t>8,00</t>
  </si>
  <si>
    <t>PAUL ANGELO DIAZ CHIRE</t>
  </si>
  <si>
    <t>FHARU ALFREDO REVILLA VALENCIA</t>
  </si>
  <si>
    <t>20,00</t>
  </si>
  <si>
    <t>18,00</t>
  </si>
  <si>
    <t>16,00</t>
  </si>
  <si>
    <t>17,00</t>
  </si>
  <si>
    <t>75,00</t>
  </si>
  <si>
    <t>60,00</t>
  </si>
  <si>
    <t>5,00</t>
  </si>
  <si>
    <t>3,00</t>
  </si>
  <si>
    <t>EDER TEJADA MELLADO</t>
  </si>
  <si>
    <t>70,00</t>
  </si>
  <si>
    <t>4,00</t>
  </si>
  <si>
    <t>Lab3</t>
    <phoneticPr fontId="18" type="noConversion"/>
  </si>
  <si>
    <t>L7Clase</t>
    <phoneticPr fontId="18" type="noConversion"/>
  </si>
  <si>
    <t>EXAM</t>
    <phoneticPr fontId="18" type="noConversion"/>
  </si>
  <si>
    <t>PROM</t>
    <phoneticPr fontId="18" type="noConversion"/>
  </si>
  <si>
    <t>MAYTA ALVAREZ, GIAN CARLOS</t>
  </si>
  <si>
    <t>2009245641</t>
  </si>
  <si>
    <t>2010602232</t>
  </si>
  <si>
    <t>2013224691</t>
  </si>
  <si>
    <t>2007245751</t>
  </si>
  <si>
    <t>2013204811</t>
  </si>
  <si>
    <t xml:space="preserve">LISTADO DE ALUMNOS MATRICULADOS
</t>
  </si>
  <si>
    <t>71</t>
  </si>
  <si>
    <t>DESARROLLO DE APLICACIONES II</t>
  </si>
  <si>
    <t>L8</t>
    <phoneticPr fontId="18" type="noConversion"/>
  </si>
  <si>
    <t>L9</t>
    <phoneticPr fontId="18" type="noConversion"/>
  </si>
  <si>
    <t>L8</t>
    <phoneticPr fontId="18" type="noConversion"/>
  </si>
  <si>
    <t>L10</t>
    <phoneticPr fontId="18" type="noConversion"/>
  </si>
  <si>
    <t>L11</t>
    <phoneticPr fontId="18" type="noConversion"/>
  </si>
  <si>
    <t>L12</t>
    <phoneticPr fontId="18" type="noConversion"/>
  </si>
  <si>
    <t>Asist</t>
    <phoneticPr fontId="18" type="noConversion"/>
  </si>
  <si>
    <t>EXAM</t>
    <phoneticPr fontId="18" type="noConversion"/>
  </si>
  <si>
    <t>Expo</t>
    <phoneticPr fontId="18" type="noConversion"/>
  </si>
  <si>
    <t>EXAM</t>
    <phoneticPr fontId="18" type="noConversion"/>
  </si>
  <si>
    <t>PROM</t>
    <phoneticPr fontId="18" type="noConversion"/>
  </si>
  <si>
    <t>PROYECT</t>
    <phoneticPr fontId="18" type="noConversion"/>
  </si>
  <si>
    <t>VARGAS MENGOA, GUSTAVO</t>
    <phoneticPr fontId="18" type="noConversion"/>
  </si>
  <si>
    <t>CHUMBIAUCA GUERRERO, CRISTINA</t>
    <phoneticPr fontId="18" type="noConversion"/>
  </si>
  <si>
    <t>FRANCO MORA, JOSE DIEGO</t>
    <phoneticPr fontId="18" type="noConversion"/>
  </si>
  <si>
    <t>Ej10</t>
    <phoneticPr fontId="18" type="noConversion"/>
  </si>
  <si>
    <t>Ej11</t>
    <phoneticPr fontId="18" type="noConversion"/>
  </si>
  <si>
    <t>Ej12</t>
    <phoneticPr fontId="18" type="noConversion"/>
  </si>
  <si>
    <t>Ej12</t>
    <phoneticPr fontId="18" type="noConversion"/>
  </si>
  <si>
    <t>oportunidad</t>
    <phoneticPr fontId="18" type="noConversion"/>
  </si>
  <si>
    <t>L11</t>
    <phoneticPr fontId="18" type="noConversion"/>
  </si>
  <si>
    <t>L12</t>
    <phoneticPr fontId="18" type="noConversion"/>
  </si>
  <si>
    <t>L13</t>
    <phoneticPr fontId="18" type="noConversion"/>
  </si>
  <si>
    <t>PROM</t>
    <phoneticPr fontId="18" type="noConversion"/>
  </si>
  <si>
    <t>L9</t>
    <phoneticPr fontId="18" type="noConversion"/>
  </si>
  <si>
    <t>PROM</t>
    <phoneticPr fontId="18" type="noConversion"/>
  </si>
  <si>
    <t>TrabExpo1</t>
    <phoneticPr fontId="18" type="noConversion"/>
  </si>
  <si>
    <t>TrabExpo2</t>
    <phoneticPr fontId="18" type="noConversion"/>
  </si>
  <si>
    <t>TrabExpo34</t>
    <phoneticPr fontId="18" type="noConversion"/>
  </si>
  <si>
    <t>TrabExpo5</t>
    <phoneticPr fontId="18" type="noConversion"/>
  </si>
  <si>
    <t>PAUL RONALD QUISPE CASTELO</t>
  </si>
  <si>
    <t>12,00</t>
  </si>
  <si>
    <t>GUSTAVO EDUARDO REINOSO FLORES</t>
  </si>
  <si>
    <t>13,00</t>
  </si>
  <si>
    <t>14,00</t>
  </si>
  <si>
    <t>11,00</t>
  </si>
  <si>
    <t>15,00</t>
  </si>
  <si>
    <t>10,00</t>
  </si>
  <si>
    <t xml:space="preserve">PROGRAMA PROFESIONAL      
</t>
  </si>
  <si>
    <t>GONZALES PAREDES, MARLON MICHELL</t>
  </si>
  <si>
    <t>HERNANI FUENTES, EDUARDO TEODORO</t>
  </si>
  <si>
    <t>CONCHA GRAOS, VICTOR ALBERTO</t>
  </si>
  <si>
    <t>CONCHA LLERENA, ANDRES MAURICIO</t>
  </si>
  <si>
    <t>CORNEJO RAMOS, ERIC ARMANDO</t>
  </si>
  <si>
    <t>CUBA DEL CARPIO, HAMBERT</t>
  </si>
  <si>
    <t>JONATHAN RHONY VENTURA APAZA</t>
  </si>
  <si>
    <t>rhonjon1@hotmail.com</t>
  </si>
  <si>
    <t>68,57</t>
  </si>
  <si>
    <t>2011702822</t>
  </si>
  <si>
    <t>Ej08Compl</t>
    <phoneticPr fontId="18" type="noConversion"/>
  </si>
  <si>
    <t>Ej09</t>
    <phoneticPr fontId="18" type="noConversion"/>
  </si>
  <si>
    <t>Ej09Compl</t>
    <phoneticPr fontId="18" type="noConversion"/>
  </si>
  <si>
    <t>+1</t>
    <phoneticPr fontId="18" type="noConversion"/>
  </si>
  <si>
    <t>APLAZ</t>
    <phoneticPr fontId="18" type="noConversion"/>
  </si>
  <si>
    <t>APLAZ</t>
    <phoneticPr fontId="18" type="noConversion"/>
  </si>
  <si>
    <t>APLAZADOS Estructuras Discretas II</t>
    <phoneticPr fontId="18" type="noConversion"/>
  </si>
  <si>
    <t>claudia_07_05@hotmail.com</t>
  </si>
  <si>
    <t>55,00</t>
  </si>
  <si>
    <t>74,86</t>
  </si>
  <si>
    <t>Promedio general</t>
  </si>
  <si>
    <t>72,19</t>
  </si>
  <si>
    <t>67,00</t>
  </si>
  <si>
    <t>3,93</t>
  </si>
  <si>
    <t>14,38</t>
  </si>
  <si>
    <t>12,33</t>
  </si>
  <si>
    <t>12,19</t>
  </si>
  <si>
    <t>17,27</t>
  </si>
  <si>
    <t>16,87</t>
  </si>
  <si>
    <t>17,43</t>
  </si>
  <si>
    <t>14,75</t>
  </si>
  <si>
    <t>17,33</t>
  </si>
  <si>
    <t>17,54</t>
  </si>
  <si>
    <t>Carlos Castro Sevillano</t>
    <phoneticPr fontId="18" type="noConversion"/>
  </si>
  <si>
    <t>Exp5</t>
    <phoneticPr fontId="18" type="noConversion"/>
  </si>
  <si>
    <t>Exp34</t>
    <phoneticPr fontId="18" type="noConversion"/>
  </si>
  <si>
    <t>Exp2</t>
    <phoneticPr fontId="18" type="noConversion"/>
  </si>
  <si>
    <t>Exp1</t>
    <phoneticPr fontId="18" type="noConversion"/>
  </si>
  <si>
    <t>L6</t>
    <phoneticPr fontId="18" type="noConversion"/>
  </si>
  <si>
    <t>L8</t>
    <phoneticPr fontId="18" type="noConversion"/>
  </si>
  <si>
    <t>L9</t>
    <phoneticPr fontId="18" type="noConversion"/>
  </si>
  <si>
    <t>L10</t>
    <phoneticPr fontId="18" type="noConversion"/>
  </si>
  <si>
    <t>L11</t>
    <phoneticPr fontId="18" type="noConversion"/>
  </si>
  <si>
    <t>PROM</t>
    <phoneticPr fontId="18" type="noConversion"/>
  </si>
  <si>
    <t>F1Lab</t>
    <phoneticPr fontId="18" type="noConversion"/>
  </si>
  <si>
    <t>F2Lab</t>
    <phoneticPr fontId="18" type="noConversion"/>
  </si>
  <si>
    <t>F3Lab</t>
    <phoneticPr fontId="18" type="noConversion"/>
  </si>
  <si>
    <t>PROMFINAL</t>
    <phoneticPr fontId="18" type="noConversion"/>
  </si>
  <si>
    <t>PROMFINAL</t>
    <phoneticPr fontId="18" type="noConversion"/>
  </si>
  <si>
    <t>MANOTUPA</t>
    <phoneticPr fontId="18" type="noConversion"/>
  </si>
  <si>
    <t>JESUS ANTONIO ALPACA RENDON</t>
  </si>
  <si>
    <t>jesus_al93_wy@hotmail.com</t>
  </si>
  <si>
    <t>65,00</t>
  </si>
  <si>
    <t>73,27</t>
  </si>
  <si>
    <t>YESICA DAYANA AQUINO CHAMA</t>
  </si>
  <si>
    <t>yesica_virgo15@hotmail.com</t>
  </si>
  <si>
    <t>77,71</t>
  </si>
  <si>
    <t>JOSE ISMAEL CAHUANA TURPO</t>
  </si>
  <si>
    <t>u_jose_93@hotmail.com</t>
  </si>
  <si>
    <t>72,38</t>
  </si>
  <si>
    <t>carloscastro_94@hotmail.com</t>
  </si>
  <si>
    <t>85,00</t>
  </si>
  <si>
    <t>76,57</t>
  </si>
  <si>
    <t>LUIS DAVID CCOPA CRUZ</t>
  </si>
  <si>
    <t>luisccopa9312@gmail.com</t>
  </si>
  <si>
    <t>73,07</t>
  </si>
  <si>
    <t>DIEGO COLQUE RAMOS</t>
  </si>
  <si>
    <t>xtrematt_jeff@hotmail.com</t>
  </si>
  <si>
    <t>50,00</t>
  </si>
  <si>
    <t>CHRISTIAN LUIS VALOIS JUAREZ MEDINA</t>
  </si>
  <si>
    <t>clvjm_15@hotmail.com</t>
  </si>
  <si>
    <t>53,90</t>
  </si>
  <si>
    <t>FRANCISCO LUCIO MAGAÑO TAPIA</t>
  </si>
  <si>
    <t>francocis_12@hotmail.com</t>
  </si>
  <si>
    <t>63,37</t>
  </si>
  <si>
    <t>JUNIOR JAVIER MAYTA COA</t>
  </si>
  <si>
    <t>junior_jmc@hotmail.com</t>
  </si>
  <si>
    <t>47,50</t>
  </si>
  <si>
    <t>NELSON OLIVER MONROY MAMANI</t>
  </si>
  <si>
    <t>neo_3101@hotmail.com</t>
  </si>
  <si>
    <t>73,52</t>
  </si>
  <si>
    <t>LUIS NIEBLES MAMANI</t>
  </si>
  <si>
    <t>luistesoro147@hotmail.com</t>
  </si>
  <si>
    <t>CRISTOPHER NUÑEZ DEL PRADO MANSILLA</t>
  </si>
  <si>
    <t>cnpm18@hotmail.com</t>
  </si>
  <si>
    <t>100,00</t>
  </si>
  <si>
    <t>93,88</t>
  </si>
  <si>
    <t>MOISES YRWING PACHECO TORRES</t>
  </si>
  <si>
    <t>mois_s17@hotmail.com</t>
  </si>
  <si>
    <t>80,00</t>
  </si>
  <si>
    <t>73,90</t>
  </si>
  <si>
    <t>DIANA LUCIA RODRIGUEZ DELGADO</t>
  </si>
  <si>
    <t>diana_lu01@hotmail.com</t>
  </si>
  <si>
    <t>95,81</t>
  </si>
  <si>
    <t>DIEGO EMANUEL JESUS SANCHEZ CHACON</t>
  </si>
  <si>
    <t>lord_sexto@hotmail.com</t>
  </si>
  <si>
    <t>40,00</t>
  </si>
  <si>
    <t>30,00</t>
  </si>
  <si>
    <t>55,2</t>
  </si>
  <si>
    <t>KENNY ROBERT VALDIVIA YAÑEZ</t>
  </si>
</sst>
</file>

<file path=xl/styles.xml><?xml version="1.0" encoding="utf-8"?>
<styleSheet xmlns="http://schemas.openxmlformats.org/spreadsheetml/2006/main">
  <numFmts count="3">
    <numFmt numFmtId="44" formatCode="_(&quot;PEN&quot;* #,##0.00_);_(&quot;PEN&quot;* \(#,##0.00\);_(&quot;PEN&quot;* &quot;-&quot;??_);_(@_)"/>
    <numFmt numFmtId="164" formatCode="0.0"/>
    <numFmt numFmtId="165" formatCode="#,##0.0_);\(#,##0.0\)"/>
  </numFmts>
  <fonts count="37">
    <font>
      <sz val="11"/>
      <color indexed="8"/>
      <name val="Calibri"/>
      <family val="2"/>
    </font>
    <font>
      <sz val="9.75"/>
      <color indexed="8"/>
      <name val="Times New Roman"/>
    </font>
    <font>
      <b/>
      <sz val="9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b/>
      <sz val="12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b/>
      <sz val="15"/>
      <color indexed="8"/>
      <name val="Microsoft Sans Serif"/>
    </font>
    <font>
      <b/>
      <sz val="9"/>
      <color indexed="8"/>
      <name val="Microsoft Sans Serif"/>
    </font>
    <font>
      <i/>
      <sz val="10"/>
      <color indexed="8"/>
      <name val="Microsoft Sans Serif"/>
    </font>
    <font>
      <sz val="9"/>
      <color indexed="8"/>
      <name val="Microsoft Sans Serif"/>
    </font>
    <font>
      <i/>
      <sz val="11"/>
      <color indexed="8"/>
      <name val="Microsoft Sans Serif"/>
    </font>
    <font>
      <b/>
      <sz val="9"/>
      <color indexed="8"/>
      <name val="Microsoft Sans Serif"/>
    </font>
    <font>
      <sz val="9"/>
      <color indexed="8"/>
      <name val="Microsoft Sans Serif"/>
    </font>
    <font>
      <sz val="7"/>
      <color indexed="8"/>
      <name val="Microsoft Sans Serif"/>
    </font>
    <font>
      <sz val="9"/>
      <color indexed="8"/>
      <name val="Microsoft Sans Serif"/>
    </font>
    <font>
      <sz val="8"/>
      <name val="Verdana"/>
    </font>
    <font>
      <sz val="11"/>
      <name val="Calibri"/>
      <family val="2"/>
    </font>
    <font>
      <sz val="11"/>
      <name val="Verdana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9"/>
      <color indexed="8"/>
      <name val="Calibri"/>
      <family val="2"/>
    </font>
    <font>
      <sz val="12"/>
      <color indexed="8"/>
      <name val="Calibri"/>
    </font>
    <font>
      <b/>
      <sz val="12"/>
      <color indexed="8"/>
      <name val="Calibri"/>
      <family val="2"/>
    </font>
    <font>
      <sz val="11"/>
      <color indexed="8"/>
      <name val="Verdana"/>
      <family val="2"/>
    </font>
    <font>
      <sz val="11"/>
      <color indexed="12"/>
      <name val="Verdana"/>
      <family val="2"/>
    </font>
    <font>
      <u/>
      <sz val="11"/>
      <color indexed="12"/>
      <name val="Calibri"/>
      <family val="2"/>
    </font>
    <font>
      <b/>
      <sz val="10"/>
      <color indexed="48"/>
      <name val="Palatino Linotype"/>
      <family val="2"/>
    </font>
    <font>
      <sz val="10"/>
      <color indexed="59"/>
      <name val="Palatino Linotype"/>
      <family val="2"/>
    </font>
    <font>
      <sz val="11"/>
      <color indexed="8"/>
      <name val="Calibri"/>
      <family val="2"/>
    </font>
    <font>
      <sz val="13"/>
      <color indexed="8"/>
      <name val="Arial"/>
    </font>
    <font>
      <sz val="11"/>
      <color indexed="59"/>
      <name val="Palatino Linotype"/>
      <family val="1"/>
    </font>
    <font>
      <sz val="11"/>
      <color indexed="8"/>
      <name val="Calibri"/>
      <family val="2"/>
    </font>
    <font>
      <b/>
      <sz val="10"/>
      <color indexed="59"/>
      <name val="Palatino Linotype"/>
      <family val="1"/>
    </font>
    <font>
      <b/>
      <sz val="10"/>
      <color indexed="18"/>
      <name val="Palatino Linotype"/>
      <family val="1"/>
    </font>
  </fonts>
  <fills count="31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indexed="22"/>
      </patternFill>
    </fill>
    <fill>
      <patternFill patternType="solid">
        <fgColor indexed="1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 style="thick">
        <color rgb="FFC0C0C0"/>
      </left>
      <right style="thick">
        <color rgb="FFC0C0C0"/>
      </right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22"/>
      </top>
      <bottom/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22"/>
      </right>
      <top style="thin">
        <color indexed="8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 style="thin">
        <color indexed="8"/>
      </top>
      <bottom style="medium">
        <color indexed="2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22"/>
      </bottom>
      <diagonal/>
    </border>
    <border>
      <left style="thin">
        <color indexed="8"/>
      </left>
      <right style="medium">
        <color indexed="22"/>
      </right>
      <top style="thin">
        <color indexed="8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</borders>
  <cellStyleXfs count="3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  <xf numFmtId="44" fontId="31" fillId="0" borderId="0" applyFont="0" applyFill="0" applyBorder="0" applyAlignment="0" applyProtection="0"/>
  </cellStyleXfs>
  <cellXfs count="378">
    <xf numFmtId="0" fontId="0" fillId="2" borderId="0" xfId="0" applyFill="1" applyAlignment="1">
      <alignment horizontal="left" vertical="top" wrapText="1"/>
    </xf>
    <xf numFmtId="49" fontId="8" fillId="11" borderId="8" xfId="0" applyNumberFormat="1" applyFont="1" applyFill="1" applyBorder="1" applyAlignment="1">
      <alignment horizontal="left" vertical="center" wrapText="1"/>
    </xf>
    <xf numFmtId="0" fontId="10" fillId="13" borderId="10" xfId="0" applyFont="1" applyFill="1" applyBorder="1" applyAlignment="1">
      <alignment horizontal="left" vertical="center" wrapText="1"/>
    </xf>
    <xf numFmtId="0" fontId="14" fillId="17" borderId="14" xfId="0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left" vertical="center" wrapText="1"/>
    </xf>
    <xf numFmtId="0" fontId="0" fillId="19" borderId="18" xfId="0" applyFill="1" applyBorder="1" applyAlignment="1">
      <alignment horizontal="left" vertical="top" wrapText="1"/>
    </xf>
    <xf numFmtId="49" fontId="3" fillId="19" borderId="24" xfId="0" applyNumberFormat="1" applyFont="1" applyFill="1" applyBorder="1" applyAlignment="1">
      <alignment horizontal="left" vertical="center" wrapText="1"/>
    </xf>
    <xf numFmtId="0" fontId="2" fillId="20" borderId="19" xfId="0" applyFont="1" applyFill="1" applyBorder="1" applyAlignment="1">
      <alignment horizontal="center" vertical="center" wrapText="1"/>
    </xf>
    <xf numFmtId="0" fontId="2" fillId="20" borderId="19" xfId="0" applyFont="1" applyFill="1" applyBorder="1" applyAlignment="1">
      <alignment horizontal="left" vertical="center" wrapText="1"/>
    </xf>
    <xf numFmtId="0" fontId="0" fillId="0" borderId="0" xfId="0"/>
    <xf numFmtId="0" fontId="0" fillId="0" borderId="18" xfId="0" applyBorder="1"/>
    <xf numFmtId="0" fontId="0" fillId="19" borderId="25" xfId="0" applyFill="1" applyBorder="1" applyAlignment="1">
      <alignment horizontal="left" vertical="top" wrapText="1"/>
    </xf>
    <xf numFmtId="0" fontId="2" fillId="20" borderId="19" xfId="0" applyFont="1" applyFill="1" applyBorder="1" applyAlignment="1">
      <alignment horizontal="left" vertical="center" wrapText="1"/>
    </xf>
    <xf numFmtId="0" fontId="2" fillId="19" borderId="22" xfId="0" applyFont="1" applyFill="1" applyBorder="1" applyAlignment="1">
      <alignment horizontal="center" vertical="top" wrapText="1"/>
    </xf>
    <xf numFmtId="0" fontId="2" fillId="19" borderId="23" xfId="0" applyFont="1" applyFill="1" applyBorder="1" applyAlignment="1">
      <alignment horizontal="center" vertical="center" wrapText="1"/>
    </xf>
    <xf numFmtId="49" fontId="3" fillId="19" borderId="19" xfId="0" applyNumberFormat="1" applyFont="1" applyFill="1" applyBorder="1" applyAlignment="1">
      <alignment horizontal="left" vertical="center" wrapText="1"/>
    </xf>
    <xf numFmtId="0" fontId="2" fillId="20" borderId="19" xfId="0" applyFont="1" applyFill="1" applyBorder="1" applyAlignment="1">
      <alignment horizontal="left" vertical="center" wrapText="1"/>
    </xf>
    <xf numFmtId="49" fontId="3" fillId="19" borderId="24" xfId="0" applyNumberFormat="1" applyFont="1" applyFill="1" applyBorder="1" applyAlignment="1">
      <alignment horizontal="left" vertical="center" wrapText="1"/>
    </xf>
    <xf numFmtId="49" fontId="3" fillId="19" borderId="19" xfId="0" applyNumberFormat="1" applyFont="1" applyFill="1" applyBorder="1" applyAlignment="1">
      <alignment horizontal="center" vertical="center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" fontId="0" fillId="21" borderId="18" xfId="0" applyNumberFormat="1" applyFill="1" applyBorder="1" applyAlignment="1">
      <alignment horizontal="right" vertical="top" wrapText="1"/>
    </xf>
    <xf numFmtId="1" fontId="0" fillId="22" borderId="18" xfId="0" applyNumberFormat="1" applyFill="1" applyBorder="1" applyAlignment="1">
      <alignment horizontal="right"/>
    </xf>
    <xf numFmtId="0" fontId="0" fillId="19" borderId="26" xfId="0" applyFill="1" applyBorder="1" applyAlignment="1">
      <alignment horizontal="left" vertical="top" wrapText="1"/>
    </xf>
    <xf numFmtId="0" fontId="0" fillId="19" borderId="27" xfId="0" applyFill="1" applyBorder="1" applyAlignment="1">
      <alignment horizontal="left" vertical="top" wrapText="1"/>
    </xf>
    <xf numFmtId="0" fontId="0" fillId="19" borderId="18" xfId="0" applyFill="1" applyBorder="1" applyAlignment="1">
      <alignment horizontal="center" vertical="top" wrapText="1"/>
    </xf>
    <xf numFmtId="0" fontId="19" fillId="19" borderId="18" xfId="0" applyFont="1" applyFill="1" applyBorder="1" applyAlignment="1">
      <alignment horizontal="center" vertical="top" wrapText="1"/>
    </xf>
    <xf numFmtId="0" fontId="20" fillId="0" borderId="18" xfId="0" applyFont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top" wrapText="1"/>
    </xf>
    <xf numFmtId="1" fontId="0" fillId="21" borderId="18" xfId="0" applyNumberFormat="1" applyFill="1" applyBorder="1" applyAlignment="1">
      <alignment horizontal="center" vertical="top" wrapText="1"/>
    </xf>
    <xf numFmtId="0" fontId="19" fillId="0" borderId="0" xfId="0" applyFont="1" applyAlignment="1">
      <alignment horizontal="center"/>
    </xf>
    <xf numFmtId="1" fontId="0" fillId="22" borderId="18" xfId="0" applyNumberFormat="1" applyFill="1" applyBorder="1" applyAlignment="1">
      <alignment horizontal="center"/>
    </xf>
    <xf numFmtId="0" fontId="19" fillId="0" borderId="26" xfId="0" applyFont="1" applyBorder="1" applyAlignment="1">
      <alignment horizontal="center"/>
    </xf>
    <xf numFmtId="1" fontId="0" fillId="2" borderId="0" xfId="0" applyNumberFormat="1" applyFill="1" applyAlignment="1">
      <alignment horizontal="center" vertical="top" wrapText="1"/>
    </xf>
    <xf numFmtId="1" fontId="0" fillId="2" borderId="0" xfId="0" applyNumberFormat="1" applyFill="1" applyAlignment="1">
      <alignment horizontal="center" vertical="top" wrapText="1"/>
    </xf>
    <xf numFmtId="0" fontId="19" fillId="19" borderId="28" xfId="0" applyFont="1" applyFill="1" applyBorder="1" applyAlignment="1">
      <alignment horizontal="center" vertical="top" wrapText="1"/>
    </xf>
    <xf numFmtId="1" fontId="0" fillId="21" borderId="28" xfId="0" applyNumberFormat="1" applyFill="1" applyBorder="1" applyAlignment="1">
      <alignment horizontal="right" vertical="top" wrapText="1"/>
    </xf>
    <xf numFmtId="1" fontId="0" fillId="19" borderId="18" xfId="0" applyNumberFormat="1" applyFill="1" applyBorder="1" applyAlignment="1">
      <alignment horizontal="center" vertical="top" wrapText="1"/>
    </xf>
    <xf numFmtId="1" fontId="0" fillId="21" borderId="28" xfId="0" applyNumberFormat="1" applyFill="1" applyBorder="1" applyAlignment="1">
      <alignment horizontal="center" vertical="top" wrapText="1"/>
    </xf>
    <xf numFmtId="1" fontId="0" fillId="0" borderId="18" xfId="0" applyNumberFormat="1" applyFill="1" applyBorder="1" applyAlignment="1">
      <alignment horizontal="center" vertical="top" wrapText="1"/>
    </xf>
    <xf numFmtId="164" fontId="0" fillId="21" borderId="0" xfId="0" applyNumberFormat="1" applyFill="1" applyAlignment="1">
      <alignment horizontal="right" vertical="top" wrapText="1"/>
    </xf>
    <xf numFmtId="0" fontId="21" fillId="19" borderId="18" xfId="0" applyFont="1" applyFill="1" applyBorder="1" applyAlignment="1">
      <alignment horizontal="left" vertical="top" wrapText="1"/>
    </xf>
    <xf numFmtId="0" fontId="22" fillId="0" borderId="18" xfId="0" applyFont="1" applyBorder="1" applyAlignment="1">
      <alignment horizontal="center"/>
    </xf>
    <xf numFmtId="1" fontId="21" fillId="22" borderId="18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lef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0" fontId="22" fillId="19" borderId="18" xfId="0" applyFont="1" applyFill="1" applyBorder="1" applyAlignment="1">
      <alignment horizontal="center" vertical="top" wrapText="1"/>
    </xf>
    <xf numFmtId="1" fontId="21" fillId="21" borderId="18" xfId="0" applyNumberFormat="1" applyFon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0" fontId="23" fillId="2" borderId="0" xfId="0" applyFont="1" applyFill="1" applyAlignment="1">
      <alignment horizontal="left" vertical="top" wrapText="1"/>
    </xf>
    <xf numFmtId="0" fontId="23" fillId="2" borderId="18" xfId="0" applyFont="1" applyFill="1" applyBorder="1" applyAlignment="1">
      <alignment horizontal="left" vertical="top" wrapText="1"/>
    </xf>
    <xf numFmtId="0" fontId="21" fillId="19" borderId="25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1" fillId="3" borderId="1" xfId="0" applyFont="1" applyFill="1" applyBorder="1" applyAlignment="1">
      <alignment horizontal="right" vertical="center" wrapText="1"/>
    </xf>
    <xf numFmtId="0" fontId="23" fillId="0" borderId="18" xfId="0" applyFont="1" applyBorder="1" applyAlignment="1">
      <alignment horizontal="right" vertical="center" wrapText="1"/>
    </xf>
    <xf numFmtId="49" fontId="23" fillId="19" borderId="18" xfId="0" applyNumberFormat="1" applyFont="1" applyFill="1" applyBorder="1" applyAlignment="1">
      <alignment horizontal="right" vertical="center" wrapText="1"/>
    </xf>
    <xf numFmtId="0" fontId="12" fillId="15" borderId="12" xfId="0" applyFont="1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19" borderId="18" xfId="0" applyFill="1" applyBorder="1" applyAlignment="1">
      <alignment horizontal="right" vertical="center" wrapText="1"/>
    </xf>
    <xf numFmtId="0" fontId="21" fillId="19" borderId="18" xfId="0" applyFont="1" applyFill="1" applyBorder="1" applyAlignment="1">
      <alignment horizontal="right" vertical="center" wrapText="1"/>
    </xf>
    <xf numFmtId="0" fontId="21" fillId="19" borderId="25" xfId="0" applyFont="1" applyFill="1" applyBorder="1" applyAlignment="1">
      <alignment horizontal="right" vertical="center" wrapText="1"/>
    </xf>
    <xf numFmtId="0" fontId="23" fillId="0" borderId="18" xfId="0" applyFont="1" applyBorder="1" applyAlignment="1">
      <alignment horizontal="right" vertical="center"/>
    </xf>
    <xf numFmtId="0" fontId="23" fillId="2" borderId="18" xfId="0" applyFont="1" applyFill="1" applyBorder="1" applyAlignment="1">
      <alignment horizontal="right" vertical="center" wrapText="1"/>
    </xf>
    <xf numFmtId="0" fontId="23" fillId="0" borderId="18" xfId="0" applyFont="1" applyFill="1" applyBorder="1" applyAlignment="1">
      <alignment horizontal="right" vertical="center" wrapText="1"/>
    </xf>
    <xf numFmtId="164" fontId="0" fillId="19" borderId="18" xfId="0" applyNumberFormat="1" applyFill="1" applyBorder="1" applyAlignment="1">
      <alignment horizontal="right" vertical="center" wrapText="1"/>
    </xf>
    <xf numFmtId="164" fontId="24" fillId="21" borderId="0" xfId="0" applyNumberFormat="1" applyFont="1" applyFill="1" applyAlignment="1">
      <alignment horizontal="right" vertical="top" wrapText="1"/>
    </xf>
    <xf numFmtId="164" fontId="24" fillId="21" borderId="18" xfId="0" applyNumberFormat="1" applyFont="1" applyFill="1" applyBorder="1" applyAlignment="1">
      <alignment horizontal="right" vertical="top" wrapText="1"/>
    </xf>
    <xf numFmtId="164" fontId="25" fillId="21" borderId="25" xfId="0" applyNumberFormat="1" applyFont="1" applyFill="1" applyBorder="1" applyAlignment="1">
      <alignment horizontal="right" vertical="top" wrapText="1"/>
    </xf>
    <xf numFmtId="0" fontId="23" fillId="0" borderId="27" xfId="0" applyFont="1" applyBorder="1" applyAlignment="1">
      <alignment horizontal="right" vertical="center" wrapText="1"/>
    </xf>
    <xf numFmtId="49" fontId="23" fillId="19" borderId="27" xfId="0" applyNumberFormat="1" applyFont="1" applyFill="1" applyBorder="1" applyAlignment="1">
      <alignment horizontal="right" vertical="center" wrapText="1"/>
    </xf>
    <xf numFmtId="49" fontId="23" fillId="19" borderId="27" xfId="0" applyNumberFormat="1" applyFont="1" applyFill="1" applyBorder="1" applyAlignment="1">
      <alignment horizontal="right" vertical="center" wrapText="1"/>
    </xf>
    <xf numFmtId="0" fontId="23" fillId="2" borderId="27" xfId="0" applyFont="1" applyFill="1" applyBorder="1" applyAlignment="1">
      <alignment horizontal="right" vertical="center" wrapText="1"/>
    </xf>
    <xf numFmtId="0" fontId="0" fillId="19" borderId="27" xfId="0" applyFill="1" applyBorder="1" applyAlignment="1">
      <alignment horizontal="right" vertical="center" wrapText="1"/>
    </xf>
    <xf numFmtId="0" fontId="23" fillId="19" borderId="26" xfId="0" applyFont="1" applyFill="1" applyBorder="1" applyAlignment="1">
      <alignment horizontal="left" vertical="top" wrapText="1"/>
    </xf>
    <xf numFmtId="0" fontId="23" fillId="19" borderId="29" xfId="0" applyFont="1" applyFill="1" applyBorder="1" applyAlignment="1">
      <alignment horizontal="left" vertical="top" wrapText="1"/>
    </xf>
    <xf numFmtId="0" fontId="23" fillId="19" borderId="27" xfId="0" applyFont="1" applyFill="1" applyBorder="1" applyAlignment="1">
      <alignment horizontal="left" vertical="top" wrapText="1"/>
    </xf>
    <xf numFmtId="0" fontId="0" fillId="19" borderId="29" xfId="0" applyFill="1" applyBorder="1" applyAlignment="1">
      <alignment horizontal="left" vertical="top" wrapText="1"/>
    </xf>
    <xf numFmtId="49" fontId="16" fillId="19" borderId="18" xfId="0" applyNumberFormat="1" applyFont="1" applyFill="1" applyBorder="1" applyAlignment="1">
      <alignment horizontal="right" vertical="center" wrapText="1"/>
    </xf>
    <xf numFmtId="49" fontId="17" fillId="19" borderId="18" xfId="0" applyNumberFormat="1" applyFont="1" applyFill="1" applyBorder="1" applyAlignment="1">
      <alignment horizontal="right" vertical="center" wrapText="1"/>
    </xf>
    <xf numFmtId="49" fontId="2" fillId="19" borderId="18" xfId="0" applyNumberFormat="1" applyFont="1" applyFill="1" applyBorder="1" applyAlignment="1">
      <alignment horizontal="right" vertical="center" wrapText="1"/>
    </xf>
    <xf numFmtId="0" fontId="21" fillId="0" borderId="18" xfId="0" applyFont="1" applyBorder="1" applyAlignment="1">
      <alignment horizontal="right" vertical="center"/>
    </xf>
    <xf numFmtId="0" fontId="23" fillId="19" borderId="33" xfId="0" applyFont="1" applyFill="1" applyBorder="1" applyAlignment="1">
      <alignment horizontal="left" vertical="top" wrapText="1"/>
    </xf>
    <xf numFmtId="0" fontId="23" fillId="19" borderId="34" xfId="0" applyFont="1" applyFill="1" applyBorder="1" applyAlignment="1">
      <alignment horizontal="left" vertical="top" wrapText="1"/>
    </xf>
    <xf numFmtId="49" fontId="23" fillId="19" borderId="29" xfId="0" applyNumberFormat="1" applyFont="1" applyFill="1" applyBorder="1" applyAlignment="1">
      <alignment horizontal="center" vertical="center" wrapText="1"/>
    </xf>
    <xf numFmtId="49" fontId="23" fillId="19" borderId="27" xfId="0" applyNumberFormat="1" applyFont="1" applyFill="1" applyBorder="1" applyAlignment="1">
      <alignment horizontal="center" vertical="center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" borderId="0" xfId="0" applyNumberFormat="1" applyFill="1" applyAlignment="1">
      <alignment horizontal="right" vertical="top" wrapText="1"/>
    </xf>
    <xf numFmtId="164" fontId="0" fillId="19" borderId="18" xfId="0" applyNumberForma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0" fillId="21" borderId="27" xfId="0" applyNumberFormat="1" applyFill="1" applyBorder="1" applyAlignment="1">
      <alignment horizontal="right" vertical="top" wrapText="1"/>
    </xf>
    <xf numFmtId="0" fontId="0" fillId="22" borderId="0" xfId="0" applyFill="1"/>
    <xf numFmtId="0" fontId="0" fillId="22" borderId="26" xfId="0" applyFill="1" applyBorder="1"/>
    <xf numFmtId="0" fontId="0" fillId="0" borderId="25" xfId="0" applyBorder="1"/>
    <xf numFmtId="0" fontId="2" fillId="0" borderId="18" xfId="0" applyFont="1" applyFill="1" applyBorder="1" applyAlignment="1">
      <alignment horizontal="left" vertical="center" wrapText="1"/>
    </xf>
    <xf numFmtId="164" fontId="0" fillId="22" borderId="18" xfId="0" applyNumberFormat="1" applyFill="1" applyBorder="1" applyAlignment="1">
      <alignment horizontal="right"/>
    </xf>
    <xf numFmtId="164" fontId="0" fillId="22" borderId="0" xfId="0" applyNumberFormat="1" applyFill="1" applyAlignment="1">
      <alignment horizontal="right"/>
    </xf>
    <xf numFmtId="0" fontId="0" fillId="21" borderId="0" xfId="0" applyFill="1" applyAlignment="1">
      <alignment vertical="center" wrapText="1"/>
    </xf>
    <xf numFmtId="0" fontId="0" fillId="21" borderId="18" xfId="0" applyFill="1" applyBorder="1" applyAlignment="1">
      <alignment vertical="center" wrapText="1"/>
    </xf>
    <xf numFmtId="0" fontId="21" fillId="21" borderId="18" xfId="0" applyFont="1" applyFill="1" applyBorder="1" applyAlignment="1">
      <alignment vertical="center" wrapText="1"/>
    </xf>
    <xf numFmtId="0" fontId="21" fillId="21" borderId="25" xfId="0" applyFont="1" applyFill="1" applyBorder="1" applyAlignment="1">
      <alignment vertical="center" wrapText="1"/>
    </xf>
    <xf numFmtId="0" fontId="23" fillId="21" borderId="18" xfId="0" applyFont="1" applyFill="1" applyBorder="1" applyAlignment="1">
      <alignment vertical="center" wrapText="1"/>
    </xf>
    <xf numFmtId="0" fontId="23" fillId="21" borderId="18" xfId="0" applyFont="1" applyFill="1" applyBorder="1" applyAlignment="1">
      <alignment vertical="top" wrapText="1"/>
    </xf>
    <xf numFmtId="0" fontId="23" fillId="22" borderId="18" xfId="0" applyFont="1" applyFill="1" applyBorder="1" applyAlignment="1">
      <alignment vertical="center" wrapText="1"/>
    </xf>
    <xf numFmtId="164" fontId="19" fillId="23" borderId="18" xfId="0" applyNumberFormat="1" applyFont="1" applyFill="1" applyBorder="1" applyAlignment="1">
      <alignment horizontal="right" vertical="top" wrapText="1"/>
    </xf>
    <xf numFmtId="164" fontId="0" fillId="23" borderId="18" xfId="0" applyNumberFormat="1" applyFill="1" applyBorder="1" applyAlignment="1">
      <alignment horizontal="right" vertical="top" wrapText="1"/>
    </xf>
    <xf numFmtId="164" fontId="24" fillId="23" borderId="18" xfId="0" applyNumberFormat="1" applyFont="1" applyFill="1" applyBorder="1" applyAlignment="1">
      <alignment horizontal="right" vertical="top" wrapText="1"/>
    </xf>
    <xf numFmtId="164" fontId="0" fillId="23" borderId="27" xfId="0" applyNumberFormat="1" applyFill="1" applyBorder="1" applyAlignment="1">
      <alignment horizontal="right" vertical="top" wrapText="1"/>
    </xf>
    <xf numFmtId="164" fontId="0" fillId="2" borderId="0" xfId="0" applyNumberFormat="1" applyFill="1" applyAlignment="1">
      <alignment horizontal="left" vertical="top" wrapText="1"/>
    </xf>
    <xf numFmtId="0" fontId="0" fillId="19" borderId="18" xfId="0" applyFill="1" applyBorder="1" applyAlignment="1">
      <alignment horizontal="left" vertical="top" wrapText="1"/>
    </xf>
    <xf numFmtId="0" fontId="23" fillId="2" borderId="18" xfId="0" applyFont="1" applyFill="1" applyBorder="1" applyAlignment="1">
      <alignment horizontal="left" vertical="top" wrapText="1"/>
    </xf>
    <xf numFmtId="0" fontId="0" fillId="19" borderId="18" xfId="0" applyFill="1" applyBorder="1" applyAlignment="1">
      <alignment horizontal="left" vertical="top" wrapText="1"/>
    </xf>
    <xf numFmtId="49" fontId="3" fillId="19" borderId="18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top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1" fillId="19" borderId="26" xfId="0" applyFont="1" applyFill="1" applyBorder="1" applyAlignment="1">
      <alignment horizontal="left" vertical="top" wrapText="1"/>
    </xf>
    <xf numFmtId="0" fontId="0" fillId="21" borderId="0" xfId="0" applyFill="1" applyAlignment="1">
      <alignment horizontal="left" vertical="top" wrapText="1"/>
    </xf>
    <xf numFmtId="0" fontId="0" fillId="21" borderId="18" xfId="0" applyFill="1" applyBorder="1" applyAlignment="1">
      <alignment horizontal="left" vertical="top" wrapText="1"/>
    </xf>
    <xf numFmtId="0" fontId="21" fillId="21" borderId="18" xfId="0" applyFont="1" applyFill="1" applyBorder="1" applyAlignment="1">
      <alignment horizontal="left" vertical="top" wrapText="1"/>
    </xf>
    <xf numFmtId="0" fontId="0" fillId="22" borderId="25" xfId="0" applyFill="1" applyBorder="1"/>
    <xf numFmtId="0" fontId="0" fillId="22" borderId="18" xfId="0" applyFill="1" applyBorder="1"/>
    <xf numFmtId="0" fontId="28" fillId="24" borderId="41" xfId="1" applyFill="1" applyBorder="1" applyAlignment="1" applyProtection="1">
      <alignment horizontal="left" vertical="center"/>
    </xf>
    <xf numFmtId="0" fontId="29" fillId="24" borderId="4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top"/>
    </xf>
    <xf numFmtId="1" fontId="30" fillId="24" borderId="39" xfId="0" applyNumberFormat="1" applyFont="1" applyFill="1" applyBorder="1" applyAlignment="1">
      <alignment horizontal="right" vertical="center"/>
    </xf>
    <xf numFmtId="1" fontId="30" fillId="24" borderId="40" xfId="0" applyNumberFormat="1" applyFont="1" applyFill="1" applyBorder="1" applyAlignment="1">
      <alignment horizontal="right" vertical="center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0" fontId="21" fillId="19" borderId="18" xfId="0" applyFont="1" applyFill="1" applyBorder="1" applyAlignment="1">
      <alignment horizontal="center" vertical="top" wrapText="1"/>
    </xf>
    <xf numFmtId="164" fontId="0" fillId="23" borderId="18" xfId="0" applyNumberFormat="1" applyFill="1" applyBorder="1" applyAlignment="1">
      <alignment horizontal="right" vertical="top" wrapText="1"/>
    </xf>
    <xf numFmtId="165" fontId="0" fillId="21" borderId="0" xfId="2" applyNumberFormat="1" applyFont="1" applyFill="1" applyAlignment="1">
      <alignment horizontal="right" vertical="top" wrapText="1"/>
    </xf>
    <xf numFmtId="165" fontId="0" fillId="21" borderId="18" xfId="2" applyNumberFormat="1" applyFont="1" applyFill="1" applyBorder="1" applyAlignment="1">
      <alignment horizontal="right" vertical="top" wrapText="1"/>
    </xf>
    <xf numFmtId="165" fontId="23" fillId="21" borderId="18" xfId="2" applyNumberFormat="1" applyFont="1" applyFill="1" applyBorder="1" applyAlignment="1">
      <alignment horizontal="right" vertical="top" wrapText="1"/>
    </xf>
    <xf numFmtId="165" fontId="21" fillId="21" borderId="25" xfId="2" applyNumberFormat="1" applyFont="1" applyFill="1" applyBorder="1" applyAlignment="1">
      <alignment horizontal="right" vertical="top" wrapText="1"/>
    </xf>
    <xf numFmtId="165" fontId="23" fillId="23" borderId="18" xfId="2" applyNumberFormat="1" applyFon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3" borderId="18" xfId="0" applyNumberFormat="1" applyFill="1" applyBorder="1" applyAlignment="1">
      <alignment horizontal="right" vertical="top" wrapText="1"/>
    </xf>
    <xf numFmtId="0" fontId="32" fillId="25" borderId="43" xfId="0" applyFont="1" applyFill="1" applyBorder="1" applyAlignment="1">
      <alignment horizontal="center" wrapText="1"/>
    </xf>
    <xf numFmtId="0" fontId="32" fillId="26" borderId="43" xfId="0" applyFont="1" applyFill="1" applyBorder="1" applyAlignment="1">
      <alignment horizontal="center" wrapText="1"/>
    </xf>
    <xf numFmtId="0" fontId="32" fillId="25" borderId="43" xfId="0" applyFont="1" applyFill="1" applyBorder="1" applyAlignment="1">
      <alignment horizontal="center"/>
    </xf>
    <xf numFmtId="0" fontId="32" fillId="26" borderId="43" xfId="0" applyFont="1" applyFill="1" applyBorder="1" applyAlignment="1">
      <alignment horizontal="center"/>
    </xf>
    <xf numFmtId="0" fontId="32" fillId="25" borderId="45" xfId="0" applyFont="1" applyFill="1" applyBorder="1" applyAlignment="1">
      <alignment horizontal="center" wrapText="1"/>
    </xf>
    <xf numFmtId="0" fontId="32" fillId="26" borderId="46" xfId="0" applyFont="1" applyFill="1" applyBorder="1" applyAlignment="1">
      <alignment horizontal="center" wrapText="1"/>
    </xf>
    <xf numFmtId="0" fontId="32" fillId="27" borderId="46" xfId="0" applyFont="1" applyFill="1" applyBorder="1" applyAlignment="1">
      <alignment horizontal="right" wrapText="1"/>
    </xf>
    <xf numFmtId="0" fontId="32" fillId="19" borderId="42" xfId="0" applyFont="1" applyFill="1" applyBorder="1" applyAlignment="1">
      <alignment horizontal="center" wrapText="1"/>
    </xf>
    <xf numFmtId="0" fontId="32" fillId="27" borderId="44" xfId="0" applyFont="1" applyFill="1" applyBorder="1" applyAlignment="1">
      <alignment horizontal="right" wrapText="1"/>
    </xf>
    <xf numFmtId="0" fontId="32" fillId="19" borderId="47" xfId="0" applyFont="1" applyFill="1" applyBorder="1" applyAlignment="1">
      <alignment horizontal="center" wrapText="1"/>
    </xf>
    <xf numFmtId="0" fontId="32" fillId="25" borderId="48" xfId="0" applyFont="1" applyFill="1" applyBorder="1" applyAlignment="1">
      <alignment horizontal="center" wrapText="1"/>
    </xf>
    <xf numFmtId="0" fontId="32" fillId="26" borderId="48" xfId="0" applyFont="1" applyFill="1" applyBorder="1" applyAlignment="1">
      <alignment horizontal="center" wrapText="1"/>
    </xf>
    <xf numFmtId="0" fontId="32" fillId="27" borderId="49" xfId="0" applyFont="1" applyFill="1" applyBorder="1" applyAlignment="1">
      <alignment horizontal="right" wrapText="1"/>
    </xf>
    <xf numFmtId="0" fontId="27" fillId="0" borderId="18" xfId="0" applyFont="1" applyBorder="1" applyAlignment="1">
      <alignment horizontal="center" vertical="center"/>
    </xf>
    <xf numFmtId="164" fontId="0" fillId="23" borderId="18" xfId="0" applyNumberFormat="1" applyFill="1" applyBorder="1" applyAlignment="1">
      <alignment horizontal="right" vertical="top" wrapText="1"/>
    </xf>
    <xf numFmtId="164" fontId="0" fillId="23" borderId="18" xfId="0" applyNumberFormat="1" applyFill="1" applyBorder="1" applyAlignment="1">
      <alignment horizontal="right" vertical="top" wrapText="1"/>
    </xf>
    <xf numFmtId="49" fontId="3" fillId="19" borderId="18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/>
    </xf>
    <xf numFmtId="164" fontId="0" fillId="22" borderId="18" xfId="0" applyNumberFormat="1" applyFill="1" applyBorder="1"/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21" fillId="21" borderId="25" xfId="0" applyNumberFormat="1" applyFont="1" applyFill="1" applyBorder="1" applyAlignment="1">
      <alignment horizontal="right" vertical="top" wrapText="1"/>
    </xf>
    <xf numFmtId="164" fontId="23" fillId="21" borderId="18" xfId="0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/>
    </xf>
    <xf numFmtId="164" fontId="0" fillId="22" borderId="25" xfId="0" applyNumberFormat="1" applyFill="1" applyBorder="1" applyAlignment="1">
      <alignment horizontal="right"/>
    </xf>
    <xf numFmtId="164" fontId="0" fillId="22" borderId="18" xfId="0" applyNumberFormat="1" applyFill="1" applyBorder="1" applyAlignment="1">
      <alignment horizontal="right"/>
    </xf>
    <xf numFmtId="164" fontId="0" fillId="22" borderId="18" xfId="0" applyNumberFormat="1" applyFill="1" applyBorder="1" applyAlignment="1">
      <alignment horizontal="left"/>
    </xf>
    <xf numFmtId="0" fontId="26" fillId="0" borderId="18" xfId="0" applyFont="1" applyBorder="1" applyAlignment="1">
      <alignment horizontal="center" vertical="center"/>
    </xf>
    <xf numFmtId="0" fontId="0" fillId="19" borderId="28" xfId="0" applyFill="1" applyBorder="1" applyAlignment="1">
      <alignment horizontal="left" vertical="top" wrapText="1"/>
    </xf>
    <xf numFmtId="164" fontId="0" fillId="21" borderId="28" xfId="0" applyNumberFormat="1" applyFill="1" applyBorder="1" applyAlignment="1">
      <alignment horizontal="right" vertical="top" wrapText="1"/>
    </xf>
    <xf numFmtId="164" fontId="0" fillId="21" borderId="28" xfId="0" applyNumberFormat="1" applyFill="1" applyBorder="1" applyAlignment="1">
      <alignment horizontal="right" vertical="top" wrapText="1"/>
    </xf>
    <xf numFmtId="49" fontId="23" fillId="19" borderId="26" xfId="0" applyNumberFormat="1" applyFont="1" applyFill="1" applyBorder="1" applyAlignment="1">
      <alignment horizontal="center" vertical="center" wrapText="1"/>
    </xf>
    <xf numFmtId="164" fontId="0" fillId="28" borderId="18" xfId="0" applyNumberFormat="1" applyFill="1" applyBorder="1"/>
    <xf numFmtId="0" fontId="0" fillId="19" borderId="18" xfId="0" applyFill="1" applyBorder="1" applyAlignment="1">
      <alignment horizontal="left" vertical="top" wrapText="1"/>
    </xf>
    <xf numFmtId="0" fontId="21" fillId="22" borderId="18" xfId="0" applyFont="1" applyFill="1" applyBorder="1"/>
    <xf numFmtId="1" fontId="19" fillId="2" borderId="0" xfId="0" applyNumberFormat="1" applyFont="1" applyFill="1" applyAlignment="1">
      <alignment horizontal="center" vertical="top" wrapText="1"/>
    </xf>
    <xf numFmtId="1" fontId="19" fillId="19" borderId="18" xfId="0" applyNumberFormat="1" applyFont="1" applyFill="1" applyBorder="1" applyAlignment="1">
      <alignment horizontal="center" vertical="top" wrapText="1"/>
    </xf>
    <xf numFmtId="1" fontId="20" fillId="0" borderId="18" xfId="0" applyNumberFormat="1" applyFont="1" applyBorder="1" applyAlignment="1">
      <alignment horizontal="center" vertical="center"/>
    </xf>
    <xf numFmtId="0" fontId="0" fillId="19" borderId="18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164" fontId="0" fillId="21" borderId="18" xfId="0" applyNumberFormat="1" applyFill="1" applyBorder="1" applyAlignment="1">
      <alignment horizontal="right" vertical="top" wrapText="1"/>
    </xf>
    <xf numFmtId="49" fontId="3" fillId="19" borderId="24" xfId="0" applyNumberFormat="1" applyFont="1" applyFill="1" applyBorder="1" applyAlignment="1">
      <alignment horizontal="left" vertical="center"/>
    </xf>
    <xf numFmtId="0" fontId="2" fillId="20" borderId="19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left" vertical="center"/>
    </xf>
    <xf numFmtId="1" fontId="0" fillId="2" borderId="0" xfId="0" applyNumberFormat="1" applyFill="1" applyAlignment="1">
      <alignment horizontal="left" vertical="top" wrapText="1"/>
    </xf>
    <xf numFmtId="1" fontId="0" fillId="19" borderId="18" xfId="0" applyNumberFormat="1" applyFill="1" applyBorder="1" applyAlignment="1">
      <alignment horizontal="left" vertical="top" wrapText="1"/>
    </xf>
    <xf numFmtId="1" fontId="21" fillId="19" borderId="18" xfId="0" applyNumberFormat="1" applyFont="1" applyFill="1" applyBorder="1" applyAlignment="1">
      <alignment horizontal="left" vertical="top" wrapText="1"/>
    </xf>
    <xf numFmtId="1" fontId="27" fillId="0" borderId="18" xfId="0" applyNumberFormat="1" applyFont="1" applyBorder="1" applyAlignment="1">
      <alignment horizontal="center" vertical="center" wrapText="1"/>
    </xf>
    <xf numFmtId="1" fontId="27" fillId="0" borderId="18" xfId="0" applyNumberFormat="1" applyFont="1" applyBorder="1" applyAlignment="1">
      <alignment horizontal="center" vertical="center"/>
    </xf>
    <xf numFmtId="0" fontId="31" fillId="19" borderId="18" xfId="0" applyFont="1" applyFill="1" applyBorder="1" applyAlignment="1">
      <alignment horizontal="left" vertical="top" wrapText="1"/>
    </xf>
    <xf numFmtId="164" fontId="0" fillId="21" borderId="0" xfId="0" applyNumberFormat="1" applyFill="1" applyAlignment="1">
      <alignment horizontal="right" vertical="top" wrapText="1"/>
    </xf>
    <xf numFmtId="164" fontId="21" fillId="19" borderId="25" xfId="0" applyNumberFormat="1" applyFont="1" applyFill="1" applyBorder="1" applyAlignment="1">
      <alignment horizontal="right" vertical="top" wrapText="1"/>
    </xf>
    <xf numFmtId="1" fontId="19" fillId="19" borderId="25" xfId="0" applyNumberFormat="1" applyFont="1" applyFill="1" applyBorder="1" applyAlignment="1">
      <alignment horizontal="center" vertical="top" wrapText="1"/>
    </xf>
    <xf numFmtId="0" fontId="21" fillId="21" borderId="25" xfId="0" applyFont="1" applyFill="1" applyBorder="1" applyAlignment="1">
      <alignment horizontal="left" vertical="top" wrapText="1"/>
    </xf>
    <xf numFmtId="164" fontId="0" fillId="21" borderId="18" xfId="0" applyNumberFormat="1" applyFill="1" applyBorder="1" applyAlignment="1">
      <alignment horizontal="right" vertical="top" wrapText="1"/>
    </xf>
    <xf numFmtId="0" fontId="31" fillId="0" borderId="18" xfId="0" applyFont="1" applyBorder="1"/>
    <xf numFmtId="49" fontId="31" fillId="19" borderId="30" xfId="0" applyNumberFormat="1" applyFont="1" applyFill="1" applyBorder="1" applyAlignment="1">
      <alignment horizontal="left" vertical="center" wrapText="1"/>
    </xf>
    <xf numFmtId="49" fontId="31" fillId="19" borderId="20" xfId="0" applyNumberFormat="1" applyFont="1" applyFill="1" applyBorder="1" applyAlignment="1">
      <alignment horizontal="left" vertical="center" wrapText="1"/>
    </xf>
    <xf numFmtId="0" fontId="31" fillId="0" borderId="0" xfId="0" applyFont="1" applyFill="1" applyBorder="1"/>
    <xf numFmtId="0" fontId="23" fillId="2" borderId="18" xfId="0" applyFont="1" applyFill="1" applyBorder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" fontId="0" fillId="21" borderId="0" xfId="0" applyNumberFormat="1" applyFill="1" applyAlignment="1">
      <alignment horizontal="right" vertical="top" wrapText="1"/>
    </xf>
    <xf numFmtId="1" fontId="0" fillId="21" borderId="18" xfId="0" applyNumberFormat="1" applyFill="1" applyBorder="1" applyAlignment="1">
      <alignment horizontal="right" vertical="top" wrapText="1"/>
    </xf>
    <xf numFmtId="1" fontId="21" fillId="21" borderId="18" xfId="0" applyNumberFormat="1" applyFont="1" applyFill="1" applyBorder="1" applyAlignment="1">
      <alignment horizontal="right" vertical="top" wrapText="1"/>
    </xf>
    <xf numFmtId="0" fontId="31" fillId="2" borderId="0" xfId="0" applyFont="1" applyFill="1" applyAlignment="1">
      <alignment horizontal="left" vertical="top" wrapText="1"/>
    </xf>
    <xf numFmtId="0" fontId="34" fillId="19" borderId="18" xfId="0" applyFont="1" applyFill="1" applyBorder="1" applyAlignment="1">
      <alignment horizontal="left" vertical="top" wrapText="1"/>
    </xf>
    <xf numFmtId="0" fontId="34" fillId="2" borderId="0" xfId="0" applyFont="1" applyFill="1" applyAlignment="1">
      <alignment horizontal="left" vertical="top" wrapText="1"/>
    </xf>
    <xf numFmtId="0" fontId="33" fillId="24" borderId="18" xfId="0" applyFont="1" applyFill="1" applyBorder="1" applyAlignment="1">
      <alignment horizontal="right" vertical="center"/>
    </xf>
    <xf numFmtId="0" fontId="21" fillId="19" borderId="27" xfId="0" applyFont="1" applyFill="1" applyBorder="1" applyAlignment="1">
      <alignment horizontal="left" vertical="top" wrapText="1"/>
    </xf>
    <xf numFmtId="164" fontId="0" fillId="29" borderId="18" xfId="0" applyNumberFormat="1" applyFill="1" applyBorder="1" applyAlignment="1">
      <alignment horizontal="right" vertical="top" wrapText="1"/>
    </xf>
    <xf numFmtId="164" fontId="0" fillId="29" borderId="18" xfId="0" applyNumberForma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21" fillId="21" borderId="25" xfId="0" applyNumberFormat="1" applyFont="1" applyFill="1" applyBorder="1" applyAlignment="1">
      <alignment horizontal="right" vertical="top" wrapText="1"/>
    </xf>
    <xf numFmtId="164" fontId="23" fillId="21" borderId="18" xfId="0" applyNumberFormat="1" applyFont="1" applyFill="1" applyBorder="1" applyAlignment="1">
      <alignment horizontal="right" vertical="top" wrapText="1"/>
    </xf>
    <xf numFmtId="164" fontId="23" fillId="29" borderId="18" xfId="0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/>
    </xf>
    <xf numFmtId="164" fontId="0" fillId="22" borderId="25" xfId="0" applyNumberFormat="1" applyFill="1" applyBorder="1" applyAlignment="1">
      <alignment horizontal="right"/>
    </xf>
    <xf numFmtId="164" fontId="0" fillId="22" borderId="18" xfId="0" applyNumberFormat="1" applyFill="1" applyBorder="1" applyAlignment="1">
      <alignment horizontal="right"/>
    </xf>
    <xf numFmtId="164" fontId="21" fillId="22" borderId="18" xfId="0" applyNumberFormat="1" applyFont="1" applyFill="1" applyBorder="1" applyAlignment="1">
      <alignment horizontal="right"/>
    </xf>
    <xf numFmtId="164" fontId="0" fillId="30" borderId="18" xfId="0" applyNumberFormat="1" applyFill="1" applyBorder="1" applyAlignment="1">
      <alignment horizontal="right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3" borderId="18" xfId="0" applyNumberFormat="1" applyFill="1" applyBorder="1" applyAlignment="1">
      <alignment horizontal="right" vertical="top" wrapText="1"/>
    </xf>
    <xf numFmtId="164" fontId="0" fillId="23" borderId="18" xfId="0" applyNumberFormat="1" applyFill="1" applyBorder="1" applyAlignment="1">
      <alignment horizontal="right" vertical="top" wrapText="1"/>
    </xf>
    <xf numFmtId="0" fontId="0" fillId="21" borderId="0" xfId="0" applyFill="1" applyAlignment="1">
      <alignment horizontal="right" vertical="top" wrapText="1"/>
    </xf>
    <xf numFmtId="0" fontId="0" fillId="21" borderId="18" xfId="0" applyFill="1" applyBorder="1" applyAlignment="1">
      <alignment horizontal="right" vertical="top" wrapText="1"/>
    </xf>
    <xf numFmtId="0" fontId="21" fillId="21" borderId="18" xfId="0" applyFont="1" applyFill="1" applyBorder="1" applyAlignment="1">
      <alignment horizontal="right" vertical="top" wrapText="1"/>
    </xf>
    <xf numFmtId="164" fontId="0" fillId="23" borderId="18" xfId="0" applyNumberFormat="1" applyFill="1" applyBorder="1" applyAlignment="1">
      <alignment horizontal="right" vertical="top" wrapText="1"/>
    </xf>
    <xf numFmtId="0" fontId="35" fillId="24" borderId="50" xfId="0" applyFont="1" applyFill="1" applyBorder="1" applyAlignment="1">
      <alignment horizontal="left" vertical="top"/>
    </xf>
    <xf numFmtId="0" fontId="29" fillId="24" borderId="50" xfId="0" applyFont="1" applyFill="1" applyBorder="1" applyAlignment="1">
      <alignment horizontal="left" vertical="top"/>
    </xf>
    <xf numFmtId="0" fontId="30" fillId="24" borderId="40" xfId="0" applyFont="1" applyFill="1" applyBorder="1" applyAlignment="1">
      <alignment horizontal="right" vertical="center"/>
    </xf>
    <xf numFmtId="0" fontId="35" fillId="24" borderId="40" xfId="0" applyFont="1" applyFill="1" applyBorder="1" applyAlignment="1">
      <alignment horizontal="right" vertical="center"/>
    </xf>
    <xf numFmtId="0" fontId="30" fillId="24" borderId="39" xfId="0" applyFont="1" applyFill="1" applyBorder="1" applyAlignment="1">
      <alignment horizontal="right" vertical="center"/>
    </xf>
    <xf numFmtId="0" fontId="35" fillId="24" borderId="39" xfId="0" applyFont="1" applyFill="1" applyBorder="1" applyAlignment="1">
      <alignment horizontal="right" vertical="center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25" xfId="0" applyNumberFormat="1" applyFont="1" applyFill="1" applyBorder="1" applyAlignment="1">
      <alignment horizontal="right" vertical="top" wrapText="1"/>
    </xf>
    <xf numFmtId="0" fontId="0" fillId="2" borderId="0" xfId="0" applyFill="1" applyAlignment="1">
      <alignment horizontal="right" vertical="top" wrapText="1"/>
    </xf>
    <xf numFmtId="0" fontId="0" fillId="19" borderId="18" xfId="0" applyFill="1" applyBorder="1" applyAlignment="1">
      <alignment horizontal="right" vertical="top" wrapText="1"/>
    </xf>
    <xf numFmtId="0" fontId="21" fillId="19" borderId="25" xfId="0" applyFont="1" applyFill="1" applyBorder="1" applyAlignment="1">
      <alignment horizontal="right" vertical="top" wrapText="1"/>
    </xf>
    <xf numFmtId="0" fontId="36" fillId="24" borderId="40" xfId="0" applyFont="1" applyFill="1" applyBorder="1" applyAlignment="1">
      <alignment horizontal="right" vertical="center"/>
    </xf>
    <xf numFmtId="164" fontId="0" fillId="21" borderId="0" xfId="0" applyNumberFormat="1" applyFill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1" borderId="18" xfId="0" applyNumberFormat="1" applyFill="1" applyBorder="1" applyAlignment="1">
      <alignment horizontal="right" vertical="top" wrapText="1"/>
    </xf>
    <xf numFmtId="164" fontId="21" fillId="21" borderId="18" xfId="0" applyNumberFormat="1" applyFont="1" applyFill="1" applyBorder="1" applyAlignment="1">
      <alignment horizontal="right" vertical="top" wrapText="1"/>
    </xf>
    <xf numFmtId="164" fontId="0" fillId="21" borderId="0" xfId="0" applyNumberFormat="1" applyFill="1" applyAlignment="1">
      <alignment horizontal="right" vertical="top" wrapText="1"/>
    </xf>
    <xf numFmtId="164" fontId="0" fillId="2" borderId="0" xfId="0" applyNumberFormat="1" applyFill="1" applyAlignment="1">
      <alignment horizontal="right" vertical="top" wrapText="1"/>
    </xf>
    <xf numFmtId="164" fontId="0" fillId="19" borderId="18" xfId="0" applyNumberFormat="1" applyFill="1" applyBorder="1" applyAlignment="1">
      <alignment horizontal="right" vertical="top" wrapText="1"/>
    </xf>
    <xf numFmtId="164" fontId="21" fillId="19" borderId="18" xfId="0" applyNumberFormat="1" applyFont="1" applyFill="1" applyBorder="1" applyAlignment="1">
      <alignment horizontal="right" vertical="top" wrapText="1"/>
    </xf>
    <xf numFmtId="164" fontId="0" fillId="2" borderId="0" xfId="0" applyNumberFormat="1" applyFill="1" applyAlignment="1">
      <alignment horizontal="left" vertical="top" wrapText="1"/>
    </xf>
    <xf numFmtId="164" fontId="0" fillId="19" borderId="18" xfId="0" applyNumberFormat="1" applyFill="1" applyBorder="1" applyAlignment="1">
      <alignment horizontal="left" vertical="top" wrapText="1"/>
    </xf>
    <xf numFmtId="164" fontId="21" fillId="19" borderId="18" xfId="0" applyNumberFormat="1" applyFont="1" applyFill="1" applyBorder="1" applyAlignment="1">
      <alignment horizontal="left" vertical="top" wrapText="1"/>
    </xf>
    <xf numFmtId="164" fontId="0" fillId="2" borderId="27" xfId="0" applyNumberFormat="1" applyFill="1" applyBorder="1" applyAlignment="1">
      <alignment horizontal="right" vertical="top" wrapText="1"/>
    </xf>
    <xf numFmtId="49" fontId="3" fillId="19" borderId="21" xfId="0" applyNumberFormat="1" applyFont="1" applyFill="1" applyBorder="1" applyAlignment="1">
      <alignment horizontal="left" vertical="center"/>
    </xf>
    <xf numFmtId="0" fontId="0" fillId="2" borderId="0" xfId="0" quotePrefix="1" applyFill="1" applyAlignment="1">
      <alignment horizontal="left" vertical="top" wrapText="1"/>
    </xf>
    <xf numFmtId="164" fontId="0" fillId="21" borderId="13" xfId="0" applyNumberFormat="1" applyFill="1" applyBorder="1" applyAlignment="1">
      <alignment horizontal="right" vertical="top" wrapText="1"/>
    </xf>
    <xf numFmtId="0" fontId="0" fillId="21" borderId="13" xfId="0" applyFill="1" applyBorder="1" applyAlignment="1">
      <alignment horizontal="left" vertical="top" wrapText="1"/>
    </xf>
    <xf numFmtId="164" fontId="0" fillId="21" borderId="18" xfId="0" applyNumberFormat="1" applyFill="1" applyBorder="1" applyAlignment="1">
      <alignment horizontal="right" vertical="top"/>
    </xf>
    <xf numFmtId="0" fontId="3" fillId="19" borderId="26" xfId="0" applyFont="1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 wrapText="1"/>
    </xf>
    <xf numFmtId="0" fontId="2" fillId="19" borderId="23" xfId="0" applyFont="1" applyFill="1" applyBorder="1" applyAlignment="1">
      <alignment horizontal="center" vertical="center" wrapText="1"/>
    </xf>
    <xf numFmtId="49" fontId="4" fillId="19" borderId="18" xfId="0" applyNumberFormat="1" applyFont="1" applyFill="1" applyBorder="1" applyAlignment="1">
      <alignment horizontal="left" vertical="center" wrapText="1"/>
    </xf>
    <xf numFmtId="49" fontId="15" fillId="19" borderId="18" xfId="0" applyNumberFormat="1" applyFont="1" applyFill="1" applyBorder="1" applyAlignment="1">
      <alignment horizontal="center" vertical="center" wrapText="1"/>
    </xf>
    <xf numFmtId="49" fontId="16" fillId="18" borderId="15" xfId="0" applyNumberFormat="1" applyFont="1" applyFill="1" applyBorder="1" applyAlignment="1">
      <alignment horizontal="center" vertical="center" wrapText="1"/>
    </xf>
    <xf numFmtId="49" fontId="16" fillId="18" borderId="19" xfId="0" applyNumberFormat="1" applyFont="1" applyFill="1" applyBorder="1" applyAlignment="1">
      <alignment horizontal="center" vertical="center" wrapText="1"/>
    </xf>
    <xf numFmtId="49" fontId="17" fillId="19" borderId="16" xfId="0" applyNumberFormat="1" applyFont="1" applyFill="1" applyBorder="1" applyAlignment="1">
      <alignment horizontal="center" vertical="center" wrapText="1"/>
    </xf>
    <xf numFmtId="49" fontId="17" fillId="19" borderId="19" xfId="0" applyNumberFormat="1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left" vertical="center" wrapText="1"/>
    </xf>
    <xf numFmtId="49" fontId="8" fillId="11" borderId="19" xfId="0" applyNumberFormat="1" applyFont="1" applyFill="1" applyBorder="1" applyAlignment="1">
      <alignment horizontal="left" vertical="center" wrapText="1"/>
    </xf>
    <xf numFmtId="0" fontId="12" fillId="15" borderId="12" xfId="0" applyFont="1" applyFill="1" applyBorder="1" applyAlignment="1">
      <alignment horizontal="right" vertical="top" wrapText="1"/>
    </xf>
    <xf numFmtId="0" fontId="13" fillId="16" borderId="13" xfId="0" applyFont="1" applyFill="1" applyBorder="1" applyAlignment="1">
      <alignment horizontal="left" vertical="top" wrapText="1"/>
    </xf>
    <xf numFmtId="0" fontId="10" fillId="13" borderId="10" xfId="0" applyFont="1" applyFill="1" applyBorder="1" applyAlignment="1">
      <alignment horizontal="left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19" borderId="22" xfId="0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top" wrapText="1"/>
    </xf>
    <xf numFmtId="0" fontId="9" fillId="12" borderId="9" xfId="0" applyFont="1" applyFill="1" applyBorder="1" applyAlignment="1">
      <alignment horizontal="left" vertical="top" wrapText="1"/>
    </xf>
    <xf numFmtId="0" fontId="5" fillId="8" borderId="5" xfId="0" applyFont="1" applyFill="1" applyBorder="1" applyAlignment="1">
      <alignment horizontal="center" vertical="top" wrapText="1"/>
    </xf>
    <xf numFmtId="49" fontId="6" fillId="9" borderId="6" xfId="0" applyNumberFormat="1" applyFont="1" applyFill="1" applyBorder="1" applyAlignment="1">
      <alignment horizontal="center" vertical="center" wrapText="1"/>
    </xf>
    <xf numFmtId="49" fontId="7" fillId="10" borderId="7" xfId="0" applyNumberFormat="1" applyFont="1" applyFill="1" applyBorder="1" applyAlignment="1">
      <alignment horizontal="left" vertical="center" wrapText="1"/>
    </xf>
    <xf numFmtId="49" fontId="4" fillId="7" borderId="4" xfId="0" applyNumberFormat="1" applyFont="1" applyFill="1" applyBorder="1" applyAlignment="1">
      <alignment horizontal="left" vertical="center" wrapText="1"/>
    </xf>
    <xf numFmtId="49" fontId="4" fillId="7" borderId="17" xfId="0" applyNumberFormat="1" applyFont="1" applyFill="1" applyBorder="1" applyAlignment="1">
      <alignment horizontal="left" vertical="center" wrapText="1"/>
    </xf>
    <xf numFmtId="49" fontId="11" fillId="14" borderId="11" xfId="0" applyNumberFormat="1" applyFont="1" applyFill="1" applyBorder="1" applyAlignment="1">
      <alignment horizontal="center" vertical="top" wrapText="1"/>
    </xf>
    <xf numFmtId="49" fontId="2" fillId="19" borderId="24" xfId="0" applyNumberFormat="1" applyFont="1" applyFill="1" applyBorder="1" applyAlignment="1">
      <alignment horizontal="left" vertical="center" wrapText="1"/>
    </xf>
    <xf numFmtId="49" fontId="2" fillId="19" borderId="19" xfId="0" applyNumberFormat="1" applyFont="1" applyFill="1" applyBorder="1" applyAlignment="1">
      <alignment horizontal="left" vertical="center" wrapText="1"/>
    </xf>
    <xf numFmtId="49" fontId="23" fillId="19" borderId="26" xfId="0" applyNumberFormat="1" applyFont="1" applyFill="1" applyBorder="1" applyAlignment="1">
      <alignment horizontal="center" vertical="center" wrapText="1"/>
    </xf>
    <xf numFmtId="49" fontId="23" fillId="19" borderId="29" xfId="0" applyNumberFormat="1" applyFont="1" applyFill="1" applyBorder="1" applyAlignment="1">
      <alignment horizontal="center" vertical="center" wrapText="1"/>
    </xf>
    <xf numFmtId="49" fontId="23" fillId="19" borderId="27" xfId="0" applyNumberFormat="1" applyFont="1" applyFill="1" applyBorder="1" applyAlignment="1">
      <alignment horizontal="center" vertical="center" wrapText="1"/>
    </xf>
    <xf numFmtId="49" fontId="23" fillId="19" borderId="31" xfId="0" applyNumberFormat="1" applyFont="1" applyFill="1" applyBorder="1" applyAlignment="1">
      <alignment horizontal="center" vertical="center" wrapText="1"/>
    </xf>
    <xf numFmtId="49" fontId="23" fillId="19" borderId="32" xfId="0" applyNumberFormat="1" applyFont="1" applyFill="1" applyBorder="1" applyAlignment="1">
      <alignment horizontal="center" vertical="center" wrapText="1"/>
    </xf>
    <xf numFmtId="49" fontId="23" fillId="19" borderId="18" xfId="0" applyNumberFormat="1" applyFont="1" applyFill="1" applyBorder="1" applyAlignment="1">
      <alignment horizontal="left" vertical="center" wrapText="1"/>
    </xf>
    <xf numFmtId="49" fontId="23" fillId="19" borderId="26" xfId="0" applyNumberFormat="1" applyFont="1" applyFill="1" applyBorder="1" applyAlignment="1">
      <alignment horizontal="left" vertical="center" wrapText="1"/>
    </xf>
    <xf numFmtId="0" fontId="23" fillId="0" borderId="18" xfId="0" applyFont="1" applyBorder="1" applyAlignment="1">
      <alignment vertical="center" wrapText="1"/>
    </xf>
    <xf numFmtId="0" fontId="23" fillId="2" borderId="18" xfId="0" applyFont="1" applyFill="1" applyBorder="1" applyAlignment="1">
      <alignment horizontal="left" vertical="top" wrapText="1"/>
    </xf>
    <xf numFmtId="0" fontId="23" fillId="2" borderId="26" xfId="0" applyFont="1" applyFill="1" applyBorder="1" applyAlignment="1">
      <alignment horizontal="left" vertical="top" wrapText="1"/>
    </xf>
    <xf numFmtId="49" fontId="23" fillId="0" borderId="26" xfId="0" applyNumberFormat="1" applyFont="1" applyFill="1" applyBorder="1" applyAlignment="1">
      <alignment horizontal="center" vertical="center" wrapText="1"/>
    </xf>
    <xf numFmtId="49" fontId="23" fillId="0" borderId="29" xfId="0" applyNumberFormat="1" applyFont="1" applyFill="1" applyBorder="1" applyAlignment="1">
      <alignment horizontal="center" vertical="center" wrapText="1"/>
    </xf>
    <xf numFmtId="49" fontId="23" fillId="0" borderId="27" xfId="0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left" vertical="top" wrapText="1"/>
    </xf>
    <xf numFmtId="0" fontId="0" fillId="19" borderId="26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49" fontId="4" fillId="19" borderId="26" xfId="0" applyNumberFormat="1" applyFont="1" applyFill="1" applyBorder="1" applyAlignment="1">
      <alignment horizontal="left" vertical="center" wrapText="1"/>
    </xf>
    <xf numFmtId="49" fontId="23" fillId="0" borderId="18" xfId="0" applyNumberFormat="1" applyFont="1" applyFill="1" applyBorder="1" applyAlignment="1">
      <alignment horizontal="left" vertical="center" wrapText="1"/>
    </xf>
    <xf numFmtId="49" fontId="23" fillId="0" borderId="26" xfId="0" applyNumberFormat="1" applyFont="1" applyFill="1" applyBorder="1" applyAlignment="1">
      <alignment horizontal="left" vertical="center" wrapText="1"/>
    </xf>
    <xf numFmtId="49" fontId="3" fillId="19" borderId="21" xfId="0" applyNumberFormat="1" applyFont="1" applyFill="1" applyBorder="1" applyAlignment="1">
      <alignment horizontal="left" vertical="center" wrapText="1"/>
    </xf>
    <xf numFmtId="49" fontId="3" fillId="19" borderId="21" xfId="0" applyNumberFormat="1" applyFont="1" applyFill="1" applyBorder="1" applyAlignment="1">
      <alignment horizontal="center" vertical="center" wrapText="1"/>
    </xf>
    <xf numFmtId="49" fontId="3" fillId="19" borderId="19" xfId="0" applyNumberFormat="1" applyFont="1" applyFill="1" applyBorder="1" applyAlignment="1">
      <alignment horizontal="left" vertical="center" wrapText="1"/>
    </xf>
    <xf numFmtId="0" fontId="2" fillId="20" borderId="19" xfId="0" applyFont="1" applyFill="1" applyBorder="1" applyAlignment="1">
      <alignment horizontal="left" vertical="center" wrapText="1"/>
    </xf>
    <xf numFmtId="49" fontId="3" fillId="19" borderId="24" xfId="0" applyNumberFormat="1" applyFont="1" applyFill="1" applyBorder="1" applyAlignment="1">
      <alignment horizontal="center" vertical="center" wrapText="1"/>
    </xf>
    <xf numFmtId="49" fontId="3" fillId="19" borderId="24" xfId="0" applyNumberFormat="1" applyFont="1" applyFill="1" applyBorder="1" applyAlignment="1">
      <alignment horizontal="left" vertical="center" wrapText="1"/>
    </xf>
    <xf numFmtId="49" fontId="3" fillId="19" borderId="19" xfId="0" applyNumberFormat="1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right" vertical="top" wrapText="1"/>
    </xf>
    <xf numFmtId="0" fontId="2" fillId="19" borderId="20" xfId="0" applyFont="1" applyFill="1" applyBorder="1" applyAlignment="1">
      <alignment horizontal="center" vertical="center" wrapText="1"/>
    </xf>
    <xf numFmtId="49" fontId="3" fillId="19" borderId="17" xfId="0" applyNumberFormat="1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49" fontId="3" fillId="19" borderId="21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top"/>
    </xf>
    <xf numFmtId="49" fontId="3" fillId="19" borderId="21" xfId="0" applyNumberFormat="1" applyFont="1" applyFill="1" applyBorder="1" applyAlignment="1">
      <alignment horizontal="center" vertical="center"/>
    </xf>
    <xf numFmtId="49" fontId="3" fillId="19" borderId="17" xfId="0" applyNumberFormat="1" applyFont="1" applyFill="1" applyBorder="1" applyAlignment="1">
      <alignment horizontal="center" vertical="center"/>
    </xf>
    <xf numFmtId="49" fontId="3" fillId="19" borderId="35" xfId="0" applyNumberFormat="1" applyFont="1" applyFill="1" applyBorder="1" applyAlignment="1">
      <alignment horizontal="left" vertical="center"/>
    </xf>
    <xf numFmtId="49" fontId="3" fillId="19" borderId="20" xfId="0" applyNumberFormat="1" applyFont="1" applyFill="1" applyBorder="1" applyAlignment="1">
      <alignment horizontal="left" vertical="center"/>
    </xf>
    <xf numFmtId="49" fontId="3" fillId="19" borderId="23" xfId="0" applyNumberFormat="1" applyFont="1" applyFill="1" applyBorder="1" applyAlignment="1">
      <alignment horizontal="left" vertical="center"/>
    </xf>
    <xf numFmtId="0" fontId="2" fillId="19" borderId="22" xfId="0" applyFont="1" applyFill="1" applyBorder="1" applyAlignment="1">
      <alignment horizontal="center" vertical="top"/>
    </xf>
    <xf numFmtId="0" fontId="2" fillId="19" borderId="2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49" fontId="3" fillId="19" borderId="19" xfId="0" applyNumberFormat="1" applyFont="1" applyFill="1" applyBorder="1" applyAlignment="1">
      <alignment horizontal="left" vertical="center"/>
    </xf>
    <xf numFmtId="0" fontId="2" fillId="20" borderId="19" xfId="0" applyFont="1" applyFill="1" applyBorder="1" applyAlignment="1">
      <alignment horizontal="left" vertical="center"/>
    </xf>
    <xf numFmtId="49" fontId="3" fillId="19" borderId="24" xfId="0" applyNumberFormat="1" applyFont="1" applyFill="1" applyBorder="1" applyAlignment="1">
      <alignment horizontal="center" vertical="center"/>
    </xf>
    <xf numFmtId="49" fontId="3" fillId="19" borderId="24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9" fontId="3" fillId="19" borderId="19" xfId="0" applyNumberFormat="1" applyFont="1" applyFill="1" applyBorder="1" applyAlignment="1">
      <alignment horizontal="center" vertical="center"/>
    </xf>
    <xf numFmtId="49" fontId="16" fillId="18" borderId="15" xfId="0" applyNumberFormat="1" applyFont="1" applyFill="1" applyBorder="1" applyAlignment="1">
      <alignment horizontal="center" vertical="center"/>
    </xf>
    <xf numFmtId="0" fontId="3" fillId="19" borderId="0" xfId="0" applyFont="1" applyFill="1" applyBorder="1" applyAlignment="1">
      <alignment horizontal="right" vertical="top"/>
    </xf>
    <xf numFmtId="0" fontId="9" fillId="12" borderId="9" xfId="0" applyFont="1" applyFill="1" applyBorder="1" applyAlignment="1">
      <alignment horizontal="left" vertical="top"/>
    </xf>
    <xf numFmtId="0" fontId="13" fillId="16" borderId="13" xfId="0" applyFont="1" applyFill="1" applyBorder="1" applyAlignment="1">
      <alignment horizontal="left" vertical="top"/>
    </xf>
    <xf numFmtId="0" fontId="5" fillId="8" borderId="5" xfId="0" applyFont="1" applyFill="1" applyBorder="1" applyAlignment="1">
      <alignment horizontal="center" vertical="top"/>
    </xf>
    <xf numFmtId="49" fontId="11" fillId="14" borderId="11" xfId="0" applyNumberFormat="1" applyFont="1" applyFill="1" applyBorder="1" applyAlignment="1">
      <alignment horizontal="center" vertical="top"/>
    </xf>
    <xf numFmtId="0" fontId="35" fillId="24" borderId="41" xfId="0" applyFont="1" applyFill="1" applyBorder="1" applyAlignment="1">
      <alignment horizontal="right" vertical="top"/>
    </xf>
    <xf numFmtId="0" fontId="35" fillId="24" borderId="51" xfId="0" applyFont="1" applyFill="1" applyBorder="1" applyAlignment="1">
      <alignment horizontal="right" vertical="top"/>
    </xf>
    <xf numFmtId="0" fontId="35" fillId="24" borderId="39" xfId="0" applyFont="1" applyFill="1" applyBorder="1" applyAlignment="1">
      <alignment horizontal="right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val>
            <c:numRef>
              <c:f>Sheet1!$B$2:$B$257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  <c:pt idx="6">
                  <c:v>21.0</c:v>
                </c:pt>
                <c:pt idx="7">
                  <c:v>28.0</c:v>
                </c:pt>
                <c:pt idx="8">
                  <c:v>36.0</c:v>
                </c:pt>
                <c:pt idx="9">
                  <c:v>45.0</c:v>
                </c:pt>
                <c:pt idx="10">
                  <c:v>55.0</c:v>
                </c:pt>
                <c:pt idx="11">
                  <c:v>66.0</c:v>
                </c:pt>
                <c:pt idx="12">
                  <c:v>78.0</c:v>
                </c:pt>
                <c:pt idx="13">
                  <c:v>91.0</c:v>
                </c:pt>
                <c:pt idx="14">
                  <c:v>105.0</c:v>
                </c:pt>
                <c:pt idx="15">
                  <c:v>120.0</c:v>
                </c:pt>
                <c:pt idx="16">
                  <c:v>136.0</c:v>
                </c:pt>
                <c:pt idx="17">
                  <c:v>153.0</c:v>
                </c:pt>
                <c:pt idx="18">
                  <c:v>171.0</c:v>
                </c:pt>
                <c:pt idx="19">
                  <c:v>190.0</c:v>
                </c:pt>
                <c:pt idx="20">
                  <c:v>210.0</c:v>
                </c:pt>
                <c:pt idx="21">
                  <c:v>231.0</c:v>
                </c:pt>
                <c:pt idx="22">
                  <c:v>253.0</c:v>
                </c:pt>
                <c:pt idx="23">
                  <c:v>276.0</c:v>
                </c:pt>
                <c:pt idx="24">
                  <c:v>300.0</c:v>
                </c:pt>
                <c:pt idx="25">
                  <c:v>325.0</c:v>
                </c:pt>
                <c:pt idx="26">
                  <c:v>351.0</c:v>
                </c:pt>
                <c:pt idx="27">
                  <c:v>378.0</c:v>
                </c:pt>
                <c:pt idx="28">
                  <c:v>406.0</c:v>
                </c:pt>
                <c:pt idx="29">
                  <c:v>435.0</c:v>
                </c:pt>
                <c:pt idx="30">
                  <c:v>465.0</c:v>
                </c:pt>
                <c:pt idx="31">
                  <c:v>496.0</c:v>
                </c:pt>
                <c:pt idx="32">
                  <c:v>528.0</c:v>
                </c:pt>
                <c:pt idx="33">
                  <c:v>561.0</c:v>
                </c:pt>
                <c:pt idx="34">
                  <c:v>595.0</c:v>
                </c:pt>
                <c:pt idx="35">
                  <c:v>630.0</c:v>
                </c:pt>
                <c:pt idx="36">
                  <c:v>666.0</c:v>
                </c:pt>
                <c:pt idx="37">
                  <c:v>703.0</c:v>
                </c:pt>
                <c:pt idx="38">
                  <c:v>741.0</c:v>
                </c:pt>
                <c:pt idx="39">
                  <c:v>780.0</c:v>
                </c:pt>
                <c:pt idx="40">
                  <c:v>820.0</c:v>
                </c:pt>
                <c:pt idx="41">
                  <c:v>861.0</c:v>
                </c:pt>
                <c:pt idx="42">
                  <c:v>903.0</c:v>
                </c:pt>
                <c:pt idx="43">
                  <c:v>946.0</c:v>
                </c:pt>
                <c:pt idx="44">
                  <c:v>990.0</c:v>
                </c:pt>
                <c:pt idx="45">
                  <c:v>1035.0</c:v>
                </c:pt>
                <c:pt idx="46">
                  <c:v>1081.0</c:v>
                </c:pt>
                <c:pt idx="47">
                  <c:v>1128.0</c:v>
                </c:pt>
                <c:pt idx="48">
                  <c:v>1176.0</c:v>
                </c:pt>
                <c:pt idx="49">
                  <c:v>1225.0</c:v>
                </c:pt>
                <c:pt idx="50">
                  <c:v>1275.0</c:v>
                </c:pt>
                <c:pt idx="51">
                  <c:v>1326.0</c:v>
                </c:pt>
                <c:pt idx="52">
                  <c:v>1378.0</c:v>
                </c:pt>
                <c:pt idx="53">
                  <c:v>1431.0</c:v>
                </c:pt>
                <c:pt idx="54">
                  <c:v>1485.0</c:v>
                </c:pt>
                <c:pt idx="55">
                  <c:v>1540.0</c:v>
                </c:pt>
                <c:pt idx="56">
                  <c:v>1596.0</c:v>
                </c:pt>
                <c:pt idx="57">
                  <c:v>1653.0</c:v>
                </c:pt>
                <c:pt idx="58">
                  <c:v>1711.0</c:v>
                </c:pt>
                <c:pt idx="59">
                  <c:v>1770.0</c:v>
                </c:pt>
                <c:pt idx="60">
                  <c:v>1830.0</c:v>
                </c:pt>
                <c:pt idx="61">
                  <c:v>1891.0</c:v>
                </c:pt>
                <c:pt idx="62">
                  <c:v>1953.0</c:v>
                </c:pt>
                <c:pt idx="63">
                  <c:v>2016.0</c:v>
                </c:pt>
                <c:pt idx="64">
                  <c:v>2080.0</c:v>
                </c:pt>
                <c:pt idx="65">
                  <c:v>2145.0</c:v>
                </c:pt>
                <c:pt idx="66">
                  <c:v>2211.0</c:v>
                </c:pt>
                <c:pt idx="67">
                  <c:v>2278.0</c:v>
                </c:pt>
                <c:pt idx="68">
                  <c:v>2346.0</c:v>
                </c:pt>
                <c:pt idx="69">
                  <c:v>2415.0</c:v>
                </c:pt>
                <c:pt idx="70">
                  <c:v>2485.0</c:v>
                </c:pt>
                <c:pt idx="71">
                  <c:v>2556.0</c:v>
                </c:pt>
                <c:pt idx="72">
                  <c:v>2628.0</c:v>
                </c:pt>
                <c:pt idx="73">
                  <c:v>2701.0</c:v>
                </c:pt>
                <c:pt idx="74">
                  <c:v>2775.0</c:v>
                </c:pt>
                <c:pt idx="75">
                  <c:v>2850.0</c:v>
                </c:pt>
                <c:pt idx="76">
                  <c:v>2926.0</c:v>
                </c:pt>
                <c:pt idx="77">
                  <c:v>3003.0</c:v>
                </c:pt>
                <c:pt idx="78">
                  <c:v>3081.0</c:v>
                </c:pt>
                <c:pt idx="79">
                  <c:v>3160.0</c:v>
                </c:pt>
                <c:pt idx="80">
                  <c:v>3240.0</c:v>
                </c:pt>
                <c:pt idx="81">
                  <c:v>3321.0</c:v>
                </c:pt>
                <c:pt idx="82">
                  <c:v>3403.0</c:v>
                </c:pt>
                <c:pt idx="83">
                  <c:v>3486.0</c:v>
                </c:pt>
                <c:pt idx="84">
                  <c:v>3570.0</c:v>
                </c:pt>
                <c:pt idx="85">
                  <c:v>3655.0</c:v>
                </c:pt>
                <c:pt idx="86">
                  <c:v>3741.0</c:v>
                </c:pt>
                <c:pt idx="87">
                  <c:v>3828.0</c:v>
                </c:pt>
                <c:pt idx="88">
                  <c:v>3916.0</c:v>
                </c:pt>
                <c:pt idx="89">
                  <c:v>4005.0</c:v>
                </c:pt>
                <c:pt idx="90">
                  <c:v>4095.0</c:v>
                </c:pt>
                <c:pt idx="91">
                  <c:v>4186.0</c:v>
                </c:pt>
                <c:pt idx="92">
                  <c:v>4278.0</c:v>
                </c:pt>
                <c:pt idx="93">
                  <c:v>4371.0</c:v>
                </c:pt>
                <c:pt idx="94">
                  <c:v>4465.0</c:v>
                </c:pt>
                <c:pt idx="95">
                  <c:v>4560.0</c:v>
                </c:pt>
                <c:pt idx="96">
                  <c:v>4656.0</c:v>
                </c:pt>
                <c:pt idx="97">
                  <c:v>4753.0</c:v>
                </c:pt>
                <c:pt idx="98">
                  <c:v>4851.0</c:v>
                </c:pt>
                <c:pt idx="99">
                  <c:v>4950.0</c:v>
                </c:pt>
                <c:pt idx="100">
                  <c:v>5050.0</c:v>
                </c:pt>
                <c:pt idx="101">
                  <c:v>5151.0</c:v>
                </c:pt>
                <c:pt idx="102">
                  <c:v>5253.0</c:v>
                </c:pt>
                <c:pt idx="103">
                  <c:v>5356.0</c:v>
                </c:pt>
                <c:pt idx="104">
                  <c:v>5460.0</c:v>
                </c:pt>
                <c:pt idx="105">
                  <c:v>5565.0</c:v>
                </c:pt>
                <c:pt idx="106">
                  <c:v>5671.0</c:v>
                </c:pt>
                <c:pt idx="107">
                  <c:v>5778.0</c:v>
                </c:pt>
                <c:pt idx="108">
                  <c:v>5886.0</c:v>
                </c:pt>
                <c:pt idx="109">
                  <c:v>5995.0</c:v>
                </c:pt>
                <c:pt idx="110">
                  <c:v>6105.0</c:v>
                </c:pt>
                <c:pt idx="111">
                  <c:v>6216.0</c:v>
                </c:pt>
                <c:pt idx="112">
                  <c:v>6328.0</c:v>
                </c:pt>
                <c:pt idx="113">
                  <c:v>6441.0</c:v>
                </c:pt>
                <c:pt idx="114">
                  <c:v>6555.0</c:v>
                </c:pt>
                <c:pt idx="115">
                  <c:v>6670.0</c:v>
                </c:pt>
                <c:pt idx="116">
                  <c:v>6786.0</c:v>
                </c:pt>
                <c:pt idx="117">
                  <c:v>6903.0</c:v>
                </c:pt>
                <c:pt idx="118">
                  <c:v>7021.0</c:v>
                </c:pt>
                <c:pt idx="119">
                  <c:v>7140.0</c:v>
                </c:pt>
                <c:pt idx="120">
                  <c:v>7260.0</c:v>
                </c:pt>
                <c:pt idx="121">
                  <c:v>7381.0</c:v>
                </c:pt>
                <c:pt idx="122">
                  <c:v>7503.0</c:v>
                </c:pt>
                <c:pt idx="123">
                  <c:v>7626.0</c:v>
                </c:pt>
                <c:pt idx="124">
                  <c:v>7750.0</c:v>
                </c:pt>
                <c:pt idx="125">
                  <c:v>7875.0</c:v>
                </c:pt>
                <c:pt idx="126">
                  <c:v>8001.0</c:v>
                </c:pt>
                <c:pt idx="127">
                  <c:v>8128.0</c:v>
                </c:pt>
                <c:pt idx="128">
                  <c:v>8256.0</c:v>
                </c:pt>
                <c:pt idx="129">
                  <c:v>8385.0</c:v>
                </c:pt>
                <c:pt idx="130">
                  <c:v>8515.0</c:v>
                </c:pt>
                <c:pt idx="131">
                  <c:v>8646.0</c:v>
                </c:pt>
                <c:pt idx="132">
                  <c:v>8778.0</c:v>
                </c:pt>
                <c:pt idx="133">
                  <c:v>8911.0</c:v>
                </c:pt>
                <c:pt idx="134">
                  <c:v>9045.0</c:v>
                </c:pt>
                <c:pt idx="135">
                  <c:v>9180.0</c:v>
                </c:pt>
                <c:pt idx="136">
                  <c:v>9316.0</c:v>
                </c:pt>
                <c:pt idx="137">
                  <c:v>9453.0</c:v>
                </c:pt>
                <c:pt idx="138">
                  <c:v>9591.0</c:v>
                </c:pt>
                <c:pt idx="139">
                  <c:v>9730.0</c:v>
                </c:pt>
                <c:pt idx="140">
                  <c:v>9870.0</c:v>
                </c:pt>
                <c:pt idx="141">
                  <c:v>10011.0</c:v>
                </c:pt>
                <c:pt idx="142">
                  <c:v>10153.0</c:v>
                </c:pt>
                <c:pt idx="143">
                  <c:v>10296.0</c:v>
                </c:pt>
                <c:pt idx="144">
                  <c:v>10440.0</c:v>
                </c:pt>
                <c:pt idx="145">
                  <c:v>10585.0</c:v>
                </c:pt>
                <c:pt idx="146">
                  <c:v>10731.0</c:v>
                </c:pt>
                <c:pt idx="147">
                  <c:v>10878.0</c:v>
                </c:pt>
                <c:pt idx="148">
                  <c:v>11026.0</c:v>
                </c:pt>
                <c:pt idx="149">
                  <c:v>11175.0</c:v>
                </c:pt>
                <c:pt idx="150">
                  <c:v>11325.0</c:v>
                </c:pt>
                <c:pt idx="151">
                  <c:v>11476.0</c:v>
                </c:pt>
                <c:pt idx="152">
                  <c:v>11628.0</c:v>
                </c:pt>
                <c:pt idx="153">
                  <c:v>11781.0</c:v>
                </c:pt>
                <c:pt idx="154">
                  <c:v>11935.0</c:v>
                </c:pt>
                <c:pt idx="155">
                  <c:v>12090.0</c:v>
                </c:pt>
                <c:pt idx="156">
                  <c:v>12246.0</c:v>
                </c:pt>
                <c:pt idx="157">
                  <c:v>12403.0</c:v>
                </c:pt>
                <c:pt idx="158">
                  <c:v>12561.0</c:v>
                </c:pt>
                <c:pt idx="159">
                  <c:v>12720.0</c:v>
                </c:pt>
                <c:pt idx="160">
                  <c:v>12880.0</c:v>
                </c:pt>
                <c:pt idx="161">
                  <c:v>13041.0</c:v>
                </c:pt>
                <c:pt idx="162">
                  <c:v>13203.0</c:v>
                </c:pt>
                <c:pt idx="163">
                  <c:v>13366.0</c:v>
                </c:pt>
                <c:pt idx="164">
                  <c:v>13530.0</c:v>
                </c:pt>
                <c:pt idx="165">
                  <c:v>13695.0</c:v>
                </c:pt>
                <c:pt idx="166">
                  <c:v>13861.0</c:v>
                </c:pt>
                <c:pt idx="167">
                  <c:v>14028.0</c:v>
                </c:pt>
                <c:pt idx="168">
                  <c:v>14196.0</c:v>
                </c:pt>
                <c:pt idx="169">
                  <c:v>14365.0</c:v>
                </c:pt>
                <c:pt idx="170">
                  <c:v>14535.0</c:v>
                </c:pt>
                <c:pt idx="171">
                  <c:v>14706.0</c:v>
                </c:pt>
                <c:pt idx="172">
                  <c:v>14878.0</c:v>
                </c:pt>
                <c:pt idx="173">
                  <c:v>15051.0</c:v>
                </c:pt>
                <c:pt idx="174">
                  <c:v>15225.0</c:v>
                </c:pt>
                <c:pt idx="175">
                  <c:v>15400.0</c:v>
                </c:pt>
                <c:pt idx="176">
                  <c:v>15576.0</c:v>
                </c:pt>
                <c:pt idx="177">
                  <c:v>15753.0</c:v>
                </c:pt>
                <c:pt idx="178">
                  <c:v>15931.0</c:v>
                </c:pt>
                <c:pt idx="179">
                  <c:v>16110.0</c:v>
                </c:pt>
                <c:pt idx="180">
                  <c:v>16290.0</c:v>
                </c:pt>
                <c:pt idx="181">
                  <c:v>16471.0</c:v>
                </c:pt>
                <c:pt idx="182">
                  <c:v>16653.0</c:v>
                </c:pt>
                <c:pt idx="183">
                  <c:v>16836.0</c:v>
                </c:pt>
                <c:pt idx="184">
                  <c:v>17020.0</c:v>
                </c:pt>
                <c:pt idx="185">
                  <c:v>17205.0</c:v>
                </c:pt>
                <c:pt idx="186">
                  <c:v>17391.0</c:v>
                </c:pt>
                <c:pt idx="187">
                  <c:v>17578.0</c:v>
                </c:pt>
                <c:pt idx="188">
                  <c:v>17766.0</c:v>
                </c:pt>
                <c:pt idx="189">
                  <c:v>17955.0</c:v>
                </c:pt>
                <c:pt idx="190">
                  <c:v>18145.0</c:v>
                </c:pt>
                <c:pt idx="191">
                  <c:v>18336.0</c:v>
                </c:pt>
                <c:pt idx="192">
                  <c:v>18528.0</c:v>
                </c:pt>
                <c:pt idx="193">
                  <c:v>18721.0</c:v>
                </c:pt>
                <c:pt idx="194">
                  <c:v>18915.0</c:v>
                </c:pt>
                <c:pt idx="195">
                  <c:v>19110.0</c:v>
                </c:pt>
                <c:pt idx="196">
                  <c:v>19306.0</c:v>
                </c:pt>
                <c:pt idx="197">
                  <c:v>19503.0</c:v>
                </c:pt>
                <c:pt idx="198">
                  <c:v>19701.0</c:v>
                </c:pt>
                <c:pt idx="199">
                  <c:v>19900.0</c:v>
                </c:pt>
                <c:pt idx="200">
                  <c:v>20100.0</c:v>
                </c:pt>
                <c:pt idx="201">
                  <c:v>20301.0</c:v>
                </c:pt>
                <c:pt idx="202">
                  <c:v>20503.0</c:v>
                </c:pt>
                <c:pt idx="203">
                  <c:v>20706.0</c:v>
                </c:pt>
                <c:pt idx="204">
                  <c:v>20910.0</c:v>
                </c:pt>
                <c:pt idx="205">
                  <c:v>21115.0</c:v>
                </c:pt>
                <c:pt idx="206">
                  <c:v>21321.0</c:v>
                </c:pt>
                <c:pt idx="207">
                  <c:v>21528.0</c:v>
                </c:pt>
                <c:pt idx="208">
                  <c:v>21736.0</c:v>
                </c:pt>
                <c:pt idx="209">
                  <c:v>21945.0</c:v>
                </c:pt>
                <c:pt idx="210">
                  <c:v>22155.0</c:v>
                </c:pt>
                <c:pt idx="211">
                  <c:v>22366.0</c:v>
                </c:pt>
                <c:pt idx="212">
                  <c:v>22578.0</c:v>
                </c:pt>
                <c:pt idx="213">
                  <c:v>22791.0</c:v>
                </c:pt>
                <c:pt idx="214">
                  <c:v>23005.0</c:v>
                </c:pt>
                <c:pt idx="215">
                  <c:v>23220.0</c:v>
                </c:pt>
                <c:pt idx="216">
                  <c:v>23436.0</c:v>
                </c:pt>
                <c:pt idx="217">
                  <c:v>23653.0</c:v>
                </c:pt>
                <c:pt idx="218">
                  <c:v>23871.0</c:v>
                </c:pt>
                <c:pt idx="219">
                  <c:v>24090.0</c:v>
                </c:pt>
                <c:pt idx="220">
                  <c:v>24310.0</c:v>
                </c:pt>
                <c:pt idx="221">
                  <c:v>24531.0</c:v>
                </c:pt>
                <c:pt idx="222">
                  <c:v>24753.0</c:v>
                </c:pt>
                <c:pt idx="223">
                  <c:v>24976.0</c:v>
                </c:pt>
                <c:pt idx="224">
                  <c:v>25200.0</c:v>
                </c:pt>
                <c:pt idx="225">
                  <c:v>25425.0</c:v>
                </c:pt>
                <c:pt idx="226">
                  <c:v>25651.0</c:v>
                </c:pt>
                <c:pt idx="227">
                  <c:v>25878.0</c:v>
                </c:pt>
                <c:pt idx="228">
                  <c:v>26106.0</c:v>
                </c:pt>
                <c:pt idx="229">
                  <c:v>26335.0</c:v>
                </c:pt>
                <c:pt idx="230">
                  <c:v>26565.0</c:v>
                </c:pt>
                <c:pt idx="231">
                  <c:v>26796.0</c:v>
                </c:pt>
                <c:pt idx="232">
                  <c:v>27028.0</c:v>
                </c:pt>
                <c:pt idx="233">
                  <c:v>27261.0</c:v>
                </c:pt>
                <c:pt idx="234">
                  <c:v>27495.0</c:v>
                </c:pt>
                <c:pt idx="235">
                  <c:v>27730.0</c:v>
                </c:pt>
                <c:pt idx="236">
                  <c:v>27966.0</c:v>
                </c:pt>
                <c:pt idx="237">
                  <c:v>28203.0</c:v>
                </c:pt>
                <c:pt idx="238">
                  <c:v>28441.0</c:v>
                </c:pt>
                <c:pt idx="239">
                  <c:v>28680.0</c:v>
                </c:pt>
                <c:pt idx="240">
                  <c:v>28920.0</c:v>
                </c:pt>
                <c:pt idx="241">
                  <c:v>29161.0</c:v>
                </c:pt>
                <c:pt idx="242">
                  <c:v>29403.0</c:v>
                </c:pt>
                <c:pt idx="243">
                  <c:v>29646.0</c:v>
                </c:pt>
                <c:pt idx="244">
                  <c:v>29890.0</c:v>
                </c:pt>
                <c:pt idx="245">
                  <c:v>30135.0</c:v>
                </c:pt>
                <c:pt idx="246">
                  <c:v>30381.0</c:v>
                </c:pt>
                <c:pt idx="247">
                  <c:v>30628.0</c:v>
                </c:pt>
                <c:pt idx="248">
                  <c:v>30876.0</c:v>
                </c:pt>
                <c:pt idx="249">
                  <c:v>31125.0</c:v>
                </c:pt>
                <c:pt idx="250">
                  <c:v>31375.0</c:v>
                </c:pt>
                <c:pt idx="251">
                  <c:v>31626.0</c:v>
                </c:pt>
                <c:pt idx="252">
                  <c:v>31878.0</c:v>
                </c:pt>
                <c:pt idx="253">
                  <c:v>32131.0</c:v>
                </c:pt>
                <c:pt idx="254">
                  <c:v>32385.0</c:v>
                </c:pt>
                <c:pt idx="255">
                  <c:v>32640.0</c:v>
                </c:pt>
              </c:numCache>
            </c:numRef>
          </c:val>
        </c:ser>
        <c:ser>
          <c:idx val="1"/>
          <c:order val="1"/>
          <c:val>
            <c:numRef>
              <c:f>Sheet1!$C$2:$C$257</c:f>
              <c:numCache>
                <c:formatCode>0.0</c:formatCode>
                <c:ptCount val="256"/>
                <c:pt idx="0">
                  <c:v>0.0</c:v>
                </c:pt>
                <c:pt idx="1">
                  <c:v>2.0</c:v>
                </c:pt>
                <c:pt idx="2">
                  <c:v>4.754887502163469</c:v>
                </c:pt>
                <c:pt idx="3">
                  <c:v>8.0</c:v>
                </c:pt>
                <c:pt idx="4">
                  <c:v>11.60964047443681</c:v>
                </c:pt>
                <c:pt idx="5">
                  <c:v>15.50977500432694</c:v>
                </c:pt>
                <c:pt idx="6">
                  <c:v>19.65148445440323</c:v>
                </c:pt>
                <c:pt idx="7">
                  <c:v>24.0</c:v>
                </c:pt>
                <c:pt idx="8">
                  <c:v>28.52932501298081</c:v>
                </c:pt>
                <c:pt idx="9">
                  <c:v>33.21928094887362</c:v>
                </c:pt>
                <c:pt idx="10">
                  <c:v>38.05374780501027</c:v>
                </c:pt>
                <c:pt idx="11">
                  <c:v>43.01955000865388</c:v>
                </c:pt>
                <c:pt idx="12">
                  <c:v>48.1057163358342</c:v>
                </c:pt>
                <c:pt idx="13">
                  <c:v>53.30296890880645</c:v>
                </c:pt>
                <c:pt idx="14">
                  <c:v>58.60335893412778</c:v>
                </c:pt>
                <c:pt idx="15">
                  <c:v>64.0</c:v>
                </c:pt>
                <c:pt idx="16">
                  <c:v>69.48686830125578</c:v>
                </c:pt>
                <c:pt idx="17">
                  <c:v>75.05865002596161</c:v>
                </c:pt>
                <c:pt idx="18">
                  <c:v>80.71062275542811</c:v>
                </c:pt>
                <c:pt idx="19">
                  <c:v>86.43856189774724</c:v>
                </c:pt>
                <c:pt idx="20">
                  <c:v>92.23866587835397</c:v>
                </c:pt>
                <c:pt idx="21">
                  <c:v>98.10749561002054</c:v>
                </c:pt>
                <c:pt idx="22">
                  <c:v>104.0419249893113</c:v>
                </c:pt>
                <c:pt idx="23">
                  <c:v>110.0391000173078</c:v>
                </c:pt>
                <c:pt idx="24">
                  <c:v>116.0964047443681</c:v>
                </c:pt>
                <c:pt idx="25">
                  <c:v>122.2114326716684</c:v>
                </c:pt>
                <c:pt idx="26">
                  <c:v>128.3819625584137</c:v>
                </c:pt>
                <c:pt idx="27">
                  <c:v>134.6059378176129</c:v>
                </c:pt>
                <c:pt idx="28">
                  <c:v>140.8814488586995</c:v>
                </c:pt>
                <c:pt idx="29">
                  <c:v>147.2067178682556</c:v>
                </c:pt>
                <c:pt idx="30">
                  <c:v>153.5800856219932</c:v>
                </c:pt>
                <c:pt idx="31">
                  <c:v>160.0</c:v>
                </c:pt>
                <c:pt idx="32">
                  <c:v>166.465005938829</c:v>
                </c:pt>
                <c:pt idx="33">
                  <c:v>172.9737366025116</c:v>
                </c:pt>
                <c:pt idx="34">
                  <c:v>179.5249055930738</c:v>
                </c:pt>
                <c:pt idx="35">
                  <c:v>186.1173000519232</c:v>
                </c:pt>
                <c:pt idx="36">
                  <c:v>192.7497745282712</c:v>
                </c:pt>
                <c:pt idx="37">
                  <c:v>199.4212455108562</c:v>
                </c:pt>
                <c:pt idx="38">
                  <c:v>206.1306865356277</c:v>
                </c:pt>
                <c:pt idx="39">
                  <c:v>212.8771237954945</c:v>
                </c:pt>
                <c:pt idx="40">
                  <c:v>219.6596321893414</c:v>
                </c:pt>
                <c:pt idx="41">
                  <c:v>226.4773317567079</c:v>
                </c:pt>
                <c:pt idx="42">
                  <c:v>233.3293844521902</c:v>
                </c:pt>
                <c:pt idx="43">
                  <c:v>240.2149912200411</c:v>
                </c:pt>
                <c:pt idx="44">
                  <c:v>247.1333893348354</c:v>
                </c:pt>
                <c:pt idx="45">
                  <c:v>254.0838499786226</c:v>
                </c:pt>
                <c:pt idx="46">
                  <c:v>261.065676028849</c:v>
                </c:pt>
                <c:pt idx="47">
                  <c:v>268.0782000346155</c:v>
                </c:pt>
                <c:pt idx="48">
                  <c:v>275.1207823616452</c:v>
                </c:pt>
                <c:pt idx="49">
                  <c:v>282.1928094887362</c:v>
                </c:pt>
                <c:pt idx="50">
                  <c:v>289.2936924405463</c:v>
                </c:pt>
                <c:pt idx="51">
                  <c:v>296.4228653433368</c:v>
                </c:pt>
                <c:pt idx="52">
                  <c:v>303.5797840918496</c:v>
                </c:pt>
                <c:pt idx="53">
                  <c:v>310.7639251168274</c:v>
                </c:pt>
                <c:pt idx="54">
                  <c:v>317.9747842438562</c:v>
                </c:pt>
                <c:pt idx="55">
                  <c:v>325.2118756352259</c:v>
                </c:pt>
                <c:pt idx="56">
                  <c:v>332.4747308073903</c:v>
                </c:pt>
                <c:pt idx="57">
                  <c:v>339.7628977173991</c:v>
                </c:pt>
                <c:pt idx="58">
                  <c:v>347.0759399123486</c:v>
                </c:pt>
                <c:pt idx="59">
                  <c:v>354.4134357365111</c:v>
                </c:pt>
                <c:pt idx="60">
                  <c:v>361.7749775913361</c:v>
                </c:pt>
                <c:pt idx="61">
                  <c:v>369.1601712439863</c:v>
                </c:pt>
                <c:pt idx="62">
                  <c:v>376.5686351804948</c:v>
                </c:pt>
                <c:pt idx="63">
                  <c:v>384.0</c:v>
                </c:pt>
                <c:pt idx="64">
                  <c:v>391.4539078468495</c:v>
                </c:pt>
                <c:pt idx="65">
                  <c:v>398.9300118776579</c:v>
                </c:pt>
                <c:pt idx="66">
                  <c:v>406.4279757606707</c:v>
                </c:pt>
                <c:pt idx="67">
                  <c:v>413.9474732050231</c:v>
                </c:pt>
                <c:pt idx="68">
                  <c:v>421.4881875176937</c:v>
                </c:pt>
                <c:pt idx="69">
                  <c:v>429.0498111861477</c:v>
                </c:pt>
                <c:pt idx="70">
                  <c:v>436.6320454848324</c:v>
                </c:pt>
                <c:pt idx="71">
                  <c:v>444.2346001038464</c:v>
                </c:pt>
                <c:pt idx="72">
                  <c:v>451.8571927982413</c:v>
                </c:pt>
                <c:pt idx="73">
                  <c:v>459.4995490565424</c:v>
                </c:pt>
                <c:pt idx="74">
                  <c:v>467.161401787191</c:v>
                </c:pt>
                <c:pt idx="75">
                  <c:v>474.8424910217125</c:v>
                </c:pt>
                <c:pt idx="76">
                  <c:v>482.5425636335074</c:v>
                </c:pt>
                <c:pt idx="77">
                  <c:v>490.2613730712554</c:v>
                </c:pt>
                <c:pt idx="78">
                  <c:v>497.9986791059911</c:v>
                </c:pt>
                <c:pt idx="79">
                  <c:v>505.754247590989</c:v>
                </c:pt>
                <c:pt idx="80">
                  <c:v>513.5278502336546</c:v>
                </c:pt>
                <c:pt idx="81">
                  <c:v>521.319264378683</c:v>
                </c:pt>
                <c:pt idx="82">
                  <c:v>529.1282728017948</c:v>
                </c:pt>
                <c:pt idx="83">
                  <c:v>536.9546635134159</c:v>
                </c:pt>
                <c:pt idx="84">
                  <c:v>544.7982295717047</c:v>
                </c:pt>
                <c:pt idx="85">
                  <c:v>552.6587689043803</c:v>
                </c:pt>
                <c:pt idx="86">
                  <c:v>560.5360841388394</c:v>
                </c:pt>
                <c:pt idx="87">
                  <c:v>568.4299824400821</c:v>
                </c:pt>
                <c:pt idx="88">
                  <c:v>576.3402753560094</c:v>
                </c:pt>
                <c:pt idx="89">
                  <c:v>584.2667786696707</c:v>
                </c:pt>
                <c:pt idx="90">
                  <c:v>592.2093122580813</c:v>
                </c:pt>
                <c:pt idx="91">
                  <c:v>600.1676999572452</c:v>
                </c:pt>
                <c:pt idx="92">
                  <c:v>608.141769433047</c:v>
                </c:pt>
                <c:pt idx="93">
                  <c:v>616.1313520576978</c:v>
                </c:pt>
                <c:pt idx="94">
                  <c:v>624.1362827914401</c:v>
                </c:pt>
                <c:pt idx="95">
                  <c:v>632.156400069231</c:v>
                </c:pt>
                <c:pt idx="96">
                  <c:v>640.1915456921514</c:v>
                </c:pt>
                <c:pt idx="97">
                  <c:v>648.2415647232905</c:v>
                </c:pt>
                <c:pt idx="98">
                  <c:v>656.3063053878813</c:v>
                </c:pt>
                <c:pt idx="99">
                  <c:v>664.3856189774725</c:v>
                </c:pt>
                <c:pt idx="100">
                  <c:v>672.4793597579313</c:v>
                </c:pt>
                <c:pt idx="101">
                  <c:v>680.5873848810924</c:v>
                </c:pt>
                <c:pt idx="102">
                  <c:v>688.7095542998714</c:v>
                </c:pt>
                <c:pt idx="103">
                  <c:v>696.8457306866735</c:v>
                </c:pt>
                <c:pt idx="104">
                  <c:v>704.9957793549428</c:v>
                </c:pt>
                <c:pt idx="105">
                  <c:v>713.1595681836991</c:v>
                </c:pt>
                <c:pt idx="106">
                  <c:v>721.3369675449227</c:v>
                </c:pt>
                <c:pt idx="107">
                  <c:v>729.5278502336547</c:v>
                </c:pt>
                <c:pt idx="108">
                  <c:v>737.732091400685</c:v>
                </c:pt>
                <c:pt idx="109">
                  <c:v>745.9495684877126</c:v>
                </c:pt>
                <c:pt idx="110">
                  <c:v>754.1801611648618</c:v>
                </c:pt>
                <c:pt idx="111">
                  <c:v>762.4237512704515</c:v>
                </c:pt>
                <c:pt idx="112">
                  <c:v>770.6802227529163</c:v>
                </c:pt>
                <c:pt idx="113">
                  <c:v>778.9494616147806</c:v>
                </c:pt>
                <c:pt idx="114">
                  <c:v>787.2313558586032</c:v>
                </c:pt>
                <c:pt idx="115">
                  <c:v>795.5257954347983</c:v>
                </c:pt>
                <c:pt idx="116">
                  <c:v>803.8326721912583</c:v>
                </c:pt>
                <c:pt idx="117">
                  <c:v>812.1518798246972</c:v>
                </c:pt>
                <c:pt idx="118">
                  <c:v>820.4833138336452</c:v>
                </c:pt>
                <c:pt idx="119">
                  <c:v>828.8268714730222</c:v>
                </c:pt>
                <c:pt idx="120">
                  <c:v>837.182451710226</c:v>
                </c:pt>
                <c:pt idx="121">
                  <c:v>845.5499551826722</c:v>
                </c:pt>
                <c:pt idx="122">
                  <c:v>853.9292841567264</c:v>
                </c:pt>
                <c:pt idx="123">
                  <c:v>862.3203424879727</c:v>
                </c:pt>
                <c:pt idx="124">
                  <c:v>870.723035582761</c:v>
                </c:pt>
                <c:pt idx="125">
                  <c:v>879.1372703609895</c:v>
                </c:pt>
                <c:pt idx="126">
                  <c:v>887.5629552200651</c:v>
                </c:pt>
                <c:pt idx="127">
                  <c:v>896.0</c:v>
                </c:pt>
                <c:pt idx="128">
                  <c:v>904.4483159495997</c:v>
                </c:pt>
                <c:pt idx="129">
                  <c:v>912.907815693699</c:v>
                </c:pt>
                <c:pt idx="130">
                  <c:v>921.378413201406</c:v>
                </c:pt>
                <c:pt idx="131">
                  <c:v>929.8600237553159</c:v>
                </c:pt>
                <c:pt idx="132">
                  <c:v>938.3525639216582</c:v>
                </c:pt>
                <c:pt idx="133">
                  <c:v>946.8559515213414</c:v>
                </c:pt>
                <c:pt idx="134">
                  <c:v>955.3701056018622</c:v>
                </c:pt>
                <c:pt idx="135">
                  <c:v>963.8949464100462</c:v>
                </c:pt>
                <c:pt idx="136">
                  <c:v>972.4303953655921</c:v>
                </c:pt>
                <c:pt idx="137">
                  <c:v>980.9763750353874</c:v>
                </c:pt>
                <c:pt idx="138">
                  <c:v>989.5328091085676</c:v>
                </c:pt>
                <c:pt idx="139">
                  <c:v>998.0996223722952</c:v>
                </c:pt>
                <c:pt idx="140">
                  <c:v>1006.67674068823</c:v>
                </c:pt>
                <c:pt idx="141">
                  <c:v>1015.264090969665</c:v>
                </c:pt>
                <c:pt idx="142">
                  <c:v>1023.86160115931</c:v>
                </c:pt>
                <c:pt idx="143">
                  <c:v>1032.469200207693</c:v>
                </c:pt>
                <c:pt idx="144">
                  <c:v>1041.086818052165</c:v>
                </c:pt>
                <c:pt idx="145">
                  <c:v>1049.714385596483</c:v>
                </c:pt>
                <c:pt idx="146">
                  <c:v>1058.351834690946</c:v>
                </c:pt>
                <c:pt idx="147">
                  <c:v>1066.999098113085</c:v>
                </c:pt>
                <c:pt idx="148">
                  <c:v>1075.656109548862</c:v>
                </c:pt>
                <c:pt idx="149">
                  <c:v>1084.322803574382</c:v>
                </c:pt>
                <c:pt idx="150">
                  <c:v>1092.999115638087</c:v>
                </c:pt>
                <c:pt idx="151">
                  <c:v>1101.684982043425</c:v>
                </c:pt>
                <c:pt idx="152">
                  <c:v>1110.380339931976</c:v>
                </c:pt>
                <c:pt idx="153">
                  <c:v>1119.085127267015</c:v>
                </c:pt>
                <c:pt idx="154">
                  <c:v>1127.799282817507</c:v>
                </c:pt>
                <c:pt idx="155">
                  <c:v>1136.522746142511</c:v>
                </c:pt>
                <c:pt idx="156">
                  <c:v>1145.255457575985</c:v>
                </c:pt>
                <c:pt idx="157">
                  <c:v>1153.997358211982</c:v>
                </c:pt>
                <c:pt idx="158">
                  <c:v>1162.748389890213</c:v>
                </c:pt>
                <c:pt idx="159">
                  <c:v>1171.508495181978</c:v>
                </c:pt>
                <c:pt idx="160">
                  <c:v>1180.277617376453</c:v>
                </c:pt>
                <c:pt idx="161">
                  <c:v>1189.05570046731</c:v>
                </c:pt>
                <c:pt idx="162">
                  <c:v>1197.842689139666</c:v>
                </c:pt>
                <c:pt idx="163">
                  <c:v>1206.638528757366</c:v>
                </c:pt>
                <c:pt idx="164">
                  <c:v>1215.443165350559</c:v>
                </c:pt>
                <c:pt idx="165">
                  <c:v>1224.25654560359</c:v>
                </c:pt>
                <c:pt idx="166">
                  <c:v>1233.078616843167</c:v>
                </c:pt>
                <c:pt idx="167">
                  <c:v>1241.909327026832</c:v>
                </c:pt>
                <c:pt idx="168">
                  <c:v>1250.74862473169</c:v>
                </c:pt>
                <c:pt idx="169">
                  <c:v>1259.596459143409</c:v>
                </c:pt>
                <c:pt idx="170">
                  <c:v>1268.452780045489</c:v>
                </c:pt>
                <c:pt idx="171">
                  <c:v>1277.317537808761</c:v>
                </c:pt>
                <c:pt idx="172">
                  <c:v>1286.190683381154</c:v>
                </c:pt>
                <c:pt idx="173">
                  <c:v>1295.072168277679</c:v>
                </c:pt>
                <c:pt idx="174">
                  <c:v>1303.961944570658</c:v>
                </c:pt>
                <c:pt idx="175">
                  <c:v>1312.859964880164</c:v>
                </c:pt>
                <c:pt idx="176">
                  <c:v>1321.766182364691</c:v>
                </c:pt>
                <c:pt idx="177">
                  <c:v>1330.680550712019</c:v>
                </c:pt>
                <c:pt idx="178">
                  <c:v>1339.603024130302</c:v>
                </c:pt>
                <c:pt idx="179">
                  <c:v>1348.533557339342</c:v>
                </c:pt>
                <c:pt idx="180">
                  <c:v>1357.47210556206</c:v>
                </c:pt>
                <c:pt idx="181">
                  <c:v>1366.418624516163</c:v>
                </c:pt>
                <c:pt idx="182">
                  <c:v>1375.37307040598</c:v>
                </c:pt>
                <c:pt idx="183">
                  <c:v>1384.33539991449</c:v>
                </c:pt>
                <c:pt idx="184">
                  <c:v>1393.305570195518</c:v>
                </c:pt>
                <c:pt idx="185">
                  <c:v>1402.283538866094</c:v>
                </c:pt>
                <c:pt idx="186">
                  <c:v>1411.269263998988</c:v>
                </c:pt>
                <c:pt idx="187">
                  <c:v>1420.262704115396</c:v>
                </c:pt>
                <c:pt idx="188">
                  <c:v>1429.263818177783</c:v>
                </c:pt>
                <c:pt idx="189">
                  <c:v>1438.27256558288</c:v>
                </c:pt>
                <c:pt idx="190">
                  <c:v>1447.288906154828</c:v>
                </c:pt>
                <c:pt idx="191">
                  <c:v>1456.312800138462</c:v>
                </c:pt>
                <c:pt idx="192">
                  <c:v>1465.34420819274</c:v>
                </c:pt>
                <c:pt idx="193">
                  <c:v>1474.383091384303</c:v>
                </c:pt>
                <c:pt idx="194">
                  <c:v>1483.429411181174</c:v>
                </c:pt>
                <c:pt idx="195">
                  <c:v>1492.483129446581</c:v>
                </c:pt>
                <c:pt idx="196">
                  <c:v>1501.544208432906</c:v>
                </c:pt>
                <c:pt idx="197">
                  <c:v>1510.612610775763</c:v>
                </c:pt>
                <c:pt idx="198">
                  <c:v>1519.688299488186</c:v>
                </c:pt>
                <c:pt idx="199">
                  <c:v>1528.771237954945</c:v>
                </c:pt>
                <c:pt idx="200">
                  <c:v>1537.861389926965</c:v>
                </c:pt>
                <c:pt idx="201">
                  <c:v>1546.958719515863</c:v>
                </c:pt>
                <c:pt idx="202">
                  <c:v>1556.063191188591</c:v>
                </c:pt>
                <c:pt idx="203">
                  <c:v>1565.174769762185</c:v>
                </c:pt>
                <c:pt idx="204">
                  <c:v>1574.293420398616</c:v>
                </c:pt>
                <c:pt idx="205">
                  <c:v>1583.419108599743</c:v>
                </c:pt>
                <c:pt idx="206">
                  <c:v>1592.55180020236</c:v>
                </c:pt>
                <c:pt idx="207">
                  <c:v>1601.691461373347</c:v>
                </c:pt>
                <c:pt idx="208">
                  <c:v>1610.838058604905</c:v>
                </c:pt>
                <c:pt idx="209">
                  <c:v>1619.991558709886</c:v>
                </c:pt>
                <c:pt idx="210">
                  <c:v>1629.151928817216</c:v>
                </c:pt>
                <c:pt idx="211">
                  <c:v>1638.319136367398</c:v>
                </c:pt>
                <c:pt idx="212">
                  <c:v>1647.493149108104</c:v>
                </c:pt>
                <c:pt idx="213">
                  <c:v>1656.673935089845</c:v>
                </c:pt>
                <c:pt idx="214">
                  <c:v>1665.861462661734</c:v>
                </c:pt>
                <c:pt idx="215">
                  <c:v>1675.055700467309</c:v>
                </c:pt>
                <c:pt idx="216">
                  <c:v>1684.256617440452</c:v>
                </c:pt>
                <c:pt idx="217">
                  <c:v>1693.46418280137</c:v>
                </c:pt>
                <c:pt idx="218">
                  <c:v>1702.678366052657</c:v>
                </c:pt>
                <c:pt idx="219">
                  <c:v>1711.899136975425</c:v>
                </c:pt>
                <c:pt idx="220">
                  <c:v>1721.126465625506</c:v>
                </c:pt>
                <c:pt idx="221">
                  <c:v>1730.360322329724</c:v>
                </c:pt>
                <c:pt idx="222">
                  <c:v>1739.600677682228</c:v>
                </c:pt>
                <c:pt idx="223">
                  <c:v>1748.847502540903</c:v>
                </c:pt>
                <c:pt idx="224">
                  <c:v>1758.100768023833</c:v>
                </c:pt>
                <c:pt idx="225">
                  <c:v>1767.360445505833</c:v>
                </c:pt>
                <c:pt idx="226">
                  <c:v>1776.626506615038</c:v>
                </c:pt>
                <c:pt idx="227">
                  <c:v>1785.898923229561</c:v>
                </c:pt>
                <c:pt idx="228">
                  <c:v>1795.1776674742</c:v>
                </c:pt>
                <c:pt idx="229">
                  <c:v>1804.462711717207</c:v>
                </c:pt>
                <c:pt idx="230">
                  <c:v>1813.754028567109</c:v>
                </c:pt>
                <c:pt idx="231">
                  <c:v>1823.051590869597</c:v>
                </c:pt>
                <c:pt idx="232">
                  <c:v>1832.355371704447</c:v>
                </c:pt>
                <c:pt idx="233">
                  <c:v>1841.665344382517</c:v>
                </c:pt>
                <c:pt idx="234">
                  <c:v>1850.981482442775</c:v>
                </c:pt>
                <c:pt idx="235">
                  <c:v>1860.303759649395</c:v>
                </c:pt>
                <c:pt idx="236">
                  <c:v>1869.632149988888</c:v>
                </c:pt>
                <c:pt idx="237">
                  <c:v>1878.966627667291</c:v>
                </c:pt>
                <c:pt idx="238">
                  <c:v>1888.3071671074</c:v>
                </c:pt>
                <c:pt idx="239">
                  <c:v>1897.653742946045</c:v>
                </c:pt>
                <c:pt idx="240">
                  <c:v>1907.006330031421</c:v>
                </c:pt>
                <c:pt idx="241">
                  <c:v>1916.364903420452</c:v>
                </c:pt>
                <c:pt idx="242">
                  <c:v>1925.729438376205</c:v>
                </c:pt>
                <c:pt idx="243">
                  <c:v>1935.099910365344</c:v>
                </c:pt>
                <c:pt idx="244">
                  <c:v>1944.47629505563</c:v>
                </c:pt>
                <c:pt idx="245">
                  <c:v>1953.858568313453</c:v>
                </c:pt>
                <c:pt idx="246">
                  <c:v>1963.246706201415</c:v>
                </c:pt>
                <c:pt idx="247">
                  <c:v>1972.640684975945</c:v>
                </c:pt>
                <c:pt idx="248">
                  <c:v>1982.040481084952</c:v>
                </c:pt>
                <c:pt idx="249">
                  <c:v>1991.446071165522</c:v>
                </c:pt>
                <c:pt idx="250">
                  <c:v>2000.857432041644</c:v>
                </c:pt>
                <c:pt idx="251">
                  <c:v>2010.27454072198</c:v>
                </c:pt>
                <c:pt idx="252">
                  <c:v>2019.69737439766</c:v>
                </c:pt>
                <c:pt idx="253">
                  <c:v>2029.12591044013</c:v>
                </c:pt>
                <c:pt idx="254">
                  <c:v>2038.560126399009</c:v>
                </c:pt>
                <c:pt idx="255">
                  <c:v>2048.0</c:v>
                </c:pt>
              </c:numCache>
            </c:numRef>
          </c:val>
        </c:ser>
        <c:shape val="box"/>
        <c:axId val="243728040"/>
        <c:axId val="243724600"/>
        <c:axId val="0"/>
      </c:bar3DChart>
      <c:catAx>
        <c:axId val="243728040"/>
        <c:scaling>
          <c:orientation val="minMax"/>
        </c:scaling>
        <c:axPos val="b"/>
        <c:tickLblPos val="nextTo"/>
        <c:crossAx val="243724600"/>
        <c:crosses val="autoZero"/>
        <c:auto val="1"/>
        <c:lblAlgn val="ctr"/>
        <c:lblOffset val="100"/>
      </c:catAx>
      <c:valAx>
        <c:axId val="243724600"/>
        <c:scaling>
          <c:orientation val="minMax"/>
        </c:scaling>
        <c:axPos val="l"/>
        <c:majorGridlines/>
        <c:numFmt formatCode="General" sourceLinked="1"/>
        <c:tickLblPos val="nextTo"/>
        <c:crossAx val="243728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ucsm.edu.pe/epregrado2015I/mod/quiz/grade.php?id=6529&amp;itemid=2135&amp;itemnumber=0&amp;gradeid=52691&amp;userid=3911" TargetMode="External"/><Relationship Id="rId510" Type="http://schemas.openxmlformats.org/officeDocument/2006/relationships/hyperlink" Target="http://www.ucsm.edu.pe/epregrado2015I/mod/quiz/grade.php?id=6529&amp;itemid=2135&amp;itemnumber=0&amp;gradeid=47003&amp;userid=2137" TargetMode="External"/><Relationship Id="rId511" Type="http://schemas.openxmlformats.org/officeDocument/2006/relationships/hyperlink" Target="http://www.ucsm.edu.pe/epregrado2015I/user/view.php?id=5161&amp;course=647" TargetMode="External"/><Relationship Id="rId512" Type="http://schemas.openxmlformats.org/officeDocument/2006/relationships/hyperlink" Target="http://www.ucsm.edu.pe/epregrado2015I/grade/report/user/index.php?userid=5161&amp;id=647" TargetMode="External"/><Relationship Id="rId20" Type="http://schemas.openxmlformats.org/officeDocument/2006/relationships/hyperlink" Target="http://www.ucsm.edu.pe/epregrado2015I/grade/report/user/index.php?userid=402&amp;id=648" TargetMode="External"/><Relationship Id="rId21" Type="http://schemas.openxmlformats.org/officeDocument/2006/relationships/hyperlink" Target="http://www.ucsm.edu.pe/epregrado2015I/grade/report/user/index.php?userid=3331&amp;id=648" TargetMode="External"/><Relationship Id="rId22" Type="http://schemas.openxmlformats.org/officeDocument/2006/relationships/hyperlink" Target="http://www.ucsm.edu.pe/epregrado2015I/grade/report/user/index.php?userid=4041&amp;id=648" TargetMode="External"/><Relationship Id="rId23" Type="http://schemas.openxmlformats.org/officeDocument/2006/relationships/hyperlink" Target="http://www.ucsm.edu.pe/epregrado2015I/grade/report/user/index.php?userid=3980&amp;id=648" TargetMode="External"/><Relationship Id="rId24" Type="http://schemas.openxmlformats.org/officeDocument/2006/relationships/hyperlink" Target="http://www.ucsm.edu.pe/epregrado2015I/grade/report/user/index.php?userid=80&amp;id=648" TargetMode="External"/><Relationship Id="rId25" Type="http://schemas.openxmlformats.org/officeDocument/2006/relationships/hyperlink" Target="http://www.ucsm.edu.pe/epregrado2015I/grade/report/user/index.php?userid=2957&amp;id=648" TargetMode="External"/><Relationship Id="rId26" Type="http://schemas.openxmlformats.org/officeDocument/2006/relationships/hyperlink" Target="http://www.ucsm.edu.pe/epregrado2015I/grade/report/user/index.php?userid=10259&amp;id=648" TargetMode="External"/><Relationship Id="rId27" Type="http://schemas.openxmlformats.org/officeDocument/2006/relationships/hyperlink" Target="http://www.ucsm.edu.pe/epregrado2015I/grade/report/user/index.php?userid=10260&amp;id=648" TargetMode="External"/><Relationship Id="rId28" Type="http://schemas.openxmlformats.org/officeDocument/2006/relationships/hyperlink" Target="http://www.ucsm.edu.pe/epregrado2015I/grade/report/user/index.php?userid=4224&amp;id=648" TargetMode="External"/><Relationship Id="rId29" Type="http://schemas.openxmlformats.org/officeDocument/2006/relationships/hyperlink" Target="http://www.ucsm.edu.pe/epregrado2015I/grade/report/user/index.php?userid=153&amp;id=648" TargetMode="External"/><Relationship Id="rId513" Type="http://schemas.openxmlformats.org/officeDocument/2006/relationships/hyperlink" Target="http://www.ucsm.edu.pe/epregrado2015I/mod/quiz/grade.php?id=6529&amp;itemid=2135&amp;itemnumber=0&amp;gradeid&amp;userid=5161" TargetMode="External"/><Relationship Id="rId514" Type="http://schemas.openxmlformats.org/officeDocument/2006/relationships/hyperlink" Target="http://www.ucsm.edu.pe/epregrado2015I/user/view.php?id=9379&amp;course=647" TargetMode="External"/><Relationship Id="rId515" Type="http://schemas.openxmlformats.org/officeDocument/2006/relationships/hyperlink" Target="http://www.ucsm.edu.pe/epregrado2015I/grade/report/user/index.php?userid=9379&amp;id=647" TargetMode="External"/><Relationship Id="rId516" Type="http://schemas.openxmlformats.org/officeDocument/2006/relationships/hyperlink" Target="http://www.ucsm.edu.pe/epregrado2015I/mod/quiz/grade.php?id=6529&amp;itemid=2135&amp;itemnumber=0&amp;gradeid=46627&amp;userid=9379" TargetMode="External"/><Relationship Id="rId517" Type="http://schemas.openxmlformats.org/officeDocument/2006/relationships/hyperlink" Target="http://www.ucsm.edu.pe/epregrado2015I/user/view.php?id=10635&amp;course=647" TargetMode="External"/><Relationship Id="rId518" Type="http://schemas.openxmlformats.org/officeDocument/2006/relationships/hyperlink" Target="http://www.ucsm.edu.pe/epregrado2015I/grade/report/user/index.php?userid=10635&amp;id=647" TargetMode="External"/><Relationship Id="rId519" Type="http://schemas.openxmlformats.org/officeDocument/2006/relationships/hyperlink" Target="http://www.ucsm.edu.pe/epregrado2015I/mod/quiz/grade.php?id=6529&amp;itemid=2135&amp;itemnumber=0&amp;gradeid=46624&amp;userid=10635" TargetMode="External"/><Relationship Id="rId170" Type="http://schemas.openxmlformats.org/officeDocument/2006/relationships/hyperlink" Target="http://www.ucsm.edu.pe/epregrado2015I/user/view.php?id=4774&amp;course=647" TargetMode="External"/><Relationship Id="rId171" Type="http://schemas.openxmlformats.org/officeDocument/2006/relationships/hyperlink" Target="http://www.ucsm.edu.pe/epregrado2015I/grade/report/user/index.php?userid=4774&amp;id=647" TargetMode="External"/><Relationship Id="rId172" Type="http://schemas.openxmlformats.org/officeDocument/2006/relationships/hyperlink" Target="http://www.ucsm.edu.pe/epregrado2015I/mod/quiz/grade.php?id=6529&amp;itemid=2135&amp;itemnumber=0&amp;gradeid=52693&amp;userid=4774" TargetMode="External"/><Relationship Id="rId173" Type="http://schemas.openxmlformats.org/officeDocument/2006/relationships/hyperlink" Target="http://www.ucsm.edu.pe/epregrado2015I/user/view.php?id=3613&amp;course=647" TargetMode="External"/><Relationship Id="rId174" Type="http://schemas.openxmlformats.org/officeDocument/2006/relationships/hyperlink" Target="http://www.ucsm.edu.pe/epregrado2015I/grade/report/user/index.php?userid=3613&amp;id=647" TargetMode="External"/><Relationship Id="rId175" Type="http://schemas.openxmlformats.org/officeDocument/2006/relationships/hyperlink" Target="http://www.ucsm.edu.pe/epregrado2015I/mod/quiz/grade.php?id=6529&amp;itemid=2135&amp;itemnumber=0&amp;gradeid=47004&amp;userid=3613" TargetMode="External"/><Relationship Id="rId176" Type="http://schemas.openxmlformats.org/officeDocument/2006/relationships/hyperlink" Target="http://www.ucsm.edu.pe/epregrado2015I/user/view.php?id=6936&amp;course=647" TargetMode="External"/><Relationship Id="rId177" Type="http://schemas.openxmlformats.org/officeDocument/2006/relationships/hyperlink" Target="http://www.ucsm.edu.pe/epregrado2015I/grade/report/user/index.php?userid=6936&amp;id=647" TargetMode="External"/><Relationship Id="rId178" Type="http://schemas.openxmlformats.org/officeDocument/2006/relationships/hyperlink" Target="http://www.ucsm.edu.pe/epregrado2015I/mod/quiz/grade.php?id=6529&amp;itemid=2135&amp;itemnumber=0&amp;gradeid&amp;userid=6936" TargetMode="External"/><Relationship Id="rId179" Type="http://schemas.openxmlformats.org/officeDocument/2006/relationships/hyperlink" Target="http://www.ucsm.edu.pe/epregrado2015I/user/view.php?id=1951&amp;course=647" TargetMode="External"/><Relationship Id="rId230" Type="http://schemas.openxmlformats.org/officeDocument/2006/relationships/hyperlink" Target="http://www.ucsm.edu.pe/epregrado2015I/grade/report/user/index.php?userid=3331&amp;id=647" TargetMode="External"/><Relationship Id="rId231" Type="http://schemas.openxmlformats.org/officeDocument/2006/relationships/hyperlink" Target="http://www.ucsm.edu.pe/epregrado2015I/mod/quiz/grade.php?id=6529&amp;itemid=2135&amp;itemnumber=0&amp;gradeid&amp;userid=3331" TargetMode="External"/><Relationship Id="rId232" Type="http://schemas.openxmlformats.org/officeDocument/2006/relationships/hyperlink" Target="http://www.ucsm.edu.pe/epregrado2015I/user/view.php?id=3091&amp;course=647" TargetMode="External"/><Relationship Id="rId233" Type="http://schemas.openxmlformats.org/officeDocument/2006/relationships/hyperlink" Target="http://www.ucsm.edu.pe/epregrado2015I/grade/report/user/index.php?userid=3091&amp;id=647" TargetMode="External"/><Relationship Id="rId234" Type="http://schemas.openxmlformats.org/officeDocument/2006/relationships/hyperlink" Target="http://www.ucsm.edu.pe/epregrado2015I/mod/quiz/grade.php?id=6529&amp;itemid=2135&amp;itemnumber=0&amp;gradeid=47008&amp;userid=3091" TargetMode="External"/><Relationship Id="rId235" Type="http://schemas.openxmlformats.org/officeDocument/2006/relationships/hyperlink" Target="http://www.ucsm.edu.pe/epregrado2015I/user/view.php?id=4041&amp;course=647" TargetMode="External"/><Relationship Id="rId236" Type="http://schemas.openxmlformats.org/officeDocument/2006/relationships/hyperlink" Target="http://www.ucsm.edu.pe/epregrado2015I/grade/report/user/index.php?userid=4041&amp;id=647" TargetMode="External"/><Relationship Id="rId237" Type="http://schemas.openxmlformats.org/officeDocument/2006/relationships/hyperlink" Target="http://www.ucsm.edu.pe/epregrado2015I/mod/quiz/grade.php?id=6529&amp;itemid=2135&amp;itemnumber=0&amp;gradeid&amp;userid=4041" TargetMode="External"/><Relationship Id="rId238" Type="http://schemas.openxmlformats.org/officeDocument/2006/relationships/hyperlink" Target="http://www.ucsm.edu.pe/epregrado2015I/user/view.php?id=80&amp;course=647" TargetMode="External"/><Relationship Id="rId239" Type="http://schemas.openxmlformats.org/officeDocument/2006/relationships/hyperlink" Target="http://www.ucsm.edu.pe/epregrado2015I/grade/report/user/index.php?userid=80&amp;id=647" TargetMode="External"/><Relationship Id="rId460" Type="http://schemas.openxmlformats.org/officeDocument/2006/relationships/hyperlink" Target="http://www.ucsm.edu.pe/epregrado2015I/user/view.php?id=8525&amp;course=647" TargetMode="External"/><Relationship Id="rId461" Type="http://schemas.openxmlformats.org/officeDocument/2006/relationships/hyperlink" Target="http://www.ucsm.edu.pe/epregrado2015I/grade/report/user/index.php?userid=8525&amp;id=647" TargetMode="External"/><Relationship Id="rId462" Type="http://schemas.openxmlformats.org/officeDocument/2006/relationships/hyperlink" Target="http://www.ucsm.edu.pe/epregrado2015I/mod/quiz/grade.php?id=6529&amp;itemid=2135&amp;itemnumber=0&amp;gradeid=52689&amp;userid=8525" TargetMode="External"/><Relationship Id="rId463" Type="http://schemas.openxmlformats.org/officeDocument/2006/relationships/hyperlink" Target="http://www.ucsm.edu.pe/epregrado2015I/user/view.php?id=2173&amp;course=647" TargetMode="External"/><Relationship Id="rId464" Type="http://schemas.openxmlformats.org/officeDocument/2006/relationships/hyperlink" Target="http://www.ucsm.edu.pe/epregrado2015I/grade/report/user/index.php?userid=2173&amp;id=647" TargetMode="External"/><Relationship Id="rId465" Type="http://schemas.openxmlformats.org/officeDocument/2006/relationships/hyperlink" Target="http://www.ucsm.edu.pe/epregrado2015I/mod/quiz/grade.php?id=6529&amp;itemid=2135&amp;itemnumber=0&amp;gradeid&amp;userid=2173" TargetMode="External"/><Relationship Id="rId466" Type="http://schemas.openxmlformats.org/officeDocument/2006/relationships/hyperlink" Target="http://www.ucsm.edu.pe/epregrado2015I/user/view.php?id=766&amp;course=647" TargetMode="External"/><Relationship Id="rId467" Type="http://schemas.openxmlformats.org/officeDocument/2006/relationships/hyperlink" Target="http://www.ucsm.edu.pe/epregrado2015I/grade/report/user/index.php?userid=766&amp;id=647" TargetMode="External"/><Relationship Id="rId468" Type="http://schemas.openxmlformats.org/officeDocument/2006/relationships/hyperlink" Target="http://www.ucsm.edu.pe/epregrado2015I/mod/quiz/grade.php?id=6529&amp;itemid=2135&amp;itemnumber=0&amp;gradeid=52697&amp;userid=766" TargetMode="External"/><Relationship Id="rId469" Type="http://schemas.openxmlformats.org/officeDocument/2006/relationships/hyperlink" Target="http://www.ucsm.edu.pe/epregrado2015I/user/view.php?id=1770&amp;course=647" TargetMode="External"/><Relationship Id="rId30" Type="http://schemas.openxmlformats.org/officeDocument/2006/relationships/hyperlink" Target="http://www.ucsm.edu.pe/epregrado2015I/grade/report/user/index.php?userid=16929&amp;id=648" TargetMode="External"/><Relationship Id="rId31" Type="http://schemas.openxmlformats.org/officeDocument/2006/relationships/hyperlink" Target="http://www.ucsm.edu.pe/epregrado2015I/grade/report/user/index.php?userid=3346&amp;id=648" TargetMode="External"/><Relationship Id="rId32" Type="http://schemas.openxmlformats.org/officeDocument/2006/relationships/hyperlink" Target="http://www.ucsm.edu.pe/epregrado2015I/grade/report/user/index.php?userid=18045&amp;id=648" TargetMode="External"/><Relationship Id="rId33" Type="http://schemas.openxmlformats.org/officeDocument/2006/relationships/hyperlink" Target="http://www.ucsm.edu.pe/epregrado2015I/grade/report/user/index.php?userid=300&amp;id=648" TargetMode="External"/><Relationship Id="rId34" Type="http://schemas.openxmlformats.org/officeDocument/2006/relationships/hyperlink" Target="http://www.ucsm.edu.pe/epregrado2015I/grade/report/user/index.php?userid=17813&amp;id=648" TargetMode="External"/><Relationship Id="rId35" Type="http://schemas.openxmlformats.org/officeDocument/2006/relationships/hyperlink" Target="http://www.ucsm.edu.pe/epregrado2015I/grade/report/user/index.php?userid=904&amp;id=648" TargetMode="External"/><Relationship Id="rId36" Type="http://schemas.openxmlformats.org/officeDocument/2006/relationships/hyperlink" Target="http://www.ucsm.edu.pe/epregrado2015I/grade/report/user/index.php?userid=7711&amp;id=648" TargetMode="External"/><Relationship Id="rId37" Type="http://schemas.openxmlformats.org/officeDocument/2006/relationships/hyperlink" Target="http://www.ucsm.edu.pe/epregrado2015I/grade/report/user/index.php?userid=1217&amp;id=648" TargetMode="External"/><Relationship Id="rId38" Type="http://schemas.openxmlformats.org/officeDocument/2006/relationships/hyperlink" Target="http://www.ucsm.edu.pe/epregrado2015I/grade/report/user/index.php?userid=6551&amp;id=648" TargetMode="External"/><Relationship Id="rId39" Type="http://schemas.openxmlformats.org/officeDocument/2006/relationships/hyperlink" Target="http://www.ucsm.edu.pe/epregrado2015I/grade/report/user/index.php?userid=3227&amp;id=648" TargetMode="External"/><Relationship Id="rId180" Type="http://schemas.openxmlformats.org/officeDocument/2006/relationships/hyperlink" Target="http://www.ucsm.edu.pe/epregrado2015I/grade/report/user/index.php?userid=1951&amp;id=647" TargetMode="External"/><Relationship Id="rId181" Type="http://schemas.openxmlformats.org/officeDocument/2006/relationships/hyperlink" Target="http://www.ucsm.edu.pe/epregrado2015I/mod/quiz/grade.php?id=6529&amp;itemid=2135&amp;itemnumber=0&amp;gradeid=52694&amp;userid=1951" TargetMode="External"/><Relationship Id="rId182" Type="http://schemas.openxmlformats.org/officeDocument/2006/relationships/hyperlink" Target="http://www.ucsm.edu.pe/epregrado2015I/user/view.php?id=4728&amp;course=647" TargetMode="External"/><Relationship Id="rId183" Type="http://schemas.openxmlformats.org/officeDocument/2006/relationships/hyperlink" Target="http://www.ucsm.edu.pe/epregrado2015I/grade/report/user/index.php?userid=4728&amp;id=647" TargetMode="External"/><Relationship Id="rId184" Type="http://schemas.openxmlformats.org/officeDocument/2006/relationships/hyperlink" Target="http://www.ucsm.edu.pe/epregrado2015I/mod/quiz/grade.php?id=6529&amp;itemid=2135&amp;itemnumber=0&amp;gradeid&amp;userid=4728" TargetMode="External"/><Relationship Id="rId185" Type="http://schemas.openxmlformats.org/officeDocument/2006/relationships/hyperlink" Target="http://www.ucsm.edu.pe/epregrado2015I/user/view.php?id=4373&amp;course=647" TargetMode="External"/><Relationship Id="rId186" Type="http://schemas.openxmlformats.org/officeDocument/2006/relationships/hyperlink" Target="http://www.ucsm.edu.pe/epregrado2015I/grade/report/user/index.php?userid=4373&amp;id=647" TargetMode="External"/><Relationship Id="rId187" Type="http://schemas.openxmlformats.org/officeDocument/2006/relationships/hyperlink" Target="http://www.ucsm.edu.pe/epregrado2015I/mod/quiz/grade.php?id=6529&amp;itemid=2135&amp;itemnumber=0&amp;gradeid=52698&amp;userid=4373" TargetMode="External"/><Relationship Id="rId188" Type="http://schemas.openxmlformats.org/officeDocument/2006/relationships/hyperlink" Target="http://www.ucsm.edu.pe/epregrado2015I/user/view.php?id=8780&amp;course=647" TargetMode="External"/><Relationship Id="rId189" Type="http://schemas.openxmlformats.org/officeDocument/2006/relationships/hyperlink" Target="http://www.ucsm.edu.pe/epregrado2015I/grade/report/user/index.php?userid=8780&amp;id=647" TargetMode="External"/><Relationship Id="rId240" Type="http://schemas.openxmlformats.org/officeDocument/2006/relationships/hyperlink" Target="http://www.ucsm.edu.pe/epregrado2015I/mod/quiz/grade.php?id=6529&amp;itemid=2135&amp;itemnumber=0&amp;gradeid&amp;userid=80" TargetMode="External"/><Relationship Id="rId241" Type="http://schemas.openxmlformats.org/officeDocument/2006/relationships/hyperlink" Target="http://www.ucsm.edu.pe/epregrado2015I/user/view.php?id=2957&amp;course=647" TargetMode="External"/><Relationship Id="rId242" Type="http://schemas.openxmlformats.org/officeDocument/2006/relationships/hyperlink" Target="http://www.ucsm.edu.pe/epregrado2015I/grade/report/user/index.php?userid=2957&amp;id=647" TargetMode="External"/><Relationship Id="rId243" Type="http://schemas.openxmlformats.org/officeDocument/2006/relationships/hyperlink" Target="http://www.ucsm.edu.pe/epregrado2015I/mod/quiz/grade.php?id=6529&amp;itemid=2135&amp;itemnumber=0&amp;gradeid=47014&amp;userid=2957" TargetMode="External"/><Relationship Id="rId244" Type="http://schemas.openxmlformats.org/officeDocument/2006/relationships/hyperlink" Target="http://www.ucsm.edu.pe/epregrado2015I/user/view.php?id=10259&amp;course=647" TargetMode="External"/><Relationship Id="rId245" Type="http://schemas.openxmlformats.org/officeDocument/2006/relationships/hyperlink" Target="http://www.ucsm.edu.pe/epregrado2015I/grade/report/user/index.php?userid=10259&amp;id=647" TargetMode="External"/><Relationship Id="rId246" Type="http://schemas.openxmlformats.org/officeDocument/2006/relationships/hyperlink" Target="http://www.ucsm.edu.pe/epregrado2015I/mod/quiz/grade.php?id=6529&amp;itemid=2135&amp;itemnumber=0&amp;gradeid=46626&amp;userid=10259" TargetMode="External"/><Relationship Id="rId247" Type="http://schemas.openxmlformats.org/officeDocument/2006/relationships/hyperlink" Target="http://www.ucsm.edu.pe/epregrado2015I/user/view.php?id=9209&amp;course=647" TargetMode="External"/><Relationship Id="rId248" Type="http://schemas.openxmlformats.org/officeDocument/2006/relationships/hyperlink" Target="http://www.ucsm.edu.pe/epregrado2015I/grade/report/user/index.php?userid=9209&amp;id=647" TargetMode="External"/><Relationship Id="rId249" Type="http://schemas.openxmlformats.org/officeDocument/2006/relationships/hyperlink" Target="http://www.ucsm.edu.pe/epregrado2015I/mod/quiz/grade.php?id=6529&amp;itemid=2135&amp;itemnumber=0&amp;gradeid=52696&amp;userid=9209" TargetMode="External"/><Relationship Id="rId300" Type="http://schemas.openxmlformats.org/officeDocument/2006/relationships/hyperlink" Target="http://www.ucsm.edu.pe/epregrado2015I/mod/quiz/grade.php?id=6529&amp;itemid=2135&amp;itemnumber=0&amp;gradeid&amp;userid=7711" TargetMode="External"/><Relationship Id="rId301" Type="http://schemas.openxmlformats.org/officeDocument/2006/relationships/hyperlink" Target="http://www.ucsm.edu.pe/epregrado2015I/user/view.php?id=2506&amp;course=647" TargetMode="External"/><Relationship Id="rId302" Type="http://schemas.openxmlformats.org/officeDocument/2006/relationships/hyperlink" Target="http://www.ucsm.edu.pe/epregrado2015I/grade/report/user/index.php?userid=2506&amp;id=647" TargetMode="External"/><Relationship Id="rId303" Type="http://schemas.openxmlformats.org/officeDocument/2006/relationships/hyperlink" Target="http://www.ucsm.edu.pe/epregrado2015I/mod/quiz/grade.php?id=6529&amp;itemid=2135&amp;itemnumber=0&amp;gradeid&amp;userid=2506" TargetMode="External"/><Relationship Id="rId304" Type="http://schemas.openxmlformats.org/officeDocument/2006/relationships/hyperlink" Target="http://www.ucsm.edu.pe/epregrado2015I/user/view.php?id=19427&amp;course=647" TargetMode="External"/><Relationship Id="rId305" Type="http://schemas.openxmlformats.org/officeDocument/2006/relationships/hyperlink" Target="http://www.ucsm.edu.pe/epregrado2015I/grade/report/user/index.php?userid=19427&amp;id=647" TargetMode="External"/><Relationship Id="rId306" Type="http://schemas.openxmlformats.org/officeDocument/2006/relationships/hyperlink" Target="http://www.ucsm.edu.pe/epregrado2015I/mod/quiz/grade.php?id=6529&amp;itemid=2135&amp;itemnumber=0&amp;gradeid&amp;userid=19427" TargetMode="External"/><Relationship Id="rId307" Type="http://schemas.openxmlformats.org/officeDocument/2006/relationships/hyperlink" Target="http://www.ucsm.edu.pe/epregrado2015I/user/view.php?id=6551&amp;course=647" TargetMode="External"/><Relationship Id="rId308" Type="http://schemas.openxmlformats.org/officeDocument/2006/relationships/hyperlink" Target="http://www.ucsm.edu.pe/epregrado2015I/grade/report/user/index.php?userid=6551&amp;id=647" TargetMode="External"/><Relationship Id="rId309" Type="http://schemas.openxmlformats.org/officeDocument/2006/relationships/hyperlink" Target="http://www.ucsm.edu.pe/epregrado2015I/mod/quiz/grade.php?id=6529&amp;itemid=2135&amp;itemnumber=0&amp;gradeid=47015&amp;userid=6551" TargetMode="External"/><Relationship Id="rId470" Type="http://schemas.openxmlformats.org/officeDocument/2006/relationships/hyperlink" Target="http://www.ucsm.edu.pe/epregrado2015I/grade/report/user/index.php?userid=1770&amp;id=647" TargetMode="External"/><Relationship Id="rId471" Type="http://schemas.openxmlformats.org/officeDocument/2006/relationships/hyperlink" Target="http://www.ucsm.edu.pe/epregrado2015I/mod/quiz/grade.php?id=6529&amp;itemid=2135&amp;itemnumber=0&amp;gradeid&amp;userid=1770" TargetMode="External"/><Relationship Id="rId472" Type="http://schemas.openxmlformats.org/officeDocument/2006/relationships/hyperlink" Target="http://www.ucsm.edu.pe/epregrado2015I/user/view.php?id=8663&amp;course=647" TargetMode="External"/><Relationship Id="rId473" Type="http://schemas.openxmlformats.org/officeDocument/2006/relationships/hyperlink" Target="http://www.ucsm.edu.pe/epregrado2015I/grade/report/user/index.php?userid=8663&amp;id=647" TargetMode="External"/><Relationship Id="rId474" Type="http://schemas.openxmlformats.org/officeDocument/2006/relationships/hyperlink" Target="http://www.ucsm.edu.pe/epregrado2015I/mod/quiz/grade.php?id=6529&amp;itemid=2135&amp;itemnumber=0&amp;gradeid&amp;userid=8663" TargetMode="External"/><Relationship Id="rId475" Type="http://schemas.openxmlformats.org/officeDocument/2006/relationships/hyperlink" Target="http://www.ucsm.edu.pe/epregrado2015I/user/view.php?id=6120&amp;course=647" TargetMode="External"/><Relationship Id="rId476" Type="http://schemas.openxmlformats.org/officeDocument/2006/relationships/hyperlink" Target="http://www.ucsm.edu.pe/epregrado2015I/grade/report/user/index.php?userid=6120&amp;id=647" TargetMode="External"/><Relationship Id="rId477" Type="http://schemas.openxmlformats.org/officeDocument/2006/relationships/hyperlink" Target="http://www.ucsm.edu.pe/epregrado2015I/mod/quiz/grade.php?id=6529&amp;itemid=2135&amp;itemnumber=0&amp;gradeid&amp;userid=6120" TargetMode="External"/><Relationship Id="rId478" Type="http://schemas.openxmlformats.org/officeDocument/2006/relationships/hyperlink" Target="http://www.ucsm.edu.pe/epregrado2015I/user/view.php?id=2188&amp;course=647" TargetMode="External"/><Relationship Id="rId479" Type="http://schemas.openxmlformats.org/officeDocument/2006/relationships/hyperlink" Target="http://www.ucsm.edu.pe/epregrado2015I/grade/report/user/index.php?userid=2188&amp;id=647" TargetMode="External"/><Relationship Id="rId40" Type="http://schemas.openxmlformats.org/officeDocument/2006/relationships/hyperlink" Target="http://www.ucsm.edu.pe/epregrado2015I/grade/report/user/index.php?userid=4258&amp;id=648" TargetMode="External"/><Relationship Id="rId41" Type="http://schemas.openxmlformats.org/officeDocument/2006/relationships/hyperlink" Target="http://www.ucsm.edu.pe/epregrado2015I/grade/report/user/index.php?userid=3124&amp;id=648" TargetMode="External"/><Relationship Id="rId42" Type="http://schemas.openxmlformats.org/officeDocument/2006/relationships/hyperlink" Target="http://www.ucsm.edu.pe/epregrado2015I/grade/report/user/index.php?userid=262&amp;id=648" TargetMode="External"/><Relationship Id="rId43" Type="http://schemas.openxmlformats.org/officeDocument/2006/relationships/hyperlink" Target="http://www.ucsm.edu.pe/epregrado2015I/grade/report/user/index.php?userid=10297&amp;id=648" TargetMode="External"/><Relationship Id="rId44" Type="http://schemas.openxmlformats.org/officeDocument/2006/relationships/hyperlink" Target="http://www.ucsm.edu.pe/epregrado2015I/grade/report/user/index.php?userid=5493&amp;id=648" TargetMode="External"/><Relationship Id="rId45" Type="http://schemas.openxmlformats.org/officeDocument/2006/relationships/hyperlink" Target="http://www.ucsm.edu.pe/epregrado2015I/grade/report/user/index.php?userid=10439&amp;id=648" TargetMode="External"/><Relationship Id="rId46" Type="http://schemas.openxmlformats.org/officeDocument/2006/relationships/hyperlink" Target="http://www.ucsm.edu.pe/epregrado2015I/grade/report/user/index.php?userid=6671&amp;id=648" TargetMode="External"/><Relationship Id="rId47" Type="http://schemas.openxmlformats.org/officeDocument/2006/relationships/hyperlink" Target="http://www.ucsm.edu.pe/epregrado2015I/grade/report/user/index.php?userid=1178&amp;id=648" TargetMode="External"/><Relationship Id="rId48" Type="http://schemas.openxmlformats.org/officeDocument/2006/relationships/hyperlink" Target="http://www.ucsm.edu.pe/epregrado2015I/grade/report/user/index.php?userid=18067&amp;id=648" TargetMode="External"/><Relationship Id="rId49" Type="http://schemas.openxmlformats.org/officeDocument/2006/relationships/hyperlink" Target="http://www.ucsm.edu.pe/epregrado2015I/grade/report/user/index.php?userid=4084&amp;id=648" TargetMode="External"/><Relationship Id="rId1" Type="http://schemas.openxmlformats.org/officeDocument/2006/relationships/hyperlink" Target="http://www.ucsm.edu.pe/epregrado2015I/grade/report/user/index.php?userid=7672&amp;id=669" TargetMode="External"/><Relationship Id="rId2" Type="http://schemas.openxmlformats.org/officeDocument/2006/relationships/hyperlink" Target="http://www.ucsm.edu.pe/epregrado2015I/grade/report/user/index.php?userid=9798&amp;id=669" TargetMode="External"/><Relationship Id="rId3" Type="http://schemas.openxmlformats.org/officeDocument/2006/relationships/hyperlink" Target="http://www.ucsm.edu.pe/epregrado2015I/grade/report/user/index.php?userid=2677&amp;id=669" TargetMode="External"/><Relationship Id="rId4" Type="http://schemas.openxmlformats.org/officeDocument/2006/relationships/hyperlink" Target="http://www.ucsm.edu.pe/epregrado2015I/grade/report/user/index.php?userid=7219&amp;id=669" TargetMode="External"/><Relationship Id="rId5" Type="http://schemas.openxmlformats.org/officeDocument/2006/relationships/hyperlink" Target="http://www.ucsm.edu.pe/epregrado2015I/grade/report/user/index.php?userid=359&amp;id=669" TargetMode="External"/><Relationship Id="rId6" Type="http://schemas.openxmlformats.org/officeDocument/2006/relationships/hyperlink" Target="http://www.ucsm.edu.pe/epregrado2015I/grade/report/user/index.php?userid=6660&amp;id=669" TargetMode="External"/><Relationship Id="rId7" Type="http://schemas.openxmlformats.org/officeDocument/2006/relationships/hyperlink" Target="http://www.ucsm.edu.pe/epregrado2015I/grade/report/user/index.php?userid=17859&amp;id=669" TargetMode="External"/><Relationship Id="rId8" Type="http://schemas.openxmlformats.org/officeDocument/2006/relationships/hyperlink" Target="http://www.ucsm.edu.pe/epregrado2015I/grade/report/user/index.php?userid=5601&amp;id=669" TargetMode="External"/><Relationship Id="rId9" Type="http://schemas.openxmlformats.org/officeDocument/2006/relationships/hyperlink" Target="http://www.ucsm.edu.pe/epregrado2015I/grade/report/user/index.php?userid=3916&amp;id=669" TargetMode="External"/><Relationship Id="rId190" Type="http://schemas.openxmlformats.org/officeDocument/2006/relationships/hyperlink" Target="http://www.ucsm.edu.pe/epregrado2015I/mod/quiz/grade.php?id=6529&amp;itemid=2135&amp;itemnumber=0&amp;gradeid&amp;userid=8780" TargetMode="External"/><Relationship Id="rId191" Type="http://schemas.openxmlformats.org/officeDocument/2006/relationships/hyperlink" Target="http://www.ucsm.edu.pe/epregrado2015I/user/view.php?id=17976&amp;course=647" TargetMode="External"/><Relationship Id="rId192" Type="http://schemas.openxmlformats.org/officeDocument/2006/relationships/hyperlink" Target="http://www.ucsm.edu.pe/epregrado2015I/grade/report/user/index.php?userid=17976&amp;id=647" TargetMode="External"/><Relationship Id="rId193" Type="http://schemas.openxmlformats.org/officeDocument/2006/relationships/hyperlink" Target="http://www.ucsm.edu.pe/epregrado2015I/mod/quiz/grade.php?id=6529&amp;itemid=2135&amp;itemnumber=0&amp;gradeid&amp;userid=17976" TargetMode="External"/><Relationship Id="rId194" Type="http://schemas.openxmlformats.org/officeDocument/2006/relationships/hyperlink" Target="http://www.ucsm.edu.pe/epregrado2015I/user/view.php?id=6372&amp;course=647" TargetMode="External"/><Relationship Id="rId195" Type="http://schemas.openxmlformats.org/officeDocument/2006/relationships/hyperlink" Target="http://www.ucsm.edu.pe/epregrado2015I/grade/report/user/index.php?userid=6372&amp;id=647" TargetMode="External"/><Relationship Id="rId196" Type="http://schemas.openxmlformats.org/officeDocument/2006/relationships/hyperlink" Target="http://www.ucsm.edu.pe/epregrado2015I/mod/quiz/grade.php?id=6529&amp;itemid=2135&amp;itemnumber=0&amp;gradeid&amp;userid=6372" TargetMode="External"/><Relationship Id="rId197" Type="http://schemas.openxmlformats.org/officeDocument/2006/relationships/hyperlink" Target="http://www.ucsm.edu.pe/epregrado2015I/user/view.php?id=7593&amp;course=647" TargetMode="External"/><Relationship Id="rId198" Type="http://schemas.openxmlformats.org/officeDocument/2006/relationships/hyperlink" Target="http://www.ucsm.edu.pe/epregrado2015I/grade/report/user/index.php?userid=7593&amp;id=647" TargetMode="External"/><Relationship Id="rId199" Type="http://schemas.openxmlformats.org/officeDocument/2006/relationships/hyperlink" Target="http://www.ucsm.edu.pe/epregrado2015I/mod/quiz/grade.php?id=6529&amp;itemid=2135&amp;itemnumber=0&amp;gradeid=47007&amp;userid=7593" TargetMode="External"/><Relationship Id="rId250" Type="http://schemas.openxmlformats.org/officeDocument/2006/relationships/hyperlink" Target="http://www.ucsm.edu.pe/epregrado2015I/user/view.php?id=10260&amp;course=647" TargetMode="External"/><Relationship Id="rId251" Type="http://schemas.openxmlformats.org/officeDocument/2006/relationships/hyperlink" Target="http://www.ucsm.edu.pe/epregrado2015I/grade/report/user/index.php?userid=10260&amp;id=647" TargetMode="External"/><Relationship Id="rId252" Type="http://schemas.openxmlformats.org/officeDocument/2006/relationships/hyperlink" Target="http://www.ucsm.edu.pe/epregrado2015I/mod/quiz/grade.php?id=6529&amp;itemid=2135&amp;itemnumber=0&amp;gradeid&amp;userid=10260" TargetMode="External"/><Relationship Id="rId253" Type="http://schemas.openxmlformats.org/officeDocument/2006/relationships/hyperlink" Target="http://www.ucsm.edu.pe/epregrado2015I/user/view.php?id=17237&amp;course=647" TargetMode="External"/><Relationship Id="rId254" Type="http://schemas.openxmlformats.org/officeDocument/2006/relationships/hyperlink" Target="http://www.ucsm.edu.pe/epregrado2015I/grade/report/user/index.php?userid=17237&amp;id=647" TargetMode="External"/><Relationship Id="rId255" Type="http://schemas.openxmlformats.org/officeDocument/2006/relationships/hyperlink" Target="http://www.ucsm.edu.pe/epregrado2015I/mod/quiz/grade.php?id=6529&amp;itemid=2135&amp;itemnumber=0&amp;gradeid&amp;userid=17237" TargetMode="External"/><Relationship Id="rId256" Type="http://schemas.openxmlformats.org/officeDocument/2006/relationships/hyperlink" Target="http://www.ucsm.edu.pe/epregrado2015I/user/view.php?id=7160&amp;course=647" TargetMode="External"/><Relationship Id="rId257" Type="http://schemas.openxmlformats.org/officeDocument/2006/relationships/hyperlink" Target="http://www.ucsm.edu.pe/epregrado2015I/grade/report/user/index.php?userid=7160&amp;id=647" TargetMode="External"/><Relationship Id="rId258" Type="http://schemas.openxmlformats.org/officeDocument/2006/relationships/hyperlink" Target="http://www.ucsm.edu.pe/epregrado2015I/mod/quiz/grade.php?id=6529&amp;itemid=2135&amp;itemnumber=0&amp;gradeid&amp;userid=7160" TargetMode="External"/><Relationship Id="rId259" Type="http://schemas.openxmlformats.org/officeDocument/2006/relationships/hyperlink" Target="http://www.ucsm.edu.pe/epregrado2015I/user/view.php?id=153&amp;course=647" TargetMode="External"/><Relationship Id="rId310" Type="http://schemas.openxmlformats.org/officeDocument/2006/relationships/hyperlink" Target="http://www.ucsm.edu.pe/epregrado2015I/user/view.php?id=7233&amp;course=647" TargetMode="External"/><Relationship Id="rId311" Type="http://schemas.openxmlformats.org/officeDocument/2006/relationships/hyperlink" Target="http://www.ucsm.edu.pe/epregrado2015I/grade/report/user/index.php?userid=7233&amp;id=647" TargetMode="External"/><Relationship Id="rId312" Type="http://schemas.openxmlformats.org/officeDocument/2006/relationships/hyperlink" Target="http://www.ucsm.edu.pe/epregrado2015I/mod/quiz/grade.php?id=6529&amp;itemid=2135&amp;itemnumber=0&amp;gradeid&amp;userid=7233" TargetMode="External"/><Relationship Id="rId313" Type="http://schemas.openxmlformats.org/officeDocument/2006/relationships/hyperlink" Target="http://www.ucsm.edu.pe/epregrado2015I/user/view.php?id=3227&amp;course=647" TargetMode="External"/><Relationship Id="rId314" Type="http://schemas.openxmlformats.org/officeDocument/2006/relationships/hyperlink" Target="http://www.ucsm.edu.pe/epregrado2015I/grade/report/user/index.php?userid=3227&amp;id=647" TargetMode="External"/><Relationship Id="rId315" Type="http://schemas.openxmlformats.org/officeDocument/2006/relationships/hyperlink" Target="http://www.ucsm.edu.pe/epregrado2015I/mod/quiz/grade.php?id=6529&amp;itemid=2135&amp;itemnumber=0&amp;gradeid=52690&amp;userid=3227" TargetMode="External"/><Relationship Id="rId316" Type="http://schemas.openxmlformats.org/officeDocument/2006/relationships/hyperlink" Target="http://www.ucsm.edu.pe/epregrado2015I/user/view.php?id=4258&amp;course=647" TargetMode="External"/><Relationship Id="rId317" Type="http://schemas.openxmlformats.org/officeDocument/2006/relationships/hyperlink" Target="http://www.ucsm.edu.pe/epregrado2015I/grade/report/user/index.php?userid=4258&amp;id=647" TargetMode="External"/><Relationship Id="rId318" Type="http://schemas.openxmlformats.org/officeDocument/2006/relationships/hyperlink" Target="http://www.ucsm.edu.pe/epregrado2015I/mod/quiz/grade.php?id=6529&amp;itemid=2135&amp;itemnumber=0&amp;gradeid&amp;userid=4258" TargetMode="External"/><Relationship Id="rId319" Type="http://schemas.openxmlformats.org/officeDocument/2006/relationships/hyperlink" Target="http://www.ucsm.edu.pe/epregrado2015I/user/view.php?id=3124&amp;course=647" TargetMode="External"/><Relationship Id="rId480" Type="http://schemas.openxmlformats.org/officeDocument/2006/relationships/hyperlink" Target="http://www.ucsm.edu.pe/epregrado2015I/mod/quiz/grade.php?id=6529&amp;itemid=2135&amp;itemnumber=0&amp;gradeid&amp;userid=2188" TargetMode="External"/><Relationship Id="rId481" Type="http://schemas.openxmlformats.org/officeDocument/2006/relationships/hyperlink" Target="http://www.ucsm.edu.pe/epregrado2015I/user/view.php?id=18506&amp;course=647" TargetMode="External"/><Relationship Id="rId482" Type="http://schemas.openxmlformats.org/officeDocument/2006/relationships/hyperlink" Target="http://www.ucsm.edu.pe/epregrado2015I/grade/report/user/index.php?userid=18506&amp;id=647" TargetMode="External"/><Relationship Id="rId483" Type="http://schemas.openxmlformats.org/officeDocument/2006/relationships/hyperlink" Target="http://www.ucsm.edu.pe/epregrado2015I/mod/quiz/grade.php?id=6529&amp;itemid=2135&amp;itemnumber=0&amp;gradeid&amp;userid=18506" TargetMode="External"/><Relationship Id="rId484" Type="http://schemas.openxmlformats.org/officeDocument/2006/relationships/hyperlink" Target="http://www.ucsm.edu.pe/epregrado2015I/user/view.php?id=4680&amp;course=647" TargetMode="External"/><Relationship Id="rId485" Type="http://schemas.openxmlformats.org/officeDocument/2006/relationships/hyperlink" Target="http://www.ucsm.edu.pe/epregrado2015I/grade/report/user/index.php?userid=4680&amp;id=647" TargetMode="External"/><Relationship Id="rId486" Type="http://schemas.openxmlformats.org/officeDocument/2006/relationships/hyperlink" Target="http://www.ucsm.edu.pe/epregrado2015I/mod/quiz/grade.php?id=6529&amp;itemid=2135&amp;itemnumber=0&amp;gradeid&amp;userid=4680" TargetMode="External"/><Relationship Id="rId487" Type="http://schemas.openxmlformats.org/officeDocument/2006/relationships/hyperlink" Target="http://www.ucsm.edu.pe/epregrado2015I/user/view.php?id=10204&amp;course=647" TargetMode="External"/><Relationship Id="rId488" Type="http://schemas.openxmlformats.org/officeDocument/2006/relationships/hyperlink" Target="http://www.ucsm.edu.pe/epregrado2015I/grade/report/user/index.php?userid=10204&amp;id=647" TargetMode="External"/><Relationship Id="rId489" Type="http://schemas.openxmlformats.org/officeDocument/2006/relationships/hyperlink" Target="http://www.ucsm.edu.pe/epregrado2015I/mod/quiz/grade.php?id=6529&amp;itemid=2135&amp;itemnumber=0&amp;gradeid&amp;userid=10204" TargetMode="External"/><Relationship Id="rId50" Type="http://schemas.openxmlformats.org/officeDocument/2006/relationships/hyperlink" Target="http://www.ucsm.edu.pe/epregrado2015I/grade/report/user/index.php?userid=5906&amp;id=648" TargetMode="External"/><Relationship Id="rId51" Type="http://schemas.openxmlformats.org/officeDocument/2006/relationships/hyperlink" Target="http://www.ucsm.edu.pe/epregrado2015I/grade/report/user/index.php?userid=4030&amp;id=648" TargetMode="External"/><Relationship Id="rId52" Type="http://schemas.openxmlformats.org/officeDocument/2006/relationships/hyperlink" Target="http://www.ucsm.edu.pe/epregrado2015I/grade/report/user/index.php?userid=18101&amp;id=648" TargetMode="External"/><Relationship Id="rId53" Type="http://schemas.openxmlformats.org/officeDocument/2006/relationships/hyperlink" Target="http://www.ucsm.edu.pe/epregrado2015I/grade/report/user/index.php?userid=16944&amp;id=648" TargetMode="External"/><Relationship Id="rId54" Type="http://schemas.openxmlformats.org/officeDocument/2006/relationships/hyperlink" Target="http://www.ucsm.edu.pe/epregrado2015I/grade/report/user/index.php?userid=18202&amp;id=648" TargetMode="External"/><Relationship Id="rId55" Type="http://schemas.openxmlformats.org/officeDocument/2006/relationships/hyperlink" Target="http://www.ucsm.edu.pe/epregrado2015I/grade/report/user/index.php?userid=7890&amp;id=648" TargetMode="External"/><Relationship Id="rId56" Type="http://schemas.openxmlformats.org/officeDocument/2006/relationships/hyperlink" Target="http://www.ucsm.edu.pe/epregrado2015I/grade/report/user/index.php?userid=7265&amp;id=648" TargetMode="External"/><Relationship Id="rId57" Type="http://schemas.openxmlformats.org/officeDocument/2006/relationships/hyperlink" Target="http://www.ucsm.edu.pe/epregrado2015I/grade/report/user/index.php?userid=3517&amp;id=648" TargetMode="External"/><Relationship Id="rId58" Type="http://schemas.openxmlformats.org/officeDocument/2006/relationships/hyperlink" Target="http://www.ucsm.edu.pe/epregrado2015I/grade/report/user/index.php?userid=10585&amp;id=648" TargetMode="External"/><Relationship Id="rId59" Type="http://schemas.openxmlformats.org/officeDocument/2006/relationships/hyperlink" Target="http://www.ucsm.edu.pe/epregrado2015I/grade/report/user/index.php?userid=7270&amp;id=648" TargetMode="External"/><Relationship Id="rId260" Type="http://schemas.openxmlformats.org/officeDocument/2006/relationships/hyperlink" Target="http://www.ucsm.edu.pe/epregrado2015I/grade/report/user/index.php?userid=153&amp;id=647" TargetMode="External"/><Relationship Id="rId261" Type="http://schemas.openxmlformats.org/officeDocument/2006/relationships/hyperlink" Target="http://www.ucsm.edu.pe/epregrado2015I/mod/quiz/grade.php?id=6529&amp;itemid=2135&amp;itemnumber=0&amp;gradeid&amp;userid=153" TargetMode="External"/><Relationship Id="rId262" Type="http://schemas.openxmlformats.org/officeDocument/2006/relationships/hyperlink" Target="http://www.ucsm.edu.pe/epregrado2015I/user/view.php?id=3346&amp;course=647" TargetMode="External"/><Relationship Id="rId263" Type="http://schemas.openxmlformats.org/officeDocument/2006/relationships/hyperlink" Target="http://www.ucsm.edu.pe/epregrado2015I/grade/report/user/index.php?userid=3346&amp;id=647" TargetMode="External"/><Relationship Id="rId264" Type="http://schemas.openxmlformats.org/officeDocument/2006/relationships/hyperlink" Target="http://www.ucsm.edu.pe/epregrado2015I/mod/quiz/grade.php?id=6529&amp;itemid=2135&amp;itemnumber=0&amp;gradeid&amp;userid=3346" TargetMode="External"/><Relationship Id="rId265" Type="http://schemas.openxmlformats.org/officeDocument/2006/relationships/hyperlink" Target="http://www.ucsm.edu.pe/epregrado2015I/user/view.php?id=4064&amp;course=647" TargetMode="External"/><Relationship Id="rId266" Type="http://schemas.openxmlformats.org/officeDocument/2006/relationships/hyperlink" Target="http://www.ucsm.edu.pe/epregrado2015I/grade/report/user/index.php?userid=4064&amp;id=647" TargetMode="External"/><Relationship Id="rId267" Type="http://schemas.openxmlformats.org/officeDocument/2006/relationships/hyperlink" Target="http://www.ucsm.edu.pe/epregrado2015I/mod/quiz/grade.php?id=6529&amp;itemid=2135&amp;itemnumber=0&amp;gradeid&amp;userid=4064" TargetMode="External"/><Relationship Id="rId268" Type="http://schemas.openxmlformats.org/officeDocument/2006/relationships/hyperlink" Target="http://www.ucsm.edu.pe/epregrado2015I/user/view.php?id=6526&amp;course=647" TargetMode="External"/><Relationship Id="rId269" Type="http://schemas.openxmlformats.org/officeDocument/2006/relationships/hyperlink" Target="http://www.ucsm.edu.pe/epregrado2015I/grade/report/user/index.php?userid=6526&amp;id=647" TargetMode="External"/><Relationship Id="rId320" Type="http://schemas.openxmlformats.org/officeDocument/2006/relationships/hyperlink" Target="http://www.ucsm.edu.pe/epregrado2015I/grade/report/user/index.php?userid=3124&amp;id=647" TargetMode="External"/><Relationship Id="rId321" Type="http://schemas.openxmlformats.org/officeDocument/2006/relationships/hyperlink" Target="http://www.ucsm.edu.pe/epregrado2015I/mod/quiz/grade.php?id=6529&amp;itemid=2135&amp;itemnumber=0&amp;gradeid&amp;userid=3124" TargetMode="External"/><Relationship Id="rId322" Type="http://schemas.openxmlformats.org/officeDocument/2006/relationships/hyperlink" Target="http://www.ucsm.edu.pe/epregrado2015I/user/view.php?id=1229&amp;course=647" TargetMode="External"/><Relationship Id="rId323" Type="http://schemas.openxmlformats.org/officeDocument/2006/relationships/hyperlink" Target="http://www.ucsm.edu.pe/epregrado2015I/grade/report/user/index.php?userid=1229&amp;id=647" TargetMode="External"/><Relationship Id="rId324" Type="http://schemas.openxmlformats.org/officeDocument/2006/relationships/hyperlink" Target="http://www.ucsm.edu.pe/epregrado2015I/mod/quiz/grade.php?id=6529&amp;itemid=2135&amp;itemnumber=0&amp;gradeid=46634&amp;userid=1229" TargetMode="External"/><Relationship Id="rId325" Type="http://schemas.openxmlformats.org/officeDocument/2006/relationships/hyperlink" Target="http://www.ucsm.edu.pe/epregrado2015I/user/view.php?id=262&amp;course=647" TargetMode="External"/><Relationship Id="rId326" Type="http://schemas.openxmlformats.org/officeDocument/2006/relationships/image" Target="../media/image4.png"/><Relationship Id="rId327" Type="http://schemas.openxmlformats.org/officeDocument/2006/relationships/hyperlink" Target="http://www.ucsm.edu.pe/epregrado2015I/grade/report/user/index.php?userid=262&amp;id=647" TargetMode="External"/><Relationship Id="rId328" Type="http://schemas.openxmlformats.org/officeDocument/2006/relationships/hyperlink" Target="http://www.ucsm.edu.pe/epregrado2015I/mod/quiz/grade.php?id=6529&amp;itemid=2135&amp;itemnumber=0&amp;gradeid=46636&amp;userid=262" TargetMode="External"/><Relationship Id="rId329" Type="http://schemas.openxmlformats.org/officeDocument/2006/relationships/hyperlink" Target="http://www.ucsm.edu.pe/epregrado2015I/user/view.php?id=18087&amp;course=647" TargetMode="External"/><Relationship Id="rId490" Type="http://schemas.openxmlformats.org/officeDocument/2006/relationships/hyperlink" Target="http://www.ucsm.edu.pe/epregrado2015I/user/view.php?id=2335&amp;course=647" TargetMode="External"/><Relationship Id="rId491" Type="http://schemas.openxmlformats.org/officeDocument/2006/relationships/hyperlink" Target="http://www.ucsm.edu.pe/epregrado2015I/grade/report/user/index.php?userid=2335&amp;id=647" TargetMode="External"/><Relationship Id="rId492" Type="http://schemas.openxmlformats.org/officeDocument/2006/relationships/hyperlink" Target="http://www.ucsm.edu.pe/epregrado2015I/mod/quiz/grade.php?id=6529&amp;itemid=2135&amp;itemnumber=0&amp;gradeid=46622&amp;userid=2335" TargetMode="External"/><Relationship Id="rId493" Type="http://schemas.openxmlformats.org/officeDocument/2006/relationships/hyperlink" Target="http://www.ucsm.edu.pe/epregrado2015I/user/view.php?id=5073&amp;course=647" TargetMode="External"/><Relationship Id="rId494" Type="http://schemas.openxmlformats.org/officeDocument/2006/relationships/hyperlink" Target="http://www.ucsm.edu.pe/epregrado2015I/grade/report/user/index.php?userid=5073&amp;id=647" TargetMode="External"/><Relationship Id="rId495" Type="http://schemas.openxmlformats.org/officeDocument/2006/relationships/hyperlink" Target="http://www.ucsm.edu.pe/epregrado2015I/mod/quiz/grade.php?id=6529&amp;itemid=2135&amp;itemnumber=0&amp;gradeid=46629&amp;userid=5073" TargetMode="External"/><Relationship Id="rId496" Type="http://schemas.openxmlformats.org/officeDocument/2006/relationships/hyperlink" Target="http://www.ucsm.edu.pe/epregrado2015I/user/view.php?id=8746&amp;course=647" TargetMode="External"/><Relationship Id="rId497" Type="http://schemas.openxmlformats.org/officeDocument/2006/relationships/hyperlink" Target="http://www.ucsm.edu.pe/epregrado2015I/grade/report/user/index.php?userid=8746&amp;id=647" TargetMode="External"/><Relationship Id="rId498" Type="http://schemas.openxmlformats.org/officeDocument/2006/relationships/hyperlink" Target="http://www.ucsm.edu.pe/epregrado2015I/mod/quiz/grade.php?id=6529&amp;itemid=2135&amp;itemnumber=0&amp;gradeid=46618&amp;userid=8746" TargetMode="External"/><Relationship Id="rId499" Type="http://schemas.openxmlformats.org/officeDocument/2006/relationships/hyperlink" Target="http://www.ucsm.edu.pe/epregrado2015I/user/view.php?id=6178&amp;course=647" TargetMode="External"/><Relationship Id="rId100" Type="http://schemas.openxmlformats.org/officeDocument/2006/relationships/hyperlink" Target="http://www.ucsm.edu.pe/epregrado2015I/grade/report/user/index.php?userid=3613&amp;id=648" TargetMode="External"/><Relationship Id="rId101" Type="http://schemas.openxmlformats.org/officeDocument/2006/relationships/hyperlink" Target="http://www.ucsm.edu.pe/epregrado2015I/grade/report/user/index.php?userid=6936&amp;id=648" TargetMode="External"/><Relationship Id="rId102" Type="http://schemas.openxmlformats.org/officeDocument/2006/relationships/hyperlink" Target="http://www.ucsm.edu.pe/epregrado2015I/grade/report/user/index.php?userid=1951&amp;id=648" TargetMode="External"/><Relationship Id="rId103" Type="http://schemas.openxmlformats.org/officeDocument/2006/relationships/hyperlink" Target="http://www.ucsm.edu.pe/epregrado2015I/grade/report/user/index.php?userid=4728&amp;id=648" TargetMode="External"/><Relationship Id="rId104" Type="http://schemas.openxmlformats.org/officeDocument/2006/relationships/hyperlink" Target="http://www.ucsm.edu.pe/epregrado2015I/grade/report/user/index.php?userid=6363&amp;id=648" TargetMode="External"/><Relationship Id="rId105" Type="http://schemas.openxmlformats.org/officeDocument/2006/relationships/hyperlink" Target="http://www.ucsm.edu.pe/epregrado2015I/grade/report/user/index.php?userid=10771&amp;id=648" TargetMode="External"/><Relationship Id="rId106" Type="http://schemas.openxmlformats.org/officeDocument/2006/relationships/hyperlink" Target="http://www.ucsm.edu.pe/epregrado2015I/grade/report/user/index.php?userid=19496&amp;id=648" TargetMode="External"/><Relationship Id="rId107" Type="http://schemas.openxmlformats.org/officeDocument/2006/relationships/hyperlink" Target="http://www.ucsm.edu.pe/epregrado2015I/grade/report/user/index.php?userid=10873&amp;id=648" TargetMode="External"/><Relationship Id="rId108" Type="http://schemas.openxmlformats.org/officeDocument/2006/relationships/hyperlink" Target="http://www.ucsm.edu.pe/epregrado2015I/grade/report/user/index.php?userid=7593&amp;id=648" TargetMode="External"/><Relationship Id="rId109" Type="http://schemas.openxmlformats.org/officeDocument/2006/relationships/hyperlink" Target="http://www.ucsm.edu.pe/epregrado2015I/grade/report/user/index.php?userid=4385&amp;id=648" TargetMode="External"/><Relationship Id="rId60" Type="http://schemas.openxmlformats.org/officeDocument/2006/relationships/hyperlink" Target="http://www.ucsm.edu.pe/epregrado2015I/grade/report/user/index.php?userid=2092&amp;id=648" TargetMode="External"/><Relationship Id="rId61" Type="http://schemas.openxmlformats.org/officeDocument/2006/relationships/hyperlink" Target="http://www.ucsm.edu.pe/epregrado2015I/grade/report/user/index.php?userid=3254&amp;id=648" TargetMode="External"/><Relationship Id="rId62" Type="http://schemas.openxmlformats.org/officeDocument/2006/relationships/hyperlink" Target="http://www.ucsm.edu.pe/epregrado2015I/grade/report/user/index.php?userid=2093&amp;id=648" TargetMode="External"/><Relationship Id="rId63" Type="http://schemas.openxmlformats.org/officeDocument/2006/relationships/hyperlink" Target="http://www.ucsm.edu.pe/epregrado2015I/grade/report/user/index.php?userid=9535&amp;id=648" TargetMode="External"/><Relationship Id="rId64" Type="http://schemas.openxmlformats.org/officeDocument/2006/relationships/hyperlink" Target="http://www.ucsm.edu.pe/epregrado2015I/grade/report/user/index.php?userid=3266&amp;id=648" TargetMode="External"/><Relationship Id="rId65" Type="http://schemas.openxmlformats.org/officeDocument/2006/relationships/hyperlink" Target="http://www.ucsm.edu.pe/epregrado2015I/grade/report/user/index.php?userid=16997&amp;id=648" TargetMode="External"/><Relationship Id="rId66" Type="http://schemas.openxmlformats.org/officeDocument/2006/relationships/hyperlink" Target="http://www.ucsm.edu.pe/epregrado2015I/grade/report/user/index.php?userid=1272&amp;id=648" TargetMode="External"/><Relationship Id="rId67" Type="http://schemas.openxmlformats.org/officeDocument/2006/relationships/hyperlink" Target="http://www.ucsm.edu.pe/epregrado2015I/grade/report/user/index.php?userid=1746&amp;id=648" TargetMode="External"/><Relationship Id="rId68" Type="http://schemas.openxmlformats.org/officeDocument/2006/relationships/hyperlink" Target="http://www.ucsm.edu.pe/epregrado2015I/grade/report/user/index.php?userid=7402&amp;id=648" TargetMode="External"/><Relationship Id="rId69" Type="http://schemas.openxmlformats.org/officeDocument/2006/relationships/hyperlink" Target="http://www.ucsm.edu.pe/epregrado2015I/grade/report/user/index.php?userid=9340&amp;id=648" TargetMode="External"/><Relationship Id="rId270" Type="http://schemas.openxmlformats.org/officeDocument/2006/relationships/hyperlink" Target="http://www.ucsm.edu.pe/epregrado2015I/mod/quiz/grade.php?id=6529&amp;itemid=2135&amp;itemnumber=0&amp;gradeid=46617&amp;userid=6526" TargetMode="External"/><Relationship Id="rId271" Type="http://schemas.openxmlformats.org/officeDocument/2006/relationships/hyperlink" Target="http://www.ucsm.edu.pe/epregrado2015I/user/view.php?id=300&amp;course=647" TargetMode="External"/><Relationship Id="rId272" Type="http://schemas.openxmlformats.org/officeDocument/2006/relationships/hyperlink" Target="http://www.ucsm.edu.pe/epregrado2015I/grade/report/user/index.php?userid=300&amp;id=647" TargetMode="External"/><Relationship Id="rId273" Type="http://schemas.openxmlformats.org/officeDocument/2006/relationships/hyperlink" Target="http://www.ucsm.edu.pe/epregrado2015I/mod/quiz/grade.php?id=6529&amp;itemid=2135&amp;itemnumber=0&amp;gradeid=46625&amp;userid=300" TargetMode="External"/><Relationship Id="rId274" Type="http://schemas.openxmlformats.org/officeDocument/2006/relationships/hyperlink" Target="http://www.ucsm.edu.pe/epregrado2015I/user/view.php?id=2384&amp;course=647" TargetMode="External"/><Relationship Id="rId275" Type="http://schemas.openxmlformats.org/officeDocument/2006/relationships/hyperlink" Target="http://www.ucsm.edu.pe/epregrado2015I/grade/report/user/index.php?userid=2384&amp;id=647" TargetMode="External"/><Relationship Id="rId276" Type="http://schemas.openxmlformats.org/officeDocument/2006/relationships/hyperlink" Target="http://www.ucsm.edu.pe/epregrado2015I/mod/quiz/grade.php?id=6529&amp;itemid=2135&amp;itemnumber=0&amp;gradeid=46631&amp;userid=2384" TargetMode="External"/><Relationship Id="rId277" Type="http://schemas.openxmlformats.org/officeDocument/2006/relationships/hyperlink" Target="http://www.ucsm.edu.pe/epregrado2015I/user/view.php?id=17042&amp;course=647" TargetMode="External"/><Relationship Id="rId278" Type="http://schemas.openxmlformats.org/officeDocument/2006/relationships/hyperlink" Target="http://www.ucsm.edu.pe/epregrado2015I/grade/report/user/index.php?userid=17042&amp;id=647" TargetMode="External"/><Relationship Id="rId279" Type="http://schemas.openxmlformats.org/officeDocument/2006/relationships/hyperlink" Target="http://www.ucsm.edu.pe/epregrado2015I/mod/quiz/grade.php?id=6529&amp;itemid=2135&amp;itemnumber=0&amp;gradeid&amp;userid=17042" TargetMode="External"/><Relationship Id="rId330" Type="http://schemas.openxmlformats.org/officeDocument/2006/relationships/hyperlink" Target="http://www.ucsm.edu.pe/epregrado2015I/grade/report/user/index.php?userid=18087&amp;id=647" TargetMode="External"/><Relationship Id="rId331" Type="http://schemas.openxmlformats.org/officeDocument/2006/relationships/hyperlink" Target="http://www.ucsm.edu.pe/epregrado2015I/mod/quiz/grade.php?id=6529&amp;itemid=2135&amp;itemnumber=0&amp;gradeid&amp;userid=18087" TargetMode="External"/><Relationship Id="rId332" Type="http://schemas.openxmlformats.org/officeDocument/2006/relationships/hyperlink" Target="http://www.ucsm.edu.pe/epregrado2015I/user/view.php?id=10297&amp;course=647" TargetMode="External"/><Relationship Id="rId333" Type="http://schemas.openxmlformats.org/officeDocument/2006/relationships/hyperlink" Target="http://www.ucsm.edu.pe/epregrado2015I/grade/report/user/index.php?userid=10297&amp;id=647" TargetMode="External"/><Relationship Id="rId334" Type="http://schemas.openxmlformats.org/officeDocument/2006/relationships/hyperlink" Target="http://www.ucsm.edu.pe/epregrado2015I/mod/quiz/grade.php?id=6529&amp;itemid=2135&amp;itemnumber=0&amp;gradeid&amp;userid=10297" TargetMode="External"/><Relationship Id="rId335" Type="http://schemas.openxmlformats.org/officeDocument/2006/relationships/hyperlink" Target="http://www.ucsm.edu.pe/epregrado2015I/user/view.php?id=9054&amp;course=647" TargetMode="External"/><Relationship Id="rId336" Type="http://schemas.openxmlformats.org/officeDocument/2006/relationships/hyperlink" Target="http://www.ucsm.edu.pe/epregrado2015I/grade/report/user/index.php?userid=9054&amp;id=647" TargetMode="External"/><Relationship Id="rId337" Type="http://schemas.openxmlformats.org/officeDocument/2006/relationships/hyperlink" Target="http://www.ucsm.edu.pe/epregrado2015I/mod/quiz/grade.php?id=6529&amp;itemid=2135&amp;itemnumber=0&amp;gradeid&amp;userid=9054" TargetMode="External"/><Relationship Id="rId338" Type="http://schemas.openxmlformats.org/officeDocument/2006/relationships/hyperlink" Target="http://www.ucsm.edu.pe/epregrado2015I/user/view.php?id=10439&amp;course=647" TargetMode="External"/><Relationship Id="rId339" Type="http://schemas.openxmlformats.org/officeDocument/2006/relationships/hyperlink" Target="http://www.ucsm.edu.pe/epregrado2015I/grade/report/user/index.php?userid=10439&amp;id=647" TargetMode="External"/><Relationship Id="rId110" Type="http://schemas.openxmlformats.org/officeDocument/2006/relationships/hyperlink" Target="http://www.ucsm.edu.pe/epregrado2015I/grade/report/user/index.php?userid=6063&amp;id=648" TargetMode="External"/><Relationship Id="rId111" Type="http://schemas.openxmlformats.org/officeDocument/2006/relationships/hyperlink" Target="http://www.ucsm.edu.pe/epregrado2015I/grade/report/user/index.php?userid=1960&amp;id=648" TargetMode="External"/><Relationship Id="rId112" Type="http://schemas.openxmlformats.org/officeDocument/2006/relationships/hyperlink" Target="http://www.ucsm.edu.pe/epregrado2015I/grade/report/user/index.php?userid=6990&amp;id=648" TargetMode="External"/><Relationship Id="rId113" Type="http://schemas.openxmlformats.org/officeDocument/2006/relationships/hyperlink" Target="http://www.ucsm.edu.pe/epregrado2015I/grade/report/user/index.php?userid=6446&amp;id=648" TargetMode="External"/><Relationship Id="rId114" Type="http://schemas.openxmlformats.org/officeDocument/2006/relationships/hyperlink" Target="http://www.ucsm.edu.pe/epregrado2015I/grade/report/user/index.php?userid=5719&amp;id=648" TargetMode="External"/><Relationship Id="rId115" Type="http://schemas.openxmlformats.org/officeDocument/2006/relationships/hyperlink" Target="http://www.ucsm.edu.pe/epregrado2015I/grade/report/user/index.php?userid=18914&amp;id=647" TargetMode="External"/><Relationship Id="rId70" Type="http://schemas.openxmlformats.org/officeDocument/2006/relationships/hyperlink" Target="http://www.ucsm.edu.pe/epregrado2015I/grade/report/user/index.php?userid=2052&amp;id=648" TargetMode="External"/><Relationship Id="rId71" Type="http://schemas.openxmlformats.org/officeDocument/2006/relationships/hyperlink" Target="http://www.ucsm.edu.pe/epregrado2015I/grade/report/user/index.php?userid=3911&amp;id=648" TargetMode="External"/><Relationship Id="rId72" Type="http://schemas.openxmlformats.org/officeDocument/2006/relationships/hyperlink" Target="http://www.ucsm.edu.pe/epregrado2015I/grade/report/user/index.php?userid=8525&amp;id=648" TargetMode="External"/><Relationship Id="rId73" Type="http://schemas.openxmlformats.org/officeDocument/2006/relationships/hyperlink" Target="http://www.ucsm.edu.pe/epregrado2015I/grade/report/user/index.php?userid=2173&amp;id=648" TargetMode="External"/><Relationship Id="rId74" Type="http://schemas.openxmlformats.org/officeDocument/2006/relationships/hyperlink" Target="http://www.ucsm.edu.pe/epregrado2015I/grade/report/user/index.php?userid=17345&amp;id=648" TargetMode="External"/><Relationship Id="rId75" Type="http://schemas.openxmlformats.org/officeDocument/2006/relationships/hyperlink" Target="http://www.ucsm.edu.pe/epregrado2015I/grade/report/user/index.php?userid=1770&amp;id=648" TargetMode="External"/><Relationship Id="rId76" Type="http://schemas.openxmlformats.org/officeDocument/2006/relationships/hyperlink" Target="http://www.ucsm.edu.pe/epregrado2015I/grade/report/user/index.php?userid=17747&amp;id=648" TargetMode="External"/><Relationship Id="rId77" Type="http://schemas.openxmlformats.org/officeDocument/2006/relationships/hyperlink" Target="http://www.ucsm.edu.pe/epregrado2015I/grade/report/user/index.php?userid=8663&amp;id=648" TargetMode="External"/><Relationship Id="rId78" Type="http://schemas.openxmlformats.org/officeDocument/2006/relationships/hyperlink" Target="http://www.ucsm.edu.pe/epregrado2015I/grade/report/user/index.php?userid=6120&amp;id=648" TargetMode="External"/><Relationship Id="rId79" Type="http://schemas.openxmlformats.org/officeDocument/2006/relationships/hyperlink" Target="http://www.ucsm.edu.pe/epregrado2015I/grade/report/user/index.php?userid=18506&amp;id=648" TargetMode="External"/><Relationship Id="rId116" Type="http://schemas.openxmlformats.org/officeDocument/2006/relationships/hyperlink" Target="http://www.ucsm.edu.pe/epregrado2015I/mod/quiz/grade.php?id=6529&amp;itemid=2135&amp;itemnumber=0&amp;gradeid=52732&amp;userid=18914" TargetMode="External"/><Relationship Id="rId117" Type="http://schemas.openxmlformats.org/officeDocument/2006/relationships/hyperlink" Target="http://www.ucsm.edu.pe/epregrado2015I/grade/report/user/index.php?userid=7987&amp;id=647" TargetMode="External"/><Relationship Id="rId118" Type="http://schemas.openxmlformats.org/officeDocument/2006/relationships/hyperlink" Target="http://www.ucsm.edu.pe/epregrado2015I/mod/quiz/grade.php?id=6529&amp;itemid=2135&amp;itemnumber=0&amp;gradeid&amp;userid=7987" TargetMode="External"/><Relationship Id="rId119" Type="http://schemas.openxmlformats.org/officeDocument/2006/relationships/hyperlink" Target="http://www.ucsm.edu.pe/epregrado2015I/grade/report/user/index.php?userid=10743&amp;id=647" TargetMode="External"/><Relationship Id="rId280" Type="http://schemas.openxmlformats.org/officeDocument/2006/relationships/hyperlink" Target="http://www.ucsm.edu.pe/epregrado2015I/user/view.php?id=19412&amp;course=647" TargetMode="External"/><Relationship Id="rId281" Type="http://schemas.openxmlformats.org/officeDocument/2006/relationships/hyperlink" Target="http://www.ucsm.edu.pe/epregrado2015I/grade/report/user/index.php?userid=19412&amp;id=647" TargetMode="External"/><Relationship Id="rId282" Type="http://schemas.openxmlformats.org/officeDocument/2006/relationships/hyperlink" Target="http://www.ucsm.edu.pe/epregrado2015I/mod/quiz/grade.php?id=6529&amp;itemid=2135&amp;itemnumber=0&amp;gradeid&amp;userid=19412" TargetMode="External"/><Relationship Id="rId283" Type="http://schemas.openxmlformats.org/officeDocument/2006/relationships/hyperlink" Target="http://www.ucsm.edu.pe/epregrado2015I/user/view.php?id=956&amp;course=647" TargetMode="External"/><Relationship Id="rId284" Type="http://schemas.openxmlformats.org/officeDocument/2006/relationships/hyperlink" Target="http://www.ucsm.edu.pe/epregrado2015I/grade/report/user/index.php?userid=956&amp;id=647" TargetMode="External"/><Relationship Id="rId285" Type="http://schemas.openxmlformats.org/officeDocument/2006/relationships/hyperlink" Target="http://www.ucsm.edu.pe/epregrado2015I/mod/quiz/grade.php?id=6529&amp;itemid=2135&amp;itemnumber=0&amp;gradeid&amp;userid=956" TargetMode="External"/><Relationship Id="rId286" Type="http://schemas.openxmlformats.org/officeDocument/2006/relationships/hyperlink" Target="http://www.ucsm.edu.pe/epregrado2015I/user/view.php?id=7768&amp;course=647" TargetMode="External"/><Relationship Id="rId287" Type="http://schemas.openxmlformats.org/officeDocument/2006/relationships/hyperlink" Target="http://www.ucsm.edu.pe/epregrado2015I/grade/report/user/index.php?userid=7768&amp;id=647" TargetMode="External"/><Relationship Id="rId288" Type="http://schemas.openxmlformats.org/officeDocument/2006/relationships/hyperlink" Target="http://www.ucsm.edu.pe/epregrado2015I/mod/quiz/grade.php?id=6529&amp;itemid=2135&amp;itemnumber=0&amp;gradeid=52692&amp;userid=7768" TargetMode="External"/><Relationship Id="rId289" Type="http://schemas.openxmlformats.org/officeDocument/2006/relationships/hyperlink" Target="http://www.ucsm.edu.pe/epregrado2015I/user/view.php?id=2790&amp;course=647" TargetMode="External"/><Relationship Id="rId340" Type="http://schemas.openxmlformats.org/officeDocument/2006/relationships/hyperlink" Target="http://www.ucsm.edu.pe/epregrado2015I/mod/quiz/grade.php?id=6529&amp;itemid=2135&amp;itemnumber=0&amp;gradeid&amp;userid=10439" TargetMode="External"/><Relationship Id="rId341" Type="http://schemas.openxmlformats.org/officeDocument/2006/relationships/hyperlink" Target="http://www.ucsm.edu.pe/epregrado2015I/user/view.php?id=1178&amp;course=647" TargetMode="External"/><Relationship Id="rId342" Type="http://schemas.openxmlformats.org/officeDocument/2006/relationships/image" Target="../media/image5.png"/><Relationship Id="rId343" Type="http://schemas.openxmlformats.org/officeDocument/2006/relationships/hyperlink" Target="http://www.ucsm.edu.pe/epregrado2015I/grade/report/user/index.php?userid=1178&amp;id=647" TargetMode="External"/><Relationship Id="rId344" Type="http://schemas.openxmlformats.org/officeDocument/2006/relationships/hyperlink" Target="http://www.ucsm.edu.pe/epregrado2015I/mod/quiz/grade.php?id=6529&amp;itemid=2135&amp;itemnumber=0&amp;gradeid=46997&amp;userid=1178" TargetMode="External"/><Relationship Id="rId345" Type="http://schemas.openxmlformats.org/officeDocument/2006/relationships/hyperlink" Target="http://www.ucsm.edu.pe/epregrado2015I/user/view.php?id=18067&amp;course=647" TargetMode="External"/><Relationship Id="rId346" Type="http://schemas.openxmlformats.org/officeDocument/2006/relationships/hyperlink" Target="http://www.ucsm.edu.pe/epregrado2015I/grade/report/user/index.php?userid=18067&amp;id=647" TargetMode="External"/><Relationship Id="rId347" Type="http://schemas.openxmlformats.org/officeDocument/2006/relationships/hyperlink" Target="http://www.ucsm.edu.pe/epregrado2015I/mod/quiz/grade.php?id=6529&amp;itemid=2135&amp;itemnumber=0&amp;gradeid&amp;userid=18067" TargetMode="External"/><Relationship Id="rId348" Type="http://schemas.openxmlformats.org/officeDocument/2006/relationships/hyperlink" Target="http://www.ucsm.edu.pe/epregrado2015I/user/view.php?id=4084&amp;course=647" TargetMode="External"/><Relationship Id="rId349" Type="http://schemas.openxmlformats.org/officeDocument/2006/relationships/hyperlink" Target="http://www.ucsm.edu.pe/epregrado2015I/grade/report/user/index.php?userid=4084&amp;id=647" TargetMode="External"/><Relationship Id="rId400" Type="http://schemas.openxmlformats.org/officeDocument/2006/relationships/hyperlink" Target="http://www.ucsm.edu.pe/epregrado2015I/user/view.php?id=16721&amp;course=647" TargetMode="External"/><Relationship Id="rId401" Type="http://schemas.openxmlformats.org/officeDocument/2006/relationships/hyperlink" Target="http://www.ucsm.edu.pe/epregrado2015I/grade/report/user/index.php?userid=16721&amp;id=647" TargetMode="External"/><Relationship Id="rId402" Type="http://schemas.openxmlformats.org/officeDocument/2006/relationships/hyperlink" Target="http://www.ucsm.edu.pe/epregrado2015I/mod/quiz/grade.php?id=6529&amp;itemid=2135&amp;itemnumber=0&amp;gradeid&amp;userid=16721" TargetMode="External"/><Relationship Id="rId403" Type="http://schemas.openxmlformats.org/officeDocument/2006/relationships/hyperlink" Target="http://www.ucsm.edu.pe/epregrado2015I/user/view.php?id=5396&amp;course=647" TargetMode="External"/><Relationship Id="rId404" Type="http://schemas.openxmlformats.org/officeDocument/2006/relationships/hyperlink" Target="http://www.ucsm.edu.pe/epregrado2015I/grade/report/user/index.php?userid=5396&amp;id=647" TargetMode="External"/><Relationship Id="rId405" Type="http://schemas.openxmlformats.org/officeDocument/2006/relationships/hyperlink" Target="http://www.ucsm.edu.pe/epregrado2015I/mod/quiz/grade.php?id=6529&amp;itemid=2135&amp;itemnumber=0&amp;gradeid&amp;userid=5396" TargetMode="External"/><Relationship Id="rId406" Type="http://schemas.openxmlformats.org/officeDocument/2006/relationships/hyperlink" Target="http://www.ucsm.edu.pe/epregrado2015I/user/view.php?id=2093&amp;course=647" TargetMode="External"/><Relationship Id="rId407" Type="http://schemas.openxmlformats.org/officeDocument/2006/relationships/hyperlink" Target="http://www.ucsm.edu.pe/epregrado2015I/grade/report/user/index.php?userid=2093&amp;id=647" TargetMode="External"/><Relationship Id="rId408" Type="http://schemas.openxmlformats.org/officeDocument/2006/relationships/hyperlink" Target="http://www.ucsm.edu.pe/epregrado2015I/mod/quiz/grade.php?id=6529&amp;itemid=2135&amp;itemnumber=0&amp;gradeid&amp;userid=2093" TargetMode="External"/><Relationship Id="rId409" Type="http://schemas.openxmlformats.org/officeDocument/2006/relationships/hyperlink" Target="http://www.ucsm.edu.pe/epregrado2015I/user/view.php?id=16599&amp;course=647" TargetMode="External"/><Relationship Id="rId120" Type="http://schemas.openxmlformats.org/officeDocument/2006/relationships/hyperlink" Target="http://www.ucsm.edu.pe/epregrado2015I/mod/quiz/grade.php?id=6529&amp;itemid=2135&amp;itemnumber=0&amp;gradeid&amp;userid=10743" TargetMode="External"/><Relationship Id="rId121" Type="http://schemas.openxmlformats.org/officeDocument/2006/relationships/hyperlink" Target="http://www.ucsm.edu.pe/epregrado2015I/user/view.php?id=17965&amp;course=647" TargetMode="External"/><Relationship Id="rId122" Type="http://schemas.openxmlformats.org/officeDocument/2006/relationships/image" Target="../media/image3.png"/><Relationship Id="rId123" Type="http://schemas.openxmlformats.org/officeDocument/2006/relationships/hyperlink" Target="http://www.ucsm.edu.pe/epregrado2015I/grade/report/user/index.php?userid=17965&amp;id=647" TargetMode="External"/><Relationship Id="rId124" Type="http://schemas.openxmlformats.org/officeDocument/2006/relationships/hyperlink" Target="http://www.ucsm.edu.pe/epregrado2015I/mod/quiz/grade.php?id=6529&amp;itemid=2135&amp;itemnumber=0&amp;gradeid&amp;userid=17965" TargetMode="External"/><Relationship Id="rId125" Type="http://schemas.openxmlformats.org/officeDocument/2006/relationships/hyperlink" Target="http://www.ucsm.edu.pe/epregrado2015I/user/view.php?id=17883&amp;course=647" TargetMode="External"/><Relationship Id="rId80" Type="http://schemas.openxmlformats.org/officeDocument/2006/relationships/hyperlink" Target="http://www.ucsm.edu.pe/epregrado2015I/grade/report/user/index.php?userid=4680&amp;id=648" TargetMode="External"/><Relationship Id="rId81" Type="http://schemas.openxmlformats.org/officeDocument/2006/relationships/hyperlink" Target="http://www.ucsm.edu.pe/epregrado2015I/grade/report/user/index.php?userid=10204&amp;id=648" TargetMode="External"/><Relationship Id="rId82" Type="http://schemas.openxmlformats.org/officeDocument/2006/relationships/hyperlink" Target="http://www.ucsm.edu.pe/epregrado2015I/grade/report/user/index.php?userid=8746&amp;id=648" TargetMode="External"/><Relationship Id="rId83" Type="http://schemas.openxmlformats.org/officeDocument/2006/relationships/hyperlink" Target="http://www.ucsm.edu.pe/epregrado2015I/grade/report/user/index.php?userid=6178&amp;id=648" TargetMode="External"/><Relationship Id="rId84" Type="http://schemas.openxmlformats.org/officeDocument/2006/relationships/hyperlink" Target="http://www.ucsm.edu.pe/epregrado2015I/grade/report/user/index.php?userid=8687&amp;id=648" TargetMode="External"/><Relationship Id="rId85" Type="http://schemas.openxmlformats.org/officeDocument/2006/relationships/hyperlink" Target="http://www.ucsm.edu.pe/epregrado2015I/grade/report/user/index.php?userid=4748&amp;id=648" TargetMode="External"/><Relationship Id="rId86" Type="http://schemas.openxmlformats.org/officeDocument/2006/relationships/hyperlink" Target="http://www.ucsm.edu.pe/epregrado2015I/grade/report/user/index.php?userid=2137&amp;id=648" TargetMode="External"/><Relationship Id="rId87" Type="http://schemas.openxmlformats.org/officeDocument/2006/relationships/hyperlink" Target="http://www.ucsm.edu.pe/epregrado2015I/grade/report/user/index.php?userid=5162&amp;id=648" TargetMode="External"/><Relationship Id="rId88" Type="http://schemas.openxmlformats.org/officeDocument/2006/relationships/hyperlink" Target="http://www.ucsm.edu.pe/epregrado2015I/grade/report/user/index.php?userid=10635&amp;id=648" TargetMode="External"/><Relationship Id="rId89" Type="http://schemas.openxmlformats.org/officeDocument/2006/relationships/hyperlink" Target="http://www.ucsm.edu.pe/epregrado2015I/grade/report/user/index.php?userid=10743&amp;id=648" TargetMode="External"/><Relationship Id="rId126" Type="http://schemas.openxmlformats.org/officeDocument/2006/relationships/hyperlink" Target="http://www.ucsm.edu.pe/epregrado2015I/grade/report/user/index.php?userid=17883&amp;id=647" TargetMode="External"/><Relationship Id="rId127" Type="http://schemas.openxmlformats.org/officeDocument/2006/relationships/hyperlink" Target="http://www.ucsm.edu.pe/epregrado2015I/mod/quiz/grade.php?id=6529&amp;itemid=2135&amp;itemnumber=0&amp;gradeid&amp;userid=17883" TargetMode="External"/><Relationship Id="rId128" Type="http://schemas.openxmlformats.org/officeDocument/2006/relationships/hyperlink" Target="http://www.ucsm.edu.pe/epregrado2015I/user/view.php?id=9487&amp;course=647" TargetMode="External"/><Relationship Id="rId129" Type="http://schemas.openxmlformats.org/officeDocument/2006/relationships/hyperlink" Target="http://www.ucsm.edu.pe/epregrado2015I/grade/report/user/index.php?userid=9487&amp;id=647" TargetMode="External"/><Relationship Id="rId290" Type="http://schemas.openxmlformats.org/officeDocument/2006/relationships/hyperlink" Target="http://www.ucsm.edu.pe/epregrado2015I/grade/report/user/index.php?userid=2790&amp;id=647" TargetMode="External"/><Relationship Id="rId291" Type="http://schemas.openxmlformats.org/officeDocument/2006/relationships/hyperlink" Target="http://www.ucsm.edu.pe/epregrado2015I/mod/quiz/grade.php?id=6529&amp;itemid=2135&amp;itemnumber=0&amp;gradeid&amp;userid=2790" TargetMode="External"/><Relationship Id="rId292" Type="http://schemas.openxmlformats.org/officeDocument/2006/relationships/hyperlink" Target="http://www.ucsm.edu.pe/epregrado2015I/user/view.php?id=2911&amp;course=647" TargetMode="External"/><Relationship Id="rId293" Type="http://schemas.openxmlformats.org/officeDocument/2006/relationships/hyperlink" Target="http://www.ucsm.edu.pe/epregrado2015I/grade/report/user/index.php?userid=2911&amp;id=647" TargetMode="External"/><Relationship Id="rId294" Type="http://schemas.openxmlformats.org/officeDocument/2006/relationships/hyperlink" Target="http://www.ucsm.edu.pe/epregrado2015I/mod/quiz/grade.php?id=6529&amp;itemid=2135&amp;itemnumber=0&amp;gradeid&amp;userid=2911" TargetMode="External"/><Relationship Id="rId295" Type="http://schemas.openxmlformats.org/officeDocument/2006/relationships/hyperlink" Target="http://www.ucsm.edu.pe/epregrado2015I/user/view.php?id=2912&amp;course=647" TargetMode="External"/><Relationship Id="rId296" Type="http://schemas.openxmlformats.org/officeDocument/2006/relationships/hyperlink" Target="http://www.ucsm.edu.pe/epregrado2015I/grade/report/user/index.php?userid=2912&amp;id=647" TargetMode="External"/><Relationship Id="rId297" Type="http://schemas.openxmlformats.org/officeDocument/2006/relationships/hyperlink" Target="http://www.ucsm.edu.pe/epregrado2015I/mod/quiz/grade.php?id=6529&amp;itemid=2135&amp;itemnumber=0&amp;gradeid=47000&amp;userid=2912" TargetMode="External"/><Relationship Id="rId298" Type="http://schemas.openxmlformats.org/officeDocument/2006/relationships/hyperlink" Target="http://www.ucsm.edu.pe/epregrado2015I/user/view.php?id=7711&amp;course=647" TargetMode="External"/><Relationship Id="rId299" Type="http://schemas.openxmlformats.org/officeDocument/2006/relationships/hyperlink" Target="http://www.ucsm.edu.pe/epregrado2015I/grade/report/user/index.php?userid=7711&amp;id=647" TargetMode="External"/><Relationship Id="rId350" Type="http://schemas.openxmlformats.org/officeDocument/2006/relationships/hyperlink" Target="http://www.ucsm.edu.pe/epregrado2015I/mod/quiz/grade.php?id=6529&amp;itemid=2135&amp;itemnumber=0&amp;gradeid&amp;userid=4084" TargetMode="External"/><Relationship Id="rId351" Type="http://schemas.openxmlformats.org/officeDocument/2006/relationships/hyperlink" Target="http://www.ucsm.edu.pe/epregrado2015I/user/view.php?id=5906&amp;course=647" TargetMode="External"/><Relationship Id="rId352" Type="http://schemas.openxmlformats.org/officeDocument/2006/relationships/hyperlink" Target="http://www.ucsm.edu.pe/epregrado2015I/grade/report/user/index.php?userid=5906&amp;id=647" TargetMode="External"/><Relationship Id="rId353" Type="http://schemas.openxmlformats.org/officeDocument/2006/relationships/hyperlink" Target="http://www.ucsm.edu.pe/epregrado2015I/mod/quiz/grade.php?id=6529&amp;itemid=2135&amp;itemnumber=0&amp;gradeid&amp;userid=5906" TargetMode="External"/><Relationship Id="rId354" Type="http://schemas.openxmlformats.org/officeDocument/2006/relationships/hyperlink" Target="http://www.ucsm.edu.pe/epregrado2015I/user/view.php?id=53&amp;course=647" TargetMode="External"/><Relationship Id="rId355" Type="http://schemas.openxmlformats.org/officeDocument/2006/relationships/hyperlink" Target="http://www.ucsm.edu.pe/epregrado2015I/grade/report/user/index.php?userid=53&amp;id=647" TargetMode="External"/><Relationship Id="rId356" Type="http://schemas.openxmlformats.org/officeDocument/2006/relationships/hyperlink" Target="http://www.ucsm.edu.pe/epregrado2015I/mod/quiz/grade.php?id=6529&amp;itemid=2135&amp;itemnumber=0&amp;gradeid=46630&amp;userid=53" TargetMode="External"/><Relationship Id="rId357" Type="http://schemas.openxmlformats.org/officeDocument/2006/relationships/hyperlink" Target="http://www.ucsm.edu.pe/epregrado2015I/user/view.php?id=859&amp;course=647" TargetMode="External"/><Relationship Id="rId358" Type="http://schemas.openxmlformats.org/officeDocument/2006/relationships/hyperlink" Target="http://www.ucsm.edu.pe/epregrado2015I/grade/report/user/index.php?userid=859&amp;id=647" TargetMode="External"/><Relationship Id="rId359" Type="http://schemas.openxmlformats.org/officeDocument/2006/relationships/hyperlink" Target="http://www.ucsm.edu.pe/epregrado2015I/mod/quiz/grade.php?id=6529&amp;itemid=2135&amp;itemnumber=0&amp;gradeid&amp;userid=859" TargetMode="External"/><Relationship Id="rId410" Type="http://schemas.openxmlformats.org/officeDocument/2006/relationships/hyperlink" Target="http://www.ucsm.edu.pe/epregrado2015I/grade/report/user/index.php?userid=16599&amp;id=647" TargetMode="External"/><Relationship Id="rId411" Type="http://schemas.openxmlformats.org/officeDocument/2006/relationships/hyperlink" Target="http://www.ucsm.edu.pe/epregrado2015I/mod/quiz/grade.php?id=6529&amp;itemid=2135&amp;itemnumber=0&amp;gradeid=47001&amp;userid=16599" TargetMode="External"/><Relationship Id="rId412" Type="http://schemas.openxmlformats.org/officeDocument/2006/relationships/hyperlink" Target="http://www.ucsm.edu.pe/epregrado2015I/user/view.php?id=3266&amp;course=647" TargetMode="External"/><Relationship Id="rId413" Type="http://schemas.openxmlformats.org/officeDocument/2006/relationships/hyperlink" Target="http://www.ucsm.edu.pe/epregrado2015I/grade/report/user/index.php?userid=3266&amp;id=647" TargetMode="External"/><Relationship Id="rId414" Type="http://schemas.openxmlformats.org/officeDocument/2006/relationships/hyperlink" Target="http://www.ucsm.edu.pe/epregrado2015I/mod/quiz/grade.php?id=6529&amp;itemid=2135&amp;itemnumber=0&amp;gradeid=46623&amp;userid=3266" TargetMode="External"/><Relationship Id="rId415" Type="http://schemas.openxmlformats.org/officeDocument/2006/relationships/hyperlink" Target="http://www.ucsm.edu.pe/epregrado2015I/user/view.php?id=5278&amp;course=647" TargetMode="External"/><Relationship Id="rId416" Type="http://schemas.openxmlformats.org/officeDocument/2006/relationships/image" Target="../media/image7.png"/><Relationship Id="rId417" Type="http://schemas.openxmlformats.org/officeDocument/2006/relationships/hyperlink" Target="http://www.ucsm.edu.pe/epregrado2015I/grade/report/user/index.php?userid=5278&amp;id=647" TargetMode="External"/><Relationship Id="rId418" Type="http://schemas.openxmlformats.org/officeDocument/2006/relationships/hyperlink" Target="http://www.ucsm.edu.pe/epregrado2015I/mod/quiz/grade.php?id=6529&amp;itemid=2135&amp;itemnumber=0&amp;gradeid=46999&amp;userid=5278" TargetMode="External"/><Relationship Id="rId419" Type="http://schemas.openxmlformats.org/officeDocument/2006/relationships/hyperlink" Target="http://www.ucsm.edu.pe/epregrado2015I/user/view.php?id=10591&amp;course=647" TargetMode="External"/><Relationship Id="rId130" Type="http://schemas.openxmlformats.org/officeDocument/2006/relationships/hyperlink" Target="http://www.ucsm.edu.pe/epregrado2015I/mod/quiz/grade.php?id=6529&amp;itemid=2135&amp;itemnumber=0&amp;gradeid&amp;userid=9487" TargetMode="External"/><Relationship Id="rId131" Type="http://schemas.openxmlformats.org/officeDocument/2006/relationships/hyperlink" Target="http://www.ucsm.edu.pe/epregrado2015I/user/view.php?id=6194&amp;course=647" TargetMode="External"/><Relationship Id="rId132" Type="http://schemas.openxmlformats.org/officeDocument/2006/relationships/hyperlink" Target="http://www.ucsm.edu.pe/epregrado2015I/grade/report/user/index.php?userid=6194&amp;id=647" TargetMode="External"/><Relationship Id="rId133" Type="http://schemas.openxmlformats.org/officeDocument/2006/relationships/hyperlink" Target="http://www.ucsm.edu.pe/epregrado2015I/mod/quiz/grade.php?id=6529&amp;itemid=2135&amp;itemnumber=0&amp;gradeid&amp;userid=6194" TargetMode="External"/><Relationship Id="rId134" Type="http://schemas.openxmlformats.org/officeDocument/2006/relationships/hyperlink" Target="http://www.ucsm.edu.pe/epregrado2015I/user/view.php?id=3162&amp;course=647" TargetMode="External"/><Relationship Id="rId135" Type="http://schemas.openxmlformats.org/officeDocument/2006/relationships/hyperlink" Target="http://www.ucsm.edu.pe/epregrado2015I/grade/report/user/index.php?userid=3162&amp;id=647" TargetMode="External"/><Relationship Id="rId90" Type="http://schemas.openxmlformats.org/officeDocument/2006/relationships/hyperlink" Target="http://www.ucsm.edu.pe/epregrado2015I/grade/report/user/index.php?userid=17883&amp;id=648" TargetMode="External"/><Relationship Id="rId91" Type="http://schemas.openxmlformats.org/officeDocument/2006/relationships/hyperlink" Target="http://www.ucsm.edu.pe/epregrado2015I/grade/report/user/index.php?userid=9487&amp;id=648" TargetMode="External"/><Relationship Id="rId92" Type="http://schemas.openxmlformats.org/officeDocument/2006/relationships/hyperlink" Target="http://www.ucsm.edu.pe/epregrado2015I/grade/report/user/index.php?userid=3793&amp;id=648" TargetMode="External"/><Relationship Id="rId93" Type="http://schemas.openxmlformats.org/officeDocument/2006/relationships/hyperlink" Target="http://www.ucsm.edu.pe/epregrado2015I/grade/report/user/index.php?userid=17594&amp;id=648" TargetMode="External"/><Relationship Id="rId94" Type="http://schemas.openxmlformats.org/officeDocument/2006/relationships/hyperlink" Target="http://www.ucsm.edu.pe/epregrado2015I/grade/report/user/index.php?userid=3959&amp;id=648" TargetMode="External"/><Relationship Id="rId95" Type="http://schemas.openxmlformats.org/officeDocument/2006/relationships/hyperlink" Target="http://www.ucsm.edu.pe/epregrado2015I/grade/report/user/index.php?userid=3168&amp;id=648" TargetMode="External"/><Relationship Id="rId96" Type="http://schemas.openxmlformats.org/officeDocument/2006/relationships/hyperlink" Target="http://www.ucsm.edu.pe/epregrado2015I/grade/report/user/index.php?userid=8769&amp;id=648" TargetMode="External"/><Relationship Id="rId97" Type="http://schemas.openxmlformats.org/officeDocument/2006/relationships/hyperlink" Target="http://www.ucsm.edu.pe/epregrado2015I/grade/report/user/index.php?userid=9588&amp;id=648" TargetMode="External"/><Relationship Id="rId98" Type="http://schemas.openxmlformats.org/officeDocument/2006/relationships/hyperlink" Target="http://www.ucsm.edu.pe/epregrado2015I/grade/report/user/index.php?userid=4163&amp;id=648" TargetMode="External"/><Relationship Id="rId99" Type="http://schemas.openxmlformats.org/officeDocument/2006/relationships/hyperlink" Target="http://www.ucsm.edu.pe/epregrado2015I/grade/report/user/index.php?userid=4774&amp;id=648" TargetMode="External"/><Relationship Id="rId136" Type="http://schemas.openxmlformats.org/officeDocument/2006/relationships/hyperlink" Target="http://www.ucsm.edu.pe/epregrado2015I/mod/quiz/grade.php?id=6529&amp;itemid=2135&amp;itemnumber=0&amp;gradeid&amp;userid=3162" TargetMode="External"/><Relationship Id="rId137" Type="http://schemas.openxmlformats.org/officeDocument/2006/relationships/hyperlink" Target="http://www.ucsm.edu.pe/epregrado2015I/user/view.php?id=3953&amp;course=647" TargetMode="External"/><Relationship Id="rId138" Type="http://schemas.openxmlformats.org/officeDocument/2006/relationships/hyperlink" Target="http://www.ucsm.edu.pe/epregrado2015I/grade/report/user/index.php?userid=3953&amp;id=647" TargetMode="External"/><Relationship Id="rId139" Type="http://schemas.openxmlformats.org/officeDocument/2006/relationships/hyperlink" Target="http://www.ucsm.edu.pe/epregrado2015I/mod/quiz/grade.php?id=6529&amp;itemid=2135&amp;itemnumber=0&amp;gradeid=52699&amp;userid=3953" TargetMode="External"/><Relationship Id="rId360" Type="http://schemas.openxmlformats.org/officeDocument/2006/relationships/hyperlink" Target="http://www.ucsm.edu.pe/epregrado2015I/user/view.php?id=18206&amp;course=647" TargetMode="External"/><Relationship Id="rId361" Type="http://schemas.openxmlformats.org/officeDocument/2006/relationships/hyperlink" Target="http://www.ucsm.edu.pe/epregrado2015I/grade/report/user/index.php?userid=18206&amp;id=647" TargetMode="External"/><Relationship Id="rId362" Type="http://schemas.openxmlformats.org/officeDocument/2006/relationships/hyperlink" Target="http://www.ucsm.edu.pe/epregrado2015I/mod/quiz/grade.php?id=6529&amp;itemid=2135&amp;itemnumber=0&amp;gradeid&amp;userid=18206" TargetMode="External"/><Relationship Id="rId363" Type="http://schemas.openxmlformats.org/officeDocument/2006/relationships/hyperlink" Target="http://www.ucsm.edu.pe/epregrado2015I/user/view.php?id=6076&amp;course=647" TargetMode="External"/><Relationship Id="rId364" Type="http://schemas.openxmlformats.org/officeDocument/2006/relationships/hyperlink" Target="http://www.ucsm.edu.pe/epregrado2015I/grade/report/user/index.php?userid=6076&amp;id=647" TargetMode="External"/><Relationship Id="rId365" Type="http://schemas.openxmlformats.org/officeDocument/2006/relationships/hyperlink" Target="http://www.ucsm.edu.pe/epregrado2015I/mod/quiz/grade.php?id=6529&amp;itemid=2135&amp;itemnumber=0&amp;gradeid=46616&amp;userid=6076" TargetMode="External"/><Relationship Id="rId366" Type="http://schemas.openxmlformats.org/officeDocument/2006/relationships/hyperlink" Target="http://www.ucsm.edu.pe/epregrado2015I/user/view.php?id=18202&amp;course=647" TargetMode="External"/><Relationship Id="rId367" Type="http://schemas.openxmlformats.org/officeDocument/2006/relationships/hyperlink" Target="http://www.ucsm.edu.pe/epregrado2015I/grade/report/user/index.php?userid=18202&amp;id=647" TargetMode="External"/><Relationship Id="rId368" Type="http://schemas.openxmlformats.org/officeDocument/2006/relationships/hyperlink" Target="http://www.ucsm.edu.pe/epregrado2015I/mod/quiz/grade.php?id=6529&amp;itemid=2135&amp;itemnumber=0&amp;gradeid&amp;userid=18202" TargetMode="External"/><Relationship Id="rId369" Type="http://schemas.openxmlformats.org/officeDocument/2006/relationships/hyperlink" Target="http://www.ucsm.edu.pe/epregrado2015I/user/view.php?id=2942&amp;course=647" TargetMode="External"/><Relationship Id="rId420" Type="http://schemas.openxmlformats.org/officeDocument/2006/relationships/hyperlink" Target="http://www.ucsm.edu.pe/epregrado2015I/grade/report/user/index.php?userid=10591&amp;id=647" TargetMode="External"/><Relationship Id="rId421" Type="http://schemas.openxmlformats.org/officeDocument/2006/relationships/hyperlink" Target="http://www.ucsm.edu.pe/epregrado2015I/mod/quiz/grade.php?id=6529&amp;itemid=2135&amp;itemnumber=0&amp;gradeid&amp;userid=10591" TargetMode="External"/><Relationship Id="rId422" Type="http://schemas.openxmlformats.org/officeDocument/2006/relationships/hyperlink" Target="http://www.ucsm.edu.pe/epregrado2015I/user/view.php?id=1272&amp;course=647" TargetMode="External"/><Relationship Id="rId423" Type="http://schemas.openxmlformats.org/officeDocument/2006/relationships/hyperlink" Target="http://www.ucsm.edu.pe/epregrado2015I/grade/report/user/index.php?userid=1272&amp;id=647" TargetMode="External"/><Relationship Id="rId424" Type="http://schemas.openxmlformats.org/officeDocument/2006/relationships/hyperlink" Target="http://www.ucsm.edu.pe/epregrado2015I/mod/quiz/grade.php?id=6529&amp;itemid=2135&amp;itemnumber=0&amp;gradeid&amp;userid=1272" TargetMode="External"/><Relationship Id="rId425" Type="http://schemas.openxmlformats.org/officeDocument/2006/relationships/hyperlink" Target="http://www.ucsm.edu.pe/epregrado2015I/user/view.php?id=748&amp;course=647" TargetMode="External"/><Relationship Id="rId426" Type="http://schemas.openxmlformats.org/officeDocument/2006/relationships/image" Target="../media/image8.png"/><Relationship Id="rId427" Type="http://schemas.openxmlformats.org/officeDocument/2006/relationships/hyperlink" Target="http://www.ucsm.edu.pe/epregrado2015I/grade/report/user/index.php?userid=748&amp;id=647" TargetMode="External"/><Relationship Id="rId428" Type="http://schemas.openxmlformats.org/officeDocument/2006/relationships/hyperlink" Target="http://www.ucsm.edu.pe/epregrado2015I/mod/quiz/grade.php?id=6529&amp;itemid=2135&amp;itemnumber=0&amp;gradeid&amp;userid=748" TargetMode="External"/><Relationship Id="rId429" Type="http://schemas.openxmlformats.org/officeDocument/2006/relationships/hyperlink" Target="http://www.ucsm.edu.pe/epregrado2015I/user/view.php?id=1746&amp;course=647" TargetMode="External"/><Relationship Id="rId140" Type="http://schemas.openxmlformats.org/officeDocument/2006/relationships/hyperlink" Target="http://www.ucsm.edu.pe/epregrado2015I/user/view.php?id=6333&amp;course=647" TargetMode="External"/><Relationship Id="rId141" Type="http://schemas.openxmlformats.org/officeDocument/2006/relationships/hyperlink" Target="http://www.ucsm.edu.pe/epregrado2015I/grade/report/user/index.php?userid=6333&amp;id=647" TargetMode="External"/><Relationship Id="rId142" Type="http://schemas.openxmlformats.org/officeDocument/2006/relationships/hyperlink" Target="http://www.ucsm.edu.pe/epregrado2015I/mod/quiz/grade.php?id=6529&amp;itemid=2135&amp;itemnumber=0&amp;gradeid=48286&amp;userid=6333" TargetMode="External"/><Relationship Id="rId143" Type="http://schemas.openxmlformats.org/officeDocument/2006/relationships/hyperlink" Target="http://www.ucsm.edu.pe/epregrado2015I/user/view.php?id=1612&amp;course=647" TargetMode="External"/><Relationship Id="rId144" Type="http://schemas.openxmlformats.org/officeDocument/2006/relationships/hyperlink" Target="http://www.ucsm.edu.pe/epregrado2015I/grade/report/user/index.php?userid=1612&amp;id=647" TargetMode="External"/><Relationship Id="rId145" Type="http://schemas.openxmlformats.org/officeDocument/2006/relationships/hyperlink" Target="http://www.ucsm.edu.pe/epregrado2015I/mod/quiz/grade.php?id=6529&amp;itemid=2135&amp;itemnumber=0&amp;gradeid=48287&amp;userid=1612" TargetMode="External"/><Relationship Id="rId146" Type="http://schemas.openxmlformats.org/officeDocument/2006/relationships/hyperlink" Target="http://www.ucsm.edu.pe/epregrado2015I/user/view.php?id=3793&amp;course=647" TargetMode="External"/><Relationship Id="rId147" Type="http://schemas.openxmlformats.org/officeDocument/2006/relationships/hyperlink" Target="http://www.ucsm.edu.pe/epregrado2015I/grade/report/user/index.php?userid=3793&amp;id=647" TargetMode="External"/><Relationship Id="rId148" Type="http://schemas.openxmlformats.org/officeDocument/2006/relationships/hyperlink" Target="http://www.ucsm.edu.pe/epregrado2015I/mod/quiz/grade.php?id=6529&amp;itemid=2135&amp;itemnumber=0&amp;gradeid&amp;userid=3793" TargetMode="External"/><Relationship Id="rId149" Type="http://schemas.openxmlformats.org/officeDocument/2006/relationships/hyperlink" Target="http://www.ucsm.edu.pe/epregrado2015I/user/view.php?id=3168&amp;course=647" TargetMode="External"/><Relationship Id="rId200" Type="http://schemas.openxmlformats.org/officeDocument/2006/relationships/hyperlink" Target="http://www.ucsm.edu.pe/epregrado2015I/user/view.php?id=4385&amp;course=647" TargetMode="External"/><Relationship Id="rId201" Type="http://schemas.openxmlformats.org/officeDocument/2006/relationships/hyperlink" Target="http://www.ucsm.edu.pe/epregrado2015I/grade/report/user/index.php?userid=4385&amp;id=647" TargetMode="External"/><Relationship Id="rId202" Type="http://schemas.openxmlformats.org/officeDocument/2006/relationships/hyperlink" Target="http://www.ucsm.edu.pe/epregrado2015I/mod/quiz/grade.php?id=6529&amp;itemid=2135&amp;itemnumber=0&amp;gradeid&amp;userid=4385" TargetMode="External"/><Relationship Id="rId203" Type="http://schemas.openxmlformats.org/officeDocument/2006/relationships/hyperlink" Target="http://www.ucsm.edu.pe/epregrado2015I/user/view.php?id=6063&amp;course=647" TargetMode="External"/><Relationship Id="rId204" Type="http://schemas.openxmlformats.org/officeDocument/2006/relationships/hyperlink" Target="http://www.ucsm.edu.pe/epregrado2015I/grade/report/user/index.php?userid=6063&amp;id=647" TargetMode="External"/><Relationship Id="rId205" Type="http://schemas.openxmlformats.org/officeDocument/2006/relationships/hyperlink" Target="http://www.ucsm.edu.pe/epregrado2015I/mod/quiz/grade.php?id=6529&amp;itemid=2135&amp;itemnumber=0&amp;gradeid=47011&amp;userid=6063" TargetMode="External"/><Relationship Id="rId206" Type="http://schemas.openxmlformats.org/officeDocument/2006/relationships/hyperlink" Target="http://www.ucsm.edu.pe/epregrado2015I/user/view.php?id=1960&amp;course=647" TargetMode="External"/><Relationship Id="rId207" Type="http://schemas.openxmlformats.org/officeDocument/2006/relationships/hyperlink" Target="http://www.ucsm.edu.pe/epregrado2015I/grade/report/user/index.php?userid=1960&amp;id=647" TargetMode="External"/><Relationship Id="rId208" Type="http://schemas.openxmlformats.org/officeDocument/2006/relationships/hyperlink" Target="http://www.ucsm.edu.pe/epregrado2015I/mod/quiz/grade.php?id=6529&amp;itemid=2135&amp;itemnumber=0&amp;gradeid=52700&amp;userid=1960" TargetMode="External"/><Relationship Id="rId209" Type="http://schemas.openxmlformats.org/officeDocument/2006/relationships/hyperlink" Target="http://www.ucsm.edu.pe/epregrado2015I/user/view.php?id=6446&amp;course=647" TargetMode="External"/><Relationship Id="rId370" Type="http://schemas.openxmlformats.org/officeDocument/2006/relationships/image" Target="../media/image6.png"/><Relationship Id="rId371" Type="http://schemas.openxmlformats.org/officeDocument/2006/relationships/hyperlink" Target="http://www.ucsm.edu.pe/epregrado2015I/grade/report/user/index.php?userid=2942&amp;id=647" TargetMode="External"/><Relationship Id="rId372" Type="http://schemas.openxmlformats.org/officeDocument/2006/relationships/hyperlink" Target="http://www.ucsm.edu.pe/epregrado2015I/mod/quiz/grade.php?id=6529&amp;itemid=2135&amp;itemnumber=0&amp;gradeid=46633&amp;userid=2942" TargetMode="External"/><Relationship Id="rId373" Type="http://schemas.openxmlformats.org/officeDocument/2006/relationships/hyperlink" Target="http://www.ucsm.edu.pe/epregrado2015I/user/view.php?id=9997&amp;course=647" TargetMode="External"/><Relationship Id="rId374" Type="http://schemas.openxmlformats.org/officeDocument/2006/relationships/hyperlink" Target="http://www.ucsm.edu.pe/epregrado2015I/grade/report/user/index.php?userid=9997&amp;id=647" TargetMode="External"/><Relationship Id="rId375" Type="http://schemas.openxmlformats.org/officeDocument/2006/relationships/hyperlink" Target="http://www.ucsm.edu.pe/epregrado2015I/mod/quiz/grade.php?id=6529&amp;itemid=2135&amp;itemnumber=0&amp;gradeid&amp;userid=9997" TargetMode="External"/><Relationship Id="rId376" Type="http://schemas.openxmlformats.org/officeDocument/2006/relationships/hyperlink" Target="http://www.ucsm.edu.pe/epregrado2015I/user/view.php?id=7890&amp;course=647" TargetMode="External"/><Relationship Id="rId377" Type="http://schemas.openxmlformats.org/officeDocument/2006/relationships/hyperlink" Target="http://www.ucsm.edu.pe/epregrado2015I/grade/report/user/index.php?userid=7890&amp;id=647" TargetMode="External"/><Relationship Id="rId378" Type="http://schemas.openxmlformats.org/officeDocument/2006/relationships/hyperlink" Target="http://www.ucsm.edu.pe/epregrado2015I/mod/quiz/grade.php?id=6529&amp;itemid=2135&amp;itemnumber=0&amp;gradeid=46621&amp;userid=7890" TargetMode="External"/><Relationship Id="rId379" Type="http://schemas.openxmlformats.org/officeDocument/2006/relationships/hyperlink" Target="http://www.ucsm.edu.pe/epregrado2015I/user/view.php?id=7265&amp;course=647" TargetMode="External"/><Relationship Id="rId430" Type="http://schemas.openxmlformats.org/officeDocument/2006/relationships/hyperlink" Target="http://www.ucsm.edu.pe/epregrado2015I/grade/report/user/index.php?userid=1746&amp;id=647" TargetMode="External"/><Relationship Id="rId431" Type="http://schemas.openxmlformats.org/officeDocument/2006/relationships/hyperlink" Target="http://www.ucsm.edu.pe/epregrado2015I/mod/quiz/grade.php?id=6529&amp;itemid=2135&amp;itemnumber=0&amp;gradeid=46620&amp;userid=1746" TargetMode="External"/><Relationship Id="rId432" Type="http://schemas.openxmlformats.org/officeDocument/2006/relationships/hyperlink" Target="http://www.ucsm.edu.pe/epregrado2015I/user/view.php?id=10185&amp;course=647" TargetMode="External"/><Relationship Id="rId433" Type="http://schemas.openxmlformats.org/officeDocument/2006/relationships/hyperlink" Target="http://www.ucsm.edu.pe/epregrado2015I/grade/report/user/index.php?userid=10185&amp;id=647" TargetMode="External"/><Relationship Id="rId434" Type="http://schemas.openxmlformats.org/officeDocument/2006/relationships/hyperlink" Target="http://www.ucsm.edu.pe/epregrado2015I/mod/quiz/grade.php?id=6529&amp;itemid=2135&amp;itemnumber=0&amp;gradeid&amp;userid=10185" TargetMode="External"/><Relationship Id="rId435" Type="http://schemas.openxmlformats.org/officeDocument/2006/relationships/hyperlink" Target="http://www.ucsm.edu.pe/epregrado2015I/user/view.php?id=19493&amp;course=647" TargetMode="External"/><Relationship Id="rId436" Type="http://schemas.openxmlformats.org/officeDocument/2006/relationships/hyperlink" Target="http://www.ucsm.edu.pe/epregrado2015I/grade/report/user/index.php?userid=19493&amp;id=647" TargetMode="External"/><Relationship Id="rId437" Type="http://schemas.openxmlformats.org/officeDocument/2006/relationships/hyperlink" Target="http://www.ucsm.edu.pe/epregrado2015I/mod/quiz/grade.php?id=6529&amp;itemid=2135&amp;itemnumber=0&amp;gradeid=47005&amp;userid=19493" TargetMode="External"/><Relationship Id="rId438" Type="http://schemas.openxmlformats.org/officeDocument/2006/relationships/hyperlink" Target="http://www.ucsm.edu.pe/epregrado2015I/user/view.php?id=6146&amp;course=647" TargetMode="External"/><Relationship Id="rId439" Type="http://schemas.openxmlformats.org/officeDocument/2006/relationships/hyperlink" Target="http://www.ucsm.edu.pe/epregrado2015I/grade/report/user/index.php?userid=6146&amp;id=647" TargetMode="External"/><Relationship Id="rId150" Type="http://schemas.openxmlformats.org/officeDocument/2006/relationships/hyperlink" Target="http://www.ucsm.edu.pe/epregrado2015I/grade/report/user/index.php?userid=3168&amp;id=647" TargetMode="External"/><Relationship Id="rId151" Type="http://schemas.openxmlformats.org/officeDocument/2006/relationships/hyperlink" Target="http://www.ucsm.edu.pe/epregrado2015I/mod/quiz/grade.php?id=6529&amp;itemid=2135&amp;itemnumber=0&amp;gradeid&amp;userid=3168" TargetMode="External"/><Relationship Id="rId152" Type="http://schemas.openxmlformats.org/officeDocument/2006/relationships/hyperlink" Target="http://www.ucsm.edu.pe/epregrado2015I/user/view.php?id=9458&amp;course=647" TargetMode="External"/><Relationship Id="rId153" Type="http://schemas.openxmlformats.org/officeDocument/2006/relationships/hyperlink" Target="http://www.ucsm.edu.pe/epregrado2015I/grade/report/user/index.php?userid=9458&amp;id=647" TargetMode="External"/><Relationship Id="rId154" Type="http://schemas.openxmlformats.org/officeDocument/2006/relationships/hyperlink" Target="http://www.ucsm.edu.pe/epregrado2015I/mod/quiz/grade.php?id=6529&amp;itemid=2135&amp;itemnumber=0&amp;gradeid&amp;userid=9458" TargetMode="External"/><Relationship Id="rId155" Type="http://schemas.openxmlformats.org/officeDocument/2006/relationships/hyperlink" Target="http://www.ucsm.edu.pe/epregrado2015I/user/view.php?id=17977&amp;course=647" TargetMode="External"/><Relationship Id="rId156" Type="http://schemas.openxmlformats.org/officeDocument/2006/relationships/hyperlink" Target="http://www.ucsm.edu.pe/epregrado2015I/grade/report/user/index.php?userid=17977&amp;id=647" TargetMode="External"/><Relationship Id="rId157" Type="http://schemas.openxmlformats.org/officeDocument/2006/relationships/hyperlink" Target="http://www.ucsm.edu.pe/epregrado2015I/mod/quiz/grade.php?id=6529&amp;itemid=2135&amp;itemnumber=0&amp;gradeid&amp;userid=17977" TargetMode="External"/><Relationship Id="rId158" Type="http://schemas.openxmlformats.org/officeDocument/2006/relationships/hyperlink" Target="http://www.ucsm.edu.pe/epregrado2015I/user/view.php?id=7509&amp;course=647" TargetMode="External"/><Relationship Id="rId159" Type="http://schemas.openxmlformats.org/officeDocument/2006/relationships/hyperlink" Target="http://www.ucsm.edu.pe/epregrado2015I/grade/report/user/index.php?userid=7509&amp;id=647" TargetMode="External"/><Relationship Id="rId210" Type="http://schemas.openxmlformats.org/officeDocument/2006/relationships/hyperlink" Target="http://www.ucsm.edu.pe/epregrado2015I/grade/report/user/index.php?userid=6446&amp;id=647" TargetMode="External"/><Relationship Id="rId211" Type="http://schemas.openxmlformats.org/officeDocument/2006/relationships/hyperlink" Target="http://www.ucsm.edu.pe/epregrado2015I/mod/quiz/grade.php?id=6529&amp;itemid=2135&amp;itemnumber=0&amp;gradeid&amp;userid=6446" TargetMode="External"/><Relationship Id="rId212" Type="http://schemas.openxmlformats.org/officeDocument/2006/relationships/hyperlink" Target="http://www.ucsm.edu.pe/epregrado2015I/user/view.php?id=5369&amp;course=647" TargetMode="External"/><Relationship Id="rId213" Type="http://schemas.openxmlformats.org/officeDocument/2006/relationships/hyperlink" Target="http://www.ucsm.edu.pe/epregrado2015I/grade/report/user/index.php?userid=5369&amp;id=647" TargetMode="External"/><Relationship Id="rId214" Type="http://schemas.openxmlformats.org/officeDocument/2006/relationships/hyperlink" Target="http://www.ucsm.edu.pe/epregrado2015I/mod/quiz/grade.php?id=6529&amp;itemid=2135&amp;itemnumber=0&amp;gradeid&amp;userid=5369" TargetMode="External"/><Relationship Id="rId215" Type="http://schemas.openxmlformats.org/officeDocument/2006/relationships/hyperlink" Target="http://www.ucsm.edu.pe/epregrado2015I/user/view.php?id=5719&amp;course=647" TargetMode="External"/><Relationship Id="rId216" Type="http://schemas.openxmlformats.org/officeDocument/2006/relationships/hyperlink" Target="http://www.ucsm.edu.pe/epregrado2015I/grade/report/user/index.php?userid=5719&amp;id=647" TargetMode="External"/><Relationship Id="rId217" Type="http://schemas.openxmlformats.org/officeDocument/2006/relationships/hyperlink" Target="http://www.ucsm.edu.pe/epregrado2015I/mod/quiz/grade.php?id=6529&amp;itemid=2135&amp;itemnumber=0&amp;gradeid&amp;userid=5719" TargetMode="External"/><Relationship Id="rId218" Type="http://schemas.openxmlformats.org/officeDocument/2006/relationships/hyperlink" Target="http://www.ucsm.edu.pe/epregrado2015I/user/view.php?id=19078&amp;course=647" TargetMode="External"/><Relationship Id="rId219" Type="http://schemas.openxmlformats.org/officeDocument/2006/relationships/hyperlink" Target="http://www.ucsm.edu.pe/epregrado2015I/grade/report/user/index.php?userid=19078&amp;id=647" TargetMode="External"/><Relationship Id="rId380" Type="http://schemas.openxmlformats.org/officeDocument/2006/relationships/hyperlink" Target="http://www.ucsm.edu.pe/epregrado2015I/grade/report/user/index.php?userid=7265&amp;id=647" TargetMode="External"/><Relationship Id="rId381" Type="http://schemas.openxmlformats.org/officeDocument/2006/relationships/hyperlink" Target="http://www.ucsm.edu.pe/epregrado2015I/mod/quiz/grade.php?id=6529&amp;itemid=2135&amp;itemnumber=0&amp;gradeid=46996&amp;userid=7265" TargetMode="External"/><Relationship Id="rId382" Type="http://schemas.openxmlformats.org/officeDocument/2006/relationships/hyperlink" Target="http://www.ucsm.edu.pe/epregrado2015I/user/view.php?id=7360&amp;course=647" TargetMode="External"/><Relationship Id="rId383" Type="http://schemas.openxmlformats.org/officeDocument/2006/relationships/hyperlink" Target="http://www.ucsm.edu.pe/epregrado2015I/grade/report/user/index.php?userid=7360&amp;id=647" TargetMode="External"/><Relationship Id="rId384" Type="http://schemas.openxmlformats.org/officeDocument/2006/relationships/hyperlink" Target="http://www.ucsm.edu.pe/epregrado2015I/mod/quiz/grade.php?id=6529&amp;itemid=2135&amp;itemnumber=0&amp;gradeid=47010&amp;userid=7360" TargetMode="External"/><Relationship Id="rId385" Type="http://schemas.openxmlformats.org/officeDocument/2006/relationships/hyperlink" Target="http://www.ucsm.edu.pe/epregrado2015I/user/view.php?id=5590&amp;course=647" TargetMode="External"/><Relationship Id="rId386" Type="http://schemas.openxmlformats.org/officeDocument/2006/relationships/hyperlink" Target="http://www.ucsm.edu.pe/epregrado2015I/grade/report/user/index.php?userid=5590&amp;id=647" TargetMode="External"/><Relationship Id="rId387" Type="http://schemas.openxmlformats.org/officeDocument/2006/relationships/hyperlink" Target="http://www.ucsm.edu.pe/epregrado2015I/mod/quiz/grade.php?id=6529&amp;itemid=2135&amp;itemnumber=0&amp;gradeid&amp;userid=5590" TargetMode="External"/><Relationship Id="rId388" Type="http://schemas.openxmlformats.org/officeDocument/2006/relationships/hyperlink" Target="http://www.ucsm.edu.pe/epregrado2015I/user/view.php?id=10585&amp;course=647" TargetMode="External"/><Relationship Id="rId389" Type="http://schemas.openxmlformats.org/officeDocument/2006/relationships/hyperlink" Target="http://www.ucsm.edu.pe/epregrado2015I/grade/report/user/index.php?userid=10585&amp;id=647" TargetMode="External"/><Relationship Id="rId440" Type="http://schemas.openxmlformats.org/officeDocument/2006/relationships/hyperlink" Target="http://www.ucsm.edu.pe/epregrado2015I/mod/quiz/grade.php?id=6529&amp;itemid=2135&amp;itemnumber=0&amp;gradeid=47013&amp;userid=6146" TargetMode="External"/><Relationship Id="rId441" Type="http://schemas.openxmlformats.org/officeDocument/2006/relationships/hyperlink" Target="http://www.ucsm.edu.pe/epregrado2015I/user/view.php?id=7402&amp;course=647" TargetMode="External"/><Relationship Id="rId442" Type="http://schemas.openxmlformats.org/officeDocument/2006/relationships/image" Target="../media/image9.png"/><Relationship Id="rId443" Type="http://schemas.openxmlformats.org/officeDocument/2006/relationships/hyperlink" Target="http://www.ucsm.edu.pe/epregrado2015I/grade/report/user/index.php?userid=7402&amp;id=647" TargetMode="External"/><Relationship Id="rId444" Type="http://schemas.openxmlformats.org/officeDocument/2006/relationships/hyperlink" Target="http://www.ucsm.edu.pe/epregrado2015I/mod/quiz/grade.php?id=6529&amp;itemid=2135&amp;itemnumber=0&amp;gradeid&amp;userid=7402" TargetMode="External"/><Relationship Id="rId445" Type="http://schemas.openxmlformats.org/officeDocument/2006/relationships/hyperlink" Target="http://www.ucsm.edu.pe/epregrado2015I/user/view.php?id=19067&amp;course=647" TargetMode="External"/><Relationship Id="rId446" Type="http://schemas.openxmlformats.org/officeDocument/2006/relationships/hyperlink" Target="http://www.ucsm.edu.pe/epregrado2015I/grade/report/user/index.php?userid=19067&amp;id=647" TargetMode="External"/><Relationship Id="rId447" Type="http://schemas.openxmlformats.org/officeDocument/2006/relationships/hyperlink" Target="http://www.ucsm.edu.pe/epregrado2015I/mod/quiz/grade.php?id=6529&amp;itemid=2135&amp;itemnumber=0&amp;gradeid&amp;userid=19067" TargetMode="External"/><Relationship Id="rId448" Type="http://schemas.openxmlformats.org/officeDocument/2006/relationships/hyperlink" Target="http://www.ucsm.edu.pe/epregrado2015I/user/view.php?id=1491&amp;course=647" TargetMode="External"/><Relationship Id="rId449" Type="http://schemas.openxmlformats.org/officeDocument/2006/relationships/hyperlink" Target="http://www.ucsm.edu.pe/epregrado2015I/grade/report/user/index.php?userid=1491&amp;id=647" TargetMode="External"/><Relationship Id="rId500" Type="http://schemas.openxmlformats.org/officeDocument/2006/relationships/hyperlink" Target="http://www.ucsm.edu.pe/epregrado2015I/grade/report/user/index.php?userid=6178&amp;id=647" TargetMode="External"/><Relationship Id="rId501" Type="http://schemas.openxmlformats.org/officeDocument/2006/relationships/hyperlink" Target="http://www.ucsm.edu.pe/epregrado2015I/mod/quiz/grade.php?id=6529&amp;itemid=2135&amp;itemnumber=0&amp;gradeid&amp;userid=6178" TargetMode="External"/><Relationship Id="rId502" Type="http://schemas.openxmlformats.org/officeDocument/2006/relationships/hyperlink" Target="http://www.ucsm.edu.pe/epregrado2015I/user/view.php?id=4748&amp;course=647" TargetMode="External"/><Relationship Id="rId10" Type="http://schemas.openxmlformats.org/officeDocument/2006/relationships/hyperlink" Target="http://www.ucsm.edu.pe/epregrado2015I/grade/report/user/index.php?userid=1506&amp;id=669" TargetMode="External"/><Relationship Id="rId11" Type="http://schemas.openxmlformats.org/officeDocument/2006/relationships/hyperlink" Target="http://www.ucsm.edu.pe/epregrado2015I/grade/report/user/index.php?userid=1098&amp;id=669" TargetMode="External"/><Relationship Id="rId12" Type="http://schemas.openxmlformats.org/officeDocument/2006/relationships/hyperlink" Target="http://www.ucsm.edu.pe/epregrado2015I/grade/report/user/index.php?userid=8603&amp;id=669" TargetMode="External"/><Relationship Id="rId13" Type="http://schemas.openxmlformats.org/officeDocument/2006/relationships/hyperlink" Target="http://www.ucsm.edu.pe/epregrado2015I/grade/report/user/index.php?userid=4484&amp;id=669" TargetMode="External"/><Relationship Id="rId14" Type="http://schemas.openxmlformats.org/officeDocument/2006/relationships/hyperlink" Target="http://www.ucsm.edu.pe/epregrado2015I/grade/report/user/index.php?userid=8929&amp;id=669" TargetMode="External"/><Relationship Id="rId15" Type="http://schemas.openxmlformats.org/officeDocument/2006/relationships/hyperlink" Target="http://www.ucsm.edu.pe/epregrado2015I/grade/report/user/index.php?userid=4979&amp;id=669" TargetMode="External"/><Relationship Id="rId16" Type="http://schemas.openxmlformats.org/officeDocument/2006/relationships/hyperlink" Target="http://www.ucsm.edu.pe/epregrado2015I/grade/report/user/index.php?userid=9600&amp;id=669" TargetMode="External"/><Relationship Id="rId17" Type="http://schemas.openxmlformats.org/officeDocument/2006/relationships/hyperlink" Target="http://www.ucsm.edu.pe/epregrado2015I/grade/report/user/index.php?userid=9512&amp;id=669" TargetMode="External"/><Relationship Id="rId18" Type="http://schemas.openxmlformats.org/officeDocument/2006/relationships/hyperlink" Target="http://www.ucsm.edu.pe/epregrado2015I/grade/report/user/index.php?userid=6410&amp;id=669" TargetMode="External"/><Relationship Id="rId19" Type="http://schemas.openxmlformats.org/officeDocument/2006/relationships/hyperlink" Target="http://www.ucsm.edu.pe/epregrado2015I/grade/report/user/index.php?userid=5437&amp;id=648" TargetMode="External"/><Relationship Id="rId503" Type="http://schemas.openxmlformats.org/officeDocument/2006/relationships/hyperlink" Target="http://www.ucsm.edu.pe/epregrado2015I/grade/report/user/index.php?userid=4748&amp;id=647" TargetMode="External"/><Relationship Id="rId504" Type="http://schemas.openxmlformats.org/officeDocument/2006/relationships/hyperlink" Target="http://www.ucsm.edu.pe/epregrado2015I/mod/quiz/grade.php?id=6529&amp;itemid=2135&amp;itemnumber=0&amp;gradeid&amp;userid=4748" TargetMode="External"/><Relationship Id="rId505" Type="http://schemas.openxmlformats.org/officeDocument/2006/relationships/hyperlink" Target="http://www.ucsm.edu.pe/epregrado2015I/user/view.php?id=1787&amp;course=647" TargetMode="External"/><Relationship Id="rId506" Type="http://schemas.openxmlformats.org/officeDocument/2006/relationships/hyperlink" Target="http://www.ucsm.edu.pe/epregrado2015I/grade/report/user/index.php?userid=1787&amp;id=647" TargetMode="External"/><Relationship Id="rId507" Type="http://schemas.openxmlformats.org/officeDocument/2006/relationships/hyperlink" Target="http://www.ucsm.edu.pe/epregrado2015I/mod/quiz/grade.php?id=6529&amp;itemid=2135&amp;itemnumber=0&amp;gradeid&amp;userid=1787" TargetMode="External"/><Relationship Id="rId508" Type="http://schemas.openxmlformats.org/officeDocument/2006/relationships/hyperlink" Target="http://www.ucsm.edu.pe/epregrado2015I/user/view.php?id=2137&amp;course=647" TargetMode="External"/><Relationship Id="rId509" Type="http://schemas.openxmlformats.org/officeDocument/2006/relationships/hyperlink" Target="http://www.ucsm.edu.pe/epregrado2015I/grade/report/user/index.php?userid=2137&amp;id=647" TargetMode="External"/><Relationship Id="rId160" Type="http://schemas.openxmlformats.org/officeDocument/2006/relationships/hyperlink" Target="http://www.ucsm.edu.pe/epregrado2015I/mod/quiz/grade.php?id=6529&amp;itemid=2135&amp;itemnumber=0&amp;gradeid=52695&amp;userid=7509" TargetMode="External"/><Relationship Id="rId161" Type="http://schemas.openxmlformats.org/officeDocument/2006/relationships/hyperlink" Target="http://www.ucsm.edu.pe/epregrado2015I/user/view.php?id=9588&amp;course=647" TargetMode="External"/><Relationship Id="rId162" Type="http://schemas.openxmlformats.org/officeDocument/2006/relationships/hyperlink" Target="http://www.ucsm.edu.pe/epregrado2015I/grade/report/user/index.php?userid=9588&amp;id=647" TargetMode="External"/><Relationship Id="rId163" Type="http://schemas.openxmlformats.org/officeDocument/2006/relationships/hyperlink" Target="http://www.ucsm.edu.pe/epregrado2015I/mod/quiz/grade.php?id=6529&amp;itemid=2135&amp;itemnumber=0&amp;gradeid=46993&amp;userid=9588" TargetMode="External"/><Relationship Id="rId164" Type="http://schemas.openxmlformats.org/officeDocument/2006/relationships/hyperlink" Target="http://www.ucsm.edu.pe/epregrado2015I/user/view.php?id=6413&amp;course=647" TargetMode="External"/><Relationship Id="rId165" Type="http://schemas.openxmlformats.org/officeDocument/2006/relationships/hyperlink" Target="http://www.ucsm.edu.pe/epregrado2015I/grade/report/user/index.php?userid=6413&amp;id=647" TargetMode="External"/><Relationship Id="rId166" Type="http://schemas.openxmlformats.org/officeDocument/2006/relationships/hyperlink" Target="http://www.ucsm.edu.pe/epregrado2015I/mod/quiz/grade.php?id=6529&amp;itemid=2135&amp;itemnumber=0&amp;gradeid=46998&amp;userid=6413" TargetMode="External"/><Relationship Id="rId167" Type="http://schemas.openxmlformats.org/officeDocument/2006/relationships/hyperlink" Target="http://www.ucsm.edu.pe/epregrado2015I/user/view.php?id=10988&amp;course=647" TargetMode="External"/><Relationship Id="rId168" Type="http://schemas.openxmlformats.org/officeDocument/2006/relationships/hyperlink" Target="http://www.ucsm.edu.pe/epregrado2015I/grade/report/user/index.php?userid=10988&amp;id=647" TargetMode="External"/><Relationship Id="rId169" Type="http://schemas.openxmlformats.org/officeDocument/2006/relationships/hyperlink" Target="http://www.ucsm.edu.pe/epregrado2015I/mod/quiz/grade.php?id=6529&amp;itemid=2135&amp;itemnumber=0&amp;gradeid&amp;userid=10988" TargetMode="External"/><Relationship Id="rId220" Type="http://schemas.openxmlformats.org/officeDocument/2006/relationships/hyperlink" Target="http://www.ucsm.edu.pe/epregrado2015I/mod/quiz/grade.php?id=6529&amp;itemid=2135&amp;itemnumber=0&amp;gradeid&amp;userid=19078" TargetMode="External"/><Relationship Id="rId221" Type="http://schemas.openxmlformats.org/officeDocument/2006/relationships/hyperlink" Target="http://www.ucsm.edu.pe/epregrado2015I/grade/report/user/index.php?userid=8242&amp;id=647" TargetMode="External"/><Relationship Id="rId222" Type="http://schemas.openxmlformats.org/officeDocument/2006/relationships/hyperlink" Target="http://www.ucsm.edu.pe/epregrado2015I/mod/quiz/grade.php?id=6529&amp;itemid=2135&amp;itemnumber=0&amp;gradeid=46628&amp;userid=8242" TargetMode="External"/><Relationship Id="rId223" Type="http://schemas.openxmlformats.org/officeDocument/2006/relationships/hyperlink" Target="http://www.ucsm.edu.pe/epregrado2015I/user/view.php?id=5437&amp;course=647" TargetMode="External"/><Relationship Id="rId224" Type="http://schemas.openxmlformats.org/officeDocument/2006/relationships/hyperlink" Target="http://www.ucsm.edu.pe/epregrado2015I/grade/report/user/index.php?userid=5437&amp;id=647" TargetMode="External"/><Relationship Id="rId225" Type="http://schemas.openxmlformats.org/officeDocument/2006/relationships/hyperlink" Target="http://www.ucsm.edu.pe/epregrado2015I/mod/quiz/grade.php?id=6529&amp;itemid=2135&amp;itemnumber=0&amp;gradeid=47016&amp;userid=5437" TargetMode="External"/><Relationship Id="rId226" Type="http://schemas.openxmlformats.org/officeDocument/2006/relationships/hyperlink" Target="http://www.ucsm.edu.pe/epregrado2015I/user/view.php?id=401&amp;course=647" TargetMode="External"/><Relationship Id="rId227" Type="http://schemas.openxmlformats.org/officeDocument/2006/relationships/hyperlink" Target="http://www.ucsm.edu.pe/epregrado2015I/grade/report/user/index.php?userid=401&amp;id=647" TargetMode="External"/><Relationship Id="rId228" Type="http://schemas.openxmlformats.org/officeDocument/2006/relationships/hyperlink" Target="http://www.ucsm.edu.pe/epregrado2015I/mod/quiz/grade.php?id=6529&amp;itemid=2135&amp;itemnumber=0&amp;gradeid=47009&amp;userid=401" TargetMode="External"/><Relationship Id="rId229" Type="http://schemas.openxmlformats.org/officeDocument/2006/relationships/hyperlink" Target="http://www.ucsm.edu.pe/epregrado2015I/user/view.php?id=3331&amp;course=647" TargetMode="External"/><Relationship Id="rId390" Type="http://schemas.openxmlformats.org/officeDocument/2006/relationships/hyperlink" Target="http://www.ucsm.edu.pe/epregrado2015I/mod/quiz/grade.php?id=6529&amp;itemid=2135&amp;itemnumber=0&amp;gradeid&amp;userid=10585" TargetMode="External"/><Relationship Id="rId391" Type="http://schemas.openxmlformats.org/officeDocument/2006/relationships/hyperlink" Target="http://www.ucsm.edu.pe/epregrado2015I/user/view.php?id=10091&amp;course=647" TargetMode="External"/><Relationship Id="rId392" Type="http://schemas.openxmlformats.org/officeDocument/2006/relationships/hyperlink" Target="http://www.ucsm.edu.pe/epregrado2015I/grade/report/user/index.php?userid=10091&amp;id=647" TargetMode="External"/><Relationship Id="rId393" Type="http://schemas.openxmlformats.org/officeDocument/2006/relationships/hyperlink" Target="http://www.ucsm.edu.pe/epregrado2015I/mod/quiz/grade.php?id=6529&amp;itemid=2135&amp;itemnumber=0&amp;gradeid&amp;userid=10091" TargetMode="External"/><Relationship Id="rId394" Type="http://schemas.openxmlformats.org/officeDocument/2006/relationships/hyperlink" Target="http://www.ucsm.edu.pe/epregrado2015I/user/view.php?id=7270&amp;course=647" TargetMode="External"/><Relationship Id="rId395" Type="http://schemas.openxmlformats.org/officeDocument/2006/relationships/hyperlink" Target="http://www.ucsm.edu.pe/epregrado2015I/grade/report/user/index.php?userid=7270&amp;id=647" TargetMode="External"/><Relationship Id="rId396" Type="http://schemas.openxmlformats.org/officeDocument/2006/relationships/hyperlink" Target="http://www.ucsm.edu.pe/epregrado2015I/mod/quiz/grade.php?id=6529&amp;itemid=2135&amp;itemnumber=0&amp;gradeid&amp;userid=7270" TargetMode="External"/><Relationship Id="rId397" Type="http://schemas.openxmlformats.org/officeDocument/2006/relationships/hyperlink" Target="http://www.ucsm.edu.pe/epregrado2015I/user/view.php?id=2092&amp;course=647" TargetMode="External"/><Relationship Id="rId398" Type="http://schemas.openxmlformats.org/officeDocument/2006/relationships/hyperlink" Target="http://www.ucsm.edu.pe/epregrado2015I/grade/report/user/index.php?userid=2092&amp;id=647" TargetMode="External"/><Relationship Id="rId399" Type="http://schemas.openxmlformats.org/officeDocument/2006/relationships/hyperlink" Target="http://www.ucsm.edu.pe/epregrado2015I/mod/quiz/grade.php?id=6529&amp;itemid=2135&amp;itemnumber=0&amp;gradeid&amp;userid=2092" TargetMode="External"/><Relationship Id="rId450" Type="http://schemas.openxmlformats.org/officeDocument/2006/relationships/hyperlink" Target="http://www.ucsm.edu.pe/epregrado2015I/mod/quiz/grade.php?id=6529&amp;itemid=2135&amp;itemnumber=0&amp;gradeid&amp;userid=1491" TargetMode="External"/><Relationship Id="rId451" Type="http://schemas.openxmlformats.org/officeDocument/2006/relationships/hyperlink" Target="http://www.ucsm.edu.pe/epregrado2015I/user/view.php?id=9340&amp;course=647" TargetMode="External"/><Relationship Id="rId452" Type="http://schemas.openxmlformats.org/officeDocument/2006/relationships/hyperlink" Target="http://www.ucsm.edu.pe/epregrado2015I/grade/report/user/index.php?userid=9340&amp;id=647" TargetMode="External"/><Relationship Id="rId453" Type="http://schemas.openxmlformats.org/officeDocument/2006/relationships/hyperlink" Target="http://www.ucsm.edu.pe/epregrado2015I/mod/quiz/grade.php?id=6529&amp;itemid=2135&amp;itemnumber=0&amp;gradeid&amp;userid=9340" TargetMode="External"/><Relationship Id="rId454" Type="http://schemas.openxmlformats.org/officeDocument/2006/relationships/hyperlink" Target="http://www.ucsm.edu.pe/epregrado2015I/user/view.php?id=4583&amp;course=647" TargetMode="External"/><Relationship Id="rId455" Type="http://schemas.openxmlformats.org/officeDocument/2006/relationships/hyperlink" Target="http://www.ucsm.edu.pe/epregrado2015I/grade/report/user/index.php?userid=4583&amp;id=647" TargetMode="External"/><Relationship Id="rId456" Type="http://schemas.openxmlformats.org/officeDocument/2006/relationships/hyperlink" Target="http://www.ucsm.edu.pe/epregrado2015I/mod/quiz/grade.php?id=6529&amp;itemid=2135&amp;itemnumber=0&amp;gradeid&amp;userid=4583" TargetMode="External"/><Relationship Id="rId457" Type="http://schemas.openxmlformats.org/officeDocument/2006/relationships/hyperlink" Target="http://www.ucsm.edu.pe/epregrado2015I/user/view.php?id=3911&amp;course=647" TargetMode="External"/><Relationship Id="rId458" Type="http://schemas.openxmlformats.org/officeDocument/2006/relationships/hyperlink" Target="http://www.ucsm.edu.pe/epregrado2015I/grade/report/user/index.php?userid=3911&amp;id=647" TargetMode="External"/></Relationships>
</file>

<file path=xl/drawings/_rels/drawing1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ucsm.edu.pe/epregrado2015I/grade/report/user/index.php?userid=1098&amp;id=669" TargetMode="External"/><Relationship Id="rId12" Type="http://schemas.openxmlformats.org/officeDocument/2006/relationships/hyperlink" Target="http://www.ucsm.edu.pe/epregrado2015I/grade/report/user/index.php?userid=8603&amp;id=669" TargetMode="External"/><Relationship Id="rId13" Type="http://schemas.openxmlformats.org/officeDocument/2006/relationships/hyperlink" Target="http://www.ucsm.edu.pe/epregrado2015I/grade/report/user/index.php?userid=4484&amp;id=669" TargetMode="External"/><Relationship Id="rId14" Type="http://schemas.openxmlformats.org/officeDocument/2006/relationships/hyperlink" Target="http://www.ucsm.edu.pe/epregrado2015I/grade/report/user/index.php?userid=8929&amp;id=669" TargetMode="External"/><Relationship Id="rId15" Type="http://schemas.openxmlformats.org/officeDocument/2006/relationships/hyperlink" Target="http://www.ucsm.edu.pe/epregrado2015I/grade/report/user/index.php?userid=4979&amp;id=669" TargetMode="External"/><Relationship Id="rId1" Type="http://schemas.openxmlformats.org/officeDocument/2006/relationships/hyperlink" Target="http://www.ucsm.edu.pe/epregrado2015I/grade/report/user/index.php?userid=7672&amp;id=669" TargetMode="External"/><Relationship Id="rId2" Type="http://schemas.openxmlformats.org/officeDocument/2006/relationships/hyperlink" Target="http://www.ucsm.edu.pe/epregrado2015I/grade/report/user/index.php?userid=9798&amp;id=669" TargetMode="External"/><Relationship Id="rId3" Type="http://schemas.openxmlformats.org/officeDocument/2006/relationships/hyperlink" Target="http://www.ucsm.edu.pe/epregrado2015I/grade/report/user/index.php?userid=2677&amp;id=669" TargetMode="External"/><Relationship Id="rId4" Type="http://schemas.openxmlformats.org/officeDocument/2006/relationships/hyperlink" Target="http://www.ucsm.edu.pe/epregrado2015I/grade/report/user/index.php?userid=7219&amp;id=669" TargetMode="External"/><Relationship Id="rId5" Type="http://schemas.openxmlformats.org/officeDocument/2006/relationships/hyperlink" Target="http://www.ucsm.edu.pe/epregrado2015I/grade/report/user/index.php?userid=359&amp;id=669" TargetMode="External"/><Relationship Id="rId6" Type="http://schemas.openxmlformats.org/officeDocument/2006/relationships/hyperlink" Target="http://www.ucsm.edu.pe/epregrado2015I/grade/report/user/index.php?userid=6660&amp;id=669" TargetMode="External"/><Relationship Id="rId7" Type="http://schemas.openxmlformats.org/officeDocument/2006/relationships/hyperlink" Target="http://www.ucsm.edu.pe/epregrado2015I/grade/report/user/index.php?userid=17859&amp;id=669" TargetMode="External"/><Relationship Id="rId8" Type="http://schemas.openxmlformats.org/officeDocument/2006/relationships/hyperlink" Target="http://www.ucsm.edu.pe/epregrado2015I/grade/report/user/index.php?userid=5601&amp;id=669" TargetMode="External"/><Relationship Id="rId9" Type="http://schemas.openxmlformats.org/officeDocument/2006/relationships/hyperlink" Target="http://www.ucsm.edu.pe/epregrado2015I/grade/report/user/index.php?userid=3916&amp;id=669" TargetMode="External"/><Relationship Id="rId10" Type="http://schemas.openxmlformats.org/officeDocument/2006/relationships/hyperlink" Target="http://www.ucsm.edu.pe/epregrado2015I/grade/report/user/index.php?userid=1506&amp;id=66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ucsm.edu.pe/epregrado2015I/mod/quiz/grade.php?id=6529&amp;itemid=2135&amp;itemnumber=0&amp;gradeid=47007&amp;userid=7593" TargetMode="External"/><Relationship Id="rId143" Type="http://schemas.openxmlformats.org/officeDocument/2006/relationships/hyperlink" Target="http://www.ucsm.edu.pe/epregrado2015I/mod/quiz/grade.php?id=6529&amp;itemid=2135&amp;itemnumber=0&amp;gradeid&amp;userid=4385" TargetMode="External"/><Relationship Id="rId144" Type="http://schemas.openxmlformats.org/officeDocument/2006/relationships/hyperlink" Target="http://www.ucsm.edu.pe/epregrado2015I/mod/quiz/grade.php?id=6529&amp;itemid=2135&amp;itemnumber=0&amp;gradeid=47011&amp;userid=6063" TargetMode="External"/><Relationship Id="rId145" Type="http://schemas.openxmlformats.org/officeDocument/2006/relationships/hyperlink" Target="http://www.ucsm.edu.pe/epregrado2015I/mod/quiz/grade.php?id=6529&amp;itemid=2135&amp;itemnumber=0&amp;gradeid=52700&amp;userid=1960" TargetMode="External"/><Relationship Id="rId146" Type="http://schemas.openxmlformats.org/officeDocument/2006/relationships/hyperlink" Target="http://www.ucsm.edu.pe/epregrado2015I/mod/quiz/grade.php?id=6529&amp;itemid=2135&amp;itemnumber=0&amp;gradeid&amp;userid=6446" TargetMode="External"/><Relationship Id="rId147" Type="http://schemas.openxmlformats.org/officeDocument/2006/relationships/hyperlink" Target="http://www.ucsm.edu.pe/epregrado2015I/mod/quiz/grade.php?id=6529&amp;itemid=2135&amp;itemnumber=0&amp;gradeid&amp;userid=5369" TargetMode="External"/><Relationship Id="rId148" Type="http://schemas.openxmlformats.org/officeDocument/2006/relationships/hyperlink" Target="http://www.ucsm.edu.pe/epregrado2015I/mod/quiz/grade.php?id=6529&amp;itemid=2135&amp;itemnumber=0&amp;gradeid&amp;userid=5719" TargetMode="External"/><Relationship Id="rId149" Type="http://schemas.openxmlformats.org/officeDocument/2006/relationships/hyperlink" Target="http://www.ucsm.edu.pe/epregrado2015I/mod/quiz/grade.php?id=6529&amp;itemid=2135&amp;itemnumber=0&amp;gradeid&amp;userid=19078" TargetMode="External"/><Relationship Id="rId180" Type="http://schemas.openxmlformats.org/officeDocument/2006/relationships/hyperlink" Target="http://www.ucsm.edu.pe/epregrado2015I/mod/quiz/grade.php?id=6529&amp;itemid=2135&amp;itemnumber=0&amp;gradeid=52690&amp;userid=3227" TargetMode="External"/><Relationship Id="rId181" Type="http://schemas.openxmlformats.org/officeDocument/2006/relationships/hyperlink" Target="http://www.ucsm.edu.pe/epregrado2015I/mod/quiz/grade.php?id=6529&amp;itemid=2135&amp;itemnumber=0&amp;gradeid&amp;userid=4258" TargetMode="External"/><Relationship Id="rId182" Type="http://schemas.openxmlformats.org/officeDocument/2006/relationships/hyperlink" Target="http://www.ucsm.edu.pe/epregrado2015I/mod/quiz/grade.php?id=6529&amp;itemid=2135&amp;itemnumber=0&amp;gradeid&amp;userid=3124" TargetMode="External"/><Relationship Id="rId40" Type="http://schemas.openxmlformats.org/officeDocument/2006/relationships/hyperlink" Target="http://www.ucsm.edu.pe/epregrado2015I/grade/report/user/index.php?userid=3227&amp;id=648" TargetMode="External"/><Relationship Id="rId41" Type="http://schemas.openxmlformats.org/officeDocument/2006/relationships/hyperlink" Target="http://www.ucsm.edu.pe/epregrado2015I/grade/report/user/index.php?userid=4258&amp;id=648" TargetMode="External"/><Relationship Id="rId42" Type="http://schemas.openxmlformats.org/officeDocument/2006/relationships/hyperlink" Target="http://www.ucsm.edu.pe/epregrado2015I/grade/report/user/index.php?userid=3124&amp;id=648" TargetMode="External"/><Relationship Id="rId43" Type="http://schemas.openxmlformats.org/officeDocument/2006/relationships/hyperlink" Target="http://www.ucsm.edu.pe/epregrado2015I/grade/report/user/index.php?userid=262&amp;id=648" TargetMode="External"/><Relationship Id="rId44" Type="http://schemas.openxmlformats.org/officeDocument/2006/relationships/hyperlink" Target="http://www.ucsm.edu.pe/epregrado2015I/grade/report/user/index.php?userid=10297&amp;id=648" TargetMode="External"/><Relationship Id="rId45" Type="http://schemas.openxmlformats.org/officeDocument/2006/relationships/hyperlink" Target="http://www.ucsm.edu.pe/epregrado2015I/grade/report/user/index.php?userid=5493&amp;id=648" TargetMode="External"/><Relationship Id="rId46" Type="http://schemas.openxmlformats.org/officeDocument/2006/relationships/hyperlink" Target="http://www.ucsm.edu.pe/epregrado2015I/grade/report/user/index.php?userid=10439&amp;id=648" TargetMode="External"/><Relationship Id="rId47" Type="http://schemas.openxmlformats.org/officeDocument/2006/relationships/hyperlink" Target="http://www.ucsm.edu.pe/epregrado2015I/grade/report/user/index.php?userid=6671&amp;id=648" TargetMode="External"/><Relationship Id="rId48" Type="http://schemas.openxmlformats.org/officeDocument/2006/relationships/hyperlink" Target="http://www.ucsm.edu.pe/epregrado2015I/grade/report/user/index.php?userid=1178&amp;id=648" TargetMode="External"/><Relationship Id="rId49" Type="http://schemas.openxmlformats.org/officeDocument/2006/relationships/hyperlink" Target="http://www.ucsm.edu.pe/epregrado2015I/grade/report/user/index.php?userid=18067&amp;id=648" TargetMode="External"/><Relationship Id="rId183" Type="http://schemas.openxmlformats.org/officeDocument/2006/relationships/hyperlink" Target="http://www.ucsm.edu.pe/epregrado2015I/mod/quiz/grade.php?id=6529&amp;itemid=2135&amp;itemnumber=0&amp;gradeid=46634&amp;userid=1229" TargetMode="External"/><Relationship Id="rId184" Type="http://schemas.openxmlformats.org/officeDocument/2006/relationships/hyperlink" Target="http://www.ucsm.edu.pe/epregrado2015I/mod/quiz/grade.php?id=6529&amp;itemid=2135&amp;itemnumber=0&amp;gradeid=46636&amp;userid=262" TargetMode="External"/><Relationship Id="rId185" Type="http://schemas.openxmlformats.org/officeDocument/2006/relationships/hyperlink" Target="http://www.ucsm.edu.pe/epregrado2015I/mod/quiz/grade.php?id=6529&amp;itemid=2135&amp;itemnumber=0&amp;gradeid&amp;userid=18087" TargetMode="External"/><Relationship Id="rId186" Type="http://schemas.openxmlformats.org/officeDocument/2006/relationships/hyperlink" Target="http://www.ucsm.edu.pe/epregrado2015I/mod/quiz/grade.php?id=6529&amp;itemid=2135&amp;itemnumber=0&amp;gradeid&amp;userid=10297" TargetMode="External"/><Relationship Id="rId187" Type="http://schemas.openxmlformats.org/officeDocument/2006/relationships/hyperlink" Target="http://www.ucsm.edu.pe/epregrado2015I/mod/quiz/grade.php?id=6529&amp;itemid=2135&amp;itemnumber=0&amp;gradeid&amp;userid=9054" TargetMode="External"/><Relationship Id="rId188" Type="http://schemas.openxmlformats.org/officeDocument/2006/relationships/hyperlink" Target="http://www.ucsm.edu.pe/epregrado2015I/mod/quiz/grade.php?id=6529&amp;itemid=2135&amp;itemnumber=0&amp;gradeid&amp;userid=10439" TargetMode="External"/><Relationship Id="rId189" Type="http://schemas.openxmlformats.org/officeDocument/2006/relationships/hyperlink" Target="http://www.ucsm.edu.pe/epregrado2015I/mod/quiz/grade.php?id=6529&amp;itemid=2135&amp;itemnumber=0&amp;gradeid=46997&amp;userid=1178" TargetMode="External"/><Relationship Id="rId220" Type="http://schemas.openxmlformats.org/officeDocument/2006/relationships/hyperlink" Target="http://www.ucsm.edu.pe/epregrado2015I/mod/quiz/grade.php?id=6529&amp;itemid=2135&amp;itemnumber=0&amp;gradeid=47013&amp;userid=6146" TargetMode="External"/><Relationship Id="rId221" Type="http://schemas.openxmlformats.org/officeDocument/2006/relationships/hyperlink" Target="http://www.ucsm.edu.pe/epregrado2015I/mod/quiz/grade.php?id=6529&amp;itemid=2135&amp;itemnumber=0&amp;gradeid&amp;userid=7402" TargetMode="External"/><Relationship Id="rId222" Type="http://schemas.openxmlformats.org/officeDocument/2006/relationships/hyperlink" Target="http://www.ucsm.edu.pe/epregrado2015I/mod/quiz/grade.php?id=6529&amp;itemid=2135&amp;itemnumber=0&amp;gradeid&amp;userid=19067" TargetMode="External"/><Relationship Id="rId223" Type="http://schemas.openxmlformats.org/officeDocument/2006/relationships/hyperlink" Target="http://www.ucsm.edu.pe/epregrado2015I/mod/quiz/grade.php?id=6529&amp;itemid=2135&amp;itemnumber=0&amp;gradeid&amp;userid=1491" TargetMode="External"/><Relationship Id="rId80" Type="http://schemas.openxmlformats.org/officeDocument/2006/relationships/hyperlink" Target="http://www.ucsm.edu.pe/epregrado2015I/grade/report/user/index.php?userid=4680&amp;id=648" TargetMode="External"/><Relationship Id="rId81" Type="http://schemas.openxmlformats.org/officeDocument/2006/relationships/hyperlink" Target="http://www.ucsm.edu.pe/epregrado2015I/grade/report/user/index.php?userid=10204&amp;id=648" TargetMode="External"/><Relationship Id="rId82" Type="http://schemas.openxmlformats.org/officeDocument/2006/relationships/hyperlink" Target="http://www.ucsm.edu.pe/epregrado2015I/grade/report/user/index.php?userid=8746&amp;id=648" TargetMode="External"/><Relationship Id="rId83" Type="http://schemas.openxmlformats.org/officeDocument/2006/relationships/hyperlink" Target="http://www.ucsm.edu.pe/epregrado2015I/grade/report/user/index.php?userid=6178&amp;id=648" TargetMode="External"/><Relationship Id="rId84" Type="http://schemas.openxmlformats.org/officeDocument/2006/relationships/hyperlink" Target="http://www.ucsm.edu.pe/epregrado2015I/grade/report/user/index.php?userid=8687&amp;id=648" TargetMode="External"/><Relationship Id="rId85" Type="http://schemas.openxmlformats.org/officeDocument/2006/relationships/hyperlink" Target="http://www.ucsm.edu.pe/epregrado2015I/grade/report/user/index.php?userid=4748&amp;id=648" TargetMode="External"/><Relationship Id="rId86" Type="http://schemas.openxmlformats.org/officeDocument/2006/relationships/hyperlink" Target="http://www.ucsm.edu.pe/epregrado2015I/grade/report/user/index.php?userid=2137&amp;id=648" TargetMode="External"/><Relationship Id="rId87" Type="http://schemas.openxmlformats.org/officeDocument/2006/relationships/hyperlink" Target="http://www.ucsm.edu.pe/epregrado2015I/grade/report/user/index.php?userid=5162&amp;id=648" TargetMode="External"/><Relationship Id="rId88" Type="http://schemas.openxmlformats.org/officeDocument/2006/relationships/hyperlink" Target="http://www.ucsm.edu.pe/epregrado2015I/grade/report/user/index.php?userid=10635&amp;id=648" TargetMode="External"/><Relationship Id="rId89" Type="http://schemas.openxmlformats.org/officeDocument/2006/relationships/hyperlink" Target="http://www.ucsm.edu.pe/epregrado2015I/grade/report/user/index.php?userid=10743&amp;id=648" TargetMode="External"/><Relationship Id="rId224" Type="http://schemas.openxmlformats.org/officeDocument/2006/relationships/hyperlink" Target="http://www.ucsm.edu.pe/epregrado2015I/mod/quiz/grade.php?id=6529&amp;itemid=2135&amp;itemnumber=0&amp;gradeid&amp;userid=9340" TargetMode="External"/><Relationship Id="rId225" Type="http://schemas.openxmlformats.org/officeDocument/2006/relationships/hyperlink" Target="http://www.ucsm.edu.pe/epregrado2015I/mod/quiz/grade.php?id=6529&amp;itemid=2135&amp;itemnumber=0&amp;gradeid&amp;userid=4583" TargetMode="External"/><Relationship Id="rId226" Type="http://schemas.openxmlformats.org/officeDocument/2006/relationships/hyperlink" Target="http://www.ucsm.edu.pe/epregrado2015I/mod/quiz/grade.php?id=6529&amp;itemid=2135&amp;itemnumber=0&amp;gradeid=52691&amp;userid=3911" TargetMode="External"/><Relationship Id="rId227" Type="http://schemas.openxmlformats.org/officeDocument/2006/relationships/hyperlink" Target="http://www.ucsm.edu.pe/epregrado2015I/mod/quiz/grade.php?id=6529&amp;itemid=2135&amp;itemnumber=0&amp;gradeid=52689&amp;userid=8525" TargetMode="External"/><Relationship Id="rId228" Type="http://schemas.openxmlformats.org/officeDocument/2006/relationships/hyperlink" Target="http://www.ucsm.edu.pe/epregrado2015I/mod/quiz/grade.php?id=6529&amp;itemid=2135&amp;itemnumber=0&amp;gradeid&amp;userid=2173" TargetMode="External"/><Relationship Id="rId229" Type="http://schemas.openxmlformats.org/officeDocument/2006/relationships/hyperlink" Target="http://www.ucsm.edu.pe/epregrado2015I/mod/quiz/grade.php?id=6529&amp;itemid=2135&amp;itemnumber=0&amp;gradeid=52697&amp;userid=766" TargetMode="External"/><Relationship Id="rId110" Type="http://schemas.openxmlformats.org/officeDocument/2006/relationships/hyperlink" Target="http://www.ucsm.edu.pe/epregrado2015I/grade/report/user/index.php?userid=6063&amp;id=648" TargetMode="External"/><Relationship Id="rId111" Type="http://schemas.openxmlformats.org/officeDocument/2006/relationships/hyperlink" Target="http://www.ucsm.edu.pe/epregrado2015I/grade/report/user/index.php?userid=1960&amp;id=648" TargetMode="External"/><Relationship Id="rId112" Type="http://schemas.openxmlformats.org/officeDocument/2006/relationships/hyperlink" Target="http://www.ucsm.edu.pe/epregrado2015I/grade/report/user/index.php?userid=6990&amp;id=648" TargetMode="External"/><Relationship Id="rId113" Type="http://schemas.openxmlformats.org/officeDocument/2006/relationships/hyperlink" Target="http://www.ucsm.edu.pe/epregrado2015I/grade/report/user/index.php?userid=6446&amp;id=648" TargetMode="External"/><Relationship Id="rId114" Type="http://schemas.openxmlformats.org/officeDocument/2006/relationships/hyperlink" Target="http://www.ucsm.edu.pe/epregrado2015I/grade/report/user/index.php?userid=5719&amp;id=648" TargetMode="External"/><Relationship Id="rId115" Type="http://schemas.openxmlformats.org/officeDocument/2006/relationships/hyperlink" Target="http://www.ucsm.edu.pe/epregrado2015I/mod/quiz/grade.php?id=6529&amp;itemid=2135&amp;itemnumber=0&amp;gradeid=52732&amp;userid=18914" TargetMode="External"/><Relationship Id="rId116" Type="http://schemas.openxmlformats.org/officeDocument/2006/relationships/hyperlink" Target="http://www.ucsm.edu.pe/epregrado2015I/mod/quiz/grade.php?id=6529&amp;itemid=2135&amp;itemnumber=0&amp;gradeid&amp;userid=7987" TargetMode="External"/><Relationship Id="rId117" Type="http://schemas.openxmlformats.org/officeDocument/2006/relationships/hyperlink" Target="http://www.ucsm.edu.pe/epregrado2015I/mod/quiz/grade.php?id=6529&amp;itemid=2135&amp;itemnumber=0&amp;gradeid&amp;userid=10743" TargetMode="External"/><Relationship Id="rId118" Type="http://schemas.openxmlformats.org/officeDocument/2006/relationships/hyperlink" Target="http://www.ucsm.edu.pe/epregrado2015I/mod/quiz/grade.php?id=6529&amp;itemid=2135&amp;itemnumber=0&amp;gradeid&amp;userid=17965" TargetMode="External"/><Relationship Id="rId119" Type="http://schemas.openxmlformats.org/officeDocument/2006/relationships/hyperlink" Target="http://www.ucsm.edu.pe/epregrado2015I/mod/quiz/grade.php?id=6529&amp;itemid=2135&amp;itemnumber=0&amp;gradeid&amp;userid=17883" TargetMode="External"/><Relationship Id="rId150" Type="http://schemas.openxmlformats.org/officeDocument/2006/relationships/hyperlink" Target="http://www.ucsm.edu.pe/epregrado2015I/mod/quiz/grade.php?id=6529&amp;itemid=2135&amp;itemnumber=0&amp;gradeid=46628&amp;userid=8242" TargetMode="External"/><Relationship Id="rId151" Type="http://schemas.openxmlformats.org/officeDocument/2006/relationships/hyperlink" Target="http://www.ucsm.edu.pe/epregrado2015I/mod/quiz/grade.php?id=6529&amp;itemid=2135&amp;itemnumber=0&amp;gradeid=47016&amp;userid=5437" TargetMode="External"/><Relationship Id="rId152" Type="http://schemas.openxmlformats.org/officeDocument/2006/relationships/hyperlink" Target="http://www.ucsm.edu.pe/epregrado2015I/mod/quiz/grade.php?id=6529&amp;itemid=2135&amp;itemnumber=0&amp;gradeid=47009&amp;userid=401" TargetMode="External"/><Relationship Id="rId10" Type="http://schemas.openxmlformats.org/officeDocument/2006/relationships/hyperlink" Target="http://www.ucsm.edu.pe/epregrado2015I/grade/report/user/index.php?userid=3916&amp;id=669" TargetMode="External"/><Relationship Id="rId11" Type="http://schemas.openxmlformats.org/officeDocument/2006/relationships/hyperlink" Target="http://www.ucsm.edu.pe/epregrado2015I/grade/report/user/index.php?userid=1506&amp;id=669" TargetMode="External"/><Relationship Id="rId12" Type="http://schemas.openxmlformats.org/officeDocument/2006/relationships/hyperlink" Target="http://www.ucsm.edu.pe/epregrado2015I/grade/report/user/index.php?userid=1098&amp;id=669" TargetMode="External"/><Relationship Id="rId13" Type="http://schemas.openxmlformats.org/officeDocument/2006/relationships/hyperlink" Target="http://www.ucsm.edu.pe/epregrado2015I/grade/report/user/index.php?userid=8603&amp;id=669" TargetMode="External"/><Relationship Id="rId14" Type="http://schemas.openxmlformats.org/officeDocument/2006/relationships/hyperlink" Target="http://www.ucsm.edu.pe/epregrado2015I/grade/report/user/index.php?userid=4484&amp;id=669" TargetMode="External"/><Relationship Id="rId15" Type="http://schemas.openxmlformats.org/officeDocument/2006/relationships/hyperlink" Target="http://www.ucsm.edu.pe/epregrado2015I/grade/report/user/index.php?userid=8929&amp;id=669" TargetMode="External"/><Relationship Id="rId16" Type="http://schemas.openxmlformats.org/officeDocument/2006/relationships/hyperlink" Target="http://www.ucsm.edu.pe/epregrado2015I/grade/report/user/index.php?userid=4979&amp;id=669" TargetMode="External"/><Relationship Id="rId17" Type="http://schemas.openxmlformats.org/officeDocument/2006/relationships/hyperlink" Target="http://www.ucsm.edu.pe/epregrado2015I/grade/report/user/index.php?userid=9600&amp;id=669" TargetMode="External"/><Relationship Id="rId18" Type="http://schemas.openxmlformats.org/officeDocument/2006/relationships/hyperlink" Target="http://www.ucsm.edu.pe/epregrado2015I/grade/report/user/index.php?userid=9512&amp;id=669" TargetMode="External"/><Relationship Id="rId19" Type="http://schemas.openxmlformats.org/officeDocument/2006/relationships/hyperlink" Target="http://www.ucsm.edu.pe/epregrado2015I/grade/report/user/index.php?userid=6410&amp;id=669" TargetMode="External"/><Relationship Id="rId153" Type="http://schemas.openxmlformats.org/officeDocument/2006/relationships/hyperlink" Target="http://www.ucsm.edu.pe/epregrado2015I/mod/quiz/grade.php?id=6529&amp;itemid=2135&amp;itemnumber=0&amp;gradeid&amp;userid=3331" TargetMode="External"/><Relationship Id="rId154" Type="http://schemas.openxmlformats.org/officeDocument/2006/relationships/hyperlink" Target="http://www.ucsm.edu.pe/epregrado2015I/mod/quiz/grade.php?id=6529&amp;itemid=2135&amp;itemnumber=0&amp;gradeid=47008&amp;userid=3091" TargetMode="External"/><Relationship Id="rId155" Type="http://schemas.openxmlformats.org/officeDocument/2006/relationships/hyperlink" Target="http://www.ucsm.edu.pe/epregrado2015I/mod/quiz/grade.php?id=6529&amp;itemid=2135&amp;itemnumber=0&amp;gradeid&amp;userid=4041" TargetMode="External"/><Relationship Id="rId156" Type="http://schemas.openxmlformats.org/officeDocument/2006/relationships/hyperlink" Target="http://www.ucsm.edu.pe/epregrado2015I/mod/quiz/grade.php?id=6529&amp;itemid=2135&amp;itemnumber=0&amp;gradeid&amp;userid=80" TargetMode="External"/><Relationship Id="rId157" Type="http://schemas.openxmlformats.org/officeDocument/2006/relationships/hyperlink" Target="http://www.ucsm.edu.pe/epregrado2015I/mod/quiz/grade.php?id=6529&amp;itemid=2135&amp;itemnumber=0&amp;gradeid=47014&amp;userid=2957" TargetMode="External"/><Relationship Id="rId158" Type="http://schemas.openxmlformats.org/officeDocument/2006/relationships/hyperlink" Target="http://www.ucsm.edu.pe/epregrado2015I/mod/quiz/grade.php?id=6529&amp;itemid=2135&amp;itemnumber=0&amp;gradeid=52696&amp;userid=9209" TargetMode="External"/><Relationship Id="rId159" Type="http://schemas.openxmlformats.org/officeDocument/2006/relationships/hyperlink" Target="http://www.ucsm.edu.pe/epregrado2015I/mod/quiz/grade.php?id=6529&amp;itemid=2135&amp;itemnumber=0&amp;gradeid&amp;userid=10260" TargetMode="External"/><Relationship Id="rId190" Type="http://schemas.openxmlformats.org/officeDocument/2006/relationships/hyperlink" Target="http://www.ucsm.edu.pe/epregrado2015I/mod/quiz/grade.php?id=6529&amp;itemid=2135&amp;itemnumber=0&amp;gradeid&amp;userid=18067" TargetMode="External"/><Relationship Id="rId191" Type="http://schemas.openxmlformats.org/officeDocument/2006/relationships/hyperlink" Target="http://www.ucsm.edu.pe/epregrado2015I/mod/quiz/grade.php?id=6529&amp;itemid=2135&amp;itemnumber=0&amp;gradeid&amp;userid=4084" TargetMode="External"/><Relationship Id="rId192" Type="http://schemas.openxmlformats.org/officeDocument/2006/relationships/hyperlink" Target="http://www.ucsm.edu.pe/epregrado2015I/mod/quiz/grade.php?id=6529&amp;itemid=2135&amp;itemnumber=0&amp;gradeid&amp;userid=5906" TargetMode="External"/><Relationship Id="rId50" Type="http://schemas.openxmlformats.org/officeDocument/2006/relationships/hyperlink" Target="http://www.ucsm.edu.pe/epregrado2015I/grade/report/user/index.php?userid=4084&amp;id=648" TargetMode="External"/><Relationship Id="rId51" Type="http://schemas.openxmlformats.org/officeDocument/2006/relationships/hyperlink" Target="http://www.ucsm.edu.pe/epregrado2015I/grade/report/user/index.php?userid=5906&amp;id=648" TargetMode="External"/><Relationship Id="rId52" Type="http://schemas.openxmlformats.org/officeDocument/2006/relationships/hyperlink" Target="http://www.ucsm.edu.pe/epregrado2015I/grade/report/user/index.php?userid=4030&amp;id=648" TargetMode="External"/><Relationship Id="rId53" Type="http://schemas.openxmlformats.org/officeDocument/2006/relationships/hyperlink" Target="http://www.ucsm.edu.pe/epregrado2015I/grade/report/user/index.php?userid=18101&amp;id=648" TargetMode="External"/><Relationship Id="rId54" Type="http://schemas.openxmlformats.org/officeDocument/2006/relationships/hyperlink" Target="http://www.ucsm.edu.pe/epregrado2015I/grade/report/user/index.php?userid=16944&amp;id=648" TargetMode="External"/><Relationship Id="rId55" Type="http://schemas.openxmlformats.org/officeDocument/2006/relationships/hyperlink" Target="http://www.ucsm.edu.pe/epregrado2015I/grade/report/user/index.php?userid=18202&amp;id=648" TargetMode="External"/><Relationship Id="rId56" Type="http://schemas.openxmlformats.org/officeDocument/2006/relationships/hyperlink" Target="http://www.ucsm.edu.pe/epregrado2015I/grade/report/user/index.php?userid=7890&amp;id=648" TargetMode="External"/><Relationship Id="rId57" Type="http://schemas.openxmlformats.org/officeDocument/2006/relationships/hyperlink" Target="http://www.ucsm.edu.pe/epregrado2015I/grade/report/user/index.php?userid=7265&amp;id=648" TargetMode="External"/><Relationship Id="rId58" Type="http://schemas.openxmlformats.org/officeDocument/2006/relationships/hyperlink" Target="http://www.ucsm.edu.pe/epregrado2015I/grade/report/user/index.php?userid=3517&amp;id=648" TargetMode="External"/><Relationship Id="rId59" Type="http://schemas.openxmlformats.org/officeDocument/2006/relationships/hyperlink" Target="http://www.ucsm.edu.pe/epregrado2015I/grade/report/user/index.php?userid=10585&amp;id=648" TargetMode="External"/><Relationship Id="rId193" Type="http://schemas.openxmlformats.org/officeDocument/2006/relationships/hyperlink" Target="http://www.ucsm.edu.pe/epregrado2015I/mod/quiz/grade.php?id=6529&amp;itemid=2135&amp;itemnumber=0&amp;gradeid=46630&amp;userid=53" TargetMode="External"/><Relationship Id="rId194" Type="http://schemas.openxmlformats.org/officeDocument/2006/relationships/hyperlink" Target="http://www.ucsm.edu.pe/epregrado2015I/mod/quiz/grade.php?id=6529&amp;itemid=2135&amp;itemnumber=0&amp;gradeid&amp;userid=859" TargetMode="External"/><Relationship Id="rId195" Type="http://schemas.openxmlformats.org/officeDocument/2006/relationships/hyperlink" Target="http://www.ucsm.edu.pe/epregrado2015I/mod/quiz/grade.php?id=6529&amp;itemid=2135&amp;itemnumber=0&amp;gradeid&amp;userid=18206" TargetMode="External"/><Relationship Id="rId196" Type="http://schemas.openxmlformats.org/officeDocument/2006/relationships/hyperlink" Target="http://www.ucsm.edu.pe/epregrado2015I/mod/quiz/grade.php?id=6529&amp;itemid=2135&amp;itemnumber=0&amp;gradeid=46616&amp;userid=6076" TargetMode="External"/><Relationship Id="rId197" Type="http://schemas.openxmlformats.org/officeDocument/2006/relationships/hyperlink" Target="http://www.ucsm.edu.pe/epregrado2015I/mod/quiz/grade.php?id=6529&amp;itemid=2135&amp;itemnumber=0&amp;gradeid&amp;userid=18202" TargetMode="External"/><Relationship Id="rId198" Type="http://schemas.openxmlformats.org/officeDocument/2006/relationships/hyperlink" Target="http://www.ucsm.edu.pe/epregrado2015I/mod/quiz/grade.php?id=6529&amp;itemid=2135&amp;itemnumber=0&amp;gradeid=46633&amp;userid=2942" TargetMode="External"/><Relationship Id="rId199" Type="http://schemas.openxmlformats.org/officeDocument/2006/relationships/hyperlink" Target="http://www.ucsm.edu.pe/epregrado2015I/mod/quiz/grade.php?id=6529&amp;itemid=2135&amp;itemnumber=0&amp;gradeid&amp;userid=9997" TargetMode="External"/><Relationship Id="rId230" Type="http://schemas.openxmlformats.org/officeDocument/2006/relationships/hyperlink" Target="http://www.ucsm.edu.pe/epregrado2015I/mod/quiz/grade.php?id=6529&amp;itemid=2135&amp;itemnumber=0&amp;gradeid&amp;userid=1770" TargetMode="External"/><Relationship Id="rId231" Type="http://schemas.openxmlformats.org/officeDocument/2006/relationships/hyperlink" Target="http://www.ucsm.edu.pe/epregrado2015I/mod/quiz/grade.php?id=6529&amp;itemid=2135&amp;itemnumber=0&amp;gradeid&amp;userid=8663" TargetMode="External"/><Relationship Id="rId232" Type="http://schemas.openxmlformats.org/officeDocument/2006/relationships/hyperlink" Target="http://www.ucsm.edu.pe/epregrado2015I/mod/quiz/grade.php?id=6529&amp;itemid=2135&amp;itemnumber=0&amp;gradeid&amp;userid=6120" TargetMode="External"/><Relationship Id="rId233" Type="http://schemas.openxmlformats.org/officeDocument/2006/relationships/hyperlink" Target="http://www.ucsm.edu.pe/epregrado2015I/mod/quiz/grade.php?id=6529&amp;itemid=2135&amp;itemnumber=0&amp;gradeid&amp;userid=2188" TargetMode="External"/><Relationship Id="rId90" Type="http://schemas.openxmlformats.org/officeDocument/2006/relationships/hyperlink" Target="http://www.ucsm.edu.pe/epregrado2015I/grade/report/user/index.php?userid=17883&amp;id=648" TargetMode="External"/><Relationship Id="rId91" Type="http://schemas.openxmlformats.org/officeDocument/2006/relationships/hyperlink" Target="http://www.ucsm.edu.pe/epregrado2015I/grade/report/user/index.php?userid=9487&amp;id=648" TargetMode="External"/><Relationship Id="rId92" Type="http://schemas.openxmlformats.org/officeDocument/2006/relationships/hyperlink" Target="http://www.ucsm.edu.pe/epregrado2015I/grade/report/user/index.php?userid=3793&amp;id=648" TargetMode="External"/><Relationship Id="rId93" Type="http://schemas.openxmlformats.org/officeDocument/2006/relationships/hyperlink" Target="http://www.ucsm.edu.pe/epregrado2015I/grade/report/user/index.php?userid=17594&amp;id=648" TargetMode="External"/><Relationship Id="rId94" Type="http://schemas.openxmlformats.org/officeDocument/2006/relationships/hyperlink" Target="http://www.ucsm.edu.pe/epregrado2015I/grade/report/user/index.php?userid=3959&amp;id=648" TargetMode="External"/><Relationship Id="rId95" Type="http://schemas.openxmlformats.org/officeDocument/2006/relationships/hyperlink" Target="http://www.ucsm.edu.pe/epregrado2015I/grade/report/user/index.php?userid=3168&amp;id=648" TargetMode="External"/><Relationship Id="rId96" Type="http://schemas.openxmlformats.org/officeDocument/2006/relationships/hyperlink" Target="http://www.ucsm.edu.pe/epregrado2015I/grade/report/user/index.php?userid=8769&amp;id=648" TargetMode="External"/><Relationship Id="rId97" Type="http://schemas.openxmlformats.org/officeDocument/2006/relationships/hyperlink" Target="http://www.ucsm.edu.pe/epregrado2015I/grade/report/user/index.php?userid=9588&amp;id=648" TargetMode="External"/><Relationship Id="rId98" Type="http://schemas.openxmlformats.org/officeDocument/2006/relationships/hyperlink" Target="http://www.ucsm.edu.pe/epregrado2015I/grade/report/user/index.php?userid=4163&amp;id=648" TargetMode="External"/><Relationship Id="rId99" Type="http://schemas.openxmlformats.org/officeDocument/2006/relationships/hyperlink" Target="http://www.ucsm.edu.pe/epregrado2015I/grade/report/user/index.php?userid=4774&amp;id=648" TargetMode="External"/><Relationship Id="rId234" Type="http://schemas.openxmlformats.org/officeDocument/2006/relationships/hyperlink" Target="http://www.ucsm.edu.pe/epregrado2015I/mod/quiz/grade.php?id=6529&amp;itemid=2135&amp;itemnumber=0&amp;gradeid&amp;userid=18506" TargetMode="External"/><Relationship Id="rId120" Type="http://schemas.openxmlformats.org/officeDocument/2006/relationships/hyperlink" Target="http://www.ucsm.edu.pe/epregrado2015I/mod/quiz/grade.php?id=6529&amp;itemid=2135&amp;itemnumber=0&amp;gradeid&amp;userid=6194" TargetMode="External"/><Relationship Id="rId121" Type="http://schemas.openxmlformats.org/officeDocument/2006/relationships/hyperlink" Target="http://www.ucsm.edu.pe/epregrado2015I/mod/quiz/grade.php?id=6529&amp;itemid=2135&amp;itemnumber=0&amp;gradeid&amp;userid=3162" TargetMode="External"/><Relationship Id="rId122" Type="http://schemas.openxmlformats.org/officeDocument/2006/relationships/hyperlink" Target="http://www.ucsm.edu.pe/epregrado2015I/mod/quiz/grade.php?id=6529&amp;itemid=2135&amp;itemnumber=0&amp;gradeid=52699&amp;userid=3953" TargetMode="External"/><Relationship Id="rId123" Type="http://schemas.openxmlformats.org/officeDocument/2006/relationships/hyperlink" Target="http://www.ucsm.edu.pe/epregrado2015I/mod/quiz/grade.php?id=6529&amp;itemid=2135&amp;itemnumber=0&amp;gradeid=48286&amp;userid=6333" TargetMode="External"/><Relationship Id="rId124" Type="http://schemas.openxmlformats.org/officeDocument/2006/relationships/hyperlink" Target="http://www.ucsm.edu.pe/epregrado2015I/mod/quiz/grade.php?id=6529&amp;itemid=2135&amp;itemnumber=0&amp;gradeid=48287&amp;userid=1612" TargetMode="External"/><Relationship Id="rId125" Type="http://schemas.openxmlformats.org/officeDocument/2006/relationships/hyperlink" Target="http://www.ucsm.edu.pe/epregrado2015I/mod/quiz/grade.php?id=6529&amp;itemid=2135&amp;itemnumber=0&amp;gradeid&amp;userid=3793" TargetMode="External"/><Relationship Id="rId126" Type="http://schemas.openxmlformats.org/officeDocument/2006/relationships/hyperlink" Target="http://www.ucsm.edu.pe/epregrado2015I/mod/quiz/grade.php?id=6529&amp;itemid=2135&amp;itemnumber=0&amp;gradeid&amp;userid=3168" TargetMode="External"/><Relationship Id="rId127" Type="http://schemas.openxmlformats.org/officeDocument/2006/relationships/hyperlink" Target="http://www.ucsm.edu.pe/epregrado2015I/mod/quiz/grade.php?id=6529&amp;itemid=2135&amp;itemnumber=0&amp;gradeid&amp;userid=9458" TargetMode="External"/><Relationship Id="rId128" Type="http://schemas.openxmlformats.org/officeDocument/2006/relationships/hyperlink" Target="http://www.ucsm.edu.pe/epregrado2015I/mod/quiz/grade.php?id=6529&amp;itemid=2135&amp;itemnumber=0&amp;gradeid&amp;userid=17977" TargetMode="External"/><Relationship Id="rId129" Type="http://schemas.openxmlformats.org/officeDocument/2006/relationships/hyperlink" Target="http://www.ucsm.edu.pe/epregrado2015I/mod/quiz/grade.php?id=6529&amp;itemid=2135&amp;itemnumber=0&amp;gradeid=52695&amp;userid=7509" TargetMode="External"/><Relationship Id="rId160" Type="http://schemas.openxmlformats.org/officeDocument/2006/relationships/hyperlink" Target="http://www.ucsm.edu.pe/epregrado2015I/mod/quiz/grade.php?id=6529&amp;itemid=2135&amp;itemnumber=0&amp;gradeid&amp;userid=17237" TargetMode="External"/><Relationship Id="rId161" Type="http://schemas.openxmlformats.org/officeDocument/2006/relationships/hyperlink" Target="http://www.ucsm.edu.pe/epregrado2015I/mod/quiz/grade.php?id=6529&amp;itemid=2135&amp;itemnumber=0&amp;gradeid&amp;userid=7160" TargetMode="External"/><Relationship Id="rId162" Type="http://schemas.openxmlformats.org/officeDocument/2006/relationships/hyperlink" Target="http://www.ucsm.edu.pe/epregrado2015I/mod/quiz/grade.php?id=6529&amp;itemid=2135&amp;itemnumber=0&amp;gradeid&amp;userid=153" TargetMode="External"/><Relationship Id="rId20" Type="http://schemas.openxmlformats.org/officeDocument/2006/relationships/hyperlink" Target="http://www.ucsm.edu.pe/epregrado2015I/grade/report/user/index.php?userid=5437&amp;id=648" TargetMode="External"/><Relationship Id="rId21" Type="http://schemas.openxmlformats.org/officeDocument/2006/relationships/hyperlink" Target="http://www.ucsm.edu.pe/epregrado2015I/grade/report/user/index.php?userid=402&amp;id=648" TargetMode="External"/><Relationship Id="rId22" Type="http://schemas.openxmlformats.org/officeDocument/2006/relationships/hyperlink" Target="http://www.ucsm.edu.pe/epregrado2015I/grade/report/user/index.php?userid=3331&amp;id=648" TargetMode="External"/><Relationship Id="rId23" Type="http://schemas.openxmlformats.org/officeDocument/2006/relationships/hyperlink" Target="http://www.ucsm.edu.pe/epregrado2015I/grade/report/user/index.php?userid=4041&amp;id=648" TargetMode="External"/><Relationship Id="rId24" Type="http://schemas.openxmlformats.org/officeDocument/2006/relationships/hyperlink" Target="http://www.ucsm.edu.pe/epregrado2015I/grade/report/user/index.php?userid=3980&amp;id=648" TargetMode="External"/><Relationship Id="rId25" Type="http://schemas.openxmlformats.org/officeDocument/2006/relationships/hyperlink" Target="http://www.ucsm.edu.pe/epregrado2015I/grade/report/user/index.php?userid=80&amp;id=648" TargetMode="External"/><Relationship Id="rId26" Type="http://schemas.openxmlformats.org/officeDocument/2006/relationships/hyperlink" Target="http://www.ucsm.edu.pe/epregrado2015I/grade/report/user/index.php?userid=2957&amp;id=648" TargetMode="External"/><Relationship Id="rId27" Type="http://schemas.openxmlformats.org/officeDocument/2006/relationships/hyperlink" Target="http://www.ucsm.edu.pe/epregrado2015I/grade/report/user/index.php?userid=10259&amp;id=648" TargetMode="External"/><Relationship Id="rId28" Type="http://schemas.openxmlformats.org/officeDocument/2006/relationships/hyperlink" Target="http://www.ucsm.edu.pe/epregrado2015I/grade/report/user/index.php?userid=10260&amp;id=648" TargetMode="External"/><Relationship Id="rId29" Type="http://schemas.openxmlformats.org/officeDocument/2006/relationships/hyperlink" Target="http://www.ucsm.edu.pe/epregrado2015I/grade/report/user/index.php?userid=4224&amp;id=648" TargetMode="External"/><Relationship Id="rId163" Type="http://schemas.openxmlformats.org/officeDocument/2006/relationships/hyperlink" Target="http://www.ucsm.edu.pe/epregrado2015I/mod/quiz/grade.php?id=6529&amp;itemid=2135&amp;itemnumber=0&amp;gradeid&amp;userid=3346" TargetMode="External"/><Relationship Id="rId164" Type="http://schemas.openxmlformats.org/officeDocument/2006/relationships/hyperlink" Target="http://www.ucsm.edu.pe/epregrado2015I/mod/quiz/grade.php?id=6529&amp;itemid=2135&amp;itemnumber=0&amp;gradeid&amp;userid=4064" TargetMode="External"/><Relationship Id="rId165" Type="http://schemas.openxmlformats.org/officeDocument/2006/relationships/hyperlink" Target="http://www.ucsm.edu.pe/epregrado2015I/mod/quiz/grade.php?id=6529&amp;itemid=2135&amp;itemnumber=0&amp;gradeid=46617&amp;userid=6526" TargetMode="External"/><Relationship Id="rId166" Type="http://schemas.openxmlformats.org/officeDocument/2006/relationships/hyperlink" Target="http://www.ucsm.edu.pe/epregrado2015I/mod/quiz/grade.php?id=6529&amp;itemid=2135&amp;itemnumber=0&amp;gradeid=46625&amp;userid=300" TargetMode="External"/><Relationship Id="rId167" Type="http://schemas.openxmlformats.org/officeDocument/2006/relationships/hyperlink" Target="http://www.ucsm.edu.pe/epregrado2015I/mod/quiz/grade.php?id=6529&amp;itemid=2135&amp;itemnumber=0&amp;gradeid=46631&amp;userid=2384" TargetMode="External"/><Relationship Id="rId168" Type="http://schemas.openxmlformats.org/officeDocument/2006/relationships/hyperlink" Target="http://www.ucsm.edu.pe/epregrado2015I/mod/quiz/grade.php?id=6529&amp;itemid=2135&amp;itemnumber=0&amp;gradeid&amp;userid=17042" TargetMode="External"/><Relationship Id="rId169" Type="http://schemas.openxmlformats.org/officeDocument/2006/relationships/hyperlink" Target="http://www.ucsm.edu.pe/epregrado2015I/mod/quiz/grade.php?id=6529&amp;itemid=2135&amp;itemnumber=0&amp;gradeid&amp;userid=19412" TargetMode="External"/><Relationship Id="rId200" Type="http://schemas.openxmlformats.org/officeDocument/2006/relationships/hyperlink" Target="http://www.ucsm.edu.pe/epregrado2015I/mod/quiz/grade.php?id=6529&amp;itemid=2135&amp;itemnumber=0&amp;gradeid=46621&amp;userid=7890" TargetMode="External"/><Relationship Id="rId201" Type="http://schemas.openxmlformats.org/officeDocument/2006/relationships/hyperlink" Target="http://www.ucsm.edu.pe/epregrado2015I/mod/quiz/grade.php?id=6529&amp;itemid=2135&amp;itemnumber=0&amp;gradeid=46996&amp;userid=7265" TargetMode="External"/><Relationship Id="rId202" Type="http://schemas.openxmlformats.org/officeDocument/2006/relationships/hyperlink" Target="http://www.ucsm.edu.pe/epregrado2015I/mod/quiz/grade.php?id=6529&amp;itemid=2135&amp;itemnumber=0&amp;gradeid=47010&amp;userid=7360" TargetMode="External"/><Relationship Id="rId203" Type="http://schemas.openxmlformats.org/officeDocument/2006/relationships/hyperlink" Target="http://www.ucsm.edu.pe/epregrado2015I/mod/quiz/grade.php?id=6529&amp;itemid=2135&amp;itemnumber=0&amp;gradeid&amp;userid=5590" TargetMode="External"/><Relationship Id="rId60" Type="http://schemas.openxmlformats.org/officeDocument/2006/relationships/hyperlink" Target="http://www.ucsm.edu.pe/epregrado2015I/grade/report/user/index.php?userid=7270&amp;id=648" TargetMode="External"/><Relationship Id="rId61" Type="http://schemas.openxmlformats.org/officeDocument/2006/relationships/hyperlink" Target="http://www.ucsm.edu.pe/epregrado2015I/grade/report/user/index.php?userid=2092&amp;id=648" TargetMode="External"/><Relationship Id="rId62" Type="http://schemas.openxmlformats.org/officeDocument/2006/relationships/hyperlink" Target="http://www.ucsm.edu.pe/epregrado2015I/grade/report/user/index.php?userid=3254&amp;id=648" TargetMode="External"/><Relationship Id="rId63" Type="http://schemas.openxmlformats.org/officeDocument/2006/relationships/hyperlink" Target="http://www.ucsm.edu.pe/epregrado2015I/grade/report/user/index.php?userid=2093&amp;id=648" TargetMode="External"/><Relationship Id="rId64" Type="http://schemas.openxmlformats.org/officeDocument/2006/relationships/hyperlink" Target="http://www.ucsm.edu.pe/epregrado2015I/grade/report/user/index.php?userid=9535&amp;id=648" TargetMode="External"/><Relationship Id="rId65" Type="http://schemas.openxmlformats.org/officeDocument/2006/relationships/hyperlink" Target="http://www.ucsm.edu.pe/epregrado2015I/grade/report/user/index.php?userid=3266&amp;id=648" TargetMode="External"/><Relationship Id="rId66" Type="http://schemas.openxmlformats.org/officeDocument/2006/relationships/hyperlink" Target="http://www.ucsm.edu.pe/epregrado2015I/grade/report/user/index.php?userid=16997&amp;id=648" TargetMode="External"/><Relationship Id="rId67" Type="http://schemas.openxmlformats.org/officeDocument/2006/relationships/hyperlink" Target="http://www.ucsm.edu.pe/epregrado2015I/grade/report/user/index.php?userid=1272&amp;id=648" TargetMode="External"/><Relationship Id="rId68" Type="http://schemas.openxmlformats.org/officeDocument/2006/relationships/hyperlink" Target="http://www.ucsm.edu.pe/epregrado2015I/grade/report/user/index.php?userid=1746&amp;id=648" TargetMode="External"/><Relationship Id="rId69" Type="http://schemas.openxmlformats.org/officeDocument/2006/relationships/hyperlink" Target="http://www.ucsm.edu.pe/epregrado2015I/grade/report/user/index.php?userid=7402&amp;id=648" TargetMode="External"/><Relationship Id="rId204" Type="http://schemas.openxmlformats.org/officeDocument/2006/relationships/hyperlink" Target="http://www.ucsm.edu.pe/epregrado2015I/mod/quiz/grade.php?id=6529&amp;itemid=2135&amp;itemnumber=0&amp;gradeid&amp;userid=10585" TargetMode="External"/><Relationship Id="rId205" Type="http://schemas.openxmlformats.org/officeDocument/2006/relationships/hyperlink" Target="http://www.ucsm.edu.pe/epregrado2015I/mod/quiz/grade.php?id=6529&amp;itemid=2135&amp;itemnumber=0&amp;gradeid&amp;userid=10091" TargetMode="External"/><Relationship Id="rId206" Type="http://schemas.openxmlformats.org/officeDocument/2006/relationships/hyperlink" Target="http://www.ucsm.edu.pe/epregrado2015I/mod/quiz/grade.php?id=6529&amp;itemid=2135&amp;itemnumber=0&amp;gradeid&amp;userid=7270" TargetMode="External"/><Relationship Id="rId207" Type="http://schemas.openxmlformats.org/officeDocument/2006/relationships/hyperlink" Target="http://www.ucsm.edu.pe/epregrado2015I/mod/quiz/grade.php?id=6529&amp;itemid=2135&amp;itemnumber=0&amp;gradeid&amp;userid=2092" TargetMode="External"/><Relationship Id="rId208" Type="http://schemas.openxmlformats.org/officeDocument/2006/relationships/hyperlink" Target="http://www.ucsm.edu.pe/epregrado2015I/mod/quiz/grade.php?id=6529&amp;itemid=2135&amp;itemnumber=0&amp;gradeid&amp;userid=16721" TargetMode="External"/><Relationship Id="rId209" Type="http://schemas.openxmlformats.org/officeDocument/2006/relationships/hyperlink" Target="http://www.ucsm.edu.pe/epregrado2015I/mod/quiz/grade.php?id=6529&amp;itemid=2135&amp;itemnumber=0&amp;gradeid&amp;userid=5396" TargetMode="External"/><Relationship Id="rId130" Type="http://schemas.openxmlformats.org/officeDocument/2006/relationships/hyperlink" Target="http://www.ucsm.edu.pe/epregrado2015I/mod/quiz/grade.php?id=6529&amp;itemid=2135&amp;itemnumber=0&amp;gradeid=46993&amp;userid=9588" TargetMode="External"/><Relationship Id="rId131" Type="http://schemas.openxmlformats.org/officeDocument/2006/relationships/hyperlink" Target="http://www.ucsm.edu.pe/epregrado2015I/mod/quiz/grade.php?id=6529&amp;itemid=2135&amp;itemnumber=0&amp;gradeid=46998&amp;userid=6413" TargetMode="External"/><Relationship Id="rId132" Type="http://schemas.openxmlformats.org/officeDocument/2006/relationships/hyperlink" Target="http://www.ucsm.edu.pe/epregrado2015I/mod/quiz/grade.php?id=6529&amp;itemid=2135&amp;itemnumber=0&amp;gradeid&amp;userid=10988" TargetMode="External"/><Relationship Id="rId133" Type="http://schemas.openxmlformats.org/officeDocument/2006/relationships/hyperlink" Target="http://www.ucsm.edu.pe/epregrado2015I/mod/quiz/grade.php?id=6529&amp;itemid=2135&amp;itemnumber=0&amp;gradeid=52693&amp;userid=4774" TargetMode="External"/><Relationship Id="rId134" Type="http://schemas.openxmlformats.org/officeDocument/2006/relationships/hyperlink" Target="http://www.ucsm.edu.pe/epregrado2015I/mod/quiz/grade.php?id=6529&amp;itemid=2135&amp;itemnumber=0&amp;gradeid=47004&amp;userid=3613" TargetMode="External"/><Relationship Id="rId135" Type="http://schemas.openxmlformats.org/officeDocument/2006/relationships/hyperlink" Target="http://www.ucsm.edu.pe/epregrado2015I/mod/quiz/grade.php?id=6529&amp;itemid=2135&amp;itemnumber=0&amp;gradeid&amp;userid=6936" TargetMode="External"/><Relationship Id="rId136" Type="http://schemas.openxmlformats.org/officeDocument/2006/relationships/hyperlink" Target="http://www.ucsm.edu.pe/epregrado2015I/mod/quiz/grade.php?id=6529&amp;itemid=2135&amp;itemnumber=0&amp;gradeid=52694&amp;userid=1951" TargetMode="External"/><Relationship Id="rId137" Type="http://schemas.openxmlformats.org/officeDocument/2006/relationships/hyperlink" Target="http://www.ucsm.edu.pe/epregrado2015I/mod/quiz/grade.php?id=6529&amp;itemid=2135&amp;itemnumber=0&amp;gradeid&amp;userid=4728" TargetMode="External"/><Relationship Id="rId138" Type="http://schemas.openxmlformats.org/officeDocument/2006/relationships/hyperlink" Target="http://www.ucsm.edu.pe/epregrado2015I/mod/quiz/grade.php?id=6529&amp;itemid=2135&amp;itemnumber=0&amp;gradeid=52698&amp;userid=4373" TargetMode="External"/><Relationship Id="rId139" Type="http://schemas.openxmlformats.org/officeDocument/2006/relationships/hyperlink" Target="http://www.ucsm.edu.pe/epregrado2015I/mod/quiz/grade.php?id=6529&amp;itemid=2135&amp;itemnumber=0&amp;gradeid&amp;userid=8780" TargetMode="External"/><Relationship Id="rId170" Type="http://schemas.openxmlformats.org/officeDocument/2006/relationships/hyperlink" Target="http://www.ucsm.edu.pe/epregrado2015I/mod/quiz/grade.php?id=6529&amp;itemid=2135&amp;itemnumber=0&amp;gradeid&amp;userid=956" TargetMode="External"/><Relationship Id="rId171" Type="http://schemas.openxmlformats.org/officeDocument/2006/relationships/hyperlink" Target="http://www.ucsm.edu.pe/epregrado2015I/mod/quiz/grade.php?id=6529&amp;itemid=2135&amp;itemnumber=0&amp;gradeid=52692&amp;userid=7768" TargetMode="External"/><Relationship Id="rId172" Type="http://schemas.openxmlformats.org/officeDocument/2006/relationships/hyperlink" Target="http://www.ucsm.edu.pe/epregrado2015I/mod/quiz/grade.php?id=6529&amp;itemid=2135&amp;itemnumber=0&amp;gradeid&amp;userid=2790" TargetMode="External"/><Relationship Id="rId30" Type="http://schemas.openxmlformats.org/officeDocument/2006/relationships/hyperlink" Target="http://www.ucsm.edu.pe/epregrado2015I/grade/report/user/index.php?userid=153&amp;id=648" TargetMode="External"/><Relationship Id="rId31" Type="http://schemas.openxmlformats.org/officeDocument/2006/relationships/hyperlink" Target="http://www.ucsm.edu.pe/epregrado2015I/grade/report/user/index.php?userid=16929&amp;id=648" TargetMode="External"/><Relationship Id="rId32" Type="http://schemas.openxmlformats.org/officeDocument/2006/relationships/hyperlink" Target="http://www.ucsm.edu.pe/epregrado2015I/grade/report/user/index.php?userid=3346&amp;id=648" TargetMode="External"/><Relationship Id="rId33" Type="http://schemas.openxmlformats.org/officeDocument/2006/relationships/hyperlink" Target="http://www.ucsm.edu.pe/epregrado2015I/grade/report/user/index.php?userid=18045&amp;id=648" TargetMode="External"/><Relationship Id="rId34" Type="http://schemas.openxmlformats.org/officeDocument/2006/relationships/hyperlink" Target="http://www.ucsm.edu.pe/epregrado2015I/grade/report/user/index.php?userid=300&amp;id=648" TargetMode="External"/><Relationship Id="rId35" Type="http://schemas.openxmlformats.org/officeDocument/2006/relationships/hyperlink" Target="http://www.ucsm.edu.pe/epregrado2015I/grade/report/user/index.php?userid=17813&amp;id=648" TargetMode="External"/><Relationship Id="rId36" Type="http://schemas.openxmlformats.org/officeDocument/2006/relationships/hyperlink" Target="http://www.ucsm.edu.pe/epregrado2015I/grade/report/user/index.php?userid=904&amp;id=648" TargetMode="External"/><Relationship Id="rId37" Type="http://schemas.openxmlformats.org/officeDocument/2006/relationships/hyperlink" Target="http://www.ucsm.edu.pe/epregrado2015I/grade/report/user/index.php?userid=7711&amp;id=648" TargetMode="External"/><Relationship Id="rId38" Type="http://schemas.openxmlformats.org/officeDocument/2006/relationships/hyperlink" Target="http://www.ucsm.edu.pe/epregrado2015I/grade/report/user/index.php?userid=1217&amp;id=648" TargetMode="External"/><Relationship Id="rId39" Type="http://schemas.openxmlformats.org/officeDocument/2006/relationships/hyperlink" Target="http://www.ucsm.edu.pe/epregrado2015I/grade/report/user/index.php?userid=6551&amp;id=648" TargetMode="External"/><Relationship Id="rId173" Type="http://schemas.openxmlformats.org/officeDocument/2006/relationships/hyperlink" Target="http://www.ucsm.edu.pe/epregrado2015I/mod/quiz/grade.php?id=6529&amp;itemid=2135&amp;itemnumber=0&amp;gradeid&amp;userid=2911" TargetMode="External"/><Relationship Id="rId174" Type="http://schemas.openxmlformats.org/officeDocument/2006/relationships/hyperlink" Target="http://www.ucsm.edu.pe/epregrado2015I/mod/quiz/grade.php?id=6529&amp;itemid=2135&amp;itemnumber=0&amp;gradeid=47000&amp;userid=2912" TargetMode="External"/><Relationship Id="rId175" Type="http://schemas.openxmlformats.org/officeDocument/2006/relationships/hyperlink" Target="http://www.ucsm.edu.pe/epregrado2015I/mod/quiz/grade.php?id=6529&amp;itemid=2135&amp;itemnumber=0&amp;gradeid&amp;userid=7711" TargetMode="External"/><Relationship Id="rId176" Type="http://schemas.openxmlformats.org/officeDocument/2006/relationships/hyperlink" Target="http://www.ucsm.edu.pe/epregrado2015I/mod/quiz/grade.php?id=6529&amp;itemid=2135&amp;itemnumber=0&amp;gradeid&amp;userid=2506" TargetMode="External"/><Relationship Id="rId177" Type="http://schemas.openxmlformats.org/officeDocument/2006/relationships/hyperlink" Target="http://www.ucsm.edu.pe/epregrado2015I/mod/quiz/grade.php?id=6529&amp;itemid=2135&amp;itemnumber=0&amp;gradeid&amp;userid=19427" TargetMode="External"/><Relationship Id="rId178" Type="http://schemas.openxmlformats.org/officeDocument/2006/relationships/hyperlink" Target="http://www.ucsm.edu.pe/epregrado2015I/mod/quiz/grade.php?id=6529&amp;itemid=2135&amp;itemnumber=0&amp;gradeid=47015&amp;userid=6551" TargetMode="External"/><Relationship Id="rId179" Type="http://schemas.openxmlformats.org/officeDocument/2006/relationships/hyperlink" Target="http://www.ucsm.edu.pe/epregrado2015I/mod/quiz/grade.php?id=6529&amp;itemid=2135&amp;itemnumber=0&amp;gradeid&amp;userid=7233" TargetMode="External"/><Relationship Id="rId210" Type="http://schemas.openxmlformats.org/officeDocument/2006/relationships/hyperlink" Target="http://www.ucsm.edu.pe/epregrado2015I/mod/quiz/grade.php?id=6529&amp;itemid=2135&amp;itemnumber=0&amp;gradeid&amp;userid=2093" TargetMode="External"/><Relationship Id="rId211" Type="http://schemas.openxmlformats.org/officeDocument/2006/relationships/hyperlink" Target="http://www.ucsm.edu.pe/epregrado2015I/mod/quiz/grade.php?id=6529&amp;itemid=2135&amp;itemnumber=0&amp;gradeid=47001&amp;userid=16599" TargetMode="External"/><Relationship Id="rId212" Type="http://schemas.openxmlformats.org/officeDocument/2006/relationships/hyperlink" Target="http://www.ucsm.edu.pe/epregrado2015I/mod/quiz/grade.php?id=6529&amp;itemid=2135&amp;itemnumber=0&amp;gradeid=46623&amp;userid=3266" TargetMode="External"/><Relationship Id="rId213" Type="http://schemas.openxmlformats.org/officeDocument/2006/relationships/hyperlink" Target="http://www.ucsm.edu.pe/epregrado2015I/mod/quiz/grade.php?id=6529&amp;itemid=2135&amp;itemnumber=0&amp;gradeid=46999&amp;userid=5278" TargetMode="External"/><Relationship Id="rId70" Type="http://schemas.openxmlformats.org/officeDocument/2006/relationships/hyperlink" Target="http://www.ucsm.edu.pe/epregrado2015I/grade/report/user/index.php?userid=9340&amp;id=648" TargetMode="External"/><Relationship Id="rId71" Type="http://schemas.openxmlformats.org/officeDocument/2006/relationships/hyperlink" Target="http://www.ucsm.edu.pe/epregrado2015I/grade/report/user/index.php?userid=2052&amp;id=648" TargetMode="External"/><Relationship Id="rId72" Type="http://schemas.openxmlformats.org/officeDocument/2006/relationships/hyperlink" Target="http://www.ucsm.edu.pe/epregrado2015I/grade/report/user/index.php?userid=3911&amp;id=648" TargetMode="External"/><Relationship Id="rId73" Type="http://schemas.openxmlformats.org/officeDocument/2006/relationships/hyperlink" Target="http://www.ucsm.edu.pe/epregrado2015I/grade/report/user/index.php?userid=8525&amp;id=648" TargetMode="External"/><Relationship Id="rId74" Type="http://schemas.openxmlformats.org/officeDocument/2006/relationships/hyperlink" Target="http://www.ucsm.edu.pe/epregrado2015I/grade/report/user/index.php?userid=2173&amp;id=648" TargetMode="External"/><Relationship Id="rId75" Type="http://schemas.openxmlformats.org/officeDocument/2006/relationships/hyperlink" Target="http://www.ucsm.edu.pe/epregrado2015I/grade/report/user/index.php?userid=17345&amp;id=648" TargetMode="External"/><Relationship Id="rId76" Type="http://schemas.openxmlformats.org/officeDocument/2006/relationships/hyperlink" Target="http://www.ucsm.edu.pe/epregrado2015I/grade/report/user/index.php?userid=17747&amp;id=648" TargetMode="External"/><Relationship Id="rId77" Type="http://schemas.openxmlformats.org/officeDocument/2006/relationships/hyperlink" Target="http://www.ucsm.edu.pe/epregrado2015I/grade/report/user/index.php?userid=8663&amp;id=648" TargetMode="External"/><Relationship Id="rId78" Type="http://schemas.openxmlformats.org/officeDocument/2006/relationships/hyperlink" Target="http://www.ucsm.edu.pe/epregrado2015I/grade/report/user/index.php?userid=6120&amp;id=648" TargetMode="External"/><Relationship Id="rId79" Type="http://schemas.openxmlformats.org/officeDocument/2006/relationships/hyperlink" Target="http://www.ucsm.edu.pe/epregrado2015I/grade/report/user/index.php?userid=18506&amp;id=648" TargetMode="External"/><Relationship Id="rId214" Type="http://schemas.openxmlformats.org/officeDocument/2006/relationships/hyperlink" Target="http://www.ucsm.edu.pe/epregrado2015I/mod/quiz/grade.php?id=6529&amp;itemid=2135&amp;itemnumber=0&amp;gradeid&amp;userid=10591" TargetMode="External"/><Relationship Id="rId215" Type="http://schemas.openxmlformats.org/officeDocument/2006/relationships/hyperlink" Target="http://www.ucsm.edu.pe/epregrado2015I/mod/quiz/grade.php?id=6529&amp;itemid=2135&amp;itemnumber=0&amp;gradeid&amp;userid=1272" TargetMode="External"/><Relationship Id="rId216" Type="http://schemas.openxmlformats.org/officeDocument/2006/relationships/hyperlink" Target="http://www.ucsm.edu.pe/epregrado2015I/mod/quiz/grade.php?id=6529&amp;itemid=2135&amp;itemnumber=0&amp;gradeid&amp;userid=748" TargetMode="External"/><Relationship Id="rId217" Type="http://schemas.openxmlformats.org/officeDocument/2006/relationships/hyperlink" Target="http://www.ucsm.edu.pe/epregrado2015I/mod/quiz/grade.php?id=6529&amp;itemid=2135&amp;itemnumber=0&amp;gradeid=46620&amp;userid=1746" TargetMode="External"/><Relationship Id="rId218" Type="http://schemas.openxmlformats.org/officeDocument/2006/relationships/hyperlink" Target="http://www.ucsm.edu.pe/epregrado2015I/mod/quiz/grade.php?id=6529&amp;itemid=2135&amp;itemnumber=0&amp;gradeid&amp;userid=10185" TargetMode="External"/><Relationship Id="rId219" Type="http://schemas.openxmlformats.org/officeDocument/2006/relationships/hyperlink" Target="http://www.ucsm.edu.pe/epregrado2015I/mod/quiz/grade.php?id=6529&amp;itemid=2135&amp;itemnumber=0&amp;gradeid=47005&amp;userid=19493" TargetMode="External"/><Relationship Id="rId1" Type="http://schemas.openxmlformats.org/officeDocument/2006/relationships/image" Target="../media/image2.png"/><Relationship Id="rId2" Type="http://schemas.openxmlformats.org/officeDocument/2006/relationships/hyperlink" Target="http://www.ucsm.edu.pe/epregrado2015I/grade/report/user/index.php?userid=7672&amp;id=669" TargetMode="External"/><Relationship Id="rId3" Type="http://schemas.openxmlformats.org/officeDocument/2006/relationships/hyperlink" Target="http://www.ucsm.edu.pe/epregrado2015I/grade/report/user/index.php?userid=9798&amp;id=669" TargetMode="External"/><Relationship Id="rId4" Type="http://schemas.openxmlformats.org/officeDocument/2006/relationships/hyperlink" Target="http://www.ucsm.edu.pe/epregrado2015I/grade/report/user/index.php?userid=2677&amp;id=669" TargetMode="External"/><Relationship Id="rId100" Type="http://schemas.openxmlformats.org/officeDocument/2006/relationships/hyperlink" Target="http://www.ucsm.edu.pe/epregrado2015I/grade/report/user/index.php?userid=3613&amp;id=648" TargetMode="External"/><Relationship Id="rId101" Type="http://schemas.openxmlformats.org/officeDocument/2006/relationships/hyperlink" Target="http://www.ucsm.edu.pe/epregrado2015I/grade/report/user/index.php?userid=6936&amp;id=648" TargetMode="External"/><Relationship Id="rId102" Type="http://schemas.openxmlformats.org/officeDocument/2006/relationships/hyperlink" Target="http://www.ucsm.edu.pe/epregrado2015I/grade/report/user/index.php?userid=1951&amp;id=648" TargetMode="External"/><Relationship Id="rId103" Type="http://schemas.openxmlformats.org/officeDocument/2006/relationships/hyperlink" Target="http://www.ucsm.edu.pe/epregrado2015I/grade/report/user/index.php?userid=4728&amp;id=648" TargetMode="External"/><Relationship Id="rId104" Type="http://schemas.openxmlformats.org/officeDocument/2006/relationships/hyperlink" Target="http://www.ucsm.edu.pe/epregrado2015I/grade/report/user/index.php?userid=6363&amp;id=648" TargetMode="External"/><Relationship Id="rId105" Type="http://schemas.openxmlformats.org/officeDocument/2006/relationships/hyperlink" Target="http://www.ucsm.edu.pe/epregrado2015I/grade/report/user/index.php?userid=10771&amp;id=648" TargetMode="External"/><Relationship Id="rId106" Type="http://schemas.openxmlformats.org/officeDocument/2006/relationships/hyperlink" Target="http://www.ucsm.edu.pe/epregrado2015I/grade/report/user/index.php?userid=19496&amp;id=648" TargetMode="External"/><Relationship Id="rId107" Type="http://schemas.openxmlformats.org/officeDocument/2006/relationships/hyperlink" Target="http://www.ucsm.edu.pe/epregrado2015I/grade/report/user/index.php?userid=10873&amp;id=648" TargetMode="External"/><Relationship Id="rId108" Type="http://schemas.openxmlformats.org/officeDocument/2006/relationships/hyperlink" Target="http://www.ucsm.edu.pe/epregrado2015I/grade/report/user/index.php?userid=7593&amp;id=648" TargetMode="External"/><Relationship Id="rId109" Type="http://schemas.openxmlformats.org/officeDocument/2006/relationships/hyperlink" Target="http://www.ucsm.edu.pe/epregrado2015I/grade/report/user/index.php?userid=4385&amp;id=648" TargetMode="External"/><Relationship Id="rId5" Type="http://schemas.openxmlformats.org/officeDocument/2006/relationships/hyperlink" Target="http://www.ucsm.edu.pe/epregrado2015I/grade/report/user/index.php?userid=7219&amp;id=669" TargetMode="External"/><Relationship Id="rId6" Type="http://schemas.openxmlformats.org/officeDocument/2006/relationships/hyperlink" Target="http://www.ucsm.edu.pe/epregrado2015I/grade/report/user/index.php?userid=359&amp;id=669" TargetMode="External"/><Relationship Id="rId7" Type="http://schemas.openxmlformats.org/officeDocument/2006/relationships/hyperlink" Target="http://www.ucsm.edu.pe/epregrado2015I/grade/report/user/index.php?userid=6660&amp;id=669" TargetMode="External"/><Relationship Id="rId8" Type="http://schemas.openxmlformats.org/officeDocument/2006/relationships/hyperlink" Target="http://www.ucsm.edu.pe/epregrado2015I/grade/report/user/index.php?userid=17859&amp;id=669" TargetMode="External"/><Relationship Id="rId9" Type="http://schemas.openxmlformats.org/officeDocument/2006/relationships/hyperlink" Target="http://www.ucsm.edu.pe/epregrado2015I/grade/report/user/index.php?userid=5601&amp;id=669" TargetMode="External"/><Relationship Id="rId140" Type="http://schemas.openxmlformats.org/officeDocument/2006/relationships/hyperlink" Target="http://www.ucsm.edu.pe/epregrado2015I/mod/quiz/grade.php?id=6529&amp;itemid=2135&amp;itemnumber=0&amp;gradeid&amp;userid=17976" TargetMode="External"/><Relationship Id="rId141" Type="http://schemas.openxmlformats.org/officeDocument/2006/relationships/hyperlink" Target="http://www.ucsm.edu.pe/epregrado2015I/mod/quiz/grade.php?id=6529&amp;itemid=2135&amp;itemnumber=0&amp;gradeid&amp;userid=6372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hyperlink" Target="http://www.ucsm.edu.pe/epregrado2015I/grade/report/user/index.php?userid=7672&amp;id=669" TargetMode="External"/><Relationship Id="rId4" Type="http://schemas.openxmlformats.org/officeDocument/2006/relationships/hyperlink" Target="http://www.ucsm.edu.pe/epregrado2015I/grade/report/user/index.php?userid=9798&amp;id=669" TargetMode="External"/><Relationship Id="rId5" Type="http://schemas.openxmlformats.org/officeDocument/2006/relationships/hyperlink" Target="http://www.ucsm.edu.pe/epregrado2015I/grade/report/user/index.php?userid=2677&amp;id=669" TargetMode="External"/><Relationship Id="rId6" Type="http://schemas.openxmlformats.org/officeDocument/2006/relationships/hyperlink" Target="http://www.ucsm.edu.pe/epregrado2015I/grade/report/user/index.php?userid=7219&amp;id=669" TargetMode="External"/><Relationship Id="rId7" Type="http://schemas.openxmlformats.org/officeDocument/2006/relationships/hyperlink" Target="http://www.ucsm.edu.pe/epregrado2015I/grade/report/user/index.php?userid=359&amp;id=669" TargetMode="External"/><Relationship Id="rId8" Type="http://schemas.openxmlformats.org/officeDocument/2006/relationships/hyperlink" Target="http://www.ucsm.edu.pe/epregrado2015I/grade/report/user/index.php?userid=6660&amp;id=669" TargetMode="External"/><Relationship Id="rId9" Type="http://schemas.openxmlformats.org/officeDocument/2006/relationships/hyperlink" Target="http://www.ucsm.edu.pe/epregrado2015I/grade/report/user/index.php?userid=17859&amp;id=669" TargetMode="External"/><Relationship Id="rId10" Type="http://schemas.openxmlformats.org/officeDocument/2006/relationships/hyperlink" Target="http://www.ucsm.edu.pe/epregrado2015I/grade/report/user/index.php?userid=5601&amp;id=669" TargetMode="External"/><Relationship Id="rId11" Type="http://schemas.openxmlformats.org/officeDocument/2006/relationships/hyperlink" Target="http://www.ucsm.edu.pe/epregrado2015I/grade/report/user/index.php?userid=3916&amp;id=669" TargetMode="External"/><Relationship Id="rId12" Type="http://schemas.openxmlformats.org/officeDocument/2006/relationships/hyperlink" Target="http://www.ucsm.edu.pe/epregrado2015I/grade/report/user/index.php?userid=1506&amp;id=669" TargetMode="External"/><Relationship Id="rId13" Type="http://schemas.openxmlformats.org/officeDocument/2006/relationships/hyperlink" Target="http://www.ucsm.edu.pe/epregrado2015I/grade/report/user/index.php?userid=1098&amp;id=669" TargetMode="External"/><Relationship Id="rId14" Type="http://schemas.openxmlformats.org/officeDocument/2006/relationships/hyperlink" Target="http://www.ucsm.edu.pe/epregrado2015I/grade/report/user/index.php?userid=8603&amp;id=669" TargetMode="External"/><Relationship Id="rId15" Type="http://schemas.openxmlformats.org/officeDocument/2006/relationships/hyperlink" Target="http://www.ucsm.edu.pe/epregrado2015I/grade/report/user/index.php?userid=4484&amp;id=669" TargetMode="External"/><Relationship Id="rId16" Type="http://schemas.openxmlformats.org/officeDocument/2006/relationships/hyperlink" Target="http://www.ucsm.edu.pe/epregrado2015I/grade/report/user/index.php?userid=8929&amp;id=669" TargetMode="External"/><Relationship Id="rId17" Type="http://schemas.openxmlformats.org/officeDocument/2006/relationships/hyperlink" Target="http://www.ucsm.edu.pe/epregrado2015I/grade/report/user/index.php?userid=4979&amp;id=669" TargetMode="External"/><Relationship Id="rId18" Type="http://schemas.openxmlformats.org/officeDocument/2006/relationships/hyperlink" Target="http://www.ucsm.edu.pe/epregrado2015I/grade/report/user/index.php?userid=9600&amp;id=669" TargetMode="External"/><Relationship Id="rId19" Type="http://schemas.openxmlformats.org/officeDocument/2006/relationships/hyperlink" Target="http://www.ucsm.edu.pe/epregrado2015I/grade/report/user/index.php?userid=9512&amp;id=669" TargetMode="External"/><Relationship Id="rId30" Type="http://schemas.openxmlformats.org/officeDocument/2006/relationships/hyperlink" Target="http://www.ucsm.edu.pe/epregrado2015I/grade/report/user/index.php?userid=16929&amp;id=648" TargetMode="External"/><Relationship Id="rId31" Type="http://schemas.openxmlformats.org/officeDocument/2006/relationships/hyperlink" Target="http://www.ucsm.edu.pe/epregrado2015I/grade/report/user/index.php?userid=3346&amp;id=648" TargetMode="External"/><Relationship Id="rId32" Type="http://schemas.openxmlformats.org/officeDocument/2006/relationships/hyperlink" Target="http://www.ucsm.edu.pe/epregrado2015I/grade/report/user/index.php?userid=18045&amp;id=648" TargetMode="External"/><Relationship Id="rId33" Type="http://schemas.openxmlformats.org/officeDocument/2006/relationships/hyperlink" Target="http://www.ucsm.edu.pe/epregrado2015I/grade/report/user/index.php?userid=300&amp;id=648" TargetMode="External"/><Relationship Id="rId34" Type="http://schemas.openxmlformats.org/officeDocument/2006/relationships/hyperlink" Target="http://www.ucsm.edu.pe/epregrado2015I/grade/report/user/index.php?userid=17813&amp;id=648" TargetMode="External"/><Relationship Id="rId35" Type="http://schemas.openxmlformats.org/officeDocument/2006/relationships/hyperlink" Target="http://www.ucsm.edu.pe/epregrado2015I/grade/report/user/index.php?userid=904&amp;id=648" TargetMode="External"/><Relationship Id="rId36" Type="http://schemas.openxmlformats.org/officeDocument/2006/relationships/hyperlink" Target="http://www.ucsm.edu.pe/epregrado2015I/grade/report/user/index.php?userid=7711&amp;id=648" TargetMode="External"/><Relationship Id="rId37" Type="http://schemas.openxmlformats.org/officeDocument/2006/relationships/hyperlink" Target="http://www.ucsm.edu.pe/epregrado2015I/grade/report/user/index.php?userid=1217&amp;id=648" TargetMode="External"/><Relationship Id="rId38" Type="http://schemas.openxmlformats.org/officeDocument/2006/relationships/hyperlink" Target="http://www.ucsm.edu.pe/epregrado2015I/grade/report/user/index.php?userid=6551&amp;id=648" TargetMode="External"/><Relationship Id="rId39" Type="http://schemas.openxmlformats.org/officeDocument/2006/relationships/hyperlink" Target="http://www.ucsm.edu.pe/epregrado2015I/grade/report/user/index.php?userid=3227&amp;id=648" TargetMode="External"/><Relationship Id="rId50" Type="http://schemas.openxmlformats.org/officeDocument/2006/relationships/hyperlink" Target="http://www.ucsm.edu.pe/epregrado2015I/grade/report/user/index.php?userid=18202&amp;id=648" TargetMode="External"/><Relationship Id="rId51" Type="http://schemas.openxmlformats.org/officeDocument/2006/relationships/hyperlink" Target="http://www.ucsm.edu.pe/epregrado2015I/grade/report/user/index.php?userid=7890&amp;id=648" TargetMode="External"/><Relationship Id="rId52" Type="http://schemas.openxmlformats.org/officeDocument/2006/relationships/hyperlink" Target="http://www.ucsm.edu.pe/epregrado2015I/grade/report/user/index.php?userid=7265&amp;id=648" TargetMode="External"/><Relationship Id="rId53" Type="http://schemas.openxmlformats.org/officeDocument/2006/relationships/hyperlink" Target="http://www.ucsm.edu.pe/epregrado2015I/grade/report/user/index.php?userid=10585&amp;id=648" TargetMode="External"/><Relationship Id="rId54" Type="http://schemas.openxmlformats.org/officeDocument/2006/relationships/hyperlink" Target="http://www.ucsm.edu.pe/epregrado2015I/grade/report/user/index.php?userid=7270&amp;id=648" TargetMode="External"/><Relationship Id="rId55" Type="http://schemas.openxmlformats.org/officeDocument/2006/relationships/hyperlink" Target="http://www.ucsm.edu.pe/epregrado2015I/grade/report/user/index.php?userid=2092&amp;id=648" TargetMode="External"/><Relationship Id="rId56" Type="http://schemas.openxmlformats.org/officeDocument/2006/relationships/hyperlink" Target="http://www.ucsm.edu.pe/epregrado2015I/grade/report/user/index.php?userid=3254&amp;id=648" TargetMode="External"/><Relationship Id="rId57" Type="http://schemas.openxmlformats.org/officeDocument/2006/relationships/hyperlink" Target="http://www.ucsm.edu.pe/epregrado2015I/grade/report/user/index.php?userid=2093&amp;id=648" TargetMode="External"/><Relationship Id="rId58" Type="http://schemas.openxmlformats.org/officeDocument/2006/relationships/hyperlink" Target="http://www.ucsm.edu.pe/epregrado2015I/grade/report/user/index.php?userid=9535&amp;id=648" TargetMode="External"/><Relationship Id="rId59" Type="http://schemas.openxmlformats.org/officeDocument/2006/relationships/hyperlink" Target="http://www.ucsm.edu.pe/epregrado2015I/grade/report/user/index.php?userid=3266&amp;id=648" TargetMode="External"/><Relationship Id="rId70" Type="http://schemas.openxmlformats.org/officeDocument/2006/relationships/hyperlink" Target="http://www.ucsm.edu.pe/epregrado2015I/grade/report/user/index.php?userid=10204&amp;id=648" TargetMode="External"/><Relationship Id="rId71" Type="http://schemas.openxmlformats.org/officeDocument/2006/relationships/hyperlink" Target="http://www.ucsm.edu.pe/epregrado2015I/grade/report/user/index.php?userid=8746&amp;id=648" TargetMode="External"/><Relationship Id="rId72" Type="http://schemas.openxmlformats.org/officeDocument/2006/relationships/hyperlink" Target="http://www.ucsm.edu.pe/epregrado2015I/grade/report/user/index.php?userid=6178&amp;id=648" TargetMode="External"/><Relationship Id="rId73" Type="http://schemas.openxmlformats.org/officeDocument/2006/relationships/hyperlink" Target="http://www.ucsm.edu.pe/epregrado2015I/grade/report/user/index.php?userid=8687&amp;id=648" TargetMode="External"/><Relationship Id="rId74" Type="http://schemas.openxmlformats.org/officeDocument/2006/relationships/hyperlink" Target="http://www.ucsm.edu.pe/epregrado2015I/grade/report/user/index.php?userid=4748&amp;id=648" TargetMode="External"/><Relationship Id="rId75" Type="http://schemas.openxmlformats.org/officeDocument/2006/relationships/hyperlink" Target="http://www.ucsm.edu.pe/epregrado2015I/grade/report/user/index.php?userid=2137&amp;id=648" TargetMode="External"/><Relationship Id="rId76" Type="http://schemas.openxmlformats.org/officeDocument/2006/relationships/hyperlink" Target="http://www.ucsm.edu.pe/epregrado2015I/grade/report/user/index.php?userid=5162&amp;id=648" TargetMode="External"/><Relationship Id="rId77" Type="http://schemas.openxmlformats.org/officeDocument/2006/relationships/hyperlink" Target="http://www.ucsm.edu.pe/epregrado2015I/grade/report/user/index.php?userid=17883&amp;id=648" TargetMode="External"/><Relationship Id="rId78" Type="http://schemas.openxmlformats.org/officeDocument/2006/relationships/hyperlink" Target="http://www.ucsm.edu.pe/epregrado2015I/grade/report/user/index.php?userid=9487&amp;id=648" TargetMode="External"/><Relationship Id="rId79" Type="http://schemas.openxmlformats.org/officeDocument/2006/relationships/hyperlink" Target="http://www.ucsm.edu.pe/epregrado2015I/grade/report/user/index.php?userid=3793&amp;id=648" TargetMode="External"/><Relationship Id="rId90" Type="http://schemas.openxmlformats.org/officeDocument/2006/relationships/hyperlink" Target="http://www.ucsm.edu.pe/epregrado2015I/grade/report/user/index.php?userid=5719&amp;id=648" TargetMode="External"/><Relationship Id="rId20" Type="http://schemas.openxmlformats.org/officeDocument/2006/relationships/hyperlink" Target="http://www.ucsm.edu.pe/epregrado2015I/grade/report/user/index.php?userid=6410&amp;id=669" TargetMode="External"/><Relationship Id="rId21" Type="http://schemas.openxmlformats.org/officeDocument/2006/relationships/hyperlink" Target="http://www.ucsm.edu.pe/epregrado2015I/grade/report/user/index.php?userid=5437&amp;id=648" TargetMode="External"/><Relationship Id="rId22" Type="http://schemas.openxmlformats.org/officeDocument/2006/relationships/hyperlink" Target="http://www.ucsm.edu.pe/epregrado2015I/grade/report/user/index.php?userid=402&amp;id=648" TargetMode="External"/><Relationship Id="rId23" Type="http://schemas.openxmlformats.org/officeDocument/2006/relationships/hyperlink" Target="http://www.ucsm.edu.pe/epregrado2015I/grade/report/user/index.php?userid=3331&amp;id=648" TargetMode="External"/><Relationship Id="rId24" Type="http://schemas.openxmlformats.org/officeDocument/2006/relationships/hyperlink" Target="http://www.ucsm.edu.pe/epregrado2015I/grade/report/user/index.php?userid=80&amp;id=648" TargetMode="External"/><Relationship Id="rId25" Type="http://schemas.openxmlformats.org/officeDocument/2006/relationships/hyperlink" Target="http://www.ucsm.edu.pe/epregrado2015I/grade/report/user/index.php?userid=2957&amp;id=648" TargetMode="External"/><Relationship Id="rId26" Type="http://schemas.openxmlformats.org/officeDocument/2006/relationships/hyperlink" Target="http://www.ucsm.edu.pe/epregrado2015I/grade/report/user/index.php?userid=10259&amp;id=648" TargetMode="External"/><Relationship Id="rId27" Type="http://schemas.openxmlformats.org/officeDocument/2006/relationships/hyperlink" Target="http://www.ucsm.edu.pe/epregrado2015I/grade/report/user/index.php?userid=10260&amp;id=648" TargetMode="External"/><Relationship Id="rId28" Type="http://schemas.openxmlformats.org/officeDocument/2006/relationships/hyperlink" Target="http://www.ucsm.edu.pe/epregrado2015I/grade/report/user/index.php?userid=4224&amp;id=648" TargetMode="External"/><Relationship Id="rId29" Type="http://schemas.openxmlformats.org/officeDocument/2006/relationships/hyperlink" Target="http://www.ucsm.edu.pe/epregrado2015I/grade/report/user/index.php?userid=153&amp;id=648" TargetMode="External"/><Relationship Id="rId40" Type="http://schemas.openxmlformats.org/officeDocument/2006/relationships/hyperlink" Target="http://www.ucsm.edu.pe/epregrado2015I/grade/report/user/index.php?userid=4258&amp;id=648" TargetMode="External"/><Relationship Id="rId41" Type="http://schemas.openxmlformats.org/officeDocument/2006/relationships/hyperlink" Target="http://www.ucsm.edu.pe/epregrado2015I/grade/report/user/index.php?userid=10297&amp;id=648" TargetMode="External"/><Relationship Id="rId42" Type="http://schemas.openxmlformats.org/officeDocument/2006/relationships/hyperlink" Target="http://www.ucsm.edu.pe/epregrado2015I/grade/report/user/index.php?userid=5493&amp;id=648" TargetMode="External"/><Relationship Id="rId43" Type="http://schemas.openxmlformats.org/officeDocument/2006/relationships/hyperlink" Target="http://www.ucsm.edu.pe/epregrado2015I/grade/report/user/index.php?userid=10439&amp;id=648" TargetMode="External"/><Relationship Id="rId44" Type="http://schemas.openxmlformats.org/officeDocument/2006/relationships/hyperlink" Target="http://www.ucsm.edu.pe/epregrado2015I/grade/report/user/index.php?userid=6671&amp;id=648" TargetMode="External"/><Relationship Id="rId45" Type="http://schemas.openxmlformats.org/officeDocument/2006/relationships/hyperlink" Target="http://www.ucsm.edu.pe/epregrado2015I/grade/report/user/index.php?userid=18067&amp;id=648" TargetMode="External"/><Relationship Id="rId46" Type="http://schemas.openxmlformats.org/officeDocument/2006/relationships/hyperlink" Target="http://www.ucsm.edu.pe/epregrado2015I/grade/report/user/index.php?userid=4084&amp;id=648" TargetMode="External"/><Relationship Id="rId47" Type="http://schemas.openxmlformats.org/officeDocument/2006/relationships/hyperlink" Target="http://www.ucsm.edu.pe/epregrado2015I/grade/report/user/index.php?userid=5906&amp;id=648" TargetMode="External"/><Relationship Id="rId48" Type="http://schemas.openxmlformats.org/officeDocument/2006/relationships/hyperlink" Target="http://www.ucsm.edu.pe/epregrado2015I/grade/report/user/index.php?userid=4030&amp;id=648" TargetMode="External"/><Relationship Id="rId49" Type="http://schemas.openxmlformats.org/officeDocument/2006/relationships/hyperlink" Target="http://www.ucsm.edu.pe/epregrado2015I/grade/report/user/index.php?userid=18101&amp;id=648" TargetMode="External"/><Relationship Id="rId60" Type="http://schemas.openxmlformats.org/officeDocument/2006/relationships/hyperlink" Target="http://www.ucsm.edu.pe/epregrado2015I/grade/report/user/index.php?userid=1272&amp;id=648" TargetMode="External"/><Relationship Id="rId61" Type="http://schemas.openxmlformats.org/officeDocument/2006/relationships/hyperlink" Target="http://www.ucsm.edu.pe/epregrado2015I/grade/report/user/index.php?userid=1746&amp;id=648" TargetMode="External"/><Relationship Id="rId62" Type="http://schemas.openxmlformats.org/officeDocument/2006/relationships/hyperlink" Target="http://www.ucsm.edu.pe/epregrado2015I/grade/report/user/index.php?userid=7402&amp;id=648" TargetMode="External"/><Relationship Id="rId63" Type="http://schemas.openxmlformats.org/officeDocument/2006/relationships/hyperlink" Target="http://www.ucsm.edu.pe/epregrado2015I/grade/report/user/index.php?userid=9340&amp;id=648" TargetMode="External"/><Relationship Id="rId64" Type="http://schemas.openxmlformats.org/officeDocument/2006/relationships/hyperlink" Target="http://www.ucsm.edu.pe/epregrado2015I/grade/report/user/index.php?userid=2052&amp;id=648" TargetMode="External"/><Relationship Id="rId65" Type="http://schemas.openxmlformats.org/officeDocument/2006/relationships/hyperlink" Target="http://www.ucsm.edu.pe/epregrado2015I/grade/report/user/index.php?userid=3911&amp;id=648" TargetMode="External"/><Relationship Id="rId66" Type="http://schemas.openxmlformats.org/officeDocument/2006/relationships/hyperlink" Target="http://www.ucsm.edu.pe/epregrado2015I/grade/report/user/index.php?userid=8525&amp;id=648" TargetMode="External"/><Relationship Id="rId67" Type="http://schemas.openxmlformats.org/officeDocument/2006/relationships/hyperlink" Target="http://www.ucsm.edu.pe/epregrado2015I/grade/report/user/index.php?userid=17345&amp;id=648" TargetMode="External"/><Relationship Id="rId68" Type="http://schemas.openxmlformats.org/officeDocument/2006/relationships/hyperlink" Target="http://www.ucsm.edu.pe/epregrado2015I/grade/report/user/index.php?userid=17747&amp;id=648" TargetMode="External"/><Relationship Id="rId69" Type="http://schemas.openxmlformats.org/officeDocument/2006/relationships/hyperlink" Target="http://www.ucsm.edu.pe/epregrado2015I/grade/report/user/index.php?userid=8663&amp;id=648" TargetMode="External"/><Relationship Id="rId80" Type="http://schemas.openxmlformats.org/officeDocument/2006/relationships/hyperlink" Target="http://www.ucsm.edu.pe/epregrado2015I/grade/report/user/index.php?userid=17594&amp;id=648" TargetMode="External"/><Relationship Id="rId81" Type="http://schemas.openxmlformats.org/officeDocument/2006/relationships/hyperlink" Target="http://www.ucsm.edu.pe/epregrado2015I/grade/report/user/index.php?userid=3959&amp;id=648" TargetMode="External"/><Relationship Id="rId82" Type="http://schemas.openxmlformats.org/officeDocument/2006/relationships/hyperlink" Target="http://www.ucsm.edu.pe/epregrado2015I/grade/report/user/index.php?userid=3168&amp;id=648" TargetMode="External"/><Relationship Id="rId83" Type="http://schemas.openxmlformats.org/officeDocument/2006/relationships/hyperlink" Target="http://www.ucsm.edu.pe/epregrado2015I/grade/report/user/index.php?userid=8769&amp;id=648" TargetMode="External"/><Relationship Id="rId84" Type="http://schemas.openxmlformats.org/officeDocument/2006/relationships/hyperlink" Target="http://www.ucsm.edu.pe/epregrado2015I/grade/report/user/index.php?userid=9588&amp;id=648" TargetMode="External"/><Relationship Id="rId85" Type="http://schemas.openxmlformats.org/officeDocument/2006/relationships/hyperlink" Target="http://www.ucsm.edu.pe/epregrado2015I/grade/report/user/index.php?userid=7593&amp;id=648" TargetMode="External"/><Relationship Id="rId86" Type="http://schemas.openxmlformats.org/officeDocument/2006/relationships/hyperlink" Target="http://www.ucsm.edu.pe/epregrado2015I/grade/report/user/index.php?userid=4385&amp;id=648" TargetMode="External"/><Relationship Id="rId87" Type="http://schemas.openxmlformats.org/officeDocument/2006/relationships/hyperlink" Target="http://www.ucsm.edu.pe/epregrado2015I/grade/report/user/index.php?userid=6063&amp;id=648" TargetMode="External"/><Relationship Id="rId88" Type="http://schemas.openxmlformats.org/officeDocument/2006/relationships/hyperlink" Target="http://www.ucsm.edu.pe/epregrado2015I/grade/report/user/index.php?userid=6990&amp;id=648" TargetMode="External"/><Relationship Id="rId89" Type="http://schemas.openxmlformats.org/officeDocument/2006/relationships/hyperlink" Target="http://www.ucsm.edu.pe/epregrado2015I/grade/report/user/index.php?userid=6446&amp;id=648" TargetMode="Externa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csm.edu.pe/epregrado2015I/grade/report/user/index.php?userid=1217&amp;id=648" TargetMode="External"/><Relationship Id="rId14" Type="http://schemas.openxmlformats.org/officeDocument/2006/relationships/hyperlink" Target="http://www.ucsm.edu.pe/epregrado2015I/grade/report/user/index.php?userid=6551&amp;id=648" TargetMode="External"/><Relationship Id="rId15" Type="http://schemas.openxmlformats.org/officeDocument/2006/relationships/hyperlink" Target="http://www.ucsm.edu.pe/epregrado2015I/grade/report/user/index.php?userid=4258&amp;id=648" TargetMode="External"/><Relationship Id="rId16" Type="http://schemas.openxmlformats.org/officeDocument/2006/relationships/hyperlink" Target="http://www.ucsm.edu.pe/epregrado2015I/grade/report/user/index.php?userid=3124&amp;id=648" TargetMode="External"/><Relationship Id="rId17" Type="http://schemas.openxmlformats.org/officeDocument/2006/relationships/hyperlink" Target="http://www.ucsm.edu.pe/epregrado2015I/grade/report/user/index.php?userid=262&amp;id=648" TargetMode="External"/><Relationship Id="rId18" Type="http://schemas.openxmlformats.org/officeDocument/2006/relationships/hyperlink" Target="http://www.ucsm.edu.pe/epregrado2015I/grade/report/user/index.php?userid=10297&amp;id=648" TargetMode="External"/><Relationship Id="rId19" Type="http://schemas.openxmlformats.org/officeDocument/2006/relationships/hyperlink" Target="http://www.ucsm.edu.pe/epregrado2015I/grade/report/user/index.php?userid=6671&amp;id=648" TargetMode="External"/><Relationship Id="rId63" Type="http://schemas.openxmlformats.org/officeDocument/2006/relationships/hyperlink" Target="http://www.ucsm.edu.pe/epregrado2015I/grade/report/user/index.php?userid=10771&amp;id=648" TargetMode="External"/><Relationship Id="rId64" Type="http://schemas.openxmlformats.org/officeDocument/2006/relationships/hyperlink" Target="http://www.ucsm.edu.pe/epregrado2015I/grade/report/user/index.php?userid=19496&amp;id=648" TargetMode="External"/><Relationship Id="rId65" Type="http://schemas.openxmlformats.org/officeDocument/2006/relationships/hyperlink" Target="http://www.ucsm.edu.pe/epregrado2015I/grade/report/user/index.php?userid=10873&amp;id=648" TargetMode="External"/><Relationship Id="rId66" Type="http://schemas.openxmlformats.org/officeDocument/2006/relationships/hyperlink" Target="http://www.ucsm.edu.pe/epregrado2015I/grade/report/user/index.php?userid=7593&amp;id=648" TargetMode="External"/><Relationship Id="rId67" Type="http://schemas.openxmlformats.org/officeDocument/2006/relationships/hyperlink" Target="http://www.ucsm.edu.pe/epregrado2015I/grade/report/user/index.php?userid=6063&amp;id=648" TargetMode="External"/><Relationship Id="rId68" Type="http://schemas.openxmlformats.org/officeDocument/2006/relationships/hyperlink" Target="http://www.ucsm.edu.pe/epregrado2015I/grade/report/user/index.php?userid=1960&amp;id=648" TargetMode="External"/><Relationship Id="rId69" Type="http://schemas.openxmlformats.org/officeDocument/2006/relationships/hyperlink" Target="http://www.ucsm.edu.pe/epregrado2015I/grade/report/user/index.php?userid=6990&amp;id=648" TargetMode="External"/><Relationship Id="rId50" Type="http://schemas.openxmlformats.org/officeDocument/2006/relationships/hyperlink" Target="http://www.ucsm.edu.pe/epregrado2015I/grade/report/user/index.php?userid=17883&amp;id=648" TargetMode="External"/><Relationship Id="rId51" Type="http://schemas.openxmlformats.org/officeDocument/2006/relationships/hyperlink" Target="http://www.ucsm.edu.pe/epregrado2015I/grade/report/user/index.php?userid=3793&amp;id=648" TargetMode="External"/><Relationship Id="rId52" Type="http://schemas.openxmlformats.org/officeDocument/2006/relationships/hyperlink" Target="http://www.ucsm.edu.pe/epregrado2015I/grade/report/user/index.php?userid=17594&amp;id=648" TargetMode="External"/><Relationship Id="rId53" Type="http://schemas.openxmlformats.org/officeDocument/2006/relationships/hyperlink" Target="http://www.ucsm.edu.pe/epregrado2015I/grade/report/user/index.php?userid=3168&amp;id=648" TargetMode="External"/><Relationship Id="rId54" Type="http://schemas.openxmlformats.org/officeDocument/2006/relationships/hyperlink" Target="http://www.ucsm.edu.pe/epregrado2015I/grade/report/user/index.php?userid=8769&amp;id=648" TargetMode="External"/><Relationship Id="rId55" Type="http://schemas.openxmlformats.org/officeDocument/2006/relationships/hyperlink" Target="http://www.ucsm.edu.pe/epregrado2015I/grade/report/user/index.php?userid=9588&amp;id=648" TargetMode="External"/><Relationship Id="rId56" Type="http://schemas.openxmlformats.org/officeDocument/2006/relationships/hyperlink" Target="http://www.ucsm.edu.pe/epregrado2015I/grade/report/user/index.php?userid=4163&amp;id=648" TargetMode="External"/><Relationship Id="rId57" Type="http://schemas.openxmlformats.org/officeDocument/2006/relationships/hyperlink" Target="http://www.ucsm.edu.pe/epregrado2015I/grade/report/user/index.php?userid=4774&amp;id=648" TargetMode="External"/><Relationship Id="rId58" Type="http://schemas.openxmlformats.org/officeDocument/2006/relationships/hyperlink" Target="http://www.ucsm.edu.pe/epregrado2015I/grade/report/user/index.php?userid=3613&amp;id=648" TargetMode="External"/><Relationship Id="rId59" Type="http://schemas.openxmlformats.org/officeDocument/2006/relationships/hyperlink" Target="http://www.ucsm.edu.pe/epregrado2015I/grade/report/user/index.php?userid=6936&amp;id=648" TargetMode="External"/><Relationship Id="rId40" Type="http://schemas.openxmlformats.org/officeDocument/2006/relationships/hyperlink" Target="http://www.ucsm.edu.pe/epregrado2015I/grade/report/user/index.php?userid=8663&amp;id=648" TargetMode="External"/><Relationship Id="rId41" Type="http://schemas.openxmlformats.org/officeDocument/2006/relationships/hyperlink" Target="http://www.ucsm.edu.pe/epregrado2015I/grade/report/user/index.php?userid=6120&amp;id=648" TargetMode="External"/><Relationship Id="rId42" Type="http://schemas.openxmlformats.org/officeDocument/2006/relationships/hyperlink" Target="http://www.ucsm.edu.pe/epregrado2015I/grade/report/user/index.php?userid=18506&amp;id=648" TargetMode="External"/><Relationship Id="rId43" Type="http://schemas.openxmlformats.org/officeDocument/2006/relationships/hyperlink" Target="http://www.ucsm.edu.pe/epregrado2015I/grade/report/user/index.php?userid=4680&amp;id=648" TargetMode="External"/><Relationship Id="rId44" Type="http://schemas.openxmlformats.org/officeDocument/2006/relationships/hyperlink" Target="http://www.ucsm.edu.pe/epregrado2015I/grade/report/user/index.php?userid=10204&amp;id=648" TargetMode="External"/><Relationship Id="rId45" Type="http://schemas.openxmlformats.org/officeDocument/2006/relationships/hyperlink" Target="http://www.ucsm.edu.pe/epregrado2015I/grade/report/user/index.php?userid=6178&amp;id=648" TargetMode="External"/><Relationship Id="rId46" Type="http://schemas.openxmlformats.org/officeDocument/2006/relationships/hyperlink" Target="http://www.ucsm.edu.pe/epregrado2015I/grade/report/user/index.php?userid=8687&amp;id=648" TargetMode="External"/><Relationship Id="rId47" Type="http://schemas.openxmlformats.org/officeDocument/2006/relationships/hyperlink" Target="http://www.ucsm.edu.pe/epregrado2015I/grade/report/user/index.php?userid=5162&amp;id=648" TargetMode="External"/><Relationship Id="rId48" Type="http://schemas.openxmlformats.org/officeDocument/2006/relationships/hyperlink" Target="http://www.ucsm.edu.pe/epregrado2015I/grade/report/user/index.php?userid=10635&amp;id=648" TargetMode="External"/><Relationship Id="rId49" Type="http://schemas.openxmlformats.org/officeDocument/2006/relationships/hyperlink" Target="http://www.ucsm.edu.pe/epregrado2015I/grade/report/user/index.php?userid=10743&amp;id=648" TargetMode="External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hyperlink" Target="http://www.ucsm.edu.pe/epregrado2015I/grade/report/user/index.php?userid=3331&amp;id=648" TargetMode="External"/><Relationship Id="rId4" Type="http://schemas.openxmlformats.org/officeDocument/2006/relationships/hyperlink" Target="http://www.ucsm.edu.pe/epregrado2015I/grade/report/user/index.php?userid=4041&amp;id=648" TargetMode="External"/><Relationship Id="rId5" Type="http://schemas.openxmlformats.org/officeDocument/2006/relationships/hyperlink" Target="http://www.ucsm.edu.pe/epregrado2015I/grade/report/user/index.php?userid=3980&amp;id=648" TargetMode="External"/><Relationship Id="rId6" Type="http://schemas.openxmlformats.org/officeDocument/2006/relationships/hyperlink" Target="http://www.ucsm.edu.pe/epregrado2015I/grade/report/user/index.php?userid=80&amp;id=648" TargetMode="External"/><Relationship Id="rId7" Type="http://schemas.openxmlformats.org/officeDocument/2006/relationships/hyperlink" Target="http://www.ucsm.edu.pe/epregrado2015I/grade/report/user/index.php?userid=10260&amp;id=648" TargetMode="External"/><Relationship Id="rId8" Type="http://schemas.openxmlformats.org/officeDocument/2006/relationships/hyperlink" Target="http://www.ucsm.edu.pe/epregrado2015I/grade/report/user/index.php?userid=4224&amp;id=648" TargetMode="External"/><Relationship Id="rId9" Type="http://schemas.openxmlformats.org/officeDocument/2006/relationships/hyperlink" Target="http://www.ucsm.edu.pe/epregrado2015I/grade/report/user/index.php?userid=3346&amp;id=648" TargetMode="External"/><Relationship Id="rId30" Type="http://schemas.openxmlformats.org/officeDocument/2006/relationships/hyperlink" Target="http://www.ucsm.edu.pe/epregrado2015I/grade/report/user/index.php?userid=2092&amp;id=648" TargetMode="External"/><Relationship Id="rId31" Type="http://schemas.openxmlformats.org/officeDocument/2006/relationships/hyperlink" Target="http://www.ucsm.edu.pe/epregrado2015I/grade/report/user/index.php?userid=2093&amp;id=648" TargetMode="External"/><Relationship Id="rId32" Type="http://schemas.openxmlformats.org/officeDocument/2006/relationships/hyperlink" Target="http://www.ucsm.edu.pe/epregrado2015I/grade/report/user/index.php?userid=9535&amp;id=648" TargetMode="External"/><Relationship Id="rId33" Type="http://schemas.openxmlformats.org/officeDocument/2006/relationships/hyperlink" Target="http://www.ucsm.edu.pe/epregrado2015I/grade/report/user/index.php?userid=16997&amp;id=648" TargetMode="External"/><Relationship Id="rId34" Type="http://schemas.openxmlformats.org/officeDocument/2006/relationships/hyperlink" Target="http://www.ucsm.edu.pe/epregrado2015I/grade/report/user/index.php?userid=1272&amp;id=648" TargetMode="External"/><Relationship Id="rId35" Type="http://schemas.openxmlformats.org/officeDocument/2006/relationships/hyperlink" Target="http://www.ucsm.edu.pe/epregrado2015I/grade/report/user/index.php?userid=3911&amp;id=648" TargetMode="External"/><Relationship Id="rId36" Type="http://schemas.openxmlformats.org/officeDocument/2006/relationships/hyperlink" Target="http://www.ucsm.edu.pe/epregrado2015I/grade/report/user/index.php?userid=8525&amp;id=648" TargetMode="External"/><Relationship Id="rId37" Type="http://schemas.openxmlformats.org/officeDocument/2006/relationships/hyperlink" Target="http://www.ucsm.edu.pe/epregrado2015I/grade/report/user/index.php?userid=2173&amp;id=648" TargetMode="External"/><Relationship Id="rId38" Type="http://schemas.openxmlformats.org/officeDocument/2006/relationships/hyperlink" Target="http://www.ucsm.edu.pe/epregrado2015I/grade/report/user/index.php?userid=17345&amp;id=648" TargetMode="External"/><Relationship Id="rId39" Type="http://schemas.openxmlformats.org/officeDocument/2006/relationships/hyperlink" Target="http://www.ucsm.edu.pe/epregrado2015I/grade/report/user/index.php?userid=17747&amp;id=648" TargetMode="External"/><Relationship Id="rId70" Type="http://schemas.openxmlformats.org/officeDocument/2006/relationships/hyperlink" Target="http://www.ucsm.edu.pe/epregrado2015I/grade/report/user/index.php?userid=3266&amp;id=648" TargetMode="External"/><Relationship Id="rId20" Type="http://schemas.openxmlformats.org/officeDocument/2006/relationships/hyperlink" Target="http://www.ucsm.edu.pe/epregrado2015I/grade/report/user/index.php?userid=1178&amp;id=648" TargetMode="External"/><Relationship Id="rId21" Type="http://schemas.openxmlformats.org/officeDocument/2006/relationships/hyperlink" Target="http://www.ucsm.edu.pe/epregrado2015I/grade/report/user/index.php?userid=18067&amp;id=648" TargetMode="External"/><Relationship Id="rId22" Type="http://schemas.openxmlformats.org/officeDocument/2006/relationships/hyperlink" Target="http://www.ucsm.edu.pe/epregrado2015I/grade/report/user/index.php?userid=5906&amp;id=648" TargetMode="External"/><Relationship Id="rId23" Type="http://schemas.openxmlformats.org/officeDocument/2006/relationships/hyperlink" Target="http://www.ucsm.edu.pe/epregrado2015I/grade/report/user/index.php?userid=4030&amp;id=648" TargetMode="External"/><Relationship Id="rId24" Type="http://schemas.openxmlformats.org/officeDocument/2006/relationships/hyperlink" Target="http://www.ucsm.edu.pe/epregrado2015I/grade/report/user/index.php?userid=18101&amp;id=648" TargetMode="External"/><Relationship Id="rId25" Type="http://schemas.openxmlformats.org/officeDocument/2006/relationships/hyperlink" Target="http://www.ucsm.edu.pe/epregrado2015I/grade/report/user/index.php?userid=16944&amp;id=648" TargetMode="External"/><Relationship Id="rId26" Type="http://schemas.openxmlformats.org/officeDocument/2006/relationships/hyperlink" Target="http://www.ucsm.edu.pe/epregrado2015I/grade/report/user/index.php?userid=18202&amp;id=648" TargetMode="External"/><Relationship Id="rId27" Type="http://schemas.openxmlformats.org/officeDocument/2006/relationships/hyperlink" Target="http://www.ucsm.edu.pe/epregrado2015I/grade/report/user/index.php?userid=7265&amp;id=648" TargetMode="External"/><Relationship Id="rId28" Type="http://schemas.openxmlformats.org/officeDocument/2006/relationships/hyperlink" Target="http://www.ucsm.edu.pe/epregrado2015I/grade/report/user/index.php?userid=3517&amp;id=648" TargetMode="External"/><Relationship Id="rId29" Type="http://schemas.openxmlformats.org/officeDocument/2006/relationships/hyperlink" Target="http://www.ucsm.edu.pe/epregrado2015I/grade/report/user/index.php?userid=7270&amp;id=648" TargetMode="External"/><Relationship Id="rId60" Type="http://schemas.openxmlformats.org/officeDocument/2006/relationships/hyperlink" Target="http://www.ucsm.edu.pe/epregrado2015I/grade/report/user/index.php?userid=1951&amp;id=648" TargetMode="External"/><Relationship Id="rId61" Type="http://schemas.openxmlformats.org/officeDocument/2006/relationships/hyperlink" Target="http://www.ucsm.edu.pe/epregrado2015I/grade/report/user/index.php?userid=4728&amp;id=648" TargetMode="External"/><Relationship Id="rId62" Type="http://schemas.openxmlformats.org/officeDocument/2006/relationships/hyperlink" Target="http://www.ucsm.edu.pe/epregrado2015I/grade/report/user/index.php?userid=6363&amp;id=648" TargetMode="External"/><Relationship Id="rId10" Type="http://schemas.openxmlformats.org/officeDocument/2006/relationships/hyperlink" Target="http://www.ucsm.edu.pe/epregrado2015I/grade/report/user/index.php?userid=18045&amp;id=648" TargetMode="External"/><Relationship Id="rId11" Type="http://schemas.openxmlformats.org/officeDocument/2006/relationships/hyperlink" Target="http://www.ucsm.edu.pe/epregrado2015I/grade/report/user/index.php?userid=300&amp;id=648" TargetMode="External"/><Relationship Id="rId12" Type="http://schemas.openxmlformats.org/officeDocument/2006/relationships/hyperlink" Target="http://www.ucsm.edu.pe/epregrado2015I/grade/report/user/index.php?userid=17813&amp;id=64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8</xdr:row>
      <xdr:rowOff>0</xdr:rowOff>
    </xdr:from>
    <xdr:to>
      <xdr:col>9</xdr:col>
      <xdr:colOff>342900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5" name="AutoShape 1" descr="alificaciones de JESUS ANTONIO ALPACA REND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4638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7" name="AutoShape 3" descr="alificaciones de YESICA DAYANA AQUINO CHAMA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4638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9" name="AutoShape 5" descr="alificaciones de JOSE ISMAEL CAHUANA TUR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4638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1" name="AutoShape 7" descr="alificaciones de CARLOS MANUEL CASTRO SEVILLAN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4638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3" name="AutoShape 9" descr="alificaciones de LUIS DAVID CCOPA CRUZ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24638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5" name="AutoShape 11" descr="alificaciones de DIEGO COLQUE RAMOS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24638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7" name="AutoShape 13" descr="alificaciones de CHRISTIAN LUIS VALOIS JUAREZ MEDINA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24638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9" name="AutoShape 15" descr="alificaciones de FRANCISCO LUCIO MAGAÑO TAPI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24638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1" name="AutoShape 17" descr="alificaciones de JUNIOR JAVIER MAYTA CO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24638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3" name="AutoShape 19" descr="alificaciones de NELSON OLIVER MONROY MAMANI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24638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5" name="AutoShape 21" descr="alificaciones de LUIS NIEBLES MAMAN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24638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7" name="AutoShape 23" descr="alificaciones de CRISTOPHER NUÑEZ DEL PRADO MANSILLA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24638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9" name="AutoShape 25" descr="alificaciones de MOISES YRWING PACHECO TORRE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24638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1" name="AutoShape 27" descr="alificaciones de DIANA LUCIA RODRIGUEZ DELGADO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24638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3" name="AutoShape 29" descr="alificaciones de DIEGO EMANUEL JESUS SANCHEZ CHA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24638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5" name="AutoShape 31" descr="alificaciones de KENNY ROBERT VALDIVIA YAÑEZ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24638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7" name="AutoShape 33" descr="alificaciones de JONATHAN RHONY VENTURA APAZA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24638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9" name="AutoShape 35" descr="alificaciones de CLAUDIA MILAGROS ZEVALLOS RIVERA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24638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" name="AutoShape 1" descr="alificaciones de FREDY NIMER ALFARO MARROQUI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24638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" name="AutoShape 3" descr="alificaciones de LUIS ANTHONY ALVAREZ ESCOBEDO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24638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4" name="AutoShape 5" descr="alificaciones de COREN LUHANA  ANCCO CALLOAPAZA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24638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5" name="AutoShape 7" descr="alificaciones de DIEGO EDUARDO APAZA CACERES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24638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6" name="AutoShape 9" descr="alificaciones de JOSE CARLOS AQUINO HUAMANI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24638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7" name="AutoShape 11" descr="alificaciones de DENIS RAMIRO ARIVILCA MIRANDA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4638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8" name="AutoShape 13" descr="alificaciones de ALLISON YOANA  ARRATIA ALBARRACIN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24638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9" name="AutoShape 15" descr="alificaciones de KEVIN JHOSEPH  BALDEON CJUMO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24638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" name="AutoShape 17" descr="alificaciones de FABIO SANTIAGO  BARRIGA SOT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24638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" name="AutoShape 19" descr="alificaciones de RAMIRO ALBERTO BELLIDO REVILL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24638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2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24638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3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24638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4" name="AutoShape 25" descr="alificaciones de EVELYN ALEJANDRA BUSTAMANTE FERNAN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24638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5" name="AutoShape 27" descr="alificaciones de PIERRE CAPARO TORR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24638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6" name="AutoShape 29" descr="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24638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7" name="AutoShape 31" descr="alificaciones de JUAN JOSE CHIPANA CHIRINO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24638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8" name="AutoShape 33" descr="alificaciones de MICHAEL CESAR COAGUILA HUARANK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24638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9" name="AutoShape 35" descr="alificaciones de JOSE ADOLFO  CONDORI QUICAÑA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24638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61" name="AutoShape 37" descr="alificaciones de SHIRLEY GERANYELI CORDOVA ANDI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24638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63" name="AutoShape 39" descr="alificaciones de SEBASTIAN JESUS CUADROS VALCARCEL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24638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65" name="AutoShape 41" descr="alificaciones de OMAR TEOFILO CURASI MAMANI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2463800" y="426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67" name="AutoShape 43" descr="alificaciones de DANIEL LEONARDO  DAVALOS RUIZ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24638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69" name="AutoShape 45" descr="alificaciones de PAULA LIZANDRA DEL CARPIO BERNEDO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24638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71" name="AutoShape 47" descr="alificaciones de DALIA KIMBERLY DEZA PANDIA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2463800" y="487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73" name="AutoShape 49" descr="alificaciones de YOSELIN RAQUEL DIAZ CHOQUE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24638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75" name="AutoShape 51" descr="alificaciones de ALDO RAMIRO DIBAN SALINAS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24638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77" name="AutoShape 53" descr="alificaciones de KATYA PETRONILA  DONGO TORRES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2463800" y="548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79" name="AutoShape 55" descr="alificaciones de SUE-ELLEN MELISSA DUEÑAS BERMITT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24638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81" name="AutoShape 57" descr="alificaciones de BIANCA ANDREA  DUEÑAS GOMEZ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2463800" y="589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83" name="AutoShape 59" descr="alificaciones de OSWALDO JEISSON ESCOBAR HUISA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24638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85" name="AutoShape 61" descr="alificaciones de GIOVANNA PAULA  ESCOBEDO DIAZ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2463800" y="629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87" name="AutoShape 63" descr="alificaciones de JORGE ARMANDO  ESQUIVEL RODRIGUE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24638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89" name="AutoShape 65" descr="alificaciones de DIEGO JESUS UBALDO FERNANDEZ CABERO LAJO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24638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91" name="AutoShape 67" descr="alificaciones de FIDEL ENRIQUE FIGUEROA QUIROZ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24638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93" name="AutoShape 69" descr="alificaciones de ROBERTO CARLOS GAMERO AGUILAR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2463800" y="711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95" name="AutoShape 71" descr="alificaciones de MIRINA BONY ESTHER  GONZALES RODRIGUEZ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24638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97" name="AutoShape 73" descr="alificaciones de CECILIA LUCRECIA  GUTIERREZ HERNANI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2463800" y="751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99" name="AutoShape 75" descr="alificaciones de JOSE ALONZO HELD BUENO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24638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01" name="AutoShape 77" descr="alificaciones de DIEGO HERRERA GAMARRA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24638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03" name="AutoShape 79" descr="alificaciones de ROSA MATILDE MARIA FERNANDA  HUAMANI CHAVEZ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2463800" y="812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05" name="AutoShape 81" descr="alificaciones de SHIOMARA LISBETH  HUARACALLO YANARICO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24638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07" name="AutoShape 83" descr="alificaciones de JOSE ROBERTO HUAYCOCHEA MENDOZA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24638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09" name="AutoShape 85" descr="alificaciones de CRISTIAN EDUARDO HUILLCA GUTIERREZ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24638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11" name="AutoShape 87" descr="alificaciones de YESSENIA PATRICIA INCHUÑA VALDEZ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24638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13" name="AutoShape 89" descr="alificaciones de SAMAEL MARCOS JIMENEZ CHATA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24638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15" name="AutoShape 91" descr="alificaciones de NICOLE MARIE  JOHNSON ORIHUELA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24638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17" name="AutoShape 93" descr="alificaciones de ROMMELL ENRIQUE LA TORRE VILLALB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24638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19" name="AutoShape 95" descr="alificaciones de DARWIN RONNY LEYVA CHOQUE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24638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21" name="AutoShape 97" descr="alificaciones de ALVARO ABRAHAM LINAREZ GONZALES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2463800" y="995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23" name="AutoShape 99" descr="alificaciones de MANUEL ALEJANDRO LOPEZ CORRALES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2463800" y="1016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25" name="AutoShape 101" descr="alificaciones de ERIKA PAOLA MACHACA RAMOS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2463800" y="1036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27" name="AutoShape 103" descr="alificaciones de HECTOR HERBERT MANRIQUE MORANTE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2463800" y="1056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29" name="AutoShape 105" descr="alificaciones de FLOR MARYANA  MANRIQUE RIVERA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24638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31" name="AutoShape 107" descr="alificaciones de ALEX JUNNIOR MAYTA AGUILAR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24638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33" name="AutoShape 109" descr="alificaciones de GIAN CARLOS MAYTA ALVAREZ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24638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35" name="AutoShape 111" descr="alificaciones de JEANPAUL SAMIR MEDINA TUME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24638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0</xdr:row>
      <xdr:rowOff>0</xdr:rowOff>
    </xdr:from>
    <xdr:to>
      <xdr:col>1</xdr:col>
      <xdr:colOff>609600</xdr:colOff>
      <xdr:row>1</xdr:row>
      <xdr:rowOff>101600</xdr:rowOff>
    </xdr:to>
    <xdr:sp macro="" textlink="">
      <xdr:nvSpPr>
        <xdr:cNvPr id="1137" name="AutoShape 113" descr="alificaciones de EDUARDO ALCIDES MOLLINEDO CHAVEZ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13843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39" name="AutoShape 115" descr="alificaciones de VLADIMIR MONROY CONDORI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24638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41" name="AutoShape 117" descr="alificaciones de DEYVY OSCAR MOROCHARA YAN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24638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43" name="AutoShape 119" descr="alificaciones de BIANCA KARELIA MURGUIA ARIAS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2463800" y="1219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45" name="AutoShape 121" descr="alificaciones de VICTOR FRANCINET NUÑEZ SUMERINDE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24638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47" name="AutoShape 123" descr="alificaciones de JORGE BRAYAN OCHARAN RAMOS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2463800" y="1259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49" name="AutoShape 125" descr="alificaciones de WILBERT JUNIOR OSIS ORELLANA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24638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51" name="AutoShape 127" descr="alificaciones de CARLOS MIGUEL PAREDES MANSILLA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24638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53" name="AutoShape 129" descr="alificaciones de YOSSELIN VANESSA PERALES BARRIOS 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24638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55" name="AutoShape 131" descr="alificaciones de GUIDO PINARES CHIRINO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24638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57" name="AutoShape 133" descr="alificaciones de SERGIO ALONSO PINTO CALDERON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24638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59" name="AutoShape 135" descr="alificaciones de PATRICK JOEL PINTO VELAZCO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24638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61" name="AutoShape 137" descr="alificaciones de HENRRY JOSE PORTILLA PAREDES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24638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63" name="AutoShape 139" descr="alificaciones de JORGE MIGUEL QUIÑONES GAMERO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24638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65" name="AutoShape 141" descr="alificaciones de CRISTHIAN JOY REIS SERRIN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24638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67" name="AutoShape 143" descr="alificaciones de KEVIN JAIRO RIVERA ZUÑIGA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24638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69" name="AutoShape 145" descr="alificaciones de CESAR MAURICIO  RODRIGUEZ LETONA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24638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71" name="AutoShape 147" descr="alificaciones de MAURICIO ADRIAN  SALAS ARAGON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24638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73" name="AutoShape 149" descr="alificaciones de OLGUER BRIAN SALAS DELGADO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24638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75" name="AutoShape 151" descr="alificaciones de FIDEL KELVIN SALAS FLORES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24638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77" name="AutoShape 153" descr="alificaciones de GUADALUPE SOLANGE SALAS PEREZ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24638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79" name="AutoShape 155" descr="alificaciones de NICOLTS ANALFI SALAZAR PACHECO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24638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81" name="AutoShape 157" descr="alificaciones de ALESSANDRA VANESSA  SEGOVIA LOPEZ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24638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83" name="AutoShape 159" descr="alificaciones de DYDIER IVAN SUCLLA FORTES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24638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85" name="AutoShape 161" descr="alificaciones de JORDAN ANDRE TORREBLANCA CORNEJO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24638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87" name="AutoShape 163" descr="alificaciones de KATHERINE MERCEDES TORRES CHURA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24638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89" name="AutoShape 165" descr="alificaciones de HENRRY ADRIAN TORRES QUISPE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2463800" y="1686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91" name="AutoShape 167" descr="alificaciones de JHON EDUARD TORRES SUAÑA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2463800" y="1706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93" name="AutoShape 169" descr="alificaciones de PEDRO ALEJANDRO EMMANUEL URQUIZO COLLADO">
          <a:hlinkClick xmlns:r="http://schemas.openxmlformats.org/officeDocument/2006/relationships" r:id="rId103"/>
        </xdr:cNvPr>
        <xdr:cNvSpPr>
          <a:spLocks noChangeAspect="1" noChangeArrowheads="1"/>
        </xdr:cNvSpPr>
      </xdr:nvSpPr>
      <xdr:spPr bwMode="auto">
        <a:xfrm>
          <a:off x="2463800" y="1727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95" name="AutoShape 171" descr="alificaciones de LEONARDO WILFREDO VALCARCEL CASTILLO">
          <a:hlinkClick xmlns:r="http://schemas.openxmlformats.org/officeDocument/2006/relationships" r:id="rId104"/>
        </xdr:cNvPr>
        <xdr:cNvSpPr>
          <a:spLocks noChangeAspect="1" noChangeArrowheads="1"/>
        </xdr:cNvSpPr>
      </xdr:nvSpPr>
      <xdr:spPr bwMode="auto">
        <a:xfrm>
          <a:off x="2463800" y="1747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97" name="AutoShape 173" descr="alificaciones de EDUARDO ANTONIO VALDIVIA CORNEJO">
          <a:hlinkClick xmlns:r="http://schemas.openxmlformats.org/officeDocument/2006/relationships" r:id="rId105"/>
        </xdr:cNvPr>
        <xdr:cNvSpPr>
          <a:spLocks noChangeAspect="1" noChangeArrowheads="1"/>
        </xdr:cNvSpPr>
      </xdr:nvSpPr>
      <xdr:spPr bwMode="auto">
        <a:xfrm>
          <a:off x="24638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199" name="AutoShape 175" descr="alificaciones de KATTIA PAOLA VELASQUEZ BEJAR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24638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201" name="AutoShape 177" descr="alificaciones de XIOMARA MILAGROS VELASQUEZ CHAVEZ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24638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203" name="AutoShape 179" descr="alificaciones de KAROL MILAGROS VERA RIVERO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24638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205" name="AutoShape 181" descr="alificaciones de MARCO JOSE  VILLANUEVA TORRES">
          <a:hlinkClick xmlns:r="http://schemas.openxmlformats.org/officeDocument/2006/relationships" r:id="rId109"/>
        </xdr:cNvPr>
        <xdr:cNvSpPr>
          <a:spLocks noChangeAspect="1" noChangeArrowheads="1"/>
        </xdr:cNvSpPr>
      </xdr:nvSpPr>
      <xdr:spPr bwMode="auto">
        <a:xfrm>
          <a:off x="24638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207" name="AutoShape 183" descr="alificaciones de LUIS ALBERTO  VILLAVICENCIO ANCO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24638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209" name="AutoShape 185" descr="alificaciones de YANINA CRISTAL VILLEGAS CONDORI">
          <a:hlinkClick xmlns:r="http://schemas.openxmlformats.org/officeDocument/2006/relationships" r:id="rId111"/>
        </xdr:cNvPr>
        <xdr:cNvSpPr>
          <a:spLocks noChangeAspect="1" noChangeArrowheads="1"/>
        </xdr:cNvSpPr>
      </xdr:nvSpPr>
      <xdr:spPr bwMode="auto">
        <a:xfrm>
          <a:off x="24638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211" name="AutoShape 187" descr="alificaciones de IVAN GIANFRANCO YUCRA YUCRA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24638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213" name="AutoShape 189" descr="alificaciones de WILLY PAUL ZEBALLOS ARAMBIDE">
          <a:hlinkClick xmlns:r="http://schemas.openxmlformats.org/officeDocument/2006/relationships" r:id="rId113"/>
        </xdr:cNvPr>
        <xdr:cNvSpPr>
          <a:spLocks noChangeAspect="1" noChangeArrowheads="1"/>
        </xdr:cNvSpPr>
      </xdr:nvSpPr>
      <xdr:spPr bwMode="auto">
        <a:xfrm>
          <a:off x="2463800" y="1930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215" name="AutoShape 191" descr="alificaciones de SANTIAGO CESAR ZEGARRA VIDAL">
          <a:hlinkClick xmlns:r="http://schemas.openxmlformats.org/officeDocument/2006/relationships" r:id="rId114"/>
        </xdr:cNvPr>
        <xdr:cNvSpPr>
          <a:spLocks noChangeAspect="1" noChangeArrowheads="1"/>
        </xdr:cNvSpPr>
      </xdr:nvSpPr>
      <xdr:spPr bwMode="auto">
        <a:xfrm>
          <a:off x="2463800" y="1950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11" name="AutoShape 1" descr="alificaciones de JESUS ANTONIO ALPACA REND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12" name="AutoShape 3" descr="alificaciones de YESICA DAYANA AQUINO CHAMA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13" name="AutoShape 5" descr="alificaciones de JOSE ISMAEL CAHUANA TUR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14" name="AutoShape 7" descr="alificaciones de CARLOS MANUEL CASTRO SEVILLAN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15" name="AutoShape 9" descr="alificaciones de LUIS DAVID CCOPA CRUZ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16" name="AutoShape 11" descr="alificaciones de DIEGO COLQUE RAMOS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17" name="AutoShape 13" descr="alificaciones de CHRISTIAN LUIS VALOIS JUAREZ MEDINA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18" name="AutoShape 15" descr="alificaciones de FRANCISCO LUCIO MAGAÑO TAPI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19" name="AutoShape 17" descr="alificaciones de JUNIOR JAVIER MAYTA CO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0" name="AutoShape 19" descr="alificaciones de NELSON OLIVER MONROY MAMANI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1" name="AutoShape 21" descr="alificaciones de LUIS NIEBLES MAMAN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2" name="AutoShape 23" descr="alificaciones de CRISTOPHER NUÑEZ DEL PRADO MANSILLA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3" name="AutoShape 25" descr="alificaciones de MOISES YRWING PACHECO TORRE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4" name="AutoShape 27" descr="alificaciones de DIANA LUCIA RODRIGUEZ DELGADO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5" name="AutoShape 29" descr="alificaciones de DIEGO EMANUEL JESUS SANCHEZ CHA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6" name="AutoShape 31" descr="alificaciones de KENNY ROBERT VALDIVIA YAÑEZ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7" name="AutoShape 33" descr="alificaciones de JONATHAN RHONY VENTURA APAZA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8" name="AutoShape 35" descr="alificaciones de CLAUDIA MILAGROS ZEVALLOS RIVERA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29" name="AutoShape 1" descr="alificaciones de FREDY NIMER ALFARO MARROQUI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35687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0" name="AutoShape 3" descr="alificaciones de LUIS ANTHONY ALVAREZ ESCOBEDO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35687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1" name="AutoShape 5" descr="alificaciones de COREN LUHANA  ANCCO CALLOAPAZA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35687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2" name="AutoShape 11" descr="alificaciones de DENIS RAMIRO ARIVILCA MIRANDA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35687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3" name="AutoShape 13" descr="alificaciones de ALLISON YOANA  ARRATIA ALBARRACIN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35687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4" name="AutoShape 15" descr="alificaciones de KEVIN JHOSEPH  BALDEON CJUMO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35687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5" name="AutoShape 17" descr="alificaciones de FABIO SANTIAGO  BARRIGA SOT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35687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6" name="AutoShape 19" descr="alificaciones de RAMIRO ALBERTO BELLIDO REVILL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35687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7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35687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8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35687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39" name="AutoShape 25" descr="alificaciones de EVELYN ALEJANDRA BUSTAMANTE FERNAN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35687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0" name="AutoShape 27" descr="alificaciones de PIERRE CAPARO TORR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35687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1" name="AutoShape 29" descr="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35687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2" name="AutoShape 31" descr="alificaciones de JUAN JOSE CHIPANA CHIRINO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35687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3" name="AutoShape 33" descr="alificaciones de MICHAEL CESAR COAGUILA HUARANK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35687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4" name="AutoShape 35" descr="alificaciones de JOSE ADOLFO  CONDORI QUICAÑA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35687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5" name="AutoShape 37" descr="alificaciones de SHIRLEY GERANYELI CORDOVA ANDI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35687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6" name="AutoShape 39" descr="alificaciones de SEBASTIAN JESUS CUADROS VALCARCEL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35687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7" name="AutoShape 41" descr="alificaciones de OMAR TEOFILO CURASI MAMANI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3568700" y="426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8" name="AutoShape 43" descr="alificaciones de DANIEL LEONARDO  DAVALOS RUIZ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35687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49" name="AutoShape 49" descr="alificaciones de YOSELIN RAQUEL DIAZ CHOQUE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35687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0" name="AutoShape 51" descr="alificaciones de ALDO RAMIRO DIBAN SALINAS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35687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1" name="AutoShape 53" descr="alificaciones de KATYA PETRONILA  DONGO TORRES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3568700" y="548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2" name="AutoShape 53" descr="alificaciones de KATYA PETRONILA  DONGO TORRES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3568700" y="548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3" name="AutoShape 55" descr="alificaciones de SUE-ELLEN MELISSA DUEÑAS BERMITT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35687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4" name="AutoShape 59" descr="alificaciones de OSWALDO JEISSON ESCOBAR HUISA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35687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5" name="AutoShape 61" descr="alificaciones de GIOVANNA PAULA  ESCOBEDO DIAZ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3568700" y="629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6" name="AutoShape 63" descr="alificaciones de JORGE ARMANDO  ESQUIVEL RODRIGUE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35687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7" name="AutoShape 65" descr="alificaciones de DIEGO JESUS UBALDO FERNANDEZ CABERO LAJO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35687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8" name="AutoShape 67" descr="alificaciones de FIDEL ENRIQUE FIGUEROA QUIROZ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35687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59" name="AutoShape 71" descr="alificaciones de MIRINA BONY ESTHER  GONZALES RODRIGUEZ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35687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0" name="AutoShape 73" descr="alificaciones de CECILIA LUCRECIA  GUTIERREZ HERNANI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3568700" y="751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1" name="AutoShape 75" descr="alificaciones de JOSE ALONZO HELD BUENO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35687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2" name="AutoShape 79" descr="alificaciones de ROSA MATILDE MARIA FERNANDA  HUAMANI CHAVEZ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3568700" y="812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3" name="AutoShape 81" descr="alificaciones de SHIOMARA LISBETH  HUARACALLO YANARICO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35687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4" name="AutoShape 83" descr="alificaciones de JOSE ROBERTO HUAYCOCHEA MENDOZA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35687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5" name="AutoShape 85" descr="alificaciones de CRISTIAN EDUARDO HUILLCA GUTIERREZ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35687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6" name="AutoShape 87" descr="alificaciones de YESSENIA PATRICIA INCHUÑA VALDEZ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35687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7" name="AutoShape 89" descr="alificaciones de SAMAEL MARCOS JIMENEZ CHATA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35687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8" name="AutoShape 91" descr="alificaciones de NICOLE MARIE  JOHNSON ORIHUELA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35687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69" name="AutoShape 95" descr="alificaciones de DARWIN RONNY LEYVA CHOQUE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35687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0" name="AutoShape 97" descr="alificaciones de ALVARO ABRAHAM LINAREZ GONZALES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3568700" y="995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1" name="AutoShape 99" descr="alificaciones de MANUEL ALEJANDRO LOPEZ CORRALES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3568700" y="1016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2" name="AutoShape 101" descr="alificaciones de ERIKA PAOLA MACHACA RAMOS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3568700" y="1036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3" name="AutoShape 103" descr="alificaciones de HECTOR HERBERT MANRIQUE MORANTE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3568700" y="1056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4" name="AutoShape 105" descr="alificaciones de FLOR MARYANA  MANRIQUE RIVERA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35687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5" name="AutoShape 107" descr="alificaciones de ALEX JUNNIOR MAYTA AGUILAR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35687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6" name="AutoShape 111" descr="alificaciones de JEANPAUL SAMIR MEDINA TUME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35687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7" name="AutoShape 115" descr="alificaciones de VLADIMIR MONROY CONDORI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35687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8" name="AutoShape 117" descr="alificaciones de DEYVY OSCAR MOROCHARA YAN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35687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79" name="AutoShape 125" descr="alificaciones de WILBERT JUNIOR OSIS ORELLANA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35687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0" name="AutoShape 127" descr="alificaciones de CARLOS MIGUEL PAREDES MANSILLA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35687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1" name="AutoShape 129" descr="alificaciones de YOSSELIN VANESSA PERALES BARRIOS 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35687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2" name="AutoShape 131" descr="alificaciones de GUIDO PINARES CHIRINO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35687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3" name="AutoShape 133" descr="alificaciones de SERGIO ALONSO PINTO CALDERON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35687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4" name="AutoShape 135" descr="alificaciones de PATRICK JOEL PINTO VELAZCO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35687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5" name="AutoShape 137" descr="alificaciones de HENRRY JOSE PORTILLA PAREDES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35687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6" name="AutoShape 143" descr="alificaciones de KEVIN JAIRO RIVERA ZUÑIGA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35687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7" name="AutoShape 145" descr="alificaciones de CESAR MAURICIO  RODRIGUEZ LETONA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35687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8" name="AutoShape 147" descr="alificaciones de MAURICIO ADRIAN  SALAS ARAGON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35687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89" name="AutoShape 149" descr="alificaciones de OLGUER BRIAN SALAS DELGADO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35687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0" name="AutoShape 151" descr="alificaciones de FIDEL KELVIN SALAS FLORES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35687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1" name="AutoShape 153" descr="alificaciones de GUADALUPE SOLANGE SALAS PEREZ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35687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2" name="AutoShape 155" descr="alificaciones de NICOLTS ANALFI SALAZAR PACHECO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35687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3" name="AutoShape 157" descr="alificaciones de ALESSANDRA VANESSA  SEGOVIA LOPEZ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35687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4" name="AutoShape 179" descr="alificaciones de KAROL MILAGROS VERA RIVERO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35687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5" name="AutoShape 181" descr="alificaciones de MARCO JOSE  VILLANUEVA TORRES">
          <a:hlinkClick xmlns:r="http://schemas.openxmlformats.org/officeDocument/2006/relationships" r:id="rId109"/>
        </xdr:cNvPr>
        <xdr:cNvSpPr>
          <a:spLocks noChangeAspect="1" noChangeArrowheads="1"/>
        </xdr:cNvSpPr>
      </xdr:nvSpPr>
      <xdr:spPr bwMode="auto">
        <a:xfrm>
          <a:off x="35687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6" name="AutoShape 183" descr="alificaciones de LUIS ALBERTO  VILLAVICENCIO ANCO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35687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7" name="AutoShape 187" descr="alificaciones de IVAN GIANFRANCO YUCRA YUCRA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35687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8" name="AutoShape 189" descr="alificaciones de WILLY PAUL ZEBALLOS ARAMBIDE">
          <a:hlinkClick xmlns:r="http://schemas.openxmlformats.org/officeDocument/2006/relationships" r:id="rId113"/>
        </xdr:cNvPr>
        <xdr:cNvSpPr>
          <a:spLocks noChangeAspect="1" noChangeArrowheads="1"/>
        </xdr:cNvSpPr>
      </xdr:nvSpPr>
      <xdr:spPr bwMode="auto">
        <a:xfrm>
          <a:off x="3568700" y="1930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299" name="AutoShape 191" descr="alificaciones de SANTIAGO CESAR ZEGARRA VIDAL">
          <a:hlinkClick xmlns:r="http://schemas.openxmlformats.org/officeDocument/2006/relationships" r:id="rId114"/>
        </xdr:cNvPr>
        <xdr:cNvSpPr>
          <a:spLocks noChangeAspect="1" noChangeArrowheads="1"/>
        </xdr:cNvSpPr>
      </xdr:nvSpPr>
      <xdr:spPr bwMode="auto">
        <a:xfrm>
          <a:off x="3568700" y="1950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0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35687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1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35687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2" name="AutoShape 5" descr="alificaciones de COREN LUHANA  ANCCO CALLOAPAZA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35687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3" name="AutoShape 7" descr="alificaciones de DIEGO EDUARDO APAZA CACERES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35687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4" name="AutoShape 9" descr="alificaciones de JOSE CARLOS AQUINO HUAMANI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35687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5" name="AutoShape 9" descr="alificaciones de JOSE CARLOS AQUINO HUAMANI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35687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6" name="AutoShape 11" descr="alificaciones de DENIS RAMIRO ARIVILCA MIRANDA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35687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7" name="AutoShape 17" descr="alificaciones de FABIO SANTIAGO  BARRIGA SOT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35687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8" name="AutoShape 19" descr="alificaciones de RAMIRO ALBERTO BELLIDO REVILL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35687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09" name="AutoShape 25" descr="alificaciones de EVELYN ALEJANDRA BUSTAMANTE FERNAN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35687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0" name="AutoShape 27" descr="alificaciones de PIERRE CAPARO TORR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35687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1" name="AutoShape 29" descr="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35687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2" name="AutoShape 31" descr="alificaciones de JUAN JOSE CHIPANA CHIRINO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35687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3" name="AutoShape 37" descr="alificaciones de SHIRLEY GERANYELI CORDOVA ANDI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35687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4" name="AutoShape 39" descr="alificaciones de SEBASTIAN JESUS CUADROS VALCARCEL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35687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5" name="AutoShape 43" descr="alificaciones de DANIEL LEONARDO  DAVALOS RUIZ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35687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6" name="AutoShape 45" descr="alificaciones de PAULA LIZANDRA DEL CARPIO BERNEDO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35687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7" name="AutoShape 47" descr="alificaciones de DALIA KIMBERLY DEZA PANDIA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3568700" y="487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8" name="AutoShape 49" descr="alificaciones de YOSELIN RAQUEL DIAZ CHOQUE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35687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19" name="AutoShape 55" descr="alificaciones de SUE-ELLEN MELISSA DUEÑAS BERMITT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35687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0" name="AutoShape 57" descr="alificaciones de BIANCA ANDREA  DUEÑAS GOMEZ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3568700" y="589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1" name="AutoShape 59" descr="alificaciones de OSWALDO JEISSON ESCOBAR HUISA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35687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2" name="AutoShape 63" descr="alificaciones de JORGE ARMANDO  ESQUIVEL RODRIGUE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35687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3" name="AutoShape 65" descr="alificaciones de DIEGO JESUS UBALDO FERNANDEZ CABERO LAJO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35687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4" name="AutoShape 67" descr="alificaciones de FIDEL ENRIQUE FIGUEROA QUIROZ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35687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5" name="AutoShape 69" descr="alificaciones de ROBERTO CARLOS GAMERO AGUILAR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3568700" y="711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6" name="AutoShape 71" descr="alificaciones de MIRINA BONY ESTHER  GONZALES RODRIGUEZ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35687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7" name="AutoShape 75" descr="alificaciones de JOSE ALONZO HELD BUENO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35687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8" name="AutoShape 77" descr="alificaciones de DIEGO HERRERA GAMARRA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35687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29" name="AutoShape 81" descr="alificaciones de SHIOMARA LISBETH  HUARACALLO YANARICO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35687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0" name="AutoShape 83" descr="alificaciones de JOSE ROBERTO HUAYCOCHEA MENDOZA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35687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1" name="AutoShape 87" descr="alificaciones de YESSENIA PATRICIA INCHUÑA VALDEZ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35687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2" name="AutoShape 89" descr="alificaciones de SAMAEL MARCOS JIMENEZ CHATA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35687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3" name="AutoShape 93" descr="alificaciones de ROMMELL ENRIQUE LA TORRE VILLALB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35687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4" name="AutoShape 95" descr="alificaciones de DARWIN RONNY LEYVA CHOQUE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35687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5" name="AutoShape 105" descr="alificaciones de FLOR MARYANA  MANRIQUE RIVERA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35687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6" name="AutoShape 107" descr="alificaciones de ALEX JUNNIOR MAYTA AGUILAR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35687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7" name="AutoShape 109" descr="alificaciones de GIAN CARLOS MAYTA ALVAREZ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35687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8" name="AutoShape 111" descr="alificaciones de JEANPAUL SAMIR MEDINA TUME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35687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39" name="AutoShape 115" descr="alificaciones de VLADIMIR MONROY CONDORI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35687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0" name="AutoShape 117" descr="alificaciones de DEYVY OSCAR MOROCHARA YAN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35687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1" name="AutoShape 119" descr="alificaciones de BIANCA KARELIA MURGUIA ARIAS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3568700" y="1219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2" name="AutoShape 121" descr="alificaciones de VICTOR FRANCINET NUÑEZ SUMERINDE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35687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3" name="AutoShape 123" descr="alificaciones de JORGE BRAYAN OCHARAN RAMOS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3568700" y="1259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4" name="AutoShape 125" descr="alificaciones de WILBERT JUNIOR OSIS ORELLANA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35687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5" name="AutoShape 129" descr="alificaciones de YOSSELIN VANESSA PERALES BARRIOS 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35687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6" name="AutoShape 131" descr="alificaciones de GUIDO PINARES CHIRINO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35687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7" name="AutoShape 137" descr="alificaciones de HENRRY JOSE PORTILLA PAREDES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35687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8" name="AutoShape 139" descr="alificaciones de JORGE MIGUEL QUIÑONES GAMERO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35687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49" name="AutoShape 141" descr="alificaciones de CRISTHIAN JOY REIS SERRIN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35687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0" name="AutoShape 141" descr="alificaciones de CRISTHIAN JOY REIS SERRIN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35687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1" name="AutoShape 143" descr="alificaciones de KEVIN JAIRO RIVERA ZUÑIGA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35687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2" name="AutoShape 147" descr="alificaciones de MAURICIO ADRIAN  SALAS ARAGON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35687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3" name="AutoShape 149" descr="alificaciones de OLGUER BRIAN SALAS DELGADO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35687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4" name="AutoShape 153" descr="alificaciones de GUADALUPE SOLANGE SALAS PEREZ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35687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5" name="AutoShape 155" descr="alificaciones de NICOLTS ANALFI SALAZAR PACHECO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35687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6" name="AutoShape 157" descr="alificaciones de ALESSANDRA VANESSA  SEGOVIA LOPEZ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35687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7" name="AutoShape 159" descr="alificaciones de DYDIER IVAN SUCLLA FORTES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35687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8" name="AutoShape 161" descr="alificaciones de JORDAN ANDRE TORREBLANCA CORNEJO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35687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59" name="AutoShape 163" descr="alificaciones de KATHERINE MERCEDES TORRES CHURA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35687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0" name="AutoShape 165" descr="alificaciones de HENRRY ADRIAN TORRES QUISPE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3568700" y="1686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1" name="AutoShape 167" descr="alificaciones de JHON EDUARD TORRES SUAÑA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3568700" y="1706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2" name="AutoShape 169" descr="alificaciones de PEDRO ALEJANDRO EMMANUEL URQUIZO COLLADO">
          <a:hlinkClick xmlns:r="http://schemas.openxmlformats.org/officeDocument/2006/relationships" r:id="rId103"/>
        </xdr:cNvPr>
        <xdr:cNvSpPr>
          <a:spLocks noChangeAspect="1" noChangeArrowheads="1"/>
        </xdr:cNvSpPr>
      </xdr:nvSpPr>
      <xdr:spPr bwMode="auto">
        <a:xfrm>
          <a:off x="3568700" y="1727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3" name="AutoShape 171" descr="alificaciones de LEONARDO WILFREDO VALCARCEL CASTILLO">
          <a:hlinkClick xmlns:r="http://schemas.openxmlformats.org/officeDocument/2006/relationships" r:id="rId104"/>
        </xdr:cNvPr>
        <xdr:cNvSpPr>
          <a:spLocks noChangeAspect="1" noChangeArrowheads="1"/>
        </xdr:cNvSpPr>
      </xdr:nvSpPr>
      <xdr:spPr bwMode="auto">
        <a:xfrm>
          <a:off x="3568700" y="1747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4" name="AutoShape 173" descr="alificaciones de EDUARDO ANTONIO VALDIVIA CORNEJO">
          <a:hlinkClick xmlns:r="http://schemas.openxmlformats.org/officeDocument/2006/relationships" r:id="rId105"/>
        </xdr:cNvPr>
        <xdr:cNvSpPr>
          <a:spLocks noChangeAspect="1" noChangeArrowheads="1"/>
        </xdr:cNvSpPr>
      </xdr:nvSpPr>
      <xdr:spPr bwMode="auto">
        <a:xfrm>
          <a:off x="35687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5" name="AutoShape 175" descr="alificaciones de KATTIA PAOLA VELASQUEZ BEJAR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35687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6" name="AutoShape 177" descr="alificaciones de XIOMARA MILAGROS VELASQUEZ CHAVEZ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35687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7" name="AutoShape 179" descr="alificaciones de KAROL MILAGROS VERA RIVERO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35687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8" name="AutoShape 183" descr="alificaciones de LUIS ALBERTO  VILLAVICENCIO ANCO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35687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69" name="AutoShape 185" descr="alificaciones de YANINA CRISTAL VILLEGAS CONDORI">
          <a:hlinkClick xmlns:r="http://schemas.openxmlformats.org/officeDocument/2006/relationships" r:id="rId111"/>
        </xdr:cNvPr>
        <xdr:cNvSpPr>
          <a:spLocks noChangeAspect="1" noChangeArrowheads="1"/>
        </xdr:cNvSpPr>
      </xdr:nvSpPr>
      <xdr:spPr bwMode="auto">
        <a:xfrm>
          <a:off x="35687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70" name="AutoShape 187" descr="alificaciones de IVAN GIANFRANCO YUCRA YUCRA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35687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71" name="AutoShape 91" descr="alificaciones de NICOLE MARIE  JOHNSON ORIHUELA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35687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72" name="AutoShape 93" descr="alificaciones de ROMMELL ENRIQUE LA TORRE VILLALB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35687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75" name="AutoShape 175" descr="alificaciones de KATTIA PAOLA VELASQUEZ BEJAR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35687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376" name="AutoShape 177" descr="alificaciones de XIOMARA MILAGROS VELASQUEZ CHAVEZ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35687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0</xdr:row>
      <xdr:rowOff>0</xdr:rowOff>
    </xdr:from>
    <xdr:to>
      <xdr:col>1</xdr:col>
      <xdr:colOff>609600</xdr:colOff>
      <xdr:row>1</xdr:row>
      <xdr:rowOff>101600</xdr:rowOff>
    </xdr:to>
    <xdr:sp macro="" textlink="">
      <xdr:nvSpPr>
        <xdr:cNvPr id="20" name="AutoShape 1" descr="alificaciones de PAUL RONALD QUISPE CASTELO">
          <a:hlinkClick xmlns:r="http://schemas.openxmlformats.org/officeDocument/2006/relationships" r:id="rId115"/>
        </xdr:cNvPr>
        <xdr:cNvSpPr>
          <a:spLocks noChangeAspect="1" noChangeArrowheads="1"/>
        </xdr:cNvSpPr>
      </xdr:nvSpPr>
      <xdr:spPr bwMode="auto">
        <a:xfrm>
          <a:off x="13843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6" name="AutoShape 2" descr="nálsisis de calificaciones">
          <a:hlinkClick xmlns:r="http://schemas.openxmlformats.org/officeDocument/2006/relationships" r:id="rId116"/>
        </xdr:cNvPr>
        <xdr:cNvSpPr>
          <a:spLocks noChangeAspect="1" noChangeArrowheads="1"/>
        </xdr:cNvSpPr>
      </xdr:nvSpPr>
      <xdr:spPr bwMode="auto">
        <a:xfrm>
          <a:off x="294513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1</xdr:row>
      <xdr:rowOff>0</xdr:rowOff>
    </xdr:from>
    <xdr:to>
      <xdr:col>1</xdr:col>
      <xdr:colOff>609600</xdr:colOff>
      <xdr:row>2</xdr:row>
      <xdr:rowOff>101600</xdr:rowOff>
    </xdr:to>
    <xdr:sp macro="" textlink="">
      <xdr:nvSpPr>
        <xdr:cNvPr id="1028" name="AutoShape 4" descr="alificaciones de GUSTAVO EDUARDO REINOSO FLORES">
          <a:hlinkClick xmlns:r="http://schemas.openxmlformats.org/officeDocument/2006/relationships" r:id="rId117"/>
        </xdr:cNvPr>
        <xdr:cNvSpPr>
          <a:spLocks noChangeAspect="1" noChangeArrowheads="1"/>
        </xdr:cNvSpPr>
      </xdr:nvSpPr>
      <xdr:spPr bwMode="auto">
        <a:xfrm>
          <a:off x="13843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101600</xdr:rowOff>
    </xdr:to>
    <xdr:sp macro="" textlink="">
      <xdr:nvSpPr>
        <xdr:cNvPr id="22" name="AutoShape 5" descr="nálsisis de calificaciones">
          <a:hlinkClick xmlns:r="http://schemas.openxmlformats.org/officeDocument/2006/relationships" r:id="rId118"/>
        </xdr:cNvPr>
        <xdr:cNvSpPr>
          <a:spLocks noChangeAspect="1" noChangeArrowheads="1"/>
        </xdr:cNvSpPr>
      </xdr:nvSpPr>
      <xdr:spPr bwMode="auto">
        <a:xfrm>
          <a:off x="294513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</xdr:row>
      <xdr:rowOff>0</xdr:rowOff>
    </xdr:from>
    <xdr:to>
      <xdr:col>1</xdr:col>
      <xdr:colOff>609600</xdr:colOff>
      <xdr:row>3</xdr:row>
      <xdr:rowOff>101600</xdr:rowOff>
    </xdr:to>
    <xdr:sp macro="" textlink="">
      <xdr:nvSpPr>
        <xdr:cNvPr id="1030" name="AutoShape 6" descr="alificaciones de CRISTHIAN JOY REIS SERRIN">
          <a:hlinkClick xmlns:r="http://schemas.openxmlformats.org/officeDocument/2006/relationships" r:id="rId119"/>
        </xdr:cNvPr>
        <xdr:cNvSpPr>
          <a:spLocks noChangeAspect="1" noChangeArrowheads="1"/>
        </xdr:cNvSpPr>
      </xdr:nvSpPr>
      <xdr:spPr bwMode="auto">
        <a:xfrm>
          <a:off x="13843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101600</xdr:rowOff>
    </xdr:to>
    <xdr:sp macro="" textlink="">
      <xdr:nvSpPr>
        <xdr:cNvPr id="23" name="AutoShape 7" descr="nálsisis de calificaciones">
          <a:hlinkClick xmlns:r="http://schemas.openxmlformats.org/officeDocument/2006/relationships" r:id="rId120"/>
        </xdr:cNvPr>
        <xdr:cNvSpPr>
          <a:spLocks noChangeAspect="1" noChangeArrowheads="1"/>
        </xdr:cNvSpPr>
      </xdr:nvSpPr>
      <xdr:spPr bwMode="auto">
        <a:xfrm>
          <a:off x="294513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2</xdr:row>
      <xdr:rowOff>0</xdr:rowOff>
    </xdr:from>
    <xdr:to>
      <xdr:col>0</xdr:col>
      <xdr:colOff>889000</xdr:colOff>
      <xdr:row>4</xdr:row>
      <xdr:rowOff>38100</xdr:rowOff>
    </xdr:to>
    <xdr:pic>
      <xdr:nvPicPr>
        <xdr:cNvPr id="1032" name="Picture 8" descr="magen de FHARU ALFREDO REVILLA VALENCIA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609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2</xdr:row>
      <xdr:rowOff>0</xdr:rowOff>
    </xdr:from>
    <xdr:to>
      <xdr:col>1</xdr:col>
      <xdr:colOff>609600</xdr:colOff>
      <xdr:row>3</xdr:row>
      <xdr:rowOff>101600</xdr:rowOff>
    </xdr:to>
    <xdr:sp macro="" textlink="">
      <xdr:nvSpPr>
        <xdr:cNvPr id="24" name="AutoShape 9" descr="alificaciones de FHARU ALFREDO REVILLA VALENCIA">
          <a:hlinkClick xmlns:r="http://schemas.openxmlformats.org/officeDocument/2006/relationships" r:id="rId123"/>
        </xdr:cNvPr>
        <xdr:cNvSpPr>
          <a:spLocks noChangeAspect="1" noChangeArrowheads="1"/>
        </xdr:cNvSpPr>
      </xdr:nvSpPr>
      <xdr:spPr bwMode="auto">
        <a:xfrm>
          <a:off x="13843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101600</xdr:rowOff>
    </xdr:to>
    <xdr:sp macro="" textlink="">
      <xdr:nvSpPr>
        <xdr:cNvPr id="1034" name="AutoShape 10" descr="nálsisis de calificaciones">
          <a:hlinkClick xmlns:r="http://schemas.openxmlformats.org/officeDocument/2006/relationships" r:id="rId124"/>
        </xdr:cNvPr>
        <xdr:cNvSpPr>
          <a:spLocks noChangeAspect="1" noChangeArrowheads="1"/>
        </xdr:cNvSpPr>
      </xdr:nvSpPr>
      <xdr:spPr bwMode="auto">
        <a:xfrm>
          <a:off x="294513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25" name="Picture 11" descr="magen de KEVIN JAIRO RIVERA ZUÑIGA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812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036" name="AutoShape 12" descr="alificaciones de KEVIN JAIRO RIVERA ZUÑIGA">
          <a:hlinkClick xmlns:r="http://schemas.openxmlformats.org/officeDocument/2006/relationships" r:id="rId126"/>
        </xdr:cNvPr>
        <xdr:cNvSpPr>
          <a:spLocks noChangeAspect="1" noChangeArrowheads="1"/>
        </xdr:cNvSpPr>
      </xdr:nvSpPr>
      <xdr:spPr bwMode="auto">
        <a:xfrm>
          <a:off x="13843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26" name="AutoShape 13" descr="nálsisis de calificaciones">
          <a:hlinkClick xmlns:r="http://schemas.openxmlformats.org/officeDocument/2006/relationships" r:id="rId127"/>
        </xdr:cNvPr>
        <xdr:cNvSpPr>
          <a:spLocks noChangeAspect="1" noChangeArrowheads="1"/>
        </xdr:cNvSpPr>
      </xdr:nvSpPr>
      <xdr:spPr bwMode="auto">
        <a:xfrm>
          <a:off x="294513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1038" name="Picture 14" descr="magen de CESAR MAURICIO  RODRIGUEZ LETONA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016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27" name="AutoShape 15" descr="alificaciones de CESAR MAURICIO  RODRIGUEZ LETONA">
          <a:hlinkClick xmlns:r="http://schemas.openxmlformats.org/officeDocument/2006/relationships" r:id="rId129"/>
        </xdr:cNvPr>
        <xdr:cNvSpPr>
          <a:spLocks noChangeAspect="1" noChangeArrowheads="1"/>
        </xdr:cNvSpPr>
      </xdr:nvSpPr>
      <xdr:spPr bwMode="auto">
        <a:xfrm>
          <a:off x="13843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304800</xdr:colOff>
      <xdr:row>2</xdr:row>
      <xdr:rowOff>0</xdr:rowOff>
    </xdr:from>
    <xdr:to>
      <xdr:col>0</xdr:col>
      <xdr:colOff>609600</xdr:colOff>
      <xdr:row>3</xdr:row>
      <xdr:rowOff>101600</xdr:rowOff>
    </xdr:to>
    <xdr:sp macro="" textlink="">
      <xdr:nvSpPr>
        <xdr:cNvPr id="1040" name="AutoShape 16" descr="nálsisis de calificaciones">
          <a:hlinkClick xmlns:r="http://schemas.openxmlformats.org/officeDocument/2006/relationships" r:id="rId130"/>
        </xdr:cNvPr>
        <xdr:cNvSpPr>
          <a:spLocks noChangeAspect="1" noChangeArrowheads="1"/>
        </xdr:cNvSpPr>
      </xdr:nvSpPr>
      <xdr:spPr bwMode="auto">
        <a:xfrm>
          <a:off x="3048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28" name="Picture 17" descr="magen de ARLENE EDEL RODRIGUEZ MORON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219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042" name="AutoShape 18" descr="alificaciones de ARLENE EDEL RODRIGUEZ MORON">
          <a:hlinkClick xmlns:r="http://schemas.openxmlformats.org/officeDocument/2006/relationships" r:id="rId132"/>
        </xdr:cNvPr>
        <xdr:cNvSpPr>
          <a:spLocks noChangeAspect="1" noChangeArrowheads="1"/>
        </xdr:cNvSpPr>
      </xdr:nvSpPr>
      <xdr:spPr bwMode="auto">
        <a:xfrm>
          <a:off x="13843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29" name="AutoShape 19" descr="nálsisis de calificaciones">
          <a:hlinkClick xmlns:r="http://schemas.openxmlformats.org/officeDocument/2006/relationships" r:id="rId133"/>
        </xdr:cNvPr>
        <xdr:cNvSpPr>
          <a:spLocks noChangeAspect="1" noChangeArrowheads="1"/>
        </xdr:cNvSpPr>
      </xdr:nvSpPr>
      <xdr:spPr bwMode="auto">
        <a:xfrm>
          <a:off x="294513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1044" name="Picture 20" descr="magen de KENNAN ERNO RODRIGUEZ SAN MIGUEL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422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30" name="AutoShape 21" descr="alificaciones de KENNAN ERNO RODRIGUEZ SAN MIGUEL">
          <a:hlinkClick xmlns:r="http://schemas.openxmlformats.org/officeDocument/2006/relationships" r:id="rId135"/>
        </xdr:cNvPr>
        <xdr:cNvSpPr>
          <a:spLocks noChangeAspect="1" noChangeArrowheads="1"/>
        </xdr:cNvSpPr>
      </xdr:nvSpPr>
      <xdr:spPr bwMode="auto">
        <a:xfrm>
          <a:off x="13843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1046" name="AutoShape 22" descr="nálsisis de calificaciones">
          <a:hlinkClick xmlns:r="http://schemas.openxmlformats.org/officeDocument/2006/relationships" r:id="rId136"/>
        </xdr:cNvPr>
        <xdr:cNvSpPr>
          <a:spLocks noChangeAspect="1" noChangeArrowheads="1"/>
        </xdr:cNvSpPr>
      </xdr:nvSpPr>
      <xdr:spPr bwMode="auto">
        <a:xfrm>
          <a:off x="294513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31" name="Picture 23" descr="magen de STEVE ROJAS TORRES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625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048" name="AutoShape 24" descr="alificaciones de STEVE ROJAS TORRES">
          <a:hlinkClick xmlns:r="http://schemas.openxmlformats.org/officeDocument/2006/relationships" r:id="rId138"/>
        </xdr:cNvPr>
        <xdr:cNvSpPr>
          <a:spLocks noChangeAspect="1" noChangeArrowheads="1"/>
        </xdr:cNvSpPr>
      </xdr:nvSpPr>
      <xdr:spPr bwMode="auto">
        <a:xfrm>
          <a:off x="13843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192" name="AutoShape 25" descr="nálsisis de calificaciones">
          <a:hlinkClick xmlns:r="http://schemas.openxmlformats.org/officeDocument/2006/relationships" r:id="rId139"/>
        </xdr:cNvPr>
        <xdr:cNvSpPr>
          <a:spLocks noChangeAspect="1" noChangeArrowheads="1"/>
        </xdr:cNvSpPr>
      </xdr:nvSpPr>
      <xdr:spPr bwMode="auto">
        <a:xfrm>
          <a:off x="294513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1050" name="Picture 26" descr="magen de VICTOR MANUEL ROMERO FLORES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828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93" name="AutoShape 27" descr="alificaciones de VICTOR MANUEL ROMERO FLORES">
          <a:hlinkClick xmlns:r="http://schemas.openxmlformats.org/officeDocument/2006/relationships" r:id="rId141"/>
        </xdr:cNvPr>
        <xdr:cNvSpPr>
          <a:spLocks noChangeAspect="1" noChangeArrowheads="1"/>
        </xdr:cNvSpPr>
      </xdr:nvSpPr>
      <xdr:spPr bwMode="auto">
        <a:xfrm>
          <a:off x="13843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1052" name="AutoShape 28" descr="nálsisis de calificaciones">
          <a:hlinkClick xmlns:r="http://schemas.openxmlformats.org/officeDocument/2006/relationships" r:id="rId142"/>
        </xdr:cNvPr>
        <xdr:cNvSpPr>
          <a:spLocks noChangeAspect="1" noChangeArrowheads="1"/>
        </xdr:cNvSpPr>
      </xdr:nvSpPr>
      <xdr:spPr bwMode="auto">
        <a:xfrm>
          <a:off x="294513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194" name="Picture 29" descr="magen de RAUL ALONSO ROSADO HUANCAS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032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054" name="AutoShape 30" descr="alificaciones de RAUL ALONSO ROSADO HUANCAS">
          <a:hlinkClick xmlns:r="http://schemas.openxmlformats.org/officeDocument/2006/relationships" r:id="rId144"/>
        </xdr:cNvPr>
        <xdr:cNvSpPr>
          <a:spLocks noChangeAspect="1" noChangeArrowheads="1"/>
        </xdr:cNvSpPr>
      </xdr:nvSpPr>
      <xdr:spPr bwMode="auto">
        <a:xfrm>
          <a:off x="13843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195" name="AutoShape 31" descr="nálsisis de calificaciones">
          <a:hlinkClick xmlns:r="http://schemas.openxmlformats.org/officeDocument/2006/relationships" r:id="rId145"/>
        </xdr:cNvPr>
        <xdr:cNvSpPr>
          <a:spLocks noChangeAspect="1" noChangeArrowheads="1"/>
        </xdr:cNvSpPr>
      </xdr:nvSpPr>
      <xdr:spPr bwMode="auto">
        <a:xfrm>
          <a:off x="294513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1056" name="Picture 32" descr="magen de MAURICIO ADRIAN  SALAS ARAGON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235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96" name="AutoShape 33" descr="alificaciones de MAURICIO ADRIAN  SALAS ARAGON">
          <a:hlinkClick xmlns:r="http://schemas.openxmlformats.org/officeDocument/2006/relationships" r:id="rId147"/>
        </xdr:cNvPr>
        <xdr:cNvSpPr>
          <a:spLocks noChangeAspect="1" noChangeArrowheads="1"/>
        </xdr:cNvSpPr>
      </xdr:nvSpPr>
      <xdr:spPr bwMode="auto">
        <a:xfrm>
          <a:off x="13843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1058" name="AutoShape 34" descr="nálsisis de calificaciones">
          <a:hlinkClick xmlns:r="http://schemas.openxmlformats.org/officeDocument/2006/relationships" r:id="rId148"/>
        </xdr:cNvPr>
        <xdr:cNvSpPr>
          <a:spLocks noChangeAspect="1" noChangeArrowheads="1"/>
        </xdr:cNvSpPr>
      </xdr:nvSpPr>
      <xdr:spPr bwMode="auto">
        <a:xfrm>
          <a:off x="294513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197" name="Picture 35" descr="magen de GUADALUPE SOLANGE SALAS PEREZ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438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060" name="AutoShape 36" descr="alificaciones de GUADALUPE SOLANGE SALAS PEREZ">
          <a:hlinkClick xmlns:r="http://schemas.openxmlformats.org/officeDocument/2006/relationships" r:id="rId150"/>
        </xdr:cNvPr>
        <xdr:cNvSpPr>
          <a:spLocks noChangeAspect="1" noChangeArrowheads="1"/>
        </xdr:cNvSpPr>
      </xdr:nvSpPr>
      <xdr:spPr bwMode="auto">
        <a:xfrm>
          <a:off x="13843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198" name="AutoShape 37" descr="nálsisis de calificaciones">
          <a:hlinkClick xmlns:r="http://schemas.openxmlformats.org/officeDocument/2006/relationships" r:id="rId151"/>
        </xdr:cNvPr>
        <xdr:cNvSpPr>
          <a:spLocks noChangeAspect="1" noChangeArrowheads="1"/>
        </xdr:cNvSpPr>
      </xdr:nvSpPr>
      <xdr:spPr bwMode="auto">
        <a:xfrm>
          <a:off x="294513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1062" name="Picture 38" descr="magen de PATRICIO JESUS SALINAS ZUÑIGA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641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99" name="AutoShape 39" descr="alificaciones de PATRICIO JESUS SALINAS ZUÑIGA">
          <a:hlinkClick xmlns:r="http://schemas.openxmlformats.org/officeDocument/2006/relationships" r:id="rId153"/>
        </xdr:cNvPr>
        <xdr:cNvSpPr>
          <a:spLocks noChangeAspect="1" noChangeArrowheads="1"/>
        </xdr:cNvSpPr>
      </xdr:nvSpPr>
      <xdr:spPr bwMode="auto">
        <a:xfrm>
          <a:off x="13843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1064" name="AutoShape 40" descr="nálsisis de calificaciones">
          <a:hlinkClick xmlns:r="http://schemas.openxmlformats.org/officeDocument/2006/relationships" r:id="rId154"/>
        </xdr:cNvPr>
        <xdr:cNvSpPr>
          <a:spLocks noChangeAspect="1" noChangeArrowheads="1"/>
        </xdr:cNvSpPr>
      </xdr:nvSpPr>
      <xdr:spPr bwMode="auto">
        <a:xfrm>
          <a:off x="294513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200" name="Picture 41" descr="magen de CHRISTIAN JAVIER SANCHEZ HUAMAN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844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066" name="AutoShape 42" descr="alificaciones de CHRISTIAN JAVIER SANCHEZ HUAMAN">
          <a:hlinkClick xmlns:r="http://schemas.openxmlformats.org/officeDocument/2006/relationships" r:id="rId156"/>
        </xdr:cNvPr>
        <xdr:cNvSpPr>
          <a:spLocks noChangeAspect="1" noChangeArrowheads="1"/>
        </xdr:cNvSpPr>
      </xdr:nvSpPr>
      <xdr:spPr bwMode="auto">
        <a:xfrm>
          <a:off x="13843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201" name="AutoShape 43" descr="nálsisis de calificaciones">
          <a:hlinkClick xmlns:r="http://schemas.openxmlformats.org/officeDocument/2006/relationships" r:id="rId157"/>
        </xdr:cNvPr>
        <xdr:cNvSpPr>
          <a:spLocks noChangeAspect="1" noChangeArrowheads="1"/>
        </xdr:cNvSpPr>
      </xdr:nvSpPr>
      <xdr:spPr bwMode="auto">
        <a:xfrm>
          <a:off x="294513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1068" name="Picture 44" descr="magen de JHOSSEP ANTONNY SARMIENTO CHOQUE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3048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202" name="AutoShape 45" descr="alificaciones de JHOSSEP ANTONNY SARMIENTO CHOQUE">
          <a:hlinkClick xmlns:r="http://schemas.openxmlformats.org/officeDocument/2006/relationships" r:id="rId159"/>
        </xdr:cNvPr>
        <xdr:cNvSpPr>
          <a:spLocks noChangeAspect="1" noChangeArrowheads="1"/>
        </xdr:cNvSpPr>
      </xdr:nvSpPr>
      <xdr:spPr bwMode="auto">
        <a:xfrm>
          <a:off x="13843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1070" name="AutoShape 46" descr="nálsisis de calificaciones">
          <a:hlinkClick xmlns:r="http://schemas.openxmlformats.org/officeDocument/2006/relationships" r:id="rId160"/>
        </xdr:cNvPr>
        <xdr:cNvSpPr>
          <a:spLocks noChangeAspect="1" noChangeArrowheads="1"/>
        </xdr:cNvSpPr>
      </xdr:nvSpPr>
      <xdr:spPr bwMode="auto">
        <a:xfrm>
          <a:off x="294513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203" name="Picture 47" descr="magen de ALESSANDRA VANESSA  SEGOVIA LOPEZ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3251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072" name="AutoShape 48" descr="alificaciones de ALESSANDRA VANESSA  SEGOVIA LOPEZ">
          <a:hlinkClick xmlns:r="http://schemas.openxmlformats.org/officeDocument/2006/relationships" r:id="rId162"/>
        </xdr:cNvPr>
        <xdr:cNvSpPr>
          <a:spLocks noChangeAspect="1" noChangeArrowheads="1"/>
        </xdr:cNvSpPr>
      </xdr:nvSpPr>
      <xdr:spPr bwMode="auto">
        <a:xfrm>
          <a:off x="13843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204" name="AutoShape 49" descr="nálsisis de calificaciones">
          <a:hlinkClick xmlns:r="http://schemas.openxmlformats.org/officeDocument/2006/relationships" r:id="rId163"/>
        </xdr:cNvPr>
        <xdr:cNvSpPr>
          <a:spLocks noChangeAspect="1" noChangeArrowheads="1"/>
        </xdr:cNvSpPr>
      </xdr:nvSpPr>
      <xdr:spPr bwMode="auto">
        <a:xfrm>
          <a:off x="294513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1074" name="Picture 50" descr="magen de JULIO CESAR SERRANO GAMARRA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3454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205" name="AutoShape 51" descr="alificaciones de JULIO CESAR SERRANO GAMARRA">
          <a:hlinkClick xmlns:r="http://schemas.openxmlformats.org/officeDocument/2006/relationships" r:id="rId165"/>
        </xdr:cNvPr>
        <xdr:cNvSpPr>
          <a:spLocks noChangeAspect="1" noChangeArrowheads="1"/>
        </xdr:cNvSpPr>
      </xdr:nvSpPr>
      <xdr:spPr bwMode="auto">
        <a:xfrm>
          <a:off x="13843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1076" name="AutoShape 52" descr="nálsisis de calificaciones">
          <a:hlinkClick xmlns:r="http://schemas.openxmlformats.org/officeDocument/2006/relationships" r:id="rId166"/>
        </xdr:cNvPr>
        <xdr:cNvSpPr>
          <a:spLocks noChangeAspect="1" noChangeArrowheads="1"/>
        </xdr:cNvSpPr>
      </xdr:nvSpPr>
      <xdr:spPr bwMode="auto">
        <a:xfrm>
          <a:off x="294513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pic>
      <xdr:nvPicPr>
        <xdr:cNvPr id="206" name="Picture 53" descr="magen de EDER TEJADA MELLADO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3657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3</xdr:row>
      <xdr:rowOff>0</xdr:rowOff>
    </xdr:from>
    <xdr:to>
      <xdr:col>1</xdr:col>
      <xdr:colOff>609600</xdr:colOff>
      <xdr:row>4</xdr:row>
      <xdr:rowOff>101600</xdr:rowOff>
    </xdr:to>
    <xdr:sp macro="" textlink="">
      <xdr:nvSpPr>
        <xdr:cNvPr id="1078" name="AutoShape 54" descr="alificaciones de EDER TEJADA MELLADO">
          <a:hlinkClick xmlns:r="http://schemas.openxmlformats.org/officeDocument/2006/relationships" r:id="rId168"/>
        </xdr:cNvPr>
        <xdr:cNvSpPr>
          <a:spLocks noChangeAspect="1" noChangeArrowheads="1"/>
        </xdr:cNvSpPr>
      </xdr:nvSpPr>
      <xdr:spPr bwMode="auto">
        <a:xfrm>
          <a:off x="13843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207" name="AutoShape 55" descr="nálsisis de calificaciones">
          <a:hlinkClick xmlns:r="http://schemas.openxmlformats.org/officeDocument/2006/relationships" r:id="rId169"/>
        </xdr:cNvPr>
        <xdr:cNvSpPr>
          <a:spLocks noChangeAspect="1" noChangeArrowheads="1"/>
        </xdr:cNvSpPr>
      </xdr:nvSpPr>
      <xdr:spPr bwMode="auto">
        <a:xfrm>
          <a:off x="294513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080" name="Picture 56" descr="magen de JORDAN ANDRE TORREBLANCA CORNEJO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3860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208" name="AutoShape 57" descr="alificaciones de JORDAN ANDRE TORREBLANCA CORNEJO">
          <a:hlinkClick xmlns:r="http://schemas.openxmlformats.org/officeDocument/2006/relationships" r:id="rId171"/>
        </xdr:cNvPr>
        <xdr:cNvSpPr>
          <a:spLocks noChangeAspect="1" noChangeArrowheads="1"/>
        </xdr:cNvSpPr>
      </xdr:nvSpPr>
      <xdr:spPr bwMode="auto">
        <a:xfrm>
          <a:off x="13843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082" name="AutoShape 58" descr="nálsisis de calificaciones">
          <a:hlinkClick xmlns:r="http://schemas.openxmlformats.org/officeDocument/2006/relationships" r:id="rId172"/>
        </xdr:cNvPr>
        <xdr:cNvSpPr>
          <a:spLocks noChangeAspect="1" noChangeArrowheads="1"/>
        </xdr:cNvSpPr>
      </xdr:nvSpPr>
      <xdr:spPr bwMode="auto">
        <a:xfrm>
          <a:off x="294513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209" name="Picture 59" descr="magen de KATHERINE MERCEDES TORRES CHURA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4064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084" name="AutoShape 60" descr="alificaciones de KATHERINE MERCEDES TORRES CHURA">
          <a:hlinkClick xmlns:r="http://schemas.openxmlformats.org/officeDocument/2006/relationships" r:id="rId174"/>
        </xdr:cNvPr>
        <xdr:cNvSpPr>
          <a:spLocks noChangeAspect="1" noChangeArrowheads="1"/>
        </xdr:cNvSpPr>
      </xdr:nvSpPr>
      <xdr:spPr bwMode="auto">
        <a:xfrm>
          <a:off x="13843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210" name="AutoShape 61" descr="nálsisis de calificaciones">
          <a:hlinkClick xmlns:r="http://schemas.openxmlformats.org/officeDocument/2006/relationships" r:id="rId175"/>
        </xdr:cNvPr>
        <xdr:cNvSpPr>
          <a:spLocks noChangeAspect="1" noChangeArrowheads="1"/>
        </xdr:cNvSpPr>
      </xdr:nvSpPr>
      <xdr:spPr bwMode="auto">
        <a:xfrm>
          <a:off x="294513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086" name="Picture 62" descr="magen de HENRRY ADRIAN TORRES QUISPE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4267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024" name="AutoShape 63" descr="alificaciones de HENRRY ADRIAN TORRES QUISPE">
          <a:hlinkClick xmlns:r="http://schemas.openxmlformats.org/officeDocument/2006/relationships" r:id="rId177"/>
        </xdr:cNvPr>
        <xdr:cNvSpPr>
          <a:spLocks noChangeAspect="1" noChangeArrowheads="1"/>
        </xdr:cNvSpPr>
      </xdr:nvSpPr>
      <xdr:spPr bwMode="auto">
        <a:xfrm>
          <a:off x="1384300" y="426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088" name="AutoShape 64" descr="nálsisis de calificaciones">
          <a:hlinkClick xmlns:r="http://schemas.openxmlformats.org/officeDocument/2006/relationships" r:id="rId178"/>
        </xdr:cNvPr>
        <xdr:cNvSpPr>
          <a:spLocks noChangeAspect="1" noChangeArrowheads="1"/>
        </xdr:cNvSpPr>
      </xdr:nvSpPr>
      <xdr:spPr bwMode="auto">
        <a:xfrm>
          <a:off x="29451300" y="426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090" name="Picture 65" descr="magen de JHON EDUARD TORRES SUAÑA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4470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092" name="AutoShape 66" descr="alificaciones de JHON EDUARD TORRES SUAÑA">
          <a:hlinkClick xmlns:r="http://schemas.openxmlformats.org/officeDocument/2006/relationships" r:id="rId180"/>
        </xdr:cNvPr>
        <xdr:cNvSpPr>
          <a:spLocks noChangeAspect="1" noChangeArrowheads="1"/>
        </xdr:cNvSpPr>
      </xdr:nvSpPr>
      <xdr:spPr bwMode="auto">
        <a:xfrm>
          <a:off x="13843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094" name="AutoShape 67" descr="nálsisis de calificaciones">
          <a:hlinkClick xmlns:r="http://schemas.openxmlformats.org/officeDocument/2006/relationships" r:id="rId181"/>
        </xdr:cNvPr>
        <xdr:cNvSpPr>
          <a:spLocks noChangeAspect="1" noChangeArrowheads="1"/>
        </xdr:cNvSpPr>
      </xdr:nvSpPr>
      <xdr:spPr bwMode="auto">
        <a:xfrm>
          <a:off x="294513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096" name="Picture 68" descr="magen de PEDRO ALEJANDRO EMMANUEL URQUIZO COLLADO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4673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098" name="AutoShape 69" descr="alificaciones de PEDRO ALEJANDRO EMMANUEL URQUIZO COLLADO">
          <a:hlinkClick xmlns:r="http://schemas.openxmlformats.org/officeDocument/2006/relationships" r:id="rId183"/>
        </xdr:cNvPr>
        <xdr:cNvSpPr>
          <a:spLocks noChangeAspect="1" noChangeArrowheads="1"/>
        </xdr:cNvSpPr>
      </xdr:nvSpPr>
      <xdr:spPr bwMode="auto">
        <a:xfrm>
          <a:off x="13843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00" name="AutoShape 70" descr="nálsisis de calificaciones">
          <a:hlinkClick xmlns:r="http://schemas.openxmlformats.org/officeDocument/2006/relationships" r:id="rId184"/>
        </xdr:cNvPr>
        <xdr:cNvSpPr>
          <a:spLocks noChangeAspect="1" noChangeArrowheads="1"/>
        </xdr:cNvSpPr>
      </xdr:nvSpPr>
      <xdr:spPr bwMode="auto">
        <a:xfrm>
          <a:off x="294513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02" name="Picture 71" descr="magen de CARLOS ADRIAN VALDIVIA ARRUNATEGUI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4876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04" name="AutoShape 72" descr="alificaciones de CARLOS ADRIAN VALDIVIA ARRUNATEGUI">
          <a:hlinkClick xmlns:r="http://schemas.openxmlformats.org/officeDocument/2006/relationships" r:id="rId186"/>
        </xdr:cNvPr>
        <xdr:cNvSpPr>
          <a:spLocks noChangeAspect="1" noChangeArrowheads="1"/>
        </xdr:cNvSpPr>
      </xdr:nvSpPr>
      <xdr:spPr bwMode="auto">
        <a:xfrm>
          <a:off x="1384300" y="487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06" name="AutoShape 73" descr="nálsisis de calificaciones">
          <a:hlinkClick xmlns:r="http://schemas.openxmlformats.org/officeDocument/2006/relationships" r:id="rId187"/>
        </xdr:cNvPr>
        <xdr:cNvSpPr>
          <a:spLocks noChangeAspect="1" noChangeArrowheads="1"/>
        </xdr:cNvSpPr>
      </xdr:nvSpPr>
      <xdr:spPr bwMode="auto">
        <a:xfrm>
          <a:off x="29451300" y="487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08" name="Picture 74" descr="magen de GUSTAVO ALEXANDER VARGAS BENGOA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5080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10" name="AutoShape 75" descr="alificaciones de GUSTAVO ALEXANDER VARGAS BENGOA">
          <a:hlinkClick xmlns:r="http://schemas.openxmlformats.org/officeDocument/2006/relationships" r:id="rId189"/>
        </xdr:cNvPr>
        <xdr:cNvSpPr>
          <a:spLocks noChangeAspect="1" noChangeArrowheads="1"/>
        </xdr:cNvSpPr>
      </xdr:nvSpPr>
      <xdr:spPr bwMode="auto">
        <a:xfrm>
          <a:off x="13843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12" name="AutoShape 76" descr="nálsisis de calificaciones">
          <a:hlinkClick xmlns:r="http://schemas.openxmlformats.org/officeDocument/2006/relationships" r:id="rId190"/>
        </xdr:cNvPr>
        <xdr:cNvSpPr>
          <a:spLocks noChangeAspect="1" noChangeArrowheads="1"/>
        </xdr:cNvSpPr>
      </xdr:nvSpPr>
      <xdr:spPr bwMode="auto">
        <a:xfrm>
          <a:off x="294513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14" name="Picture 77" descr="magen de BETSY KRISTY VARGAS ZEGARRA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5283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16" name="AutoShape 78" descr="alificaciones de BETSY KRISTY VARGAS ZEGARRA">
          <a:hlinkClick xmlns:r="http://schemas.openxmlformats.org/officeDocument/2006/relationships" r:id="rId192"/>
        </xdr:cNvPr>
        <xdr:cNvSpPr>
          <a:spLocks noChangeAspect="1" noChangeArrowheads="1"/>
        </xdr:cNvSpPr>
      </xdr:nvSpPr>
      <xdr:spPr bwMode="auto">
        <a:xfrm>
          <a:off x="13843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18" name="AutoShape 79" descr="nálsisis de calificaciones">
          <a:hlinkClick xmlns:r="http://schemas.openxmlformats.org/officeDocument/2006/relationships" r:id="rId193"/>
        </xdr:cNvPr>
        <xdr:cNvSpPr>
          <a:spLocks noChangeAspect="1" noChangeArrowheads="1"/>
        </xdr:cNvSpPr>
      </xdr:nvSpPr>
      <xdr:spPr bwMode="auto">
        <a:xfrm>
          <a:off x="294513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373" name="Picture 80" descr="magen de ALVARO HUGO VASQUEZ BLANCO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5486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304800</xdr:colOff>
      <xdr:row>2</xdr:row>
      <xdr:rowOff>0</xdr:rowOff>
    </xdr:from>
    <xdr:to>
      <xdr:col>0</xdr:col>
      <xdr:colOff>609600</xdr:colOff>
      <xdr:row>3</xdr:row>
      <xdr:rowOff>101600</xdr:rowOff>
    </xdr:to>
    <xdr:sp macro="" textlink="">
      <xdr:nvSpPr>
        <xdr:cNvPr id="374" name="AutoShape 81" descr="alificaciones de ALVARO HUGO VASQUEZ BLANCO">
          <a:hlinkClick xmlns:r="http://schemas.openxmlformats.org/officeDocument/2006/relationships" r:id="rId195"/>
        </xdr:cNvPr>
        <xdr:cNvSpPr>
          <a:spLocks noChangeAspect="1" noChangeArrowheads="1"/>
        </xdr:cNvSpPr>
      </xdr:nvSpPr>
      <xdr:spPr bwMode="auto">
        <a:xfrm>
          <a:off x="3048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377" name="AutoShape 82" descr="nálsisis de calificaciones">
          <a:hlinkClick xmlns:r="http://schemas.openxmlformats.org/officeDocument/2006/relationships" r:id="rId196"/>
        </xdr:cNvPr>
        <xdr:cNvSpPr>
          <a:spLocks noChangeAspect="1" noChangeArrowheads="1"/>
        </xdr:cNvSpPr>
      </xdr:nvSpPr>
      <xdr:spPr bwMode="auto">
        <a:xfrm>
          <a:off x="28371800" y="548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378" name="Picture 83" descr="magen de KAROL MILAGROS VERA RIVEROS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5689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379" name="AutoShape 84" descr="alificaciones de KAROL MILAGROS VERA RIVEROS">
          <a:hlinkClick xmlns:r="http://schemas.openxmlformats.org/officeDocument/2006/relationships" r:id="rId198"/>
        </xdr:cNvPr>
        <xdr:cNvSpPr>
          <a:spLocks noChangeAspect="1" noChangeArrowheads="1"/>
        </xdr:cNvSpPr>
      </xdr:nvSpPr>
      <xdr:spPr bwMode="auto">
        <a:xfrm>
          <a:off x="13843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380" name="AutoShape 85" descr="nálsisis de calificaciones">
          <a:hlinkClick xmlns:r="http://schemas.openxmlformats.org/officeDocument/2006/relationships" r:id="rId199"/>
        </xdr:cNvPr>
        <xdr:cNvSpPr>
          <a:spLocks noChangeAspect="1" noChangeArrowheads="1"/>
        </xdr:cNvSpPr>
      </xdr:nvSpPr>
      <xdr:spPr bwMode="auto">
        <a:xfrm>
          <a:off x="294513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381" name="Picture 86" descr="magen de MARCO JOSE  VILLANUEVA TORRES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5892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382" name="AutoShape 87" descr="alificaciones de MARCO JOSE  VILLANUEVA TORRES">
          <a:hlinkClick xmlns:r="http://schemas.openxmlformats.org/officeDocument/2006/relationships" r:id="rId201"/>
        </xdr:cNvPr>
        <xdr:cNvSpPr>
          <a:spLocks noChangeAspect="1" noChangeArrowheads="1"/>
        </xdr:cNvSpPr>
      </xdr:nvSpPr>
      <xdr:spPr bwMode="auto">
        <a:xfrm>
          <a:off x="1384300" y="589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383" name="AutoShape 88" descr="nálsisis de calificaciones">
          <a:hlinkClick xmlns:r="http://schemas.openxmlformats.org/officeDocument/2006/relationships" r:id="rId202"/>
        </xdr:cNvPr>
        <xdr:cNvSpPr>
          <a:spLocks noChangeAspect="1" noChangeArrowheads="1"/>
        </xdr:cNvSpPr>
      </xdr:nvSpPr>
      <xdr:spPr bwMode="auto">
        <a:xfrm>
          <a:off x="29451300" y="589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20" name="Picture 89" descr="magen de LUIS ALBERTO  VILLAVICENCIO ANCO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6096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22" name="AutoShape 90" descr="alificaciones de LUIS ALBERTO  VILLAVICENCIO ANCO">
          <a:hlinkClick xmlns:r="http://schemas.openxmlformats.org/officeDocument/2006/relationships" r:id="rId204"/>
        </xdr:cNvPr>
        <xdr:cNvSpPr>
          <a:spLocks noChangeAspect="1" noChangeArrowheads="1"/>
        </xdr:cNvSpPr>
      </xdr:nvSpPr>
      <xdr:spPr bwMode="auto">
        <a:xfrm>
          <a:off x="13843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24" name="AutoShape 91" descr="nálsisis de calificaciones">
          <a:hlinkClick xmlns:r="http://schemas.openxmlformats.org/officeDocument/2006/relationships" r:id="rId205"/>
        </xdr:cNvPr>
        <xdr:cNvSpPr>
          <a:spLocks noChangeAspect="1" noChangeArrowheads="1"/>
        </xdr:cNvSpPr>
      </xdr:nvSpPr>
      <xdr:spPr bwMode="auto">
        <a:xfrm>
          <a:off x="294513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26" name="Picture 92" descr="magen de YANINA CRISTAL VILLEGAS CONDORI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6299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28" name="AutoShape 93" descr="alificaciones de YANINA CRISTAL VILLEGAS CONDORI">
          <a:hlinkClick xmlns:r="http://schemas.openxmlformats.org/officeDocument/2006/relationships" r:id="rId207"/>
        </xdr:cNvPr>
        <xdr:cNvSpPr>
          <a:spLocks noChangeAspect="1" noChangeArrowheads="1"/>
        </xdr:cNvSpPr>
      </xdr:nvSpPr>
      <xdr:spPr bwMode="auto">
        <a:xfrm>
          <a:off x="1384300" y="629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30" name="AutoShape 94" descr="nálsisis de calificaciones">
          <a:hlinkClick xmlns:r="http://schemas.openxmlformats.org/officeDocument/2006/relationships" r:id="rId208"/>
        </xdr:cNvPr>
        <xdr:cNvSpPr>
          <a:spLocks noChangeAspect="1" noChangeArrowheads="1"/>
        </xdr:cNvSpPr>
      </xdr:nvSpPr>
      <xdr:spPr bwMode="auto">
        <a:xfrm>
          <a:off x="29451300" y="629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32" name="Picture 95" descr="magen de WILLY PAUL ZEBALLOS ARAMBIDE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6502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34" name="AutoShape 96" descr="alificaciones de WILLY PAUL ZEBALLOS ARAMBIDE">
          <a:hlinkClick xmlns:r="http://schemas.openxmlformats.org/officeDocument/2006/relationships" r:id="rId210"/>
        </xdr:cNvPr>
        <xdr:cNvSpPr>
          <a:spLocks noChangeAspect="1" noChangeArrowheads="1"/>
        </xdr:cNvSpPr>
      </xdr:nvSpPr>
      <xdr:spPr bwMode="auto">
        <a:xfrm>
          <a:off x="13843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36" name="AutoShape 97" descr="nálsisis de calificaciones">
          <a:hlinkClick xmlns:r="http://schemas.openxmlformats.org/officeDocument/2006/relationships" r:id="rId211"/>
        </xdr:cNvPr>
        <xdr:cNvSpPr>
          <a:spLocks noChangeAspect="1" noChangeArrowheads="1"/>
        </xdr:cNvSpPr>
      </xdr:nvSpPr>
      <xdr:spPr bwMode="auto">
        <a:xfrm>
          <a:off x="294513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38" name="Picture 98" descr="magen de ALONSO ROBERTO ZEGARRA DELGADO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6705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40" name="AutoShape 99" descr="alificaciones de ALONSO ROBERTO ZEGARRA DELGADO">
          <a:hlinkClick xmlns:r="http://schemas.openxmlformats.org/officeDocument/2006/relationships" r:id="rId213"/>
        </xdr:cNvPr>
        <xdr:cNvSpPr>
          <a:spLocks noChangeAspect="1" noChangeArrowheads="1"/>
        </xdr:cNvSpPr>
      </xdr:nvSpPr>
      <xdr:spPr bwMode="auto">
        <a:xfrm>
          <a:off x="13843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42" name="AutoShape 100" descr="nálsisis de calificaciones">
          <a:hlinkClick xmlns:r="http://schemas.openxmlformats.org/officeDocument/2006/relationships" r:id="rId214"/>
        </xdr:cNvPr>
        <xdr:cNvSpPr>
          <a:spLocks noChangeAspect="1" noChangeArrowheads="1"/>
        </xdr:cNvSpPr>
      </xdr:nvSpPr>
      <xdr:spPr bwMode="auto">
        <a:xfrm>
          <a:off x="294513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44" name="Picture 101" descr="magen de SANTIAGO CESAR ZEGARRA VIDAL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6908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46" name="AutoShape 102" descr="alificaciones de SANTIAGO CESAR ZEGARRA VIDAL">
          <a:hlinkClick xmlns:r="http://schemas.openxmlformats.org/officeDocument/2006/relationships" r:id="rId216"/>
        </xdr:cNvPr>
        <xdr:cNvSpPr>
          <a:spLocks noChangeAspect="1" noChangeArrowheads="1"/>
        </xdr:cNvSpPr>
      </xdr:nvSpPr>
      <xdr:spPr bwMode="auto">
        <a:xfrm>
          <a:off x="13843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48" name="AutoShape 103" descr="nálsisis de calificaciones">
          <a:hlinkClick xmlns:r="http://schemas.openxmlformats.org/officeDocument/2006/relationships" r:id="rId217"/>
        </xdr:cNvPr>
        <xdr:cNvSpPr>
          <a:spLocks noChangeAspect="1" noChangeArrowheads="1"/>
        </xdr:cNvSpPr>
      </xdr:nvSpPr>
      <xdr:spPr bwMode="auto">
        <a:xfrm>
          <a:off x="294513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50" name="Picture 104" descr="magen de SHAOWEN ZHONG 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7112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52" name="AutoShape 105" descr="alificaciones de SHAOWEN ZHONG ">
          <a:hlinkClick xmlns:r="http://schemas.openxmlformats.org/officeDocument/2006/relationships" r:id="rId219"/>
        </xdr:cNvPr>
        <xdr:cNvSpPr>
          <a:spLocks noChangeAspect="1" noChangeArrowheads="1"/>
        </xdr:cNvSpPr>
      </xdr:nvSpPr>
      <xdr:spPr bwMode="auto">
        <a:xfrm>
          <a:off x="1384300" y="711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54" name="AutoShape 106" descr="nálsisis de calificaciones">
          <a:hlinkClick xmlns:r="http://schemas.openxmlformats.org/officeDocument/2006/relationships" r:id="rId220"/>
        </xdr:cNvPr>
        <xdr:cNvSpPr>
          <a:spLocks noChangeAspect="1" noChangeArrowheads="1"/>
        </xdr:cNvSpPr>
      </xdr:nvSpPr>
      <xdr:spPr bwMode="auto">
        <a:xfrm>
          <a:off x="29451300" y="711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56" name="AutoShape 107" descr="alificaciones de ROSARIO ANA LUCIA ALFARO DIAZ">
          <a:hlinkClick xmlns:r="http://schemas.openxmlformats.org/officeDocument/2006/relationships" r:id="rId221"/>
        </xdr:cNvPr>
        <xdr:cNvSpPr>
          <a:spLocks noChangeAspect="1" noChangeArrowheads="1"/>
        </xdr:cNvSpPr>
      </xdr:nvSpPr>
      <xdr:spPr bwMode="auto">
        <a:xfrm>
          <a:off x="13843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58" name="AutoShape 108" descr="nálsisis de calificaciones">
          <a:hlinkClick xmlns:r="http://schemas.openxmlformats.org/officeDocument/2006/relationships" r:id="rId222"/>
        </xdr:cNvPr>
        <xdr:cNvSpPr>
          <a:spLocks noChangeAspect="1" noChangeArrowheads="1"/>
        </xdr:cNvSpPr>
      </xdr:nvSpPr>
      <xdr:spPr bwMode="auto">
        <a:xfrm>
          <a:off x="294513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60" name="Picture 109" descr="magen de FREDY NIMER ALFARO MARROQUIN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7518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62" name="AutoShape 110" descr="alificaciones de FREDY NIMER ALFARO MARROQUIN">
          <a:hlinkClick xmlns:r="http://schemas.openxmlformats.org/officeDocument/2006/relationships" r:id="rId224"/>
        </xdr:cNvPr>
        <xdr:cNvSpPr>
          <a:spLocks noChangeAspect="1" noChangeArrowheads="1"/>
        </xdr:cNvSpPr>
      </xdr:nvSpPr>
      <xdr:spPr bwMode="auto">
        <a:xfrm>
          <a:off x="1384300" y="751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64" name="AutoShape 111" descr="nálsisis de calificaciones">
          <a:hlinkClick xmlns:r="http://schemas.openxmlformats.org/officeDocument/2006/relationships" r:id="rId225"/>
        </xdr:cNvPr>
        <xdr:cNvSpPr>
          <a:spLocks noChangeAspect="1" noChangeArrowheads="1"/>
        </xdr:cNvSpPr>
      </xdr:nvSpPr>
      <xdr:spPr bwMode="auto">
        <a:xfrm>
          <a:off x="29451300" y="751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66" name="Picture 112" descr="magen de ROBERT ALEXANDER ALFARO YARI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7721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68" name="AutoShape 113" descr="alificaciones de ROBERT ALEXANDER ALFARO YARI">
          <a:hlinkClick xmlns:r="http://schemas.openxmlformats.org/officeDocument/2006/relationships" r:id="rId227"/>
        </xdr:cNvPr>
        <xdr:cNvSpPr>
          <a:spLocks noChangeAspect="1" noChangeArrowheads="1"/>
        </xdr:cNvSpPr>
      </xdr:nvSpPr>
      <xdr:spPr bwMode="auto">
        <a:xfrm>
          <a:off x="13843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70" name="AutoShape 114" descr="nálsisis de calificaciones">
          <a:hlinkClick xmlns:r="http://schemas.openxmlformats.org/officeDocument/2006/relationships" r:id="rId228"/>
        </xdr:cNvPr>
        <xdr:cNvSpPr>
          <a:spLocks noChangeAspect="1" noChangeArrowheads="1"/>
        </xdr:cNvSpPr>
      </xdr:nvSpPr>
      <xdr:spPr bwMode="auto">
        <a:xfrm>
          <a:off x="294513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72" name="Picture 115" descr="magen de COREN LUHANA  ANCCO CALLOAPAZA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7924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74" name="AutoShape 116" descr="alificaciones de COREN LUHANA  ANCCO CALLOAPAZA">
          <a:hlinkClick xmlns:r="http://schemas.openxmlformats.org/officeDocument/2006/relationships" r:id="rId230"/>
        </xdr:cNvPr>
        <xdr:cNvSpPr>
          <a:spLocks noChangeAspect="1" noChangeArrowheads="1"/>
        </xdr:cNvSpPr>
      </xdr:nvSpPr>
      <xdr:spPr bwMode="auto">
        <a:xfrm>
          <a:off x="13843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76" name="AutoShape 117" descr="nálsisis de calificaciones">
          <a:hlinkClick xmlns:r="http://schemas.openxmlformats.org/officeDocument/2006/relationships" r:id="rId231"/>
        </xdr:cNvPr>
        <xdr:cNvSpPr>
          <a:spLocks noChangeAspect="1" noChangeArrowheads="1"/>
        </xdr:cNvSpPr>
      </xdr:nvSpPr>
      <xdr:spPr bwMode="auto">
        <a:xfrm>
          <a:off x="294513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78" name="Picture 118" descr="magen de JESUS ALBERTO APARICIO QUINTANILLA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8128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80" name="AutoShape 119" descr="alificaciones de JESUS ALBERTO APARICIO QUINTANILLA">
          <a:hlinkClick xmlns:r="http://schemas.openxmlformats.org/officeDocument/2006/relationships" r:id="rId233"/>
        </xdr:cNvPr>
        <xdr:cNvSpPr>
          <a:spLocks noChangeAspect="1" noChangeArrowheads="1"/>
        </xdr:cNvSpPr>
      </xdr:nvSpPr>
      <xdr:spPr bwMode="auto">
        <a:xfrm>
          <a:off x="1384300" y="812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82" name="AutoShape 120" descr="nálsisis de calificaciones">
          <a:hlinkClick xmlns:r="http://schemas.openxmlformats.org/officeDocument/2006/relationships" r:id="rId234"/>
        </xdr:cNvPr>
        <xdr:cNvSpPr>
          <a:spLocks noChangeAspect="1" noChangeArrowheads="1"/>
        </xdr:cNvSpPr>
      </xdr:nvSpPr>
      <xdr:spPr bwMode="auto">
        <a:xfrm>
          <a:off x="29451300" y="812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84" name="Picture 121" descr="magen de DIEGO EDUARDO APAZA CACERES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8331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86" name="AutoShape 122" descr="alificaciones de DIEGO EDUARDO APAZA CACERES">
          <a:hlinkClick xmlns:r="http://schemas.openxmlformats.org/officeDocument/2006/relationships" r:id="rId236"/>
        </xdr:cNvPr>
        <xdr:cNvSpPr>
          <a:spLocks noChangeAspect="1" noChangeArrowheads="1"/>
        </xdr:cNvSpPr>
      </xdr:nvSpPr>
      <xdr:spPr bwMode="auto">
        <a:xfrm>
          <a:off x="13843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88" name="AutoShape 123" descr="nálsisis de calificaciones">
          <a:hlinkClick xmlns:r="http://schemas.openxmlformats.org/officeDocument/2006/relationships" r:id="rId237"/>
        </xdr:cNvPr>
        <xdr:cNvSpPr>
          <a:spLocks noChangeAspect="1" noChangeArrowheads="1"/>
        </xdr:cNvSpPr>
      </xdr:nvSpPr>
      <xdr:spPr bwMode="auto">
        <a:xfrm>
          <a:off x="294513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90" name="Picture 124" descr="magen de DENIS RAMIRO ARIVILCA MIRANDA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8534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92" name="AutoShape 125" descr="alificaciones de DENIS RAMIRO ARIVILCA MIRANDA">
          <a:hlinkClick xmlns:r="http://schemas.openxmlformats.org/officeDocument/2006/relationships" r:id="rId239"/>
        </xdr:cNvPr>
        <xdr:cNvSpPr>
          <a:spLocks noChangeAspect="1" noChangeArrowheads="1"/>
        </xdr:cNvSpPr>
      </xdr:nvSpPr>
      <xdr:spPr bwMode="auto">
        <a:xfrm>
          <a:off x="13843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194" name="AutoShape 126" descr="nálsisis de calificaciones">
          <a:hlinkClick xmlns:r="http://schemas.openxmlformats.org/officeDocument/2006/relationships" r:id="rId240"/>
        </xdr:cNvPr>
        <xdr:cNvSpPr>
          <a:spLocks noChangeAspect="1" noChangeArrowheads="1"/>
        </xdr:cNvSpPr>
      </xdr:nvSpPr>
      <xdr:spPr bwMode="auto">
        <a:xfrm>
          <a:off x="294513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196" name="Picture 127" descr="magen de ALLISON YOANA  ARRATIA ALBARRACIN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8737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198" name="AutoShape 128" descr="alificaciones de ALLISON YOANA  ARRATIA ALBARRACIN">
          <a:hlinkClick xmlns:r="http://schemas.openxmlformats.org/officeDocument/2006/relationships" r:id="rId242"/>
        </xdr:cNvPr>
        <xdr:cNvSpPr>
          <a:spLocks noChangeAspect="1" noChangeArrowheads="1"/>
        </xdr:cNvSpPr>
      </xdr:nvSpPr>
      <xdr:spPr bwMode="auto">
        <a:xfrm>
          <a:off x="13843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200" name="AutoShape 129" descr="nálsisis de calificaciones">
          <a:hlinkClick xmlns:r="http://schemas.openxmlformats.org/officeDocument/2006/relationships" r:id="rId243"/>
        </xdr:cNvPr>
        <xdr:cNvSpPr>
          <a:spLocks noChangeAspect="1" noChangeArrowheads="1"/>
        </xdr:cNvSpPr>
      </xdr:nvSpPr>
      <xdr:spPr bwMode="auto">
        <a:xfrm>
          <a:off x="294513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202" name="Picture 130" descr="magen de KEVIN JHOSEPH  BALDEON CJUMO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8940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204" name="AutoShape 131" descr="alificaciones de KEVIN JHOSEPH  BALDEON CJUMO">
          <a:hlinkClick xmlns:r="http://schemas.openxmlformats.org/officeDocument/2006/relationships" r:id="rId245"/>
        </xdr:cNvPr>
        <xdr:cNvSpPr>
          <a:spLocks noChangeAspect="1" noChangeArrowheads="1"/>
        </xdr:cNvSpPr>
      </xdr:nvSpPr>
      <xdr:spPr bwMode="auto">
        <a:xfrm>
          <a:off x="13843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304800</xdr:colOff>
      <xdr:row>4</xdr:row>
      <xdr:rowOff>0</xdr:rowOff>
    </xdr:from>
    <xdr:to>
      <xdr:col>0</xdr:col>
      <xdr:colOff>609600</xdr:colOff>
      <xdr:row>5</xdr:row>
      <xdr:rowOff>101600</xdr:rowOff>
    </xdr:to>
    <xdr:sp macro="" textlink="">
      <xdr:nvSpPr>
        <xdr:cNvPr id="1206" name="AutoShape 132" descr="nálsisis de calificaciones">
          <a:hlinkClick xmlns:r="http://schemas.openxmlformats.org/officeDocument/2006/relationships" r:id="rId246"/>
        </xdr:cNvPr>
        <xdr:cNvSpPr>
          <a:spLocks noChangeAspect="1" noChangeArrowheads="1"/>
        </xdr:cNvSpPr>
      </xdr:nvSpPr>
      <xdr:spPr bwMode="auto">
        <a:xfrm>
          <a:off x="3048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208" name="Picture 133" descr="magen de ALFONSO GIL BANDA CARDENAS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9144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210" name="AutoShape 134" descr="alificaciones de ALFONSO GIL BANDA CARDENAS">
          <a:hlinkClick xmlns:r="http://schemas.openxmlformats.org/officeDocument/2006/relationships" r:id="rId248"/>
        </xdr:cNvPr>
        <xdr:cNvSpPr>
          <a:spLocks noChangeAspect="1" noChangeArrowheads="1"/>
        </xdr:cNvSpPr>
      </xdr:nvSpPr>
      <xdr:spPr bwMode="auto">
        <a:xfrm>
          <a:off x="13843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212" name="AutoShape 135" descr="nálsisis de calificaciones">
          <a:hlinkClick xmlns:r="http://schemas.openxmlformats.org/officeDocument/2006/relationships" r:id="rId249"/>
        </xdr:cNvPr>
        <xdr:cNvSpPr>
          <a:spLocks noChangeAspect="1" noChangeArrowheads="1"/>
        </xdr:cNvSpPr>
      </xdr:nvSpPr>
      <xdr:spPr bwMode="auto">
        <a:xfrm>
          <a:off x="294513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214" name="Picture 136" descr="magen de FABIO SANTIAGO  BARRIGA SOTO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9347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216" name="AutoShape 137" descr="alificaciones de FABIO SANTIAGO  BARRIGA SOTO">
          <a:hlinkClick xmlns:r="http://schemas.openxmlformats.org/officeDocument/2006/relationships" r:id="rId251"/>
        </xdr:cNvPr>
        <xdr:cNvSpPr>
          <a:spLocks noChangeAspect="1" noChangeArrowheads="1"/>
        </xdr:cNvSpPr>
      </xdr:nvSpPr>
      <xdr:spPr bwMode="auto">
        <a:xfrm>
          <a:off x="13843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217" name="AutoShape 138" descr="nálsisis de calificaciones">
          <a:hlinkClick xmlns:r="http://schemas.openxmlformats.org/officeDocument/2006/relationships" r:id="rId252"/>
        </xdr:cNvPr>
        <xdr:cNvSpPr>
          <a:spLocks noChangeAspect="1" noChangeArrowheads="1"/>
        </xdr:cNvSpPr>
      </xdr:nvSpPr>
      <xdr:spPr bwMode="auto">
        <a:xfrm>
          <a:off x="294513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218" name="Picture 139" descr="magen de MAURIZIO ENRIQUE BATTI CHAVEZ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9550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4</xdr:row>
      <xdr:rowOff>0</xdr:rowOff>
    </xdr:from>
    <xdr:to>
      <xdr:col>1</xdr:col>
      <xdr:colOff>609600</xdr:colOff>
      <xdr:row>5</xdr:row>
      <xdr:rowOff>101600</xdr:rowOff>
    </xdr:to>
    <xdr:sp macro="" textlink="">
      <xdr:nvSpPr>
        <xdr:cNvPr id="1219" name="AutoShape 140" descr="alificaciones de MAURIZIO ENRIQUE BATTI CHAVEZ">
          <a:hlinkClick xmlns:r="http://schemas.openxmlformats.org/officeDocument/2006/relationships" r:id="rId254"/>
        </xdr:cNvPr>
        <xdr:cNvSpPr>
          <a:spLocks noChangeAspect="1" noChangeArrowheads="1"/>
        </xdr:cNvSpPr>
      </xdr:nvSpPr>
      <xdr:spPr bwMode="auto">
        <a:xfrm>
          <a:off x="13843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1220" name="AutoShape 141" descr="nálsisis de calificaciones">
          <a:hlinkClick xmlns:r="http://schemas.openxmlformats.org/officeDocument/2006/relationships" r:id="rId255"/>
        </xdr:cNvPr>
        <xdr:cNvSpPr>
          <a:spLocks noChangeAspect="1" noChangeArrowheads="1"/>
        </xdr:cNvSpPr>
      </xdr:nvSpPr>
      <xdr:spPr bwMode="auto">
        <a:xfrm>
          <a:off x="294513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5</xdr:row>
      <xdr:rowOff>0</xdr:rowOff>
    </xdr:from>
    <xdr:to>
      <xdr:col>0</xdr:col>
      <xdr:colOff>889000</xdr:colOff>
      <xdr:row>7</xdr:row>
      <xdr:rowOff>38100</xdr:rowOff>
    </xdr:to>
    <xdr:pic>
      <xdr:nvPicPr>
        <xdr:cNvPr id="1221" name="Picture 142" descr="magen de MICHAEL ALEJANDRO BEDREGAL JALSOVEC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9753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5</xdr:row>
      <xdr:rowOff>0</xdr:rowOff>
    </xdr:from>
    <xdr:to>
      <xdr:col>1</xdr:col>
      <xdr:colOff>609600</xdr:colOff>
      <xdr:row>6</xdr:row>
      <xdr:rowOff>101600</xdr:rowOff>
    </xdr:to>
    <xdr:sp macro="" textlink="">
      <xdr:nvSpPr>
        <xdr:cNvPr id="1222" name="AutoShape 143" descr="alificaciones de MICHAEL ALEJANDRO BEDREGAL JALSOVEC">
          <a:hlinkClick xmlns:r="http://schemas.openxmlformats.org/officeDocument/2006/relationships" r:id="rId257"/>
        </xdr:cNvPr>
        <xdr:cNvSpPr>
          <a:spLocks noChangeAspect="1" noChangeArrowheads="1"/>
        </xdr:cNvSpPr>
      </xdr:nvSpPr>
      <xdr:spPr bwMode="auto">
        <a:xfrm>
          <a:off x="13843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1223" name="AutoShape 144" descr="nálsisis de calificaciones">
          <a:hlinkClick xmlns:r="http://schemas.openxmlformats.org/officeDocument/2006/relationships" r:id="rId258"/>
        </xdr:cNvPr>
        <xdr:cNvSpPr>
          <a:spLocks noChangeAspect="1" noChangeArrowheads="1"/>
        </xdr:cNvSpPr>
      </xdr:nvSpPr>
      <xdr:spPr bwMode="auto">
        <a:xfrm>
          <a:off x="294513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5</xdr:row>
      <xdr:rowOff>0</xdr:rowOff>
    </xdr:from>
    <xdr:to>
      <xdr:col>0</xdr:col>
      <xdr:colOff>889000</xdr:colOff>
      <xdr:row>7</xdr:row>
      <xdr:rowOff>38100</xdr:rowOff>
    </xdr:to>
    <xdr:pic>
      <xdr:nvPicPr>
        <xdr:cNvPr id="1224" name="Picture 145" descr="magen de JOSE ANTONIO  BENAVENTE CRUZ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9956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5</xdr:row>
      <xdr:rowOff>0</xdr:rowOff>
    </xdr:from>
    <xdr:to>
      <xdr:col>1</xdr:col>
      <xdr:colOff>609600</xdr:colOff>
      <xdr:row>6</xdr:row>
      <xdr:rowOff>101600</xdr:rowOff>
    </xdr:to>
    <xdr:sp macro="" textlink="">
      <xdr:nvSpPr>
        <xdr:cNvPr id="1225" name="AutoShape 146" descr="alificaciones de JOSE ANTONIO  BENAVENTE CRUZ">
          <a:hlinkClick xmlns:r="http://schemas.openxmlformats.org/officeDocument/2006/relationships" r:id="rId260"/>
        </xdr:cNvPr>
        <xdr:cNvSpPr>
          <a:spLocks noChangeAspect="1" noChangeArrowheads="1"/>
        </xdr:cNvSpPr>
      </xdr:nvSpPr>
      <xdr:spPr bwMode="auto">
        <a:xfrm>
          <a:off x="1384300" y="995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1226" name="AutoShape 147" descr="nálsisis de calificaciones">
          <a:hlinkClick xmlns:r="http://schemas.openxmlformats.org/officeDocument/2006/relationships" r:id="rId261"/>
        </xdr:cNvPr>
        <xdr:cNvSpPr>
          <a:spLocks noChangeAspect="1" noChangeArrowheads="1"/>
        </xdr:cNvSpPr>
      </xdr:nvSpPr>
      <xdr:spPr bwMode="auto">
        <a:xfrm>
          <a:off x="29451300" y="995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5</xdr:row>
      <xdr:rowOff>0</xdr:rowOff>
    </xdr:from>
    <xdr:to>
      <xdr:col>0</xdr:col>
      <xdr:colOff>889000</xdr:colOff>
      <xdr:row>7</xdr:row>
      <xdr:rowOff>38100</xdr:rowOff>
    </xdr:to>
    <xdr:pic>
      <xdr:nvPicPr>
        <xdr:cNvPr id="1227" name="Picture 148" descr="magen de EVELYN ALEJANDRA BUSTAMANTE FERNANDEZ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0160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5</xdr:row>
      <xdr:rowOff>0</xdr:rowOff>
    </xdr:from>
    <xdr:to>
      <xdr:col>1</xdr:col>
      <xdr:colOff>609600</xdr:colOff>
      <xdr:row>6</xdr:row>
      <xdr:rowOff>101600</xdr:rowOff>
    </xdr:to>
    <xdr:sp macro="" textlink="">
      <xdr:nvSpPr>
        <xdr:cNvPr id="1228" name="AutoShape 149" descr="alificaciones de EVELYN ALEJANDRA BUSTAMANTE FERNANDEZ">
          <a:hlinkClick xmlns:r="http://schemas.openxmlformats.org/officeDocument/2006/relationships" r:id="rId263"/>
        </xdr:cNvPr>
        <xdr:cNvSpPr>
          <a:spLocks noChangeAspect="1" noChangeArrowheads="1"/>
        </xdr:cNvSpPr>
      </xdr:nvSpPr>
      <xdr:spPr bwMode="auto">
        <a:xfrm>
          <a:off x="1384300" y="1016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1229" name="AutoShape 150" descr="nálsisis de calificaciones">
          <a:hlinkClick xmlns:r="http://schemas.openxmlformats.org/officeDocument/2006/relationships" r:id="rId264"/>
        </xdr:cNvPr>
        <xdr:cNvSpPr>
          <a:spLocks noChangeAspect="1" noChangeArrowheads="1"/>
        </xdr:cNvSpPr>
      </xdr:nvSpPr>
      <xdr:spPr bwMode="auto">
        <a:xfrm>
          <a:off x="29451300" y="1016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5</xdr:row>
      <xdr:rowOff>0</xdr:rowOff>
    </xdr:from>
    <xdr:to>
      <xdr:col>0</xdr:col>
      <xdr:colOff>889000</xdr:colOff>
      <xdr:row>7</xdr:row>
      <xdr:rowOff>38100</xdr:rowOff>
    </xdr:to>
    <xdr:pic>
      <xdr:nvPicPr>
        <xdr:cNvPr id="1230" name="Picture 151" descr="magen de SEBASTIAN SANTIAGO CARPIO POSTIGO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0363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5</xdr:row>
      <xdr:rowOff>0</xdr:rowOff>
    </xdr:from>
    <xdr:to>
      <xdr:col>1</xdr:col>
      <xdr:colOff>609600</xdr:colOff>
      <xdr:row>6</xdr:row>
      <xdr:rowOff>101600</xdr:rowOff>
    </xdr:to>
    <xdr:sp macro="" textlink="">
      <xdr:nvSpPr>
        <xdr:cNvPr id="1231" name="AutoShape 152" descr="alificaciones de SEBASTIAN SANTIAGO CARPIO POSTIGO">
          <a:hlinkClick xmlns:r="http://schemas.openxmlformats.org/officeDocument/2006/relationships" r:id="rId266"/>
        </xdr:cNvPr>
        <xdr:cNvSpPr>
          <a:spLocks noChangeAspect="1" noChangeArrowheads="1"/>
        </xdr:cNvSpPr>
      </xdr:nvSpPr>
      <xdr:spPr bwMode="auto">
        <a:xfrm>
          <a:off x="1384300" y="1036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1232" name="AutoShape 153" descr="nálsisis de calificaciones">
          <a:hlinkClick xmlns:r="http://schemas.openxmlformats.org/officeDocument/2006/relationships" r:id="rId267"/>
        </xdr:cNvPr>
        <xdr:cNvSpPr>
          <a:spLocks noChangeAspect="1" noChangeArrowheads="1"/>
        </xdr:cNvSpPr>
      </xdr:nvSpPr>
      <xdr:spPr bwMode="auto">
        <a:xfrm>
          <a:off x="29451300" y="1036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6</xdr:row>
      <xdr:rowOff>0</xdr:rowOff>
    </xdr:from>
    <xdr:to>
      <xdr:col>0</xdr:col>
      <xdr:colOff>889000</xdr:colOff>
      <xdr:row>8</xdr:row>
      <xdr:rowOff>38100</xdr:rowOff>
    </xdr:to>
    <xdr:pic>
      <xdr:nvPicPr>
        <xdr:cNvPr id="1233" name="Picture 154" descr="magen de ANDREA JIMENA CCORIMANYA QUINTANA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0566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6</xdr:row>
      <xdr:rowOff>0</xdr:rowOff>
    </xdr:from>
    <xdr:to>
      <xdr:col>1</xdr:col>
      <xdr:colOff>609600</xdr:colOff>
      <xdr:row>7</xdr:row>
      <xdr:rowOff>101600</xdr:rowOff>
    </xdr:to>
    <xdr:sp macro="" textlink="">
      <xdr:nvSpPr>
        <xdr:cNvPr id="1234" name="AutoShape 155" descr="alificaciones de ANDREA JIMENA CCORIMANYA QUINTANA">
          <a:hlinkClick xmlns:r="http://schemas.openxmlformats.org/officeDocument/2006/relationships" r:id="rId269"/>
        </xdr:cNvPr>
        <xdr:cNvSpPr>
          <a:spLocks noChangeAspect="1" noChangeArrowheads="1"/>
        </xdr:cNvSpPr>
      </xdr:nvSpPr>
      <xdr:spPr bwMode="auto">
        <a:xfrm>
          <a:off x="1384300" y="1056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1235" name="AutoShape 156" descr="nálsisis de calificaciones">
          <a:hlinkClick xmlns:r="http://schemas.openxmlformats.org/officeDocument/2006/relationships" r:id="rId270"/>
        </xdr:cNvPr>
        <xdr:cNvSpPr>
          <a:spLocks noChangeAspect="1" noChangeArrowheads="1"/>
        </xdr:cNvSpPr>
      </xdr:nvSpPr>
      <xdr:spPr bwMode="auto">
        <a:xfrm>
          <a:off x="29451300" y="1056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6</xdr:row>
      <xdr:rowOff>0</xdr:rowOff>
    </xdr:from>
    <xdr:to>
      <xdr:col>0</xdr:col>
      <xdr:colOff>889000</xdr:colOff>
      <xdr:row>8</xdr:row>
      <xdr:rowOff>38100</xdr:rowOff>
    </xdr:to>
    <xdr:pic>
      <xdr:nvPicPr>
        <xdr:cNvPr id="1236" name="Picture 157" descr="magen de ANDREA NATHALY  CERVANTES CHATA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0769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6</xdr:row>
      <xdr:rowOff>0</xdr:rowOff>
    </xdr:from>
    <xdr:to>
      <xdr:col>1</xdr:col>
      <xdr:colOff>609600</xdr:colOff>
      <xdr:row>7</xdr:row>
      <xdr:rowOff>101600</xdr:rowOff>
    </xdr:to>
    <xdr:sp macro="" textlink="">
      <xdr:nvSpPr>
        <xdr:cNvPr id="1237" name="AutoShape 158" descr="alificaciones de ANDREA NATHALY  CERVANTES CHATA">
          <a:hlinkClick xmlns:r="http://schemas.openxmlformats.org/officeDocument/2006/relationships" r:id="rId272"/>
        </xdr:cNvPr>
        <xdr:cNvSpPr>
          <a:spLocks noChangeAspect="1" noChangeArrowheads="1"/>
        </xdr:cNvSpPr>
      </xdr:nvSpPr>
      <xdr:spPr bwMode="auto">
        <a:xfrm>
          <a:off x="13843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1238" name="AutoShape 159" descr="nálsisis de calificaciones">
          <a:hlinkClick xmlns:r="http://schemas.openxmlformats.org/officeDocument/2006/relationships" r:id="rId273"/>
        </xdr:cNvPr>
        <xdr:cNvSpPr>
          <a:spLocks noChangeAspect="1" noChangeArrowheads="1"/>
        </xdr:cNvSpPr>
      </xdr:nvSpPr>
      <xdr:spPr bwMode="auto">
        <a:xfrm>
          <a:off x="294513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6</xdr:row>
      <xdr:rowOff>0</xdr:rowOff>
    </xdr:from>
    <xdr:to>
      <xdr:col>0</xdr:col>
      <xdr:colOff>889000</xdr:colOff>
      <xdr:row>8</xdr:row>
      <xdr:rowOff>38100</xdr:rowOff>
    </xdr:to>
    <xdr:pic>
      <xdr:nvPicPr>
        <xdr:cNvPr id="1239" name="Picture 160" descr="magen de FABIOLA SOFIA CERVANTES VALDIVIA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0972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6</xdr:row>
      <xdr:rowOff>0</xdr:rowOff>
    </xdr:from>
    <xdr:to>
      <xdr:col>1</xdr:col>
      <xdr:colOff>609600</xdr:colOff>
      <xdr:row>7</xdr:row>
      <xdr:rowOff>101600</xdr:rowOff>
    </xdr:to>
    <xdr:sp macro="" textlink="">
      <xdr:nvSpPr>
        <xdr:cNvPr id="1240" name="AutoShape 161" descr="alificaciones de FABIOLA SOFIA CERVANTES VALDIVIA">
          <a:hlinkClick xmlns:r="http://schemas.openxmlformats.org/officeDocument/2006/relationships" r:id="rId275"/>
        </xdr:cNvPr>
        <xdr:cNvSpPr>
          <a:spLocks noChangeAspect="1" noChangeArrowheads="1"/>
        </xdr:cNvSpPr>
      </xdr:nvSpPr>
      <xdr:spPr bwMode="auto">
        <a:xfrm>
          <a:off x="13843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1241" name="AutoShape 162" descr="nálsisis de calificaciones">
          <a:hlinkClick xmlns:r="http://schemas.openxmlformats.org/officeDocument/2006/relationships" r:id="rId276"/>
        </xdr:cNvPr>
        <xdr:cNvSpPr>
          <a:spLocks noChangeAspect="1" noChangeArrowheads="1"/>
        </xdr:cNvSpPr>
      </xdr:nvSpPr>
      <xdr:spPr bwMode="auto">
        <a:xfrm>
          <a:off x="294513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6</xdr:row>
      <xdr:rowOff>0</xdr:rowOff>
    </xdr:from>
    <xdr:to>
      <xdr:col>0</xdr:col>
      <xdr:colOff>889000</xdr:colOff>
      <xdr:row>8</xdr:row>
      <xdr:rowOff>38100</xdr:rowOff>
    </xdr:to>
    <xdr:pic>
      <xdr:nvPicPr>
        <xdr:cNvPr id="1242" name="Picture 163" descr="magen de ROSELING YANIRA CHAMBILLA MARQUEZ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1176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6</xdr:row>
      <xdr:rowOff>0</xdr:rowOff>
    </xdr:from>
    <xdr:to>
      <xdr:col>1</xdr:col>
      <xdr:colOff>609600</xdr:colOff>
      <xdr:row>7</xdr:row>
      <xdr:rowOff>101600</xdr:rowOff>
    </xdr:to>
    <xdr:sp macro="" textlink="">
      <xdr:nvSpPr>
        <xdr:cNvPr id="1243" name="AutoShape 164" descr="alificaciones de ROSELING YANIRA CHAMBILLA MARQUEZ">
          <a:hlinkClick xmlns:r="http://schemas.openxmlformats.org/officeDocument/2006/relationships" r:id="rId278"/>
        </xdr:cNvPr>
        <xdr:cNvSpPr>
          <a:spLocks noChangeAspect="1" noChangeArrowheads="1"/>
        </xdr:cNvSpPr>
      </xdr:nvSpPr>
      <xdr:spPr bwMode="auto">
        <a:xfrm>
          <a:off x="13843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1244" name="AutoShape 165" descr="nálsisis de calificaciones">
          <a:hlinkClick xmlns:r="http://schemas.openxmlformats.org/officeDocument/2006/relationships" r:id="rId279"/>
        </xdr:cNvPr>
        <xdr:cNvSpPr>
          <a:spLocks noChangeAspect="1" noChangeArrowheads="1"/>
        </xdr:cNvSpPr>
      </xdr:nvSpPr>
      <xdr:spPr bwMode="auto">
        <a:xfrm>
          <a:off x="294513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6</xdr:row>
      <xdr:rowOff>0</xdr:rowOff>
    </xdr:from>
    <xdr:to>
      <xdr:col>0</xdr:col>
      <xdr:colOff>889000</xdr:colOff>
      <xdr:row>8</xdr:row>
      <xdr:rowOff>38100</xdr:rowOff>
    </xdr:to>
    <xdr:pic>
      <xdr:nvPicPr>
        <xdr:cNvPr id="1245" name="Picture 166" descr="magen de LESLIE ELIZABETH CHAVEZ MACHACA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1379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6</xdr:row>
      <xdr:rowOff>0</xdr:rowOff>
    </xdr:from>
    <xdr:to>
      <xdr:col>1</xdr:col>
      <xdr:colOff>609600</xdr:colOff>
      <xdr:row>7</xdr:row>
      <xdr:rowOff>101600</xdr:rowOff>
    </xdr:to>
    <xdr:sp macro="" textlink="">
      <xdr:nvSpPr>
        <xdr:cNvPr id="1246" name="AutoShape 167" descr="alificaciones de LESLIE ELIZABETH CHAVEZ MACHACA">
          <a:hlinkClick xmlns:r="http://schemas.openxmlformats.org/officeDocument/2006/relationships" r:id="rId281"/>
        </xdr:cNvPr>
        <xdr:cNvSpPr>
          <a:spLocks noChangeAspect="1" noChangeArrowheads="1"/>
        </xdr:cNvSpPr>
      </xdr:nvSpPr>
      <xdr:spPr bwMode="auto">
        <a:xfrm>
          <a:off x="13843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1247" name="AutoShape 168" descr="nálsisis de calificaciones">
          <a:hlinkClick xmlns:r="http://schemas.openxmlformats.org/officeDocument/2006/relationships" r:id="rId282"/>
        </xdr:cNvPr>
        <xdr:cNvSpPr>
          <a:spLocks noChangeAspect="1" noChangeArrowheads="1"/>
        </xdr:cNvSpPr>
      </xdr:nvSpPr>
      <xdr:spPr bwMode="auto">
        <a:xfrm>
          <a:off x="294513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7</xdr:row>
      <xdr:rowOff>0</xdr:rowOff>
    </xdr:from>
    <xdr:to>
      <xdr:col>0</xdr:col>
      <xdr:colOff>889000</xdr:colOff>
      <xdr:row>9</xdr:row>
      <xdr:rowOff>38100</xdr:rowOff>
    </xdr:to>
    <xdr:pic>
      <xdr:nvPicPr>
        <xdr:cNvPr id="1248" name="Picture 169" descr="magen de MIGUEL ANGEL CHAVEZ VARGAS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1582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7</xdr:row>
      <xdr:rowOff>0</xdr:rowOff>
    </xdr:from>
    <xdr:to>
      <xdr:col>1</xdr:col>
      <xdr:colOff>609600</xdr:colOff>
      <xdr:row>8</xdr:row>
      <xdr:rowOff>101600</xdr:rowOff>
    </xdr:to>
    <xdr:sp macro="" textlink="">
      <xdr:nvSpPr>
        <xdr:cNvPr id="1249" name="AutoShape 170" descr="alificaciones de MIGUEL ANGEL CHAVEZ VARGAS">
          <a:hlinkClick xmlns:r="http://schemas.openxmlformats.org/officeDocument/2006/relationships" r:id="rId284"/>
        </xdr:cNvPr>
        <xdr:cNvSpPr>
          <a:spLocks noChangeAspect="1" noChangeArrowheads="1"/>
        </xdr:cNvSpPr>
      </xdr:nvSpPr>
      <xdr:spPr bwMode="auto">
        <a:xfrm>
          <a:off x="1384300" y="1158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1250" name="AutoShape 171" descr="nálsisis de calificaciones">
          <a:hlinkClick xmlns:r="http://schemas.openxmlformats.org/officeDocument/2006/relationships" r:id="rId285"/>
        </xdr:cNvPr>
        <xdr:cNvSpPr>
          <a:spLocks noChangeAspect="1" noChangeArrowheads="1"/>
        </xdr:cNvSpPr>
      </xdr:nvSpPr>
      <xdr:spPr bwMode="auto">
        <a:xfrm>
          <a:off x="29451300" y="1158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7</xdr:row>
      <xdr:rowOff>0</xdr:rowOff>
    </xdr:from>
    <xdr:to>
      <xdr:col>0</xdr:col>
      <xdr:colOff>889000</xdr:colOff>
      <xdr:row>9</xdr:row>
      <xdr:rowOff>38100</xdr:rowOff>
    </xdr:to>
    <xdr:pic>
      <xdr:nvPicPr>
        <xdr:cNvPr id="1251" name="Picture 172" descr="magen de EDDY EDGARDO CHIRINOS NUÑEZ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1785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7</xdr:row>
      <xdr:rowOff>0</xdr:rowOff>
    </xdr:from>
    <xdr:to>
      <xdr:col>1</xdr:col>
      <xdr:colOff>609600</xdr:colOff>
      <xdr:row>8</xdr:row>
      <xdr:rowOff>101600</xdr:rowOff>
    </xdr:to>
    <xdr:sp macro="" textlink="">
      <xdr:nvSpPr>
        <xdr:cNvPr id="1252" name="AutoShape 173" descr="alificaciones de EDDY EDGARDO CHIRINOS NUÑEZ">
          <a:hlinkClick xmlns:r="http://schemas.openxmlformats.org/officeDocument/2006/relationships" r:id="rId287"/>
        </xdr:cNvPr>
        <xdr:cNvSpPr>
          <a:spLocks noChangeAspect="1" noChangeArrowheads="1"/>
        </xdr:cNvSpPr>
      </xdr:nvSpPr>
      <xdr:spPr bwMode="auto">
        <a:xfrm>
          <a:off x="13843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1253" name="AutoShape 174" descr="nálsisis de calificaciones">
          <a:hlinkClick xmlns:r="http://schemas.openxmlformats.org/officeDocument/2006/relationships" r:id="rId288"/>
        </xdr:cNvPr>
        <xdr:cNvSpPr>
          <a:spLocks noChangeAspect="1" noChangeArrowheads="1"/>
        </xdr:cNvSpPr>
      </xdr:nvSpPr>
      <xdr:spPr bwMode="auto">
        <a:xfrm>
          <a:off x="294513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7</xdr:row>
      <xdr:rowOff>0</xdr:rowOff>
    </xdr:from>
    <xdr:to>
      <xdr:col>0</xdr:col>
      <xdr:colOff>889000</xdr:colOff>
      <xdr:row>9</xdr:row>
      <xdr:rowOff>38100</xdr:rowOff>
    </xdr:to>
    <xdr:pic>
      <xdr:nvPicPr>
        <xdr:cNvPr id="1254" name="Picture 175" descr="magen de BERNIE NORMAN CISNEROS MERCADO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1988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7</xdr:row>
      <xdr:rowOff>0</xdr:rowOff>
    </xdr:from>
    <xdr:to>
      <xdr:col>1</xdr:col>
      <xdr:colOff>609600</xdr:colOff>
      <xdr:row>8</xdr:row>
      <xdr:rowOff>101600</xdr:rowOff>
    </xdr:to>
    <xdr:sp macro="" textlink="">
      <xdr:nvSpPr>
        <xdr:cNvPr id="1255" name="AutoShape 176" descr="alificaciones de BERNIE NORMAN CISNEROS MERCADO">
          <a:hlinkClick xmlns:r="http://schemas.openxmlformats.org/officeDocument/2006/relationships" r:id="rId290"/>
        </xdr:cNvPr>
        <xdr:cNvSpPr>
          <a:spLocks noChangeAspect="1" noChangeArrowheads="1"/>
        </xdr:cNvSpPr>
      </xdr:nvSpPr>
      <xdr:spPr bwMode="auto">
        <a:xfrm>
          <a:off x="13843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1256" name="AutoShape 177" descr="nálsisis de calificaciones">
          <a:hlinkClick xmlns:r="http://schemas.openxmlformats.org/officeDocument/2006/relationships" r:id="rId291"/>
        </xdr:cNvPr>
        <xdr:cNvSpPr>
          <a:spLocks noChangeAspect="1" noChangeArrowheads="1"/>
        </xdr:cNvSpPr>
      </xdr:nvSpPr>
      <xdr:spPr bwMode="auto">
        <a:xfrm>
          <a:off x="294513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7</xdr:row>
      <xdr:rowOff>0</xdr:rowOff>
    </xdr:from>
    <xdr:to>
      <xdr:col>0</xdr:col>
      <xdr:colOff>889000</xdr:colOff>
      <xdr:row>9</xdr:row>
      <xdr:rowOff>38100</xdr:rowOff>
    </xdr:to>
    <xdr:pic>
      <xdr:nvPicPr>
        <xdr:cNvPr id="1257" name="Picture 178" descr="magen de KEVIN RONALD COANQUI QUISPE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2192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7</xdr:row>
      <xdr:rowOff>0</xdr:rowOff>
    </xdr:from>
    <xdr:to>
      <xdr:col>1</xdr:col>
      <xdr:colOff>609600</xdr:colOff>
      <xdr:row>8</xdr:row>
      <xdr:rowOff>101600</xdr:rowOff>
    </xdr:to>
    <xdr:sp macro="" textlink="">
      <xdr:nvSpPr>
        <xdr:cNvPr id="1258" name="AutoShape 179" descr="alificaciones de KEVIN RONALD COANQUI QUISPE">
          <a:hlinkClick xmlns:r="http://schemas.openxmlformats.org/officeDocument/2006/relationships" r:id="rId293"/>
        </xdr:cNvPr>
        <xdr:cNvSpPr>
          <a:spLocks noChangeAspect="1" noChangeArrowheads="1"/>
        </xdr:cNvSpPr>
      </xdr:nvSpPr>
      <xdr:spPr bwMode="auto">
        <a:xfrm>
          <a:off x="1384300" y="1219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1259" name="AutoShape 180" descr="nálsisis de calificaciones">
          <a:hlinkClick xmlns:r="http://schemas.openxmlformats.org/officeDocument/2006/relationships" r:id="rId294"/>
        </xdr:cNvPr>
        <xdr:cNvSpPr>
          <a:spLocks noChangeAspect="1" noChangeArrowheads="1"/>
        </xdr:cNvSpPr>
      </xdr:nvSpPr>
      <xdr:spPr bwMode="auto">
        <a:xfrm>
          <a:off x="29451300" y="1219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7</xdr:row>
      <xdr:rowOff>0</xdr:rowOff>
    </xdr:from>
    <xdr:to>
      <xdr:col>0</xdr:col>
      <xdr:colOff>889000</xdr:colOff>
      <xdr:row>9</xdr:row>
      <xdr:rowOff>38100</xdr:rowOff>
    </xdr:to>
    <xdr:pic>
      <xdr:nvPicPr>
        <xdr:cNvPr id="1260" name="Picture 181" descr="magen de MARIA GUADALUPE CONCHA HUANCA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2395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7</xdr:row>
      <xdr:rowOff>0</xdr:rowOff>
    </xdr:from>
    <xdr:to>
      <xdr:col>1</xdr:col>
      <xdr:colOff>609600</xdr:colOff>
      <xdr:row>8</xdr:row>
      <xdr:rowOff>101600</xdr:rowOff>
    </xdr:to>
    <xdr:sp macro="" textlink="">
      <xdr:nvSpPr>
        <xdr:cNvPr id="1261" name="AutoShape 182" descr="alificaciones de MARIA GUADALUPE CONCHA HUANCA">
          <a:hlinkClick xmlns:r="http://schemas.openxmlformats.org/officeDocument/2006/relationships" r:id="rId296"/>
        </xdr:cNvPr>
        <xdr:cNvSpPr>
          <a:spLocks noChangeAspect="1" noChangeArrowheads="1"/>
        </xdr:cNvSpPr>
      </xdr:nvSpPr>
      <xdr:spPr bwMode="auto">
        <a:xfrm>
          <a:off x="13843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1262" name="AutoShape 183" descr="nálsisis de calificaciones">
          <a:hlinkClick xmlns:r="http://schemas.openxmlformats.org/officeDocument/2006/relationships" r:id="rId297"/>
        </xdr:cNvPr>
        <xdr:cNvSpPr>
          <a:spLocks noChangeAspect="1" noChangeArrowheads="1"/>
        </xdr:cNvSpPr>
      </xdr:nvSpPr>
      <xdr:spPr bwMode="auto">
        <a:xfrm>
          <a:off x="294513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7</xdr:row>
      <xdr:rowOff>0</xdr:rowOff>
    </xdr:from>
    <xdr:to>
      <xdr:col>0</xdr:col>
      <xdr:colOff>889000</xdr:colOff>
      <xdr:row>9</xdr:row>
      <xdr:rowOff>38100</xdr:rowOff>
    </xdr:to>
    <xdr:pic>
      <xdr:nvPicPr>
        <xdr:cNvPr id="1263" name="Picture 184" descr="magen de JOSE ADOLFO  CONDORI QUICAÑA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2598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7</xdr:row>
      <xdr:rowOff>0</xdr:rowOff>
    </xdr:from>
    <xdr:to>
      <xdr:col>1</xdr:col>
      <xdr:colOff>609600</xdr:colOff>
      <xdr:row>8</xdr:row>
      <xdr:rowOff>101600</xdr:rowOff>
    </xdr:to>
    <xdr:sp macro="" textlink="">
      <xdr:nvSpPr>
        <xdr:cNvPr id="1264" name="AutoShape 185" descr="alificaciones de JOSE ADOLFO  CONDORI QUICAÑA">
          <a:hlinkClick xmlns:r="http://schemas.openxmlformats.org/officeDocument/2006/relationships" r:id="rId299"/>
        </xdr:cNvPr>
        <xdr:cNvSpPr>
          <a:spLocks noChangeAspect="1" noChangeArrowheads="1"/>
        </xdr:cNvSpPr>
      </xdr:nvSpPr>
      <xdr:spPr bwMode="auto">
        <a:xfrm>
          <a:off x="1384300" y="1259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1265" name="AutoShape 186" descr="nálsisis de calificaciones">
          <a:hlinkClick xmlns:r="http://schemas.openxmlformats.org/officeDocument/2006/relationships" r:id="rId300"/>
        </xdr:cNvPr>
        <xdr:cNvSpPr>
          <a:spLocks noChangeAspect="1" noChangeArrowheads="1"/>
        </xdr:cNvSpPr>
      </xdr:nvSpPr>
      <xdr:spPr bwMode="auto">
        <a:xfrm>
          <a:off x="29451300" y="1259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7</xdr:row>
      <xdr:rowOff>0</xdr:rowOff>
    </xdr:from>
    <xdr:to>
      <xdr:col>0</xdr:col>
      <xdr:colOff>889000</xdr:colOff>
      <xdr:row>9</xdr:row>
      <xdr:rowOff>38100</xdr:rowOff>
    </xdr:to>
    <xdr:pic>
      <xdr:nvPicPr>
        <xdr:cNvPr id="1266" name="Picture 187" descr="magen de FERNANDO JESUS COPARA REVILLA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2801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7</xdr:row>
      <xdr:rowOff>0</xdr:rowOff>
    </xdr:from>
    <xdr:to>
      <xdr:col>1</xdr:col>
      <xdr:colOff>609600</xdr:colOff>
      <xdr:row>8</xdr:row>
      <xdr:rowOff>101600</xdr:rowOff>
    </xdr:to>
    <xdr:sp macro="" textlink="">
      <xdr:nvSpPr>
        <xdr:cNvPr id="1267" name="AutoShape 188" descr="alificaciones de FERNANDO JESUS COPARA REVILLA">
          <a:hlinkClick xmlns:r="http://schemas.openxmlformats.org/officeDocument/2006/relationships" r:id="rId302"/>
        </xdr:cNvPr>
        <xdr:cNvSpPr>
          <a:spLocks noChangeAspect="1" noChangeArrowheads="1"/>
        </xdr:cNvSpPr>
      </xdr:nvSpPr>
      <xdr:spPr bwMode="auto">
        <a:xfrm>
          <a:off x="13843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1268" name="AutoShape 189" descr="nálsisis de calificaciones">
          <a:hlinkClick xmlns:r="http://schemas.openxmlformats.org/officeDocument/2006/relationships" r:id="rId303"/>
        </xdr:cNvPr>
        <xdr:cNvSpPr>
          <a:spLocks noChangeAspect="1" noChangeArrowheads="1"/>
        </xdr:cNvSpPr>
      </xdr:nvSpPr>
      <xdr:spPr bwMode="auto">
        <a:xfrm>
          <a:off x="294513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8</xdr:row>
      <xdr:rowOff>0</xdr:rowOff>
    </xdr:from>
    <xdr:to>
      <xdr:col>0</xdr:col>
      <xdr:colOff>889000</xdr:colOff>
      <xdr:row>10</xdr:row>
      <xdr:rowOff>38100</xdr:rowOff>
    </xdr:to>
    <xdr:pic>
      <xdr:nvPicPr>
        <xdr:cNvPr id="1269" name="Picture 190" descr="magen de CHRISTOPHER PATRICK CORCUERA RIVADENEYRA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3004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8</xdr:row>
      <xdr:rowOff>0</xdr:rowOff>
    </xdr:from>
    <xdr:to>
      <xdr:col>1</xdr:col>
      <xdr:colOff>609600</xdr:colOff>
      <xdr:row>9</xdr:row>
      <xdr:rowOff>101600</xdr:rowOff>
    </xdr:to>
    <xdr:sp macro="" textlink="">
      <xdr:nvSpPr>
        <xdr:cNvPr id="1270" name="AutoShape 191" descr="alificaciones de CHRISTOPHER PATRICK CORCUERA RIVADENEYRA">
          <a:hlinkClick xmlns:r="http://schemas.openxmlformats.org/officeDocument/2006/relationships" r:id="rId305"/>
        </xdr:cNvPr>
        <xdr:cNvSpPr>
          <a:spLocks noChangeAspect="1" noChangeArrowheads="1"/>
        </xdr:cNvSpPr>
      </xdr:nvSpPr>
      <xdr:spPr bwMode="auto">
        <a:xfrm>
          <a:off x="13843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271" name="AutoShape 192" descr="nálsisis de calificaciones">
          <a:hlinkClick xmlns:r="http://schemas.openxmlformats.org/officeDocument/2006/relationships" r:id="rId306"/>
        </xdr:cNvPr>
        <xdr:cNvSpPr>
          <a:spLocks noChangeAspect="1" noChangeArrowheads="1"/>
        </xdr:cNvSpPr>
      </xdr:nvSpPr>
      <xdr:spPr bwMode="auto">
        <a:xfrm>
          <a:off x="294513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8</xdr:row>
      <xdr:rowOff>0</xdr:rowOff>
    </xdr:from>
    <xdr:to>
      <xdr:col>0</xdr:col>
      <xdr:colOff>889000</xdr:colOff>
      <xdr:row>10</xdr:row>
      <xdr:rowOff>38100</xdr:rowOff>
    </xdr:to>
    <xdr:sp macro="" textlink="">
      <xdr:nvSpPr>
        <xdr:cNvPr id="1272" name="AutoShape 193" descr="magen de SEBASTIAN JESUS CUADROS VALCARCEL">
          <a:hlinkClick xmlns:r="http://schemas.openxmlformats.org/officeDocument/2006/relationships" r:id="rId307"/>
        </xdr:cNvPr>
        <xdr:cNvSpPr>
          <a:spLocks noChangeAspect="1" noChangeArrowheads="1"/>
        </xdr:cNvSpPr>
      </xdr:nvSpPr>
      <xdr:spPr bwMode="auto">
        <a:xfrm>
          <a:off x="444500" y="132080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8</xdr:row>
      <xdr:rowOff>0</xdr:rowOff>
    </xdr:from>
    <xdr:to>
      <xdr:col>1</xdr:col>
      <xdr:colOff>609600</xdr:colOff>
      <xdr:row>9</xdr:row>
      <xdr:rowOff>101600</xdr:rowOff>
    </xdr:to>
    <xdr:sp macro="" textlink="">
      <xdr:nvSpPr>
        <xdr:cNvPr id="1273" name="AutoShape 194" descr="alificaciones de SEBASTIAN JESUS CUADROS VALCARCEL">
          <a:hlinkClick xmlns:r="http://schemas.openxmlformats.org/officeDocument/2006/relationships" r:id="rId308"/>
        </xdr:cNvPr>
        <xdr:cNvSpPr>
          <a:spLocks noChangeAspect="1" noChangeArrowheads="1"/>
        </xdr:cNvSpPr>
      </xdr:nvSpPr>
      <xdr:spPr bwMode="auto">
        <a:xfrm>
          <a:off x="13843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274" name="AutoShape 195" descr="nálsisis de calificaciones">
          <a:hlinkClick xmlns:r="http://schemas.openxmlformats.org/officeDocument/2006/relationships" r:id="rId309"/>
        </xdr:cNvPr>
        <xdr:cNvSpPr>
          <a:spLocks noChangeAspect="1" noChangeArrowheads="1"/>
        </xdr:cNvSpPr>
      </xdr:nvSpPr>
      <xdr:spPr bwMode="auto">
        <a:xfrm>
          <a:off x="294513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8</xdr:row>
      <xdr:rowOff>0</xdr:rowOff>
    </xdr:from>
    <xdr:to>
      <xdr:col>0</xdr:col>
      <xdr:colOff>889000</xdr:colOff>
      <xdr:row>10</xdr:row>
      <xdr:rowOff>38100</xdr:rowOff>
    </xdr:to>
    <xdr:pic>
      <xdr:nvPicPr>
        <xdr:cNvPr id="1275" name="Picture 196" descr="magen de ABEL STEVEN CUBA RAMOS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3411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8</xdr:row>
      <xdr:rowOff>0</xdr:rowOff>
    </xdr:from>
    <xdr:to>
      <xdr:col>1</xdr:col>
      <xdr:colOff>609600</xdr:colOff>
      <xdr:row>9</xdr:row>
      <xdr:rowOff>101600</xdr:rowOff>
    </xdr:to>
    <xdr:sp macro="" textlink="">
      <xdr:nvSpPr>
        <xdr:cNvPr id="1276" name="AutoShape 197" descr="alificaciones de ABEL STEVEN CUBA RAMOS">
          <a:hlinkClick xmlns:r="http://schemas.openxmlformats.org/officeDocument/2006/relationships" r:id="rId311"/>
        </xdr:cNvPr>
        <xdr:cNvSpPr>
          <a:spLocks noChangeAspect="1" noChangeArrowheads="1"/>
        </xdr:cNvSpPr>
      </xdr:nvSpPr>
      <xdr:spPr bwMode="auto">
        <a:xfrm>
          <a:off x="13843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277" name="AutoShape 198" descr="nálsisis de calificaciones">
          <a:hlinkClick xmlns:r="http://schemas.openxmlformats.org/officeDocument/2006/relationships" r:id="rId312"/>
        </xdr:cNvPr>
        <xdr:cNvSpPr>
          <a:spLocks noChangeAspect="1" noChangeArrowheads="1"/>
        </xdr:cNvSpPr>
      </xdr:nvSpPr>
      <xdr:spPr bwMode="auto">
        <a:xfrm>
          <a:off x="294513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8</xdr:row>
      <xdr:rowOff>0</xdr:rowOff>
    </xdr:from>
    <xdr:to>
      <xdr:col>0</xdr:col>
      <xdr:colOff>889000</xdr:colOff>
      <xdr:row>10</xdr:row>
      <xdr:rowOff>38100</xdr:rowOff>
    </xdr:to>
    <xdr:pic>
      <xdr:nvPicPr>
        <xdr:cNvPr id="1278" name="Picture 199" descr="magen de OMAR TEOFILO CURASI MAMANI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3614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8</xdr:row>
      <xdr:rowOff>0</xdr:rowOff>
    </xdr:from>
    <xdr:to>
      <xdr:col>1</xdr:col>
      <xdr:colOff>609600</xdr:colOff>
      <xdr:row>9</xdr:row>
      <xdr:rowOff>101600</xdr:rowOff>
    </xdr:to>
    <xdr:sp macro="" textlink="">
      <xdr:nvSpPr>
        <xdr:cNvPr id="1279" name="AutoShape 200" descr="alificaciones de OMAR TEOFILO CURASI MAMANI">
          <a:hlinkClick xmlns:r="http://schemas.openxmlformats.org/officeDocument/2006/relationships" r:id="rId314"/>
        </xdr:cNvPr>
        <xdr:cNvSpPr>
          <a:spLocks noChangeAspect="1" noChangeArrowheads="1"/>
        </xdr:cNvSpPr>
      </xdr:nvSpPr>
      <xdr:spPr bwMode="auto">
        <a:xfrm>
          <a:off x="13843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280" name="AutoShape 201" descr="nálsisis de calificaciones">
          <a:hlinkClick xmlns:r="http://schemas.openxmlformats.org/officeDocument/2006/relationships" r:id="rId315"/>
        </xdr:cNvPr>
        <xdr:cNvSpPr>
          <a:spLocks noChangeAspect="1" noChangeArrowheads="1"/>
        </xdr:cNvSpPr>
      </xdr:nvSpPr>
      <xdr:spPr bwMode="auto">
        <a:xfrm>
          <a:off x="294513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8</xdr:row>
      <xdr:rowOff>0</xdr:rowOff>
    </xdr:from>
    <xdr:to>
      <xdr:col>0</xdr:col>
      <xdr:colOff>889000</xdr:colOff>
      <xdr:row>10</xdr:row>
      <xdr:rowOff>38100</xdr:rowOff>
    </xdr:to>
    <xdr:pic>
      <xdr:nvPicPr>
        <xdr:cNvPr id="1281" name="Picture 202" descr="magen de DANIEL LEONARDO  DAVALOS RUIZ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3817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8</xdr:row>
      <xdr:rowOff>0</xdr:rowOff>
    </xdr:from>
    <xdr:to>
      <xdr:col>1</xdr:col>
      <xdr:colOff>609600</xdr:colOff>
      <xdr:row>9</xdr:row>
      <xdr:rowOff>101600</xdr:rowOff>
    </xdr:to>
    <xdr:sp macro="" textlink="">
      <xdr:nvSpPr>
        <xdr:cNvPr id="1282" name="AutoShape 203" descr="alificaciones de DANIEL LEONARDO  DAVALOS RUIZ">
          <a:hlinkClick xmlns:r="http://schemas.openxmlformats.org/officeDocument/2006/relationships" r:id="rId317"/>
        </xdr:cNvPr>
        <xdr:cNvSpPr>
          <a:spLocks noChangeAspect="1" noChangeArrowheads="1"/>
        </xdr:cNvSpPr>
      </xdr:nvSpPr>
      <xdr:spPr bwMode="auto">
        <a:xfrm>
          <a:off x="13843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283" name="AutoShape 204" descr="nálsisis de calificaciones">
          <a:hlinkClick xmlns:r="http://schemas.openxmlformats.org/officeDocument/2006/relationships" r:id="rId318"/>
        </xdr:cNvPr>
        <xdr:cNvSpPr>
          <a:spLocks noChangeAspect="1" noChangeArrowheads="1"/>
        </xdr:cNvSpPr>
      </xdr:nvSpPr>
      <xdr:spPr bwMode="auto">
        <a:xfrm>
          <a:off x="294513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8</xdr:row>
      <xdr:rowOff>0</xdr:rowOff>
    </xdr:from>
    <xdr:to>
      <xdr:col>0</xdr:col>
      <xdr:colOff>889000</xdr:colOff>
      <xdr:row>10</xdr:row>
      <xdr:rowOff>38100</xdr:rowOff>
    </xdr:to>
    <xdr:pic>
      <xdr:nvPicPr>
        <xdr:cNvPr id="1284" name="Picture 205" descr="magen de PAULA LIZANDRA DEL CARPIO BERNEDO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4020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8</xdr:row>
      <xdr:rowOff>0</xdr:rowOff>
    </xdr:from>
    <xdr:to>
      <xdr:col>1</xdr:col>
      <xdr:colOff>609600</xdr:colOff>
      <xdr:row>9</xdr:row>
      <xdr:rowOff>101600</xdr:rowOff>
    </xdr:to>
    <xdr:sp macro="" textlink="">
      <xdr:nvSpPr>
        <xdr:cNvPr id="1285" name="AutoShape 206" descr="alificaciones de PAULA LIZANDRA DEL CARPIO BERNEDO">
          <a:hlinkClick xmlns:r="http://schemas.openxmlformats.org/officeDocument/2006/relationships" r:id="rId320"/>
        </xdr:cNvPr>
        <xdr:cNvSpPr>
          <a:spLocks noChangeAspect="1" noChangeArrowheads="1"/>
        </xdr:cNvSpPr>
      </xdr:nvSpPr>
      <xdr:spPr bwMode="auto">
        <a:xfrm>
          <a:off x="13843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286" name="AutoShape 207" descr="nálsisis de calificaciones">
          <a:hlinkClick xmlns:r="http://schemas.openxmlformats.org/officeDocument/2006/relationships" r:id="rId321"/>
        </xdr:cNvPr>
        <xdr:cNvSpPr>
          <a:spLocks noChangeAspect="1" noChangeArrowheads="1"/>
        </xdr:cNvSpPr>
      </xdr:nvSpPr>
      <xdr:spPr bwMode="auto">
        <a:xfrm>
          <a:off x="294513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pic>
      <xdr:nvPicPr>
        <xdr:cNvPr id="1287" name="Picture 208" descr="magen de JONATHAN GIANCARLO DELGADO DELGADO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7315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8</xdr:row>
      <xdr:rowOff>0</xdr:rowOff>
    </xdr:from>
    <xdr:to>
      <xdr:col>1</xdr:col>
      <xdr:colOff>609600</xdr:colOff>
      <xdr:row>9</xdr:row>
      <xdr:rowOff>101600</xdr:rowOff>
    </xdr:to>
    <xdr:sp macro="" textlink="">
      <xdr:nvSpPr>
        <xdr:cNvPr id="1288" name="AutoShape 209" descr="alificaciones de JONATHAN GIANCARLO DELGADO DELGADO">
          <a:hlinkClick xmlns:r="http://schemas.openxmlformats.org/officeDocument/2006/relationships" r:id="rId323"/>
        </xdr:cNvPr>
        <xdr:cNvSpPr>
          <a:spLocks noChangeAspect="1" noChangeArrowheads="1"/>
        </xdr:cNvSpPr>
      </xdr:nvSpPr>
      <xdr:spPr bwMode="auto">
        <a:xfrm>
          <a:off x="13843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289" name="AutoShape 210" descr="nálsisis de calificaciones">
          <a:hlinkClick xmlns:r="http://schemas.openxmlformats.org/officeDocument/2006/relationships" r:id="rId324"/>
        </xdr:cNvPr>
        <xdr:cNvSpPr>
          <a:spLocks noChangeAspect="1" noChangeArrowheads="1"/>
        </xdr:cNvSpPr>
      </xdr:nvSpPr>
      <xdr:spPr bwMode="auto">
        <a:xfrm>
          <a:off x="294513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8</xdr:row>
      <xdr:rowOff>0</xdr:rowOff>
    </xdr:from>
    <xdr:to>
      <xdr:col>0</xdr:col>
      <xdr:colOff>889000</xdr:colOff>
      <xdr:row>10</xdr:row>
      <xdr:rowOff>38100</xdr:rowOff>
    </xdr:to>
    <xdr:pic>
      <xdr:nvPicPr>
        <xdr:cNvPr id="1290" name="Picture 211" descr="magen de DALIA KIMBERLY DEZA PANDIA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/>
        <a:srcRect/>
        <a:stretch>
          <a:fillRect/>
        </a:stretch>
      </xdr:blipFill>
      <xdr:spPr bwMode="auto">
        <a:xfrm>
          <a:off x="444500" y="14427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8</xdr:row>
      <xdr:rowOff>0</xdr:rowOff>
    </xdr:from>
    <xdr:to>
      <xdr:col>1</xdr:col>
      <xdr:colOff>609600</xdr:colOff>
      <xdr:row>9</xdr:row>
      <xdr:rowOff>101600</xdr:rowOff>
    </xdr:to>
    <xdr:sp macro="" textlink="">
      <xdr:nvSpPr>
        <xdr:cNvPr id="1291" name="AutoShape 212" descr="alificaciones de DALIA KIMBERLY DEZA PANDIA">
          <a:hlinkClick xmlns:r="http://schemas.openxmlformats.org/officeDocument/2006/relationships" r:id="rId327"/>
        </xdr:cNvPr>
        <xdr:cNvSpPr>
          <a:spLocks noChangeAspect="1" noChangeArrowheads="1"/>
        </xdr:cNvSpPr>
      </xdr:nvSpPr>
      <xdr:spPr bwMode="auto">
        <a:xfrm>
          <a:off x="13843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292" name="AutoShape 213" descr="nálsisis de calificaciones">
          <a:hlinkClick xmlns:r="http://schemas.openxmlformats.org/officeDocument/2006/relationships" r:id="rId328"/>
        </xdr:cNvPr>
        <xdr:cNvSpPr>
          <a:spLocks noChangeAspect="1" noChangeArrowheads="1"/>
        </xdr:cNvSpPr>
      </xdr:nvSpPr>
      <xdr:spPr bwMode="auto">
        <a:xfrm>
          <a:off x="294513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8</xdr:row>
      <xdr:rowOff>0</xdr:rowOff>
    </xdr:from>
    <xdr:to>
      <xdr:col>0</xdr:col>
      <xdr:colOff>889000</xdr:colOff>
      <xdr:row>10</xdr:row>
      <xdr:rowOff>38100</xdr:rowOff>
    </xdr:to>
    <xdr:pic>
      <xdr:nvPicPr>
        <xdr:cNvPr id="1293" name="Picture 214" descr="magen de PAUL ANGELO DIAZ CHIRE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4630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8</xdr:row>
      <xdr:rowOff>0</xdr:rowOff>
    </xdr:from>
    <xdr:to>
      <xdr:col>1</xdr:col>
      <xdr:colOff>609600</xdr:colOff>
      <xdr:row>9</xdr:row>
      <xdr:rowOff>101600</xdr:rowOff>
    </xdr:to>
    <xdr:sp macro="" textlink="">
      <xdr:nvSpPr>
        <xdr:cNvPr id="1294" name="AutoShape 215" descr="alificaciones de PAUL ANGELO DIAZ CHIRE">
          <a:hlinkClick xmlns:r="http://schemas.openxmlformats.org/officeDocument/2006/relationships" r:id="rId330"/>
        </xdr:cNvPr>
        <xdr:cNvSpPr>
          <a:spLocks noChangeAspect="1" noChangeArrowheads="1"/>
        </xdr:cNvSpPr>
      </xdr:nvSpPr>
      <xdr:spPr bwMode="auto">
        <a:xfrm>
          <a:off x="13843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295" name="AutoShape 216" descr="nálsisis de calificaciones">
          <a:hlinkClick xmlns:r="http://schemas.openxmlformats.org/officeDocument/2006/relationships" r:id="rId331"/>
        </xdr:cNvPr>
        <xdr:cNvSpPr>
          <a:spLocks noChangeAspect="1" noChangeArrowheads="1"/>
        </xdr:cNvSpPr>
      </xdr:nvSpPr>
      <xdr:spPr bwMode="auto">
        <a:xfrm>
          <a:off x="294513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296" name="Picture 217" descr="magen de YOSELIN RAQUEL DIAZ CHOQUE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4833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297" name="AutoShape 218" descr="alificaciones de YOSELIN RAQUEL DIAZ CHOQUE">
          <a:hlinkClick xmlns:r="http://schemas.openxmlformats.org/officeDocument/2006/relationships" r:id="rId333"/>
        </xdr:cNvPr>
        <xdr:cNvSpPr>
          <a:spLocks noChangeAspect="1" noChangeArrowheads="1"/>
        </xdr:cNvSpPr>
      </xdr:nvSpPr>
      <xdr:spPr bwMode="auto">
        <a:xfrm>
          <a:off x="13843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298" name="AutoShape 219" descr="nálsisis de calificaciones">
          <a:hlinkClick xmlns:r="http://schemas.openxmlformats.org/officeDocument/2006/relationships" r:id="rId334"/>
        </xdr:cNvPr>
        <xdr:cNvSpPr>
          <a:spLocks noChangeAspect="1" noChangeArrowheads="1"/>
        </xdr:cNvSpPr>
      </xdr:nvSpPr>
      <xdr:spPr bwMode="auto">
        <a:xfrm>
          <a:off x="294513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299" name="Picture 220" descr="magen de DANIEL ALONSO DIAZ QUISPE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5036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00" name="AutoShape 221" descr="alificaciones de DANIEL ALONSO DIAZ QUISPE">
          <a:hlinkClick xmlns:r="http://schemas.openxmlformats.org/officeDocument/2006/relationships" r:id="rId336"/>
        </xdr:cNvPr>
        <xdr:cNvSpPr>
          <a:spLocks noChangeAspect="1" noChangeArrowheads="1"/>
        </xdr:cNvSpPr>
      </xdr:nvSpPr>
      <xdr:spPr bwMode="auto">
        <a:xfrm>
          <a:off x="13843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01" name="AutoShape 222" descr="nálsisis de calificaciones">
          <a:hlinkClick xmlns:r="http://schemas.openxmlformats.org/officeDocument/2006/relationships" r:id="rId337"/>
        </xdr:cNvPr>
        <xdr:cNvSpPr>
          <a:spLocks noChangeAspect="1" noChangeArrowheads="1"/>
        </xdr:cNvSpPr>
      </xdr:nvSpPr>
      <xdr:spPr bwMode="auto">
        <a:xfrm>
          <a:off x="294513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02" name="Picture 223" descr="magen de KATYA PETRONILA  DONGO TORRES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5240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03" name="AutoShape 224" descr="alificaciones de KATYA PETRONILA  DONGO TORRES">
          <a:hlinkClick xmlns:r="http://schemas.openxmlformats.org/officeDocument/2006/relationships" r:id="rId339"/>
        </xdr:cNvPr>
        <xdr:cNvSpPr>
          <a:spLocks noChangeAspect="1" noChangeArrowheads="1"/>
        </xdr:cNvSpPr>
      </xdr:nvSpPr>
      <xdr:spPr bwMode="auto">
        <a:xfrm>
          <a:off x="13843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04" name="AutoShape 225" descr="nálsisis de calificaciones">
          <a:hlinkClick xmlns:r="http://schemas.openxmlformats.org/officeDocument/2006/relationships" r:id="rId340"/>
        </xdr:cNvPr>
        <xdr:cNvSpPr>
          <a:spLocks noChangeAspect="1" noChangeArrowheads="1"/>
        </xdr:cNvSpPr>
      </xdr:nvSpPr>
      <xdr:spPr bwMode="auto">
        <a:xfrm>
          <a:off x="294513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05" name="Picture 226" descr="magen de BIANCA ANDREA  DUEÑAS GOMEZ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/>
        <a:srcRect/>
        <a:stretch>
          <a:fillRect/>
        </a:stretch>
      </xdr:blipFill>
      <xdr:spPr bwMode="auto">
        <a:xfrm>
          <a:off x="444500" y="15443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06" name="AutoShape 227" descr="alificaciones de BIANCA ANDREA  DUEÑAS GOMEZ">
          <a:hlinkClick xmlns:r="http://schemas.openxmlformats.org/officeDocument/2006/relationships" r:id="rId343"/>
        </xdr:cNvPr>
        <xdr:cNvSpPr>
          <a:spLocks noChangeAspect="1" noChangeArrowheads="1"/>
        </xdr:cNvSpPr>
      </xdr:nvSpPr>
      <xdr:spPr bwMode="auto">
        <a:xfrm>
          <a:off x="13843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07" name="AutoShape 228" descr="nálsisis de calificaciones">
          <a:hlinkClick xmlns:r="http://schemas.openxmlformats.org/officeDocument/2006/relationships" r:id="rId344"/>
        </xdr:cNvPr>
        <xdr:cNvSpPr>
          <a:spLocks noChangeAspect="1" noChangeArrowheads="1"/>
        </xdr:cNvSpPr>
      </xdr:nvSpPr>
      <xdr:spPr bwMode="auto">
        <a:xfrm>
          <a:off x="294513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08" name="Picture 229" descr="magen de OSWALDO JEISSON ESCOBAR HUISA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5646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09" name="AutoShape 230" descr="alificaciones de OSWALDO JEISSON ESCOBAR HUISA">
          <a:hlinkClick xmlns:r="http://schemas.openxmlformats.org/officeDocument/2006/relationships" r:id="rId346"/>
        </xdr:cNvPr>
        <xdr:cNvSpPr>
          <a:spLocks noChangeAspect="1" noChangeArrowheads="1"/>
        </xdr:cNvSpPr>
      </xdr:nvSpPr>
      <xdr:spPr bwMode="auto">
        <a:xfrm>
          <a:off x="13843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10" name="AutoShape 231" descr="nálsisis de calificaciones">
          <a:hlinkClick xmlns:r="http://schemas.openxmlformats.org/officeDocument/2006/relationships" r:id="rId347"/>
        </xdr:cNvPr>
        <xdr:cNvSpPr>
          <a:spLocks noChangeAspect="1" noChangeArrowheads="1"/>
        </xdr:cNvSpPr>
      </xdr:nvSpPr>
      <xdr:spPr bwMode="auto">
        <a:xfrm>
          <a:off x="294513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11" name="Picture 232" descr="magen de GIOVANNA PAULA  ESCOBEDO DIAZ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5849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12" name="AutoShape 233" descr="alificaciones de GIOVANNA PAULA  ESCOBEDO DIAZ">
          <a:hlinkClick xmlns:r="http://schemas.openxmlformats.org/officeDocument/2006/relationships" r:id="rId349"/>
        </xdr:cNvPr>
        <xdr:cNvSpPr>
          <a:spLocks noChangeAspect="1" noChangeArrowheads="1"/>
        </xdr:cNvSpPr>
      </xdr:nvSpPr>
      <xdr:spPr bwMode="auto">
        <a:xfrm>
          <a:off x="13843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13" name="AutoShape 234" descr="nálsisis de calificaciones">
          <a:hlinkClick xmlns:r="http://schemas.openxmlformats.org/officeDocument/2006/relationships" r:id="rId350"/>
        </xdr:cNvPr>
        <xdr:cNvSpPr>
          <a:spLocks noChangeAspect="1" noChangeArrowheads="1"/>
        </xdr:cNvSpPr>
      </xdr:nvSpPr>
      <xdr:spPr bwMode="auto">
        <a:xfrm>
          <a:off x="294513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14" name="Picture 235" descr="magen de JORGE ARMANDO  ESQUIVEL RODRIGUEZ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6052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15" name="AutoShape 236" descr="alificaciones de JORGE ARMANDO  ESQUIVEL RODRIGUEZ">
          <a:hlinkClick xmlns:r="http://schemas.openxmlformats.org/officeDocument/2006/relationships" r:id="rId352"/>
        </xdr:cNvPr>
        <xdr:cNvSpPr>
          <a:spLocks noChangeAspect="1" noChangeArrowheads="1"/>
        </xdr:cNvSpPr>
      </xdr:nvSpPr>
      <xdr:spPr bwMode="auto">
        <a:xfrm>
          <a:off x="13843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16" name="AutoShape 237" descr="nálsisis de calificaciones">
          <a:hlinkClick xmlns:r="http://schemas.openxmlformats.org/officeDocument/2006/relationships" r:id="rId353"/>
        </xdr:cNvPr>
        <xdr:cNvSpPr>
          <a:spLocks noChangeAspect="1" noChangeArrowheads="1"/>
        </xdr:cNvSpPr>
      </xdr:nvSpPr>
      <xdr:spPr bwMode="auto">
        <a:xfrm>
          <a:off x="294513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17" name="Picture 238" descr="magen de SHARON JASMIN FARFAN ALARCON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6256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18" name="AutoShape 239" descr="alificaciones de SHARON JASMIN FARFAN ALARCON">
          <a:hlinkClick xmlns:r="http://schemas.openxmlformats.org/officeDocument/2006/relationships" r:id="rId355"/>
        </xdr:cNvPr>
        <xdr:cNvSpPr>
          <a:spLocks noChangeAspect="1" noChangeArrowheads="1"/>
        </xdr:cNvSpPr>
      </xdr:nvSpPr>
      <xdr:spPr bwMode="auto">
        <a:xfrm>
          <a:off x="13843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19" name="AutoShape 240" descr="nálsisis de calificaciones">
          <a:hlinkClick xmlns:r="http://schemas.openxmlformats.org/officeDocument/2006/relationships" r:id="rId356"/>
        </xdr:cNvPr>
        <xdr:cNvSpPr>
          <a:spLocks noChangeAspect="1" noChangeArrowheads="1"/>
        </xdr:cNvSpPr>
      </xdr:nvSpPr>
      <xdr:spPr bwMode="auto">
        <a:xfrm>
          <a:off x="294513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20" name="Picture 241" descr="magen de JOSE DIEGO FRANCO MERA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6459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21" name="AutoShape 242" descr="alificaciones de JOSE DIEGO FRANCO MERA">
          <a:hlinkClick xmlns:r="http://schemas.openxmlformats.org/officeDocument/2006/relationships" r:id="rId358"/>
        </xdr:cNvPr>
        <xdr:cNvSpPr>
          <a:spLocks noChangeAspect="1" noChangeArrowheads="1"/>
        </xdr:cNvSpPr>
      </xdr:nvSpPr>
      <xdr:spPr bwMode="auto">
        <a:xfrm>
          <a:off x="13843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22" name="AutoShape 243" descr="nálsisis de calificaciones">
          <a:hlinkClick xmlns:r="http://schemas.openxmlformats.org/officeDocument/2006/relationships" r:id="rId359"/>
        </xdr:cNvPr>
        <xdr:cNvSpPr>
          <a:spLocks noChangeAspect="1" noChangeArrowheads="1"/>
        </xdr:cNvSpPr>
      </xdr:nvSpPr>
      <xdr:spPr bwMode="auto">
        <a:xfrm>
          <a:off x="294513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23" name="Picture 244" descr="magen de VICTOR EDUARDO GARCIA SOTO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6662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24" name="AutoShape 245" descr="alificaciones de VICTOR EDUARDO GARCIA SOTO">
          <a:hlinkClick xmlns:r="http://schemas.openxmlformats.org/officeDocument/2006/relationships" r:id="rId361"/>
        </xdr:cNvPr>
        <xdr:cNvSpPr>
          <a:spLocks noChangeAspect="1" noChangeArrowheads="1"/>
        </xdr:cNvSpPr>
      </xdr:nvSpPr>
      <xdr:spPr bwMode="auto">
        <a:xfrm>
          <a:off x="13843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25" name="AutoShape 246" descr="nálsisis de calificaciones">
          <a:hlinkClick xmlns:r="http://schemas.openxmlformats.org/officeDocument/2006/relationships" r:id="rId362"/>
        </xdr:cNvPr>
        <xdr:cNvSpPr>
          <a:spLocks noChangeAspect="1" noChangeArrowheads="1"/>
        </xdr:cNvSpPr>
      </xdr:nvSpPr>
      <xdr:spPr bwMode="auto">
        <a:xfrm>
          <a:off x="294513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26" name="Picture 247" descr="magen de MARLON MICHELL GONZALES PAREDES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6865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27" name="AutoShape 248" descr="alificaciones de MARLON MICHELL GONZALES PAREDES">
          <a:hlinkClick xmlns:r="http://schemas.openxmlformats.org/officeDocument/2006/relationships" r:id="rId364"/>
        </xdr:cNvPr>
        <xdr:cNvSpPr>
          <a:spLocks noChangeAspect="1" noChangeArrowheads="1"/>
        </xdr:cNvSpPr>
      </xdr:nvSpPr>
      <xdr:spPr bwMode="auto">
        <a:xfrm>
          <a:off x="1384300" y="1686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28" name="AutoShape 249" descr="nálsisis de calificaciones">
          <a:hlinkClick xmlns:r="http://schemas.openxmlformats.org/officeDocument/2006/relationships" r:id="rId365"/>
        </xdr:cNvPr>
        <xdr:cNvSpPr>
          <a:spLocks noChangeAspect="1" noChangeArrowheads="1"/>
        </xdr:cNvSpPr>
      </xdr:nvSpPr>
      <xdr:spPr bwMode="auto">
        <a:xfrm>
          <a:off x="29451300" y="1686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29" name="Picture 250" descr="magen de MIRINA BONY ESTHER  GONZALES RODRIGUEZ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7068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30" name="AutoShape 251" descr="alificaciones de MIRINA BONY ESTHER  GONZALES RODRIGUEZ">
          <a:hlinkClick xmlns:r="http://schemas.openxmlformats.org/officeDocument/2006/relationships" r:id="rId367"/>
        </xdr:cNvPr>
        <xdr:cNvSpPr>
          <a:spLocks noChangeAspect="1" noChangeArrowheads="1"/>
        </xdr:cNvSpPr>
      </xdr:nvSpPr>
      <xdr:spPr bwMode="auto">
        <a:xfrm>
          <a:off x="1384300" y="1706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31" name="AutoShape 252" descr="nálsisis de calificaciones">
          <a:hlinkClick xmlns:r="http://schemas.openxmlformats.org/officeDocument/2006/relationships" r:id="rId368"/>
        </xdr:cNvPr>
        <xdr:cNvSpPr>
          <a:spLocks noChangeAspect="1" noChangeArrowheads="1"/>
        </xdr:cNvSpPr>
      </xdr:nvSpPr>
      <xdr:spPr bwMode="auto">
        <a:xfrm>
          <a:off x="29451300" y="1706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32" name="Picture 253" descr="magen de IRANI GUILLEN GOMEZ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/>
        <a:srcRect/>
        <a:stretch>
          <a:fillRect/>
        </a:stretch>
      </xdr:blipFill>
      <xdr:spPr bwMode="auto">
        <a:xfrm>
          <a:off x="444500" y="17272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33" name="AutoShape 254" descr="alificaciones de IRANI GUILLEN GOMEZ">
          <a:hlinkClick xmlns:r="http://schemas.openxmlformats.org/officeDocument/2006/relationships" r:id="rId371"/>
        </xdr:cNvPr>
        <xdr:cNvSpPr>
          <a:spLocks noChangeAspect="1" noChangeArrowheads="1"/>
        </xdr:cNvSpPr>
      </xdr:nvSpPr>
      <xdr:spPr bwMode="auto">
        <a:xfrm>
          <a:off x="1384300" y="1727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34" name="AutoShape 255" descr="nálsisis de calificaciones">
          <a:hlinkClick xmlns:r="http://schemas.openxmlformats.org/officeDocument/2006/relationships" r:id="rId372"/>
        </xdr:cNvPr>
        <xdr:cNvSpPr>
          <a:spLocks noChangeAspect="1" noChangeArrowheads="1"/>
        </xdr:cNvSpPr>
      </xdr:nvSpPr>
      <xdr:spPr bwMode="auto">
        <a:xfrm>
          <a:off x="29451300" y="1727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35" name="Picture 256" descr="magen de GONZALO ALONSO GUTIERREZ BORDA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7475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36" name="AutoShape 257" descr="alificaciones de GONZALO ALONSO GUTIERREZ BORDA">
          <a:hlinkClick xmlns:r="http://schemas.openxmlformats.org/officeDocument/2006/relationships" r:id="rId374"/>
        </xdr:cNvPr>
        <xdr:cNvSpPr>
          <a:spLocks noChangeAspect="1" noChangeArrowheads="1"/>
        </xdr:cNvSpPr>
      </xdr:nvSpPr>
      <xdr:spPr bwMode="auto">
        <a:xfrm>
          <a:off x="1384300" y="1747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37" name="AutoShape 258" descr="nálsisis de calificaciones">
          <a:hlinkClick xmlns:r="http://schemas.openxmlformats.org/officeDocument/2006/relationships" r:id="rId375"/>
        </xdr:cNvPr>
        <xdr:cNvSpPr>
          <a:spLocks noChangeAspect="1" noChangeArrowheads="1"/>
        </xdr:cNvSpPr>
      </xdr:nvSpPr>
      <xdr:spPr bwMode="auto">
        <a:xfrm>
          <a:off x="29451300" y="1747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38" name="Picture 259" descr="magen de CECILIA LUCRECIA  GUTIERREZ HERNANI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7678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39" name="AutoShape 260" descr="alificaciones de CECILIA LUCRECIA  GUTIERREZ HERNANI">
          <a:hlinkClick xmlns:r="http://schemas.openxmlformats.org/officeDocument/2006/relationships" r:id="rId377"/>
        </xdr:cNvPr>
        <xdr:cNvSpPr>
          <a:spLocks noChangeAspect="1" noChangeArrowheads="1"/>
        </xdr:cNvSpPr>
      </xdr:nvSpPr>
      <xdr:spPr bwMode="auto">
        <a:xfrm>
          <a:off x="13843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40" name="AutoShape 261" descr="nálsisis de calificaciones">
          <a:hlinkClick xmlns:r="http://schemas.openxmlformats.org/officeDocument/2006/relationships" r:id="rId378"/>
        </xdr:cNvPr>
        <xdr:cNvSpPr>
          <a:spLocks noChangeAspect="1" noChangeArrowheads="1"/>
        </xdr:cNvSpPr>
      </xdr:nvSpPr>
      <xdr:spPr bwMode="auto">
        <a:xfrm>
          <a:off x="294513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41" name="Picture 262" descr="magen de JOSE ALONZO HELD BUENO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7881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42" name="AutoShape 263" descr="alificaciones de JOSE ALONZO HELD BUENO">
          <a:hlinkClick xmlns:r="http://schemas.openxmlformats.org/officeDocument/2006/relationships" r:id="rId380"/>
        </xdr:cNvPr>
        <xdr:cNvSpPr>
          <a:spLocks noChangeAspect="1" noChangeArrowheads="1"/>
        </xdr:cNvSpPr>
      </xdr:nvSpPr>
      <xdr:spPr bwMode="auto">
        <a:xfrm>
          <a:off x="13843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43" name="AutoShape 264" descr="nálsisis de calificaciones">
          <a:hlinkClick xmlns:r="http://schemas.openxmlformats.org/officeDocument/2006/relationships" r:id="rId381"/>
        </xdr:cNvPr>
        <xdr:cNvSpPr>
          <a:spLocks noChangeAspect="1" noChangeArrowheads="1"/>
        </xdr:cNvSpPr>
      </xdr:nvSpPr>
      <xdr:spPr bwMode="auto">
        <a:xfrm>
          <a:off x="294513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44" name="Picture 265" descr="magen de ELDY LUCIA HUAMAN BENAVENTE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8084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45" name="AutoShape 266" descr="alificaciones de ELDY LUCIA HUAMAN BENAVENTE">
          <a:hlinkClick xmlns:r="http://schemas.openxmlformats.org/officeDocument/2006/relationships" r:id="rId383"/>
        </xdr:cNvPr>
        <xdr:cNvSpPr>
          <a:spLocks noChangeAspect="1" noChangeArrowheads="1"/>
        </xdr:cNvSpPr>
      </xdr:nvSpPr>
      <xdr:spPr bwMode="auto">
        <a:xfrm>
          <a:off x="13843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46" name="AutoShape 267" descr="nálsisis de calificaciones">
          <a:hlinkClick xmlns:r="http://schemas.openxmlformats.org/officeDocument/2006/relationships" r:id="rId384"/>
        </xdr:cNvPr>
        <xdr:cNvSpPr>
          <a:spLocks noChangeAspect="1" noChangeArrowheads="1"/>
        </xdr:cNvSpPr>
      </xdr:nvSpPr>
      <xdr:spPr bwMode="auto">
        <a:xfrm>
          <a:off x="294513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47" name="Picture 268" descr="magen de JULISSA PIERINA HUAMANCAJA  MOGROVEJO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8288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48" name="AutoShape 269" descr="alificaciones de JULISSA PIERINA HUAMANCAJA  MOGROVEJO">
          <a:hlinkClick xmlns:r="http://schemas.openxmlformats.org/officeDocument/2006/relationships" r:id="rId386"/>
        </xdr:cNvPr>
        <xdr:cNvSpPr>
          <a:spLocks noChangeAspect="1" noChangeArrowheads="1"/>
        </xdr:cNvSpPr>
      </xdr:nvSpPr>
      <xdr:spPr bwMode="auto">
        <a:xfrm>
          <a:off x="13843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49" name="AutoShape 270" descr="nálsisis de calificaciones">
          <a:hlinkClick xmlns:r="http://schemas.openxmlformats.org/officeDocument/2006/relationships" r:id="rId387"/>
        </xdr:cNvPr>
        <xdr:cNvSpPr>
          <a:spLocks noChangeAspect="1" noChangeArrowheads="1"/>
        </xdr:cNvSpPr>
      </xdr:nvSpPr>
      <xdr:spPr bwMode="auto">
        <a:xfrm>
          <a:off x="294513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50" name="Picture 271" descr="magen de ROSA MATILDE MARIA FERNANDA  HUAMANI CHAVEZ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8491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51" name="AutoShape 272" descr="alificaciones de ROSA MATILDE MARIA FERNANDA  HUAMANI CHAVEZ">
          <a:hlinkClick xmlns:r="http://schemas.openxmlformats.org/officeDocument/2006/relationships" r:id="rId389"/>
        </xdr:cNvPr>
        <xdr:cNvSpPr>
          <a:spLocks noChangeAspect="1" noChangeArrowheads="1"/>
        </xdr:cNvSpPr>
      </xdr:nvSpPr>
      <xdr:spPr bwMode="auto">
        <a:xfrm>
          <a:off x="13843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52" name="AutoShape 273" descr="nálsisis de calificaciones">
          <a:hlinkClick xmlns:r="http://schemas.openxmlformats.org/officeDocument/2006/relationships" r:id="rId390"/>
        </xdr:cNvPr>
        <xdr:cNvSpPr>
          <a:spLocks noChangeAspect="1" noChangeArrowheads="1"/>
        </xdr:cNvSpPr>
      </xdr:nvSpPr>
      <xdr:spPr bwMode="auto">
        <a:xfrm>
          <a:off x="294513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53" name="Picture 274" descr="magen de MICHELLE NAIJAMI HUARACALLO ACCHA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8694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54" name="AutoShape 275" descr="alificaciones de MICHELLE NAIJAMI HUARACALLO ACCHA">
          <a:hlinkClick xmlns:r="http://schemas.openxmlformats.org/officeDocument/2006/relationships" r:id="rId392"/>
        </xdr:cNvPr>
        <xdr:cNvSpPr>
          <a:spLocks noChangeAspect="1" noChangeArrowheads="1"/>
        </xdr:cNvSpPr>
      </xdr:nvSpPr>
      <xdr:spPr bwMode="auto">
        <a:xfrm>
          <a:off x="13843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55" name="AutoShape 276" descr="nálsisis de calificaciones">
          <a:hlinkClick xmlns:r="http://schemas.openxmlformats.org/officeDocument/2006/relationships" r:id="rId393"/>
        </xdr:cNvPr>
        <xdr:cNvSpPr>
          <a:spLocks noChangeAspect="1" noChangeArrowheads="1"/>
        </xdr:cNvSpPr>
      </xdr:nvSpPr>
      <xdr:spPr bwMode="auto">
        <a:xfrm>
          <a:off x="294513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56" name="Picture 277" descr="magen de SHIOMARA LISBETH  HUARACALLO YANARICO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8897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57" name="AutoShape 278" descr="alificaciones de SHIOMARA LISBETH  HUARACALLO YANARICO">
          <a:hlinkClick xmlns:r="http://schemas.openxmlformats.org/officeDocument/2006/relationships" r:id="rId395"/>
        </xdr:cNvPr>
        <xdr:cNvSpPr>
          <a:spLocks noChangeAspect="1" noChangeArrowheads="1"/>
        </xdr:cNvSpPr>
      </xdr:nvSpPr>
      <xdr:spPr bwMode="auto">
        <a:xfrm>
          <a:off x="13843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58" name="AutoShape 279" descr="nálsisis de calificaciones">
          <a:hlinkClick xmlns:r="http://schemas.openxmlformats.org/officeDocument/2006/relationships" r:id="rId396"/>
        </xdr:cNvPr>
        <xdr:cNvSpPr>
          <a:spLocks noChangeAspect="1" noChangeArrowheads="1"/>
        </xdr:cNvSpPr>
      </xdr:nvSpPr>
      <xdr:spPr bwMode="auto">
        <a:xfrm>
          <a:off x="294513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59" name="Picture 280" descr="magen de JOSE ROBERTO HUAYCOCHEA MENDOZA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9100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60" name="AutoShape 281" descr="alificaciones de JOSE ROBERTO HUAYCOCHEA MENDOZA">
          <a:hlinkClick xmlns:r="http://schemas.openxmlformats.org/officeDocument/2006/relationships" r:id="rId398"/>
        </xdr:cNvPr>
        <xdr:cNvSpPr>
          <a:spLocks noChangeAspect="1" noChangeArrowheads="1"/>
        </xdr:cNvSpPr>
      </xdr:nvSpPr>
      <xdr:spPr bwMode="auto">
        <a:xfrm>
          <a:off x="13843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61" name="AutoShape 282" descr="nálsisis de calificaciones">
          <a:hlinkClick xmlns:r="http://schemas.openxmlformats.org/officeDocument/2006/relationships" r:id="rId399"/>
        </xdr:cNvPr>
        <xdr:cNvSpPr>
          <a:spLocks noChangeAspect="1" noChangeArrowheads="1"/>
        </xdr:cNvSpPr>
      </xdr:nvSpPr>
      <xdr:spPr bwMode="auto">
        <a:xfrm>
          <a:off x="294513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62" name="Picture 283" descr="magen de VANIA ALEJANDRA HUNDER MONZON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9304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63" name="AutoShape 284" descr="alificaciones de VANIA ALEJANDRA HUNDER MONZON">
          <a:hlinkClick xmlns:r="http://schemas.openxmlformats.org/officeDocument/2006/relationships" r:id="rId401"/>
        </xdr:cNvPr>
        <xdr:cNvSpPr>
          <a:spLocks noChangeAspect="1" noChangeArrowheads="1"/>
        </xdr:cNvSpPr>
      </xdr:nvSpPr>
      <xdr:spPr bwMode="auto">
        <a:xfrm>
          <a:off x="1384300" y="1930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64" name="AutoShape 285" descr="nálsisis de calificaciones">
          <a:hlinkClick xmlns:r="http://schemas.openxmlformats.org/officeDocument/2006/relationships" r:id="rId402"/>
        </xdr:cNvPr>
        <xdr:cNvSpPr>
          <a:spLocks noChangeAspect="1" noChangeArrowheads="1"/>
        </xdr:cNvSpPr>
      </xdr:nvSpPr>
      <xdr:spPr bwMode="auto">
        <a:xfrm>
          <a:off x="29451300" y="1930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pic>
      <xdr:nvPicPr>
        <xdr:cNvPr id="1365" name="Picture 286" descr="magen de ROMEL DUDIKOFF IDME CALDERON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9507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9</xdr:row>
      <xdr:rowOff>0</xdr:rowOff>
    </xdr:from>
    <xdr:to>
      <xdr:col>1</xdr:col>
      <xdr:colOff>609600</xdr:colOff>
      <xdr:row>10</xdr:row>
      <xdr:rowOff>101600</xdr:rowOff>
    </xdr:to>
    <xdr:sp macro="" textlink="">
      <xdr:nvSpPr>
        <xdr:cNvPr id="1366" name="AutoShape 287" descr="alificaciones de ROMEL DUDIKOFF IDME CALDERON">
          <a:hlinkClick xmlns:r="http://schemas.openxmlformats.org/officeDocument/2006/relationships" r:id="rId404"/>
        </xdr:cNvPr>
        <xdr:cNvSpPr>
          <a:spLocks noChangeAspect="1" noChangeArrowheads="1"/>
        </xdr:cNvSpPr>
      </xdr:nvSpPr>
      <xdr:spPr bwMode="auto">
        <a:xfrm>
          <a:off x="1384300" y="1950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367" name="AutoShape 288" descr="nálsisis de calificaciones">
          <a:hlinkClick xmlns:r="http://schemas.openxmlformats.org/officeDocument/2006/relationships" r:id="rId405"/>
        </xdr:cNvPr>
        <xdr:cNvSpPr>
          <a:spLocks noChangeAspect="1" noChangeArrowheads="1"/>
        </xdr:cNvSpPr>
      </xdr:nvSpPr>
      <xdr:spPr bwMode="auto">
        <a:xfrm>
          <a:off x="29451300" y="1950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10</xdr:row>
      <xdr:rowOff>0</xdr:rowOff>
    </xdr:from>
    <xdr:to>
      <xdr:col>0</xdr:col>
      <xdr:colOff>889000</xdr:colOff>
      <xdr:row>12</xdr:row>
      <xdr:rowOff>38100</xdr:rowOff>
    </xdr:to>
    <xdr:pic>
      <xdr:nvPicPr>
        <xdr:cNvPr id="1368" name="Picture 289" descr="magen de YESSENIA PATRICIA INCHUÑA VALDEZ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9710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10</xdr:row>
      <xdr:rowOff>0</xdr:rowOff>
    </xdr:from>
    <xdr:to>
      <xdr:col>1</xdr:col>
      <xdr:colOff>609600</xdr:colOff>
      <xdr:row>11</xdr:row>
      <xdr:rowOff>101600</xdr:rowOff>
    </xdr:to>
    <xdr:sp macro="" textlink="">
      <xdr:nvSpPr>
        <xdr:cNvPr id="1369" name="AutoShape 290" descr="alificaciones de YESSENIA PATRICIA INCHUÑA VALDEZ">
          <a:hlinkClick xmlns:r="http://schemas.openxmlformats.org/officeDocument/2006/relationships" r:id="rId407"/>
        </xdr:cNvPr>
        <xdr:cNvSpPr>
          <a:spLocks noChangeAspect="1" noChangeArrowheads="1"/>
        </xdr:cNvSpPr>
      </xdr:nvSpPr>
      <xdr:spPr bwMode="auto">
        <a:xfrm>
          <a:off x="1384300" y="1971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1370" name="AutoShape 291" descr="nálsisis de calificaciones">
          <a:hlinkClick xmlns:r="http://schemas.openxmlformats.org/officeDocument/2006/relationships" r:id="rId408"/>
        </xdr:cNvPr>
        <xdr:cNvSpPr>
          <a:spLocks noChangeAspect="1" noChangeArrowheads="1"/>
        </xdr:cNvSpPr>
      </xdr:nvSpPr>
      <xdr:spPr bwMode="auto">
        <a:xfrm>
          <a:off x="29451300" y="1971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10</xdr:row>
      <xdr:rowOff>0</xdr:rowOff>
    </xdr:from>
    <xdr:to>
      <xdr:col>0</xdr:col>
      <xdr:colOff>889000</xdr:colOff>
      <xdr:row>12</xdr:row>
      <xdr:rowOff>38100</xdr:rowOff>
    </xdr:to>
    <xdr:pic>
      <xdr:nvPicPr>
        <xdr:cNvPr id="1371" name="Picture 292" descr="magen de MARIA XIMENA JIMENEZ CANO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19913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10</xdr:row>
      <xdr:rowOff>0</xdr:rowOff>
    </xdr:from>
    <xdr:to>
      <xdr:col>1</xdr:col>
      <xdr:colOff>609600</xdr:colOff>
      <xdr:row>11</xdr:row>
      <xdr:rowOff>101600</xdr:rowOff>
    </xdr:to>
    <xdr:sp macro="" textlink="">
      <xdr:nvSpPr>
        <xdr:cNvPr id="1372" name="AutoShape 293" descr="alificaciones de MARIA XIMENA JIMENEZ CANO">
          <a:hlinkClick xmlns:r="http://schemas.openxmlformats.org/officeDocument/2006/relationships" r:id="rId410"/>
        </xdr:cNvPr>
        <xdr:cNvSpPr>
          <a:spLocks noChangeAspect="1" noChangeArrowheads="1"/>
        </xdr:cNvSpPr>
      </xdr:nvSpPr>
      <xdr:spPr bwMode="auto">
        <a:xfrm>
          <a:off x="1384300" y="1991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1373" name="AutoShape 294" descr="nálsisis de calificaciones">
          <a:hlinkClick xmlns:r="http://schemas.openxmlformats.org/officeDocument/2006/relationships" r:id="rId411"/>
        </xdr:cNvPr>
        <xdr:cNvSpPr>
          <a:spLocks noChangeAspect="1" noChangeArrowheads="1"/>
        </xdr:cNvSpPr>
      </xdr:nvSpPr>
      <xdr:spPr bwMode="auto">
        <a:xfrm>
          <a:off x="29451300" y="1991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10</xdr:row>
      <xdr:rowOff>0</xdr:rowOff>
    </xdr:from>
    <xdr:to>
      <xdr:col>0</xdr:col>
      <xdr:colOff>889000</xdr:colOff>
      <xdr:row>12</xdr:row>
      <xdr:rowOff>38100</xdr:rowOff>
    </xdr:to>
    <xdr:pic>
      <xdr:nvPicPr>
        <xdr:cNvPr id="1374" name="Picture 295" descr="magen de NICOLE MARIE  JOHNSON ORIHUELA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0116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10</xdr:row>
      <xdr:rowOff>0</xdr:rowOff>
    </xdr:from>
    <xdr:to>
      <xdr:col>1</xdr:col>
      <xdr:colOff>609600</xdr:colOff>
      <xdr:row>11</xdr:row>
      <xdr:rowOff>101600</xdr:rowOff>
    </xdr:to>
    <xdr:sp macro="" textlink="">
      <xdr:nvSpPr>
        <xdr:cNvPr id="1375" name="AutoShape 296" descr="alificaciones de NICOLE MARIE  JOHNSON ORIHUELA">
          <a:hlinkClick xmlns:r="http://schemas.openxmlformats.org/officeDocument/2006/relationships" r:id="rId413"/>
        </xdr:cNvPr>
        <xdr:cNvSpPr>
          <a:spLocks noChangeAspect="1" noChangeArrowheads="1"/>
        </xdr:cNvSpPr>
      </xdr:nvSpPr>
      <xdr:spPr bwMode="auto">
        <a:xfrm>
          <a:off x="1384300" y="2011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1376" name="AutoShape 297" descr="nálsisis de calificaciones">
          <a:hlinkClick xmlns:r="http://schemas.openxmlformats.org/officeDocument/2006/relationships" r:id="rId414"/>
        </xdr:cNvPr>
        <xdr:cNvSpPr>
          <a:spLocks noChangeAspect="1" noChangeArrowheads="1"/>
        </xdr:cNvSpPr>
      </xdr:nvSpPr>
      <xdr:spPr bwMode="auto">
        <a:xfrm>
          <a:off x="29451300" y="2011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10</xdr:row>
      <xdr:rowOff>0</xdr:rowOff>
    </xdr:from>
    <xdr:to>
      <xdr:col>0</xdr:col>
      <xdr:colOff>889000</xdr:colOff>
      <xdr:row>12</xdr:row>
      <xdr:rowOff>38100</xdr:rowOff>
    </xdr:to>
    <xdr:pic>
      <xdr:nvPicPr>
        <xdr:cNvPr id="1377" name="Picture 298" descr="magen de CARLO SEBASTIAN LA PORTA LEON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/>
        <a:srcRect/>
        <a:stretch>
          <a:fillRect/>
        </a:stretch>
      </xdr:blipFill>
      <xdr:spPr bwMode="auto">
        <a:xfrm>
          <a:off x="444500" y="20320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10</xdr:row>
      <xdr:rowOff>0</xdr:rowOff>
    </xdr:from>
    <xdr:to>
      <xdr:col>1</xdr:col>
      <xdr:colOff>609600</xdr:colOff>
      <xdr:row>11</xdr:row>
      <xdr:rowOff>101600</xdr:rowOff>
    </xdr:to>
    <xdr:sp macro="" textlink="">
      <xdr:nvSpPr>
        <xdr:cNvPr id="1378" name="AutoShape 299" descr="alificaciones de CARLO SEBASTIAN LA PORTA LEON">
          <a:hlinkClick xmlns:r="http://schemas.openxmlformats.org/officeDocument/2006/relationships" r:id="rId417"/>
        </xdr:cNvPr>
        <xdr:cNvSpPr>
          <a:spLocks noChangeAspect="1" noChangeArrowheads="1"/>
        </xdr:cNvSpPr>
      </xdr:nvSpPr>
      <xdr:spPr bwMode="auto">
        <a:xfrm>
          <a:off x="1384300" y="2032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1379" name="AutoShape 300" descr="nálsisis de calificaciones">
          <a:hlinkClick xmlns:r="http://schemas.openxmlformats.org/officeDocument/2006/relationships" r:id="rId418"/>
        </xdr:cNvPr>
        <xdr:cNvSpPr>
          <a:spLocks noChangeAspect="1" noChangeArrowheads="1"/>
        </xdr:cNvSpPr>
      </xdr:nvSpPr>
      <xdr:spPr bwMode="auto">
        <a:xfrm>
          <a:off x="29451300" y="2032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10</xdr:row>
      <xdr:rowOff>0</xdr:rowOff>
    </xdr:from>
    <xdr:to>
      <xdr:col>0</xdr:col>
      <xdr:colOff>889000</xdr:colOff>
      <xdr:row>12</xdr:row>
      <xdr:rowOff>38100</xdr:rowOff>
    </xdr:to>
    <xdr:pic>
      <xdr:nvPicPr>
        <xdr:cNvPr id="1380" name="Picture 301" descr="magen de JOSE MARIA LAIME RODRIGUEZ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0523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10</xdr:row>
      <xdr:rowOff>0</xdr:rowOff>
    </xdr:from>
    <xdr:to>
      <xdr:col>1</xdr:col>
      <xdr:colOff>609600</xdr:colOff>
      <xdr:row>11</xdr:row>
      <xdr:rowOff>101600</xdr:rowOff>
    </xdr:to>
    <xdr:sp macro="" textlink="">
      <xdr:nvSpPr>
        <xdr:cNvPr id="1381" name="AutoShape 302" descr="alificaciones de JOSE MARIA LAIME RODRIGUEZ">
          <a:hlinkClick xmlns:r="http://schemas.openxmlformats.org/officeDocument/2006/relationships" r:id="rId420"/>
        </xdr:cNvPr>
        <xdr:cNvSpPr>
          <a:spLocks noChangeAspect="1" noChangeArrowheads="1"/>
        </xdr:cNvSpPr>
      </xdr:nvSpPr>
      <xdr:spPr bwMode="auto">
        <a:xfrm>
          <a:off x="1384300" y="2052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1382" name="AutoShape 303" descr="nálsisis de calificaciones">
          <a:hlinkClick xmlns:r="http://schemas.openxmlformats.org/officeDocument/2006/relationships" r:id="rId421"/>
        </xdr:cNvPr>
        <xdr:cNvSpPr>
          <a:spLocks noChangeAspect="1" noChangeArrowheads="1"/>
        </xdr:cNvSpPr>
      </xdr:nvSpPr>
      <xdr:spPr bwMode="auto">
        <a:xfrm>
          <a:off x="29451300" y="2052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pic>
      <xdr:nvPicPr>
        <xdr:cNvPr id="1383" name="Picture 304" descr="magen de DARWIN RONNY LEYVA CHOQUE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0726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11</xdr:row>
      <xdr:rowOff>0</xdr:rowOff>
    </xdr:from>
    <xdr:to>
      <xdr:col>1</xdr:col>
      <xdr:colOff>609600</xdr:colOff>
      <xdr:row>12</xdr:row>
      <xdr:rowOff>101600</xdr:rowOff>
    </xdr:to>
    <xdr:sp macro="" textlink="">
      <xdr:nvSpPr>
        <xdr:cNvPr id="1384" name="AutoShape 305" descr="alificaciones de DARWIN RONNY LEYVA CHOQUE">
          <a:hlinkClick xmlns:r="http://schemas.openxmlformats.org/officeDocument/2006/relationships" r:id="rId423"/>
        </xdr:cNvPr>
        <xdr:cNvSpPr>
          <a:spLocks noChangeAspect="1" noChangeArrowheads="1"/>
        </xdr:cNvSpPr>
      </xdr:nvSpPr>
      <xdr:spPr bwMode="auto">
        <a:xfrm>
          <a:off x="1384300" y="2072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385" name="AutoShape 306" descr="nálsisis de calificaciones">
          <a:hlinkClick xmlns:r="http://schemas.openxmlformats.org/officeDocument/2006/relationships" r:id="rId424"/>
        </xdr:cNvPr>
        <xdr:cNvSpPr>
          <a:spLocks noChangeAspect="1" noChangeArrowheads="1"/>
        </xdr:cNvSpPr>
      </xdr:nvSpPr>
      <xdr:spPr bwMode="auto">
        <a:xfrm>
          <a:off x="29451300" y="2072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pic>
      <xdr:nvPicPr>
        <xdr:cNvPr id="1386" name="Picture 307" descr="magen de CATTALYNE FABIOLA LIGARDA GUTIERREZ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/>
        <a:srcRect/>
        <a:stretch>
          <a:fillRect/>
        </a:stretch>
      </xdr:blipFill>
      <xdr:spPr bwMode="auto">
        <a:xfrm>
          <a:off x="444500" y="20929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11</xdr:row>
      <xdr:rowOff>0</xdr:rowOff>
    </xdr:from>
    <xdr:to>
      <xdr:col>1</xdr:col>
      <xdr:colOff>609600</xdr:colOff>
      <xdr:row>12</xdr:row>
      <xdr:rowOff>101600</xdr:rowOff>
    </xdr:to>
    <xdr:sp macro="" textlink="">
      <xdr:nvSpPr>
        <xdr:cNvPr id="1387" name="AutoShape 308" descr="alificaciones de CATTALYNE FABIOLA LIGARDA GUTIERREZ">
          <a:hlinkClick xmlns:r="http://schemas.openxmlformats.org/officeDocument/2006/relationships" r:id="rId427"/>
        </xdr:cNvPr>
        <xdr:cNvSpPr>
          <a:spLocks noChangeAspect="1" noChangeArrowheads="1"/>
        </xdr:cNvSpPr>
      </xdr:nvSpPr>
      <xdr:spPr bwMode="auto">
        <a:xfrm>
          <a:off x="1384300" y="2092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388" name="AutoShape 309" descr="nálsisis de calificaciones">
          <a:hlinkClick xmlns:r="http://schemas.openxmlformats.org/officeDocument/2006/relationships" r:id="rId428"/>
        </xdr:cNvPr>
        <xdr:cNvSpPr>
          <a:spLocks noChangeAspect="1" noChangeArrowheads="1"/>
        </xdr:cNvSpPr>
      </xdr:nvSpPr>
      <xdr:spPr bwMode="auto">
        <a:xfrm>
          <a:off x="29451300" y="2092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pic>
      <xdr:nvPicPr>
        <xdr:cNvPr id="1389" name="Picture 310" descr="magen de ALVARO ABRAHAM LINAREZ GONZALES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1132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11</xdr:row>
      <xdr:rowOff>0</xdr:rowOff>
    </xdr:from>
    <xdr:to>
      <xdr:col>1</xdr:col>
      <xdr:colOff>609600</xdr:colOff>
      <xdr:row>12</xdr:row>
      <xdr:rowOff>101600</xdr:rowOff>
    </xdr:to>
    <xdr:sp macro="" textlink="">
      <xdr:nvSpPr>
        <xdr:cNvPr id="1390" name="AutoShape 311" descr="alificaciones de ALVARO ABRAHAM LINAREZ GONZALES">
          <a:hlinkClick xmlns:r="http://schemas.openxmlformats.org/officeDocument/2006/relationships" r:id="rId430"/>
        </xdr:cNvPr>
        <xdr:cNvSpPr>
          <a:spLocks noChangeAspect="1" noChangeArrowheads="1"/>
        </xdr:cNvSpPr>
      </xdr:nvSpPr>
      <xdr:spPr bwMode="auto">
        <a:xfrm>
          <a:off x="1384300" y="2113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391" name="AutoShape 312" descr="nálsisis de calificaciones">
          <a:hlinkClick xmlns:r="http://schemas.openxmlformats.org/officeDocument/2006/relationships" r:id="rId431"/>
        </xdr:cNvPr>
        <xdr:cNvSpPr>
          <a:spLocks noChangeAspect="1" noChangeArrowheads="1"/>
        </xdr:cNvSpPr>
      </xdr:nvSpPr>
      <xdr:spPr bwMode="auto">
        <a:xfrm>
          <a:off x="29451300" y="2113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pic>
      <xdr:nvPicPr>
        <xdr:cNvPr id="1392" name="Picture 313" descr="magen de ABRAHAM DANIEL LLERENA CHAVEZ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1336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11</xdr:row>
      <xdr:rowOff>0</xdr:rowOff>
    </xdr:from>
    <xdr:to>
      <xdr:col>1</xdr:col>
      <xdr:colOff>609600</xdr:colOff>
      <xdr:row>12</xdr:row>
      <xdr:rowOff>101600</xdr:rowOff>
    </xdr:to>
    <xdr:sp macro="" textlink="">
      <xdr:nvSpPr>
        <xdr:cNvPr id="1393" name="AutoShape 314" descr="alificaciones de ABRAHAM DANIEL LLERENA CHAVEZ">
          <a:hlinkClick xmlns:r="http://schemas.openxmlformats.org/officeDocument/2006/relationships" r:id="rId433"/>
        </xdr:cNvPr>
        <xdr:cNvSpPr>
          <a:spLocks noChangeAspect="1" noChangeArrowheads="1"/>
        </xdr:cNvSpPr>
      </xdr:nvSpPr>
      <xdr:spPr bwMode="auto">
        <a:xfrm>
          <a:off x="1384300" y="2133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394" name="AutoShape 315" descr="nálsisis de calificaciones">
          <a:hlinkClick xmlns:r="http://schemas.openxmlformats.org/officeDocument/2006/relationships" r:id="rId434"/>
        </xdr:cNvPr>
        <xdr:cNvSpPr>
          <a:spLocks noChangeAspect="1" noChangeArrowheads="1"/>
        </xdr:cNvSpPr>
      </xdr:nvSpPr>
      <xdr:spPr bwMode="auto">
        <a:xfrm>
          <a:off x="29451300" y="2133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pic>
      <xdr:nvPicPr>
        <xdr:cNvPr id="1395" name="Picture 316" descr="magen de PIER ALEXANDER LLOSA FLORES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1539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11</xdr:row>
      <xdr:rowOff>0</xdr:rowOff>
    </xdr:from>
    <xdr:to>
      <xdr:col>1</xdr:col>
      <xdr:colOff>609600</xdr:colOff>
      <xdr:row>12</xdr:row>
      <xdr:rowOff>101600</xdr:rowOff>
    </xdr:to>
    <xdr:sp macro="" textlink="">
      <xdr:nvSpPr>
        <xdr:cNvPr id="1396" name="AutoShape 317" descr="alificaciones de PIER ALEXANDER LLOSA FLORES">
          <a:hlinkClick xmlns:r="http://schemas.openxmlformats.org/officeDocument/2006/relationships" r:id="rId436"/>
        </xdr:cNvPr>
        <xdr:cNvSpPr>
          <a:spLocks noChangeAspect="1" noChangeArrowheads="1"/>
        </xdr:cNvSpPr>
      </xdr:nvSpPr>
      <xdr:spPr bwMode="auto">
        <a:xfrm>
          <a:off x="1384300" y="2153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397" name="AutoShape 318" descr="nálsisis de calificaciones">
          <a:hlinkClick xmlns:r="http://schemas.openxmlformats.org/officeDocument/2006/relationships" r:id="rId437"/>
        </xdr:cNvPr>
        <xdr:cNvSpPr>
          <a:spLocks noChangeAspect="1" noChangeArrowheads="1"/>
        </xdr:cNvSpPr>
      </xdr:nvSpPr>
      <xdr:spPr bwMode="auto">
        <a:xfrm>
          <a:off x="29451300" y="2153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pic>
      <xdr:nvPicPr>
        <xdr:cNvPr id="1398" name="Picture 319" descr="magen de SANDRA CAROLINA LOAIZA MANRIQUE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1742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11</xdr:row>
      <xdr:rowOff>0</xdr:rowOff>
    </xdr:from>
    <xdr:to>
      <xdr:col>1</xdr:col>
      <xdr:colOff>609600</xdr:colOff>
      <xdr:row>12</xdr:row>
      <xdr:rowOff>101600</xdr:rowOff>
    </xdr:to>
    <xdr:sp macro="" textlink="">
      <xdr:nvSpPr>
        <xdr:cNvPr id="1399" name="AutoShape 320" descr="alificaciones de SANDRA CAROLINA LOAIZA MANRIQUE">
          <a:hlinkClick xmlns:r="http://schemas.openxmlformats.org/officeDocument/2006/relationships" r:id="rId439"/>
        </xdr:cNvPr>
        <xdr:cNvSpPr>
          <a:spLocks noChangeAspect="1" noChangeArrowheads="1"/>
        </xdr:cNvSpPr>
      </xdr:nvSpPr>
      <xdr:spPr bwMode="auto">
        <a:xfrm>
          <a:off x="1384300" y="2174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400" name="AutoShape 321" descr="nálsisis de calificaciones">
          <a:hlinkClick xmlns:r="http://schemas.openxmlformats.org/officeDocument/2006/relationships" r:id="rId440"/>
        </xdr:cNvPr>
        <xdr:cNvSpPr>
          <a:spLocks noChangeAspect="1" noChangeArrowheads="1"/>
        </xdr:cNvSpPr>
      </xdr:nvSpPr>
      <xdr:spPr bwMode="auto">
        <a:xfrm>
          <a:off x="29451300" y="2174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pic>
      <xdr:nvPicPr>
        <xdr:cNvPr id="1401" name="Picture 322" descr="magen de MANUEL ALEJANDRO LOPEZ CORRALES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/>
        <a:srcRect/>
        <a:stretch>
          <a:fillRect/>
        </a:stretch>
      </xdr:blipFill>
      <xdr:spPr bwMode="auto">
        <a:xfrm>
          <a:off x="444500" y="21945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11</xdr:row>
      <xdr:rowOff>0</xdr:rowOff>
    </xdr:from>
    <xdr:to>
      <xdr:col>1</xdr:col>
      <xdr:colOff>609600</xdr:colOff>
      <xdr:row>12</xdr:row>
      <xdr:rowOff>101600</xdr:rowOff>
    </xdr:to>
    <xdr:sp macro="" textlink="">
      <xdr:nvSpPr>
        <xdr:cNvPr id="1402" name="AutoShape 323" descr="alificaciones de MANUEL ALEJANDRO LOPEZ CORRALES">
          <a:hlinkClick xmlns:r="http://schemas.openxmlformats.org/officeDocument/2006/relationships" r:id="rId443"/>
        </xdr:cNvPr>
        <xdr:cNvSpPr>
          <a:spLocks noChangeAspect="1" noChangeArrowheads="1"/>
        </xdr:cNvSpPr>
      </xdr:nvSpPr>
      <xdr:spPr bwMode="auto">
        <a:xfrm>
          <a:off x="1384300" y="2194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403" name="AutoShape 324" descr="nálsisis de calificaciones">
          <a:hlinkClick xmlns:r="http://schemas.openxmlformats.org/officeDocument/2006/relationships" r:id="rId444"/>
        </xdr:cNvPr>
        <xdr:cNvSpPr>
          <a:spLocks noChangeAspect="1" noChangeArrowheads="1"/>
        </xdr:cNvSpPr>
      </xdr:nvSpPr>
      <xdr:spPr bwMode="auto">
        <a:xfrm>
          <a:off x="29451300" y="2194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pic>
      <xdr:nvPicPr>
        <xdr:cNvPr id="1404" name="Picture 325" descr="magen de MICHAEL FERNANDO LUQUE ALVITES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2148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11</xdr:row>
      <xdr:rowOff>0</xdr:rowOff>
    </xdr:from>
    <xdr:to>
      <xdr:col>1</xdr:col>
      <xdr:colOff>609600</xdr:colOff>
      <xdr:row>12</xdr:row>
      <xdr:rowOff>101600</xdr:rowOff>
    </xdr:to>
    <xdr:sp macro="" textlink="">
      <xdr:nvSpPr>
        <xdr:cNvPr id="1405" name="AutoShape 326" descr="alificaciones de MICHAEL FERNANDO LUQUE ALVITES">
          <a:hlinkClick xmlns:r="http://schemas.openxmlformats.org/officeDocument/2006/relationships" r:id="rId446"/>
        </xdr:cNvPr>
        <xdr:cNvSpPr>
          <a:spLocks noChangeAspect="1" noChangeArrowheads="1"/>
        </xdr:cNvSpPr>
      </xdr:nvSpPr>
      <xdr:spPr bwMode="auto">
        <a:xfrm>
          <a:off x="1384300" y="2214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406" name="AutoShape 327" descr="nálsisis de calificaciones">
          <a:hlinkClick xmlns:r="http://schemas.openxmlformats.org/officeDocument/2006/relationships" r:id="rId447"/>
        </xdr:cNvPr>
        <xdr:cNvSpPr>
          <a:spLocks noChangeAspect="1" noChangeArrowheads="1"/>
        </xdr:cNvSpPr>
      </xdr:nvSpPr>
      <xdr:spPr bwMode="auto">
        <a:xfrm>
          <a:off x="29451300" y="2214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pic>
      <xdr:nvPicPr>
        <xdr:cNvPr id="1407" name="Picture 328" descr="magen de LUIS GUILLERMO LUQUE SILVA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2352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11</xdr:row>
      <xdr:rowOff>0</xdr:rowOff>
    </xdr:from>
    <xdr:to>
      <xdr:col>1</xdr:col>
      <xdr:colOff>609600</xdr:colOff>
      <xdr:row>12</xdr:row>
      <xdr:rowOff>101600</xdr:rowOff>
    </xdr:to>
    <xdr:sp macro="" textlink="">
      <xdr:nvSpPr>
        <xdr:cNvPr id="1408" name="AutoShape 329" descr="alificaciones de LUIS GUILLERMO LUQUE SILVA">
          <a:hlinkClick xmlns:r="http://schemas.openxmlformats.org/officeDocument/2006/relationships" r:id="rId449"/>
        </xdr:cNvPr>
        <xdr:cNvSpPr>
          <a:spLocks noChangeAspect="1" noChangeArrowheads="1"/>
        </xdr:cNvSpPr>
      </xdr:nvSpPr>
      <xdr:spPr bwMode="auto">
        <a:xfrm>
          <a:off x="1384300" y="2235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409" name="AutoShape 330" descr="nálsisis de calificaciones">
          <a:hlinkClick xmlns:r="http://schemas.openxmlformats.org/officeDocument/2006/relationships" r:id="rId450"/>
        </xdr:cNvPr>
        <xdr:cNvSpPr>
          <a:spLocks noChangeAspect="1" noChangeArrowheads="1"/>
        </xdr:cNvSpPr>
      </xdr:nvSpPr>
      <xdr:spPr bwMode="auto">
        <a:xfrm>
          <a:off x="29451300" y="2235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10" name="Picture 331" descr="magen de ERIKA PAOLA MACHACA RAMOS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2555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11" name="AutoShape 332" descr="alificaciones de ERIKA PAOLA MACHACA RAMOS">
          <a:hlinkClick xmlns:r="http://schemas.openxmlformats.org/officeDocument/2006/relationships" r:id="rId452"/>
        </xdr:cNvPr>
        <xdr:cNvSpPr>
          <a:spLocks noChangeAspect="1" noChangeArrowheads="1"/>
        </xdr:cNvSpPr>
      </xdr:nvSpPr>
      <xdr:spPr bwMode="auto">
        <a:xfrm>
          <a:off x="1384300" y="2255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12" name="AutoShape 333" descr="nálsisis de calificaciones">
          <a:hlinkClick xmlns:r="http://schemas.openxmlformats.org/officeDocument/2006/relationships" r:id="rId453"/>
        </xdr:cNvPr>
        <xdr:cNvSpPr>
          <a:spLocks noChangeAspect="1" noChangeArrowheads="1"/>
        </xdr:cNvSpPr>
      </xdr:nvSpPr>
      <xdr:spPr bwMode="auto">
        <a:xfrm>
          <a:off x="29451300" y="2255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13" name="Picture 334" descr="magen de LESTHER GEAM PIERE MANRIQUE GARCIA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2758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14" name="AutoShape 335" descr="alificaciones de LESTHER GEAM PIERE MANRIQUE GARCIA">
          <a:hlinkClick xmlns:r="http://schemas.openxmlformats.org/officeDocument/2006/relationships" r:id="rId455"/>
        </xdr:cNvPr>
        <xdr:cNvSpPr>
          <a:spLocks noChangeAspect="1" noChangeArrowheads="1"/>
        </xdr:cNvSpPr>
      </xdr:nvSpPr>
      <xdr:spPr bwMode="auto">
        <a:xfrm>
          <a:off x="1384300" y="2275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15" name="AutoShape 336" descr="nálsisis de calificaciones">
          <a:hlinkClick xmlns:r="http://schemas.openxmlformats.org/officeDocument/2006/relationships" r:id="rId456"/>
        </xdr:cNvPr>
        <xdr:cNvSpPr>
          <a:spLocks noChangeAspect="1" noChangeArrowheads="1"/>
        </xdr:cNvSpPr>
      </xdr:nvSpPr>
      <xdr:spPr bwMode="auto">
        <a:xfrm>
          <a:off x="29451300" y="2275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16" name="Picture 337" descr="magen de FLOR MARYANA  MANRIQUE RIVERA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2961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17" name="AutoShape 338" descr="alificaciones de FLOR MARYANA  MANRIQUE RIVERA">
          <a:hlinkClick xmlns:r="http://schemas.openxmlformats.org/officeDocument/2006/relationships" r:id="rId458"/>
        </xdr:cNvPr>
        <xdr:cNvSpPr>
          <a:spLocks noChangeAspect="1" noChangeArrowheads="1"/>
        </xdr:cNvSpPr>
      </xdr:nvSpPr>
      <xdr:spPr bwMode="auto">
        <a:xfrm>
          <a:off x="1384300" y="2296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18" name="AutoShape 339" descr="nálsisis de calificaciones">
          <a:hlinkClick xmlns:r="http://schemas.openxmlformats.org/officeDocument/2006/relationships" r:id="rId459"/>
        </xdr:cNvPr>
        <xdr:cNvSpPr>
          <a:spLocks noChangeAspect="1" noChangeArrowheads="1"/>
        </xdr:cNvSpPr>
      </xdr:nvSpPr>
      <xdr:spPr bwMode="auto">
        <a:xfrm>
          <a:off x="29451300" y="2296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19" name="Picture 340" descr="magen de ALEX JUNNIOR MAYTA AGUILAR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3164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20" name="AutoShape 341" descr="alificaciones de ALEX JUNNIOR MAYTA AGUILAR">
          <a:hlinkClick xmlns:r="http://schemas.openxmlformats.org/officeDocument/2006/relationships" r:id="rId461"/>
        </xdr:cNvPr>
        <xdr:cNvSpPr>
          <a:spLocks noChangeAspect="1" noChangeArrowheads="1"/>
        </xdr:cNvSpPr>
      </xdr:nvSpPr>
      <xdr:spPr bwMode="auto">
        <a:xfrm>
          <a:off x="1384300" y="2316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21" name="AutoShape 342" descr="nálsisis de calificaciones">
          <a:hlinkClick xmlns:r="http://schemas.openxmlformats.org/officeDocument/2006/relationships" r:id="rId462"/>
        </xdr:cNvPr>
        <xdr:cNvSpPr>
          <a:spLocks noChangeAspect="1" noChangeArrowheads="1"/>
        </xdr:cNvSpPr>
      </xdr:nvSpPr>
      <xdr:spPr bwMode="auto">
        <a:xfrm>
          <a:off x="29451300" y="2316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22" name="Picture 343" descr="magen de GIAN CARLOS MAYTA ALVAREZ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3368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23" name="AutoShape 344" descr="alificaciones de GIAN CARLOS MAYTA ALVAREZ">
          <a:hlinkClick xmlns:r="http://schemas.openxmlformats.org/officeDocument/2006/relationships" r:id="rId464"/>
        </xdr:cNvPr>
        <xdr:cNvSpPr>
          <a:spLocks noChangeAspect="1" noChangeArrowheads="1"/>
        </xdr:cNvSpPr>
      </xdr:nvSpPr>
      <xdr:spPr bwMode="auto">
        <a:xfrm>
          <a:off x="1384300" y="2336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24" name="AutoShape 345" descr="nálsisis de calificaciones">
          <a:hlinkClick xmlns:r="http://schemas.openxmlformats.org/officeDocument/2006/relationships" r:id="rId465"/>
        </xdr:cNvPr>
        <xdr:cNvSpPr>
          <a:spLocks noChangeAspect="1" noChangeArrowheads="1"/>
        </xdr:cNvSpPr>
      </xdr:nvSpPr>
      <xdr:spPr bwMode="auto">
        <a:xfrm>
          <a:off x="29451300" y="2336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25" name="Picture 346" descr="magen de DIEGO GONZALO MIRANDA PEREZ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3571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26" name="AutoShape 347" descr="alificaciones de DIEGO GONZALO MIRANDA PEREZ">
          <a:hlinkClick xmlns:r="http://schemas.openxmlformats.org/officeDocument/2006/relationships" r:id="rId467"/>
        </xdr:cNvPr>
        <xdr:cNvSpPr>
          <a:spLocks noChangeAspect="1" noChangeArrowheads="1"/>
        </xdr:cNvSpPr>
      </xdr:nvSpPr>
      <xdr:spPr bwMode="auto">
        <a:xfrm>
          <a:off x="1384300" y="2357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27" name="AutoShape 348" descr="nálsisis de calificaciones">
          <a:hlinkClick xmlns:r="http://schemas.openxmlformats.org/officeDocument/2006/relationships" r:id="rId468"/>
        </xdr:cNvPr>
        <xdr:cNvSpPr>
          <a:spLocks noChangeAspect="1" noChangeArrowheads="1"/>
        </xdr:cNvSpPr>
      </xdr:nvSpPr>
      <xdr:spPr bwMode="auto">
        <a:xfrm>
          <a:off x="29451300" y="2357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28" name="Picture 349" descr="magen de EDUARDO ALCIDES MOLLINEDO CHAVEZ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3774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29" name="AutoShape 350" descr="alificaciones de EDUARDO ALCIDES MOLLINEDO CHAVEZ">
          <a:hlinkClick xmlns:r="http://schemas.openxmlformats.org/officeDocument/2006/relationships" r:id="rId470"/>
        </xdr:cNvPr>
        <xdr:cNvSpPr>
          <a:spLocks noChangeAspect="1" noChangeArrowheads="1"/>
        </xdr:cNvSpPr>
      </xdr:nvSpPr>
      <xdr:spPr bwMode="auto">
        <a:xfrm>
          <a:off x="1384300" y="2377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30" name="AutoShape 351" descr="nálsisis de calificaciones">
          <a:hlinkClick xmlns:r="http://schemas.openxmlformats.org/officeDocument/2006/relationships" r:id="rId471"/>
        </xdr:cNvPr>
        <xdr:cNvSpPr>
          <a:spLocks noChangeAspect="1" noChangeArrowheads="1"/>
        </xdr:cNvSpPr>
      </xdr:nvSpPr>
      <xdr:spPr bwMode="auto">
        <a:xfrm>
          <a:off x="29451300" y="2377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31" name="Picture 352" descr="magen de DEYVY OSCAR MOROCHARA YANA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3977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32" name="AutoShape 353" descr="alificaciones de DEYVY OSCAR MOROCHARA YANA">
          <a:hlinkClick xmlns:r="http://schemas.openxmlformats.org/officeDocument/2006/relationships" r:id="rId473"/>
        </xdr:cNvPr>
        <xdr:cNvSpPr>
          <a:spLocks noChangeAspect="1" noChangeArrowheads="1"/>
        </xdr:cNvSpPr>
      </xdr:nvSpPr>
      <xdr:spPr bwMode="auto">
        <a:xfrm>
          <a:off x="1384300" y="2397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33" name="AutoShape 354" descr="nálsisis de calificaciones">
          <a:hlinkClick xmlns:r="http://schemas.openxmlformats.org/officeDocument/2006/relationships" r:id="rId474"/>
        </xdr:cNvPr>
        <xdr:cNvSpPr>
          <a:spLocks noChangeAspect="1" noChangeArrowheads="1"/>
        </xdr:cNvSpPr>
      </xdr:nvSpPr>
      <xdr:spPr bwMode="auto">
        <a:xfrm>
          <a:off x="29451300" y="2397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34" name="Picture 355" descr="magen de BIANCA KARELIA MURGUIA ARIAS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4180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35" name="AutoShape 356" descr="alificaciones de BIANCA KARELIA MURGUIA ARIAS">
          <a:hlinkClick xmlns:r="http://schemas.openxmlformats.org/officeDocument/2006/relationships" r:id="rId476"/>
        </xdr:cNvPr>
        <xdr:cNvSpPr>
          <a:spLocks noChangeAspect="1" noChangeArrowheads="1"/>
        </xdr:cNvSpPr>
      </xdr:nvSpPr>
      <xdr:spPr bwMode="auto">
        <a:xfrm>
          <a:off x="1384300" y="2418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36" name="AutoShape 357" descr="nálsisis de calificaciones">
          <a:hlinkClick xmlns:r="http://schemas.openxmlformats.org/officeDocument/2006/relationships" r:id="rId477"/>
        </xdr:cNvPr>
        <xdr:cNvSpPr>
          <a:spLocks noChangeAspect="1" noChangeArrowheads="1"/>
        </xdr:cNvSpPr>
      </xdr:nvSpPr>
      <xdr:spPr bwMode="auto">
        <a:xfrm>
          <a:off x="29451300" y="2418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37" name="Picture 358" descr="magen de JESUS RONY NEYRA BECERRA">
          <a:hlinkClick xmlns:r="http://schemas.openxmlformats.org/officeDocument/2006/relationships" r:id="rId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4384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38" name="AutoShape 359" descr="alificaciones de JESUS RONY NEYRA BECERRA">
          <a:hlinkClick xmlns:r="http://schemas.openxmlformats.org/officeDocument/2006/relationships" r:id="rId479"/>
        </xdr:cNvPr>
        <xdr:cNvSpPr>
          <a:spLocks noChangeAspect="1" noChangeArrowheads="1"/>
        </xdr:cNvSpPr>
      </xdr:nvSpPr>
      <xdr:spPr bwMode="auto">
        <a:xfrm>
          <a:off x="1384300" y="2438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39" name="AutoShape 360" descr="nálsisis de calificaciones">
          <a:hlinkClick xmlns:r="http://schemas.openxmlformats.org/officeDocument/2006/relationships" r:id="rId480"/>
        </xdr:cNvPr>
        <xdr:cNvSpPr>
          <a:spLocks noChangeAspect="1" noChangeArrowheads="1"/>
        </xdr:cNvSpPr>
      </xdr:nvSpPr>
      <xdr:spPr bwMode="auto">
        <a:xfrm>
          <a:off x="29451300" y="2438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50800</xdr:rowOff>
    </xdr:to>
    <xdr:pic>
      <xdr:nvPicPr>
        <xdr:cNvPr id="1440" name="Picture 361" descr="magen de VICTOR FRANCINET NUÑEZ SUMERINDE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4587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12</xdr:row>
      <xdr:rowOff>0</xdr:rowOff>
    </xdr:from>
    <xdr:to>
      <xdr:col>1</xdr:col>
      <xdr:colOff>609600</xdr:colOff>
      <xdr:row>13</xdr:row>
      <xdr:rowOff>101600</xdr:rowOff>
    </xdr:to>
    <xdr:sp macro="" textlink="">
      <xdr:nvSpPr>
        <xdr:cNvPr id="1441" name="AutoShape 362" descr="alificaciones de VICTOR FRANCINET NUÑEZ SUMERINDE">
          <a:hlinkClick xmlns:r="http://schemas.openxmlformats.org/officeDocument/2006/relationships" r:id="rId482"/>
        </xdr:cNvPr>
        <xdr:cNvSpPr>
          <a:spLocks noChangeAspect="1" noChangeArrowheads="1"/>
        </xdr:cNvSpPr>
      </xdr:nvSpPr>
      <xdr:spPr bwMode="auto">
        <a:xfrm>
          <a:off x="1384300" y="2458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442" name="AutoShape 363" descr="nálsisis de calificaciones">
          <a:hlinkClick xmlns:r="http://schemas.openxmlformats.org/officeDocument/2006/relationships" r:id="rId483"/>
        </xdr:cNvPr>
        <xdr:cNvSpPr>
          <a:spLocks noChangeAspect="1" noChangeArrowheads="1"/>
        </xdr:cNvSpPr>
      </xdr:nvSpPr>
      <xdr:spPr bwMode="auto">
        <a:xfrm>
          <a:off x="29451300" y="2458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43" name="Picture 364" descr="magen de JORGE BRAYAN OCHARAN RAMOS">
          <a:hlinkClick xmlns:r="http://schemas.openxmlformats.org/officeDocument/2006/relationships" r:id="rId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4790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44" name="AutoShape 365" descr="alificaciones de JORGE BRAYAN OCHARAN RAMOS">
          <a:hlinkClick xmlns:r="http://schemas.openxmlformats.org/officeDocument/2006/relationships" r:id="rId485"/>
        </xdr:cNvPr>
        <xdr:cNvSpPr>
          <a:spLocks noChangeAspect="1" noChangeArrowheads="1"/>
        </xdr:cNvSpPr>
      </xdr:nvSpPr>
      <xdr:spPr bwMode="auto">
        <a:xfrm>
          <a:off x="1384300" y="2479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45" name="AutoShape 366" descr="nálsisis de calificaciones">
          <a:hlinkClick xmlns:r="http://schemas.openxmlformats.org/officeDocument/2006/relationships" r:id="rId486"/>
        </xdr:cNvPr>
        <xdr:cNvSpPr>
          <a:spLocks noChangeAspect="1" noChangeArrowheads="1"/>
        </xdr:cNvSpPr>
      </xdr:nvSpPr>
      <xdr:spPr bwMode="auto">
        <a:xfrm>
          <a:off x="29451300" y="2479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46" name="Picture 367" descr="magen de WILBERT JUNIOR OSIS ORELLANA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4993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47" name="AutoShape 368" descr="alificaciones de WILBERT JUNIOR OSIS ORELLANA">
          <a:hlinkClick xmlns:r="http://schemas.openxmlformats.org/officeDocument/2006/relationships" r:id="rId488"/>
        </xdr:cNvPr>
        <xdr:cNvSpPr>
          <a:spLocks noChangeAspect="1" noChangeArrowheads="1"/>
        </xdr:cNvSpPr>
      </xdr:nvSpPr>
      <xdr:spPr bwMode="auto">
        <a:xfrm>
          <a:off x="1384300" y="2499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48" name="AutoShape 369" descr="nálsisis de calificaciones">
          <a:hlinkClick xmlns:r="http://schemas.openxmlformats.org/officeDocument/2006/relationships" r:id="rId489"/>
        </xdr:cNvPr>
        <xdr:cNvSpPr>
          <a:spLocks noChangeAspect="1" noChangeArrowheads="1"/>
        </xdr:cNvSpPr>
      </xdr:nvSpPr>
      <xdr:spPr bwMode="auto">
        <a:xfrm>
          <a:off x="29451300" y="2499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49" name="Picture 370" descr="magen de CESAR EDU PACO POLOSI">
          <a:hlinkClick xmlns:r="http://schemas.openxmlformats.org/officeDocument/2006/relationships" r:id="rId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5196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50" name="AutoShape 371" descr="alificaciones de CESAR EDU PACO POLOSI">
          <a:hlinkClick xmlns:r="http://schemas.openxmlformats.org/officeDocument/2006/relationships" r:id="rId491"/>
        </xdr:cNvPr>
        <xdr:cNvSpPr>
          <a:spLocks noChangeAspect="1" noChangeArrowheads="1"/>
        </xdr:cNvSpPr>
      </xdr:nvSpPr>
      <xdr:spPr bwMode="auto">
        <a:xfrm>
          <a:off x="1384300" y="2519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51" name="AutoShape 372" descr="nálsisis de calificaciones">
          <a:hlinkClick xmlns:r="http://schemas.openxmlformats.org/officeDocument/2006/relationships" r:id="rId492"/>
        </xdr:cNvPr>
        <xdr:cNvSpPr>
          <a:spLocks noChangeAspect="1" noChangeArrowheads="1"/>
        </xdr:cNvSpPr>
      </xdr:nvSpPr>
      <xdr:spPr bwMode="auto">
        <a:xfrm>
          <a:off x="29451300" y="2519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52" name="Picture 373" descr="magen de FRECIA GIMENA LETTY PACORI PICHA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5400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53" name="AutoShape 374" descr="alificaciones de FRECIA GIMENA LETTY PACORI PICHA">
          <a:hlinkClick xmlns:r="http://schemas.openxmlformats.org/officeDocument/2006/relationships" r:id="rId494"/>
        </xdr:cNvPr>
        <xdr:cNvSpPr>
          <a:spLocks noChangeAspect="1" noChangeArrowheads="1"/>
        </xdr:cNvSpPr>
      </xdr:nvSpPr>
      <xdr:spPr bwMode="auto">
        <a:xfrm>
          <a:off x="1384300" y="2540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54" name="AutoShape 375" descr="nálsisis de calificaciones">
          <a:hlinkClick xmlns:r="http://schemas.openxmlformats.org/officeDocument/2006/relationships" r:id="rId495"/>
        </xdr:cNvPr>
        <xdr:cNvSpPr>
          <a:spLocks noChangeAspect="1" noChangeArrowheads="1"/>
        </xdr:cNvSpPr>
      </xdr:nvSpPr>
      <xdr:spPr bwMode="auto">
        <a:xfrm>
          <a:off x="29451300" y="2540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55" name="Picture 376" descr="magen de CARLOS MIGUEL PAREDES MANSILLA">
          <a:hlinkClick xmlns:r="http://schemas.openxmlformats.org/officeDocument/2006/relationships" r:id="rId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5603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56" name="AutoShape 377" descr="alificaciones de CARLOS MIGUEL PAREDES MANSILLA">
          <a:hlinkClick xmlns:r="http://schemas.openxmlformats.org/officeDocument/2006/relationships" r:id="rId497"/>
        </xdr:cNvPr>
        <xdr:cNvSpPr>
          <a:spLocks noChangeAspect="1" noChangeArrowheads="1"/>
        </xdr:cNvSpPr>
      </xdr:nvSpPr>
      <xdr:spPr bwMode="auto">
        <a:xfrm>
          <a:off x="1384300" y="256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57" name="AutoShape 378" descr="nálsisis de calificaciones">
          <a:hlinkClick xmlns:r="http://schemas.openxmlformats.org/officeDocument/2006/relationships" r:id="rId498"/>
        </xdr:cNvPr>
        <xdr:cNvSpPr>
          <a:spLocks noChangeAspect="1" noChangeArrowheads="1"/>
        </xdr:cNvSpPr>
      </xdr:nvSpPr>
      <xdr:spPr bwMode="auto">
        <a:xfrm>
          <a:off x="29451300" y="256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58" name="Picture 379" descr="magen de YOSSELIN VANESSA PERALES BARRIOS 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5806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59" name="AutoShape 380" descr="alificaciones de YOSSELIN VANESSA PERALES BARRIOS ">
          <a:hlinkClick xmlns:r="http://schemas.openxmlformats.org/officeDocument/2006/relationships" r:id="rId500"/>
        </xdr:cNvPr>
        <xdr:cNvSpPr>
          <a:spLocks noChangeAspect="1" noChangeArrowheads="1"/>
        </xdr:cNvSpPr>
      </xdr:nvSpPr>
      <xdr:spPr bwMode="auto">
        <a:xfrm>
          <a:off x="1384300" y="258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60" name="AutoShape 381" descr="nálsisis de calificaciones">
          <a:hlinkClick xmlns:r="http://schemas.openxmlformats.org/officeDocument/2006/relationships" r:id="rId501"/>
        </xdr:cNvPr>
        <xdr:cNvSpPr>
          <a:spLocks noChangeAspect="1" noChangeArrowheads="1"/>
        </xdr:cNvSpPr>
      </xdr:nvSpPr>
      <xdr:spPr bwMode="auto">
        <a:xfrm>
          <a:off x="29451300" y="258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61" name="Picture 382" descr="magen de SERGIO ALONSO PINTO CALDERON">
          <a:hlinkClick xmlns:r="http://schemas.openxmlformats.org/officeDocument/2006/relationships" r:id="rId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6009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62" name="AutoShape 383" descr="alificaciones de SERGIO ALONSO PINTO CALDERON">
          <a:hlinkClick xmlns:r="http://schemas.openxmlformats.org/officeDocument/2006/relationships" r:id="rId503"/>
        </xdr:cNvPr>
        <xdr:cNvSpPr>
          <a:spLocks noChangeAspect="1" noChangeArrowheads="1"/>
        </xdr:cNvSpPr>
      </xdr:nvSpPr>
      <xdr:spPr bwMode="auto">
        <a:xfrm>
          <a:off x="1384300" y="260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63" name="AutoShape 384" descr="nálsisis de calificaciones">
          <a:hlinkClick xmlns:r="http://schemas.openxmlformats.org/officeDocument/2006/relationships" r:id="rId504"/>
        </xdr:cNvPr>
        <xdr:cNvSpPr>
          <a:spLocks noChangeAspect="1" noChangeArrowheads="1"/>
        </xdr:cNvSpPr>
      </xdr:nvSpPr>
      <xdr:spPr bwMode="auto">
        <a:xfrm>
          <a:off x="29451300" y="260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64" name="Picture 385" descr="magen de HENRY  HOWARD PINTO RODRIGUEZ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62128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65" name="AutoShape 386" descr="alificaciones de HENRY  HOWARD PINTO RODRIGUEZ">
          <a:hlinkClick xmlns:r="http://schemas.openxmlformats.org/officeDocument/2006/relationships" r:id="rId506"/>
        </xdr:cNvPr>
        <xdr:cNvSpPr>
          <a:spLocks noChangeAspect="1" noChangeArrowheads="1"/>
        </xdr:cNvSpPr>
      </xdr:nvSpPr>
      <xdr:spPr bwMode="auto">
        <a:xfrm>
          <a:off x="1384300" y="262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66" name="AutoShape 387" descr="nálsisis de calificaciones">
          <a:hlinkClick xmlns:r="http://schemas.openxmlformats.org/officeDocument/2006/relationships" r:id="rId507"/>
        </xdr:cNvPr>
        <xdr:cNvSpPr>
          <a:spLocks noChangeAspect="1" noChangeArrowheads="1"/>
        </xdr:cNvSpPr>
      </xdr:nvSpPr>
      <xdr:spPr bwMode="auto">
        <a:xfrm>
          <a:off x="29451300" y="262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67" name="Picture 388" descr="magen de PATRICK JOEL PINTO VELAZCO">
          <a:hlinkClick xmlns:r="http://schemas.openxmlformats.org/officeDocument/2006/relationships" r:id="rId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64160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68" name="AutoShape 389" descr="alificaciones de PATRICK JOEL PINTO VELAZCO">
          <a:hlinkClick xmlns:r="http://schemas.openxmlformats.org/officeDocument/2006/relationships" r:id="rId509"/>
        </xdr:cNvPr>
        <xdr:cNvSpPr>
          <a:spLocks noChangeAspect="1" noChangeArrowheads="1"/>
        </xdr:cNvSpPr>
      </xdr:nvSpPr>
      <xdr:spPr bwMode="auto">
        <a:xfrm>
          <a:off x="1384300" y="264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69" name="AutoShape 390" descr="nálsisis de calificaciones">
          <a:hlinkClick xmlns:r="http://schemas.openxmlformats.org/officeDocument/2006/relationships" r:id="rId510"/>
        </xdr:cNvPr>
        <xdr:cNvSpPr>
          <a:spLocks noChangeAspect="1" noChangeArrowheads="1"/>
        </xdr:cNvSpPr>
      </xdr:nvSpPr>
      <xdr:spPr bwMode="auto">
        <a:xfrm>
          <a:off x="29451300" y="264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70" name="Picture 391" descr="magen de HOLGUER MARCO POLO ROCA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66192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71" name="AutoShape 392" descr="alificaciones de HOLGUER MARCO POLO ROCA">
          <a:hlinkClick xmlns:r="http://schemas.openxmlformats.org/officeDocument/2006/relationships" r:id="rId512"/>
        </xdr:cNvPr>
        <xdr:cNvSpPr>
          <a:spLocks noChangeAspect="1" noChangeArrowheads="1"/>
        </xdr:cNvSpPr>
      </xdr:nvSpPr>
      <xdr:spPr bwMode="auto">
        <a:xfrm>
          <a:off x="1384300" y="266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72" name="AutoShape 393" descr="nálsisis de calificaciones">
          <a:hlinkClick xmlns:r="http://schemas.openxmlformats.org/officeDocument/2006/relationships" r:id="rId513"/>
        </xdr:cNvPr>
        <xdr:cNvSpPr>
          <a:spLocks noChangeAspect="1" noChangeArrowheads="1"/>
        </xdr:cNvSpPr>
      </xdr:nvSpPr>
      <xdr:spPr bwMode="auto">
        <a:xfrm>
          <a:off x="29451300" y="266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73" name="Picture 394" descr="magen de BRYAN JEANARTHUR PUMA VILLALTA">
          <a:hlinkClick xmlns:r="http://schemas.openxmlformats.org/officeDocument/2006/relationships" r:id="rId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68224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74" name="AutoShape 395" descr="alificaciones de BRYAN JEANARTHUR PUMA VILLALTA">
          <a:hlinkClick xmlns:r="http://schemas.openxmlformats.org/officeDocument/2006/relationships" r:id="rId515"/>
        </xdr:cNvPr>
        <xdr:cNvSpPr>
          <a:spLocks noChangeAspect="1" noChangeArrowheads="1"/>
        </xdr:cNvSpPr>
      </xdr:nvSpPr>
      <xdr:spPr bwMode="auto">
        <a:xfrm>
          <a:off x="1384300" y="268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75" name="AutoShape 396" descr="nálsisis de calificaciones">
          <a:hlinkClick xmlns:r="http://schemas.openxmlformats.org/officeDocument/2006/relationships" r:id="rId516"/>
        </xdr:cNvPr>
        <xdr:cNvSpPr>
          <a:spLocks noChangeAspect="1" noChangeArrowheads="1"/>
        </xdr:cNvSpPr>
      </xdr:nvSpPr>
      <xdr:spPr bwMode="auto">
        <a:xfrm>
          <a:off x="29451300" y="268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63500</xdr:rowOff>
    </xdr:to>
    <xdr:pic>
      <xdr:nvPicPr>
        <xdr:cNvPr id="1476" name="Picture 397" descr="magen de JORGE MIGUEL QUIÑONES GAMERO">
          <a:hlinkClick xmlns:r="http://schemas.openxmlformats.org/officeDocument/2006/relationships" r:id="rId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444500" y="27025600"/>
          <a:ext cx="444500" cy="444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13</xdr:row>
      <xdr:rowOff>0</xdr:rowOff>
    </xdr:from>
    <xdr:to>
      <xdr:col>1</xdr:col>
      <xdr:colOff>609600</xdr:colOff>
      <xdr:row>14</xdr:row>
      <xdr:rowOff>114300</xdr:rowOff>
    </xdr:to>
    <xdr:sp macro="" textlink="">
      <xdr:nvSpPr>
        <xdr:cNvPr id="1477" name="AutoShape 398" descr="alificaciones de JORGE MIGUEL QUIÑONES GAMERO">
          <a:hlinkClick xmlns:r="http://schemas.openxmlformats.org/officeDocument/2006/relationships" r:id="rId518"/>
        </xdr:cNvPr>
        <xdr:cNvSpPr>
          <a:spLocks noChangeAspect="1" noChangeArrowheads="1"/>
        </xdr:cNvSpPr>
      </xdr:nvSpPr>
      <xdr:spPr bwMode="auto">
        <a:xfrm>
          <a:off x="1384300" y="270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478" name="AutoShape 399" descr="nálsisis de calificaciones">
          <a:hlinkClick xmlns:r="http://schemas.openxmlformats.org/officeDocument/2006/relationships" r:id="rId519"/>
        </xdr:cNvPr>
        <xdr:cNvSpPr>
          <a:spLocks noChangeAspect="1" noChangeArrowheads="1"/>
        </xdr:cNvSpPr>
      </xdr:nvSpPr>
      <xdr:spPr bwMode="auto">
        <a:xfrm>
          <a:off x="29451300" y="270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17</xdr:row>
      <xdr:rowOff>0</xdr:rowOff>
    </xdr:from>
    <xdr:to>
      <xdr:col>1</xdr:col>
      <xdr:colOff>609600</xdr:colOff>
      <xdr:row>18</xdr:row>
      <xdr:rowOff>101600</xdr:rowOff>
    </xdr:to>
    <xdr:sp macro="" textlink="">
      <xdr:nvSpPr>
        <xdr:cNvPr id="1479" name="AutoShape 400" descr="alificaciones de JESUS ANTONIO ALPACA REND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4300" y="34163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18</xdr:row>
      <xdr:rowOff>0</xdr:rowOff>
    </xdr:from>
    <xdr:to>
      <xdr:col>1</xdr:col>
      <xdr:colOff>609600</xdr:colOff>
      <xdr:row>19</xdr:row>
      <xdr:rowOff>101600</xdr:rowOff>
    </xdr:to>
    <xdr:sp macro="" textlink="">
      <xdr:nvSpPr>
        <xdr:cNvPr id="1481" name="AutoShape 402" descr="alificaciones de YESICA DAYANA AQUINO CHAMA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4300" y="36195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19</xdr:row>
      <xdr:rowOff>0</xdr:rowOff>
    </xdr:from>
    <xdr:to>
      <xdr:col>1</xdr:col>
      <xdr:colOff>609600</xdr:colOff>
      <xdr:row>20</xdr:row>
      <xdr:rowOff>101600</xdr:rowOff>
    </xdr:to>
    <xdr:sp macro="" textlink="">
      <xdr:nvSpPr>
        <xdr:cNvPr id="1483" name="AutoShape 404" descr="alificaciones de JOSE ISMAEL CAHUANA TUR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4300" y="38227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20</xdr:row>
      <xdr:rowOff>0</xdr:rowOff>
    </xdr:from>
    <xdr:to>
      <xdr:col>1</xdr:col>
      <xdr:colOff>609600</xdr:colOff>
      <xdr:row>21</xdr:row>
      <xdr:rowOff>101600</xdr:rowOff>
    </xdr:to>
    <xdr:sp macro="" textlink="">
      <xdr:nvSpPr>
        <xdr:cNvPr id="1485" name="AutoShape 406" descr="alificaciones de CARLOS MANUEL CASTRO SEVILLAN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4300" y="40259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21</xdr:row>
      <xdr:rowOff>0</xdr:rowOff>
    </xdr:from>
    <xdr:to>
      <xdr:col>1</xdr:col>
      <xdr:colOff>609600</xdr:colOff>
      <xdr:row>22</xdr:row>
      <xdr:rowOff>101600</xdr:rowOff>
    </xdr:to>
    <xdr:sp macro="" textlink="">
      <xdr:nvSpPr>
        <xdr:cNvPr id="1487" name="AutoShape 408" descr="alificaciones de LUIS DAVID CCOPA CRUZ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4300" y="42291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22</xdr:row>
      <xdr:rowOff>0</xdr:rowOff>
    </xdr:from>
    <xdr:to>
      <xdr:col>1</xdr:col>
      <xdr:colOff>609600</xdr:colOff>
      <xdr:row>23</xdr:row>
      <xdr:rowOff>101600</xdr:rowOff>
    </xdr:to>
    <xdr:sp macro="" textlink="">
      <xdr:nvSpPr>
        <xdr:cNvPr id="1489" name="AutoShape 410" descr="alificaciones de DIEGO COLQUE RAMOS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4300" y="44323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23</xdr:row>
      <xdr:rowOff>0</xdr:rowOff>
    </xdr:from>
    <xdr:to>
      <xdr:col>1</xdr:col>
      <xdr:colOff>609600</xdr:colOff>
      <xdr:row>24</xdr:row>
      <xdr:rowOff>101600</xdr:rowOff>
    </xdr:to>
    <xdr:sp macro="" textlink="">
      <xdr:nvSpPr>
        <xdr:cNvPr id="1491" name="AutoShape 412" descr="alificaciones de CHRISTIAN LUIS VALOIS JUAREZ MEDINA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384300" y="46355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24</xdr:row>
      <xdr:rowOff>0</xdr:rowOff>
    </xdr:from>
    <xdr:to>
      <xdr:col>1</xdr:col>
      <xdr:colOff>609600</xdr:colOff>
      <xdr:row>25</xdr:row>
      <xdr:rowOff>101600</xdr:rowOff>
    </xdr:to>
    <xdr:sp macro="" textlink="">
      <xdr:nvSpPr>
        <xdr:cNvPr id="1493" name="AutoShape 414" descr="alificaciones de FRANCISCO LUCIO MAGAÑO TAPI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384300" y="48387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25</xdr:row>
      <xdr:rowOff>0</xdr:rowOff>
    </xdr:from>
    <xdr:to>
      <xdr:col>1</xdr:col>
      <xdr:colOff>609600</xdr:colOff>
      <xdr:row>26</xdr:row>
      <xdr:rowOff>101600</xdr:rowOff>
    </xdr:to>
    <xdr:sp macro="" textlink="">
      <xdr:nvSpPr>
        <xdr:cNvPr id="1495" name="AutoShape 416" descr="alificaciones de JUNIOR JAVIER MAYTA CO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384300" y="50419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26</xdr:row>
      <xdr:rowOff>0</xdr:rowOff>
    </xdr:from>
    <xdr:to>
      <xdr:col>1</xdr:col>
      <xdr:colOff>609600</xdr:colOff>
      <xdr:row>27</xdr:row>
      <xdr:rowOff>101600</xdr:rowOff>
    </xdr:to>
    <xdr:sp macro="" textlink="">
      <xdr:nvSpPr>
        <xdr:cNvPr id="1497" name="AutoShape 418" descr="alificaciones de NELSON OLIVER MONROY MAMANI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384300" y="52451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27</xdr:row>
      <xdr:rowOff>0</xdr:rowOff>
    </xdr:from>
    <xdr:to>
      <xdr:col>1</xdr:col>
      <xdr:colOff>609600</xdr:colOff>
      <xdr:row>28</xdr:row>
      <xdr:rowOff>101600</xdr:rowOff>
    </xdr:to>
    <xdr:sp macro="" textlink="">
      <xdr:nvSpPr>
        <xdr:cNvPr id="1499" name="AutoShape 420" descr="alificaciones de LUIS NIEBLES MAMAN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384300" y="54483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28</xdr:row>
      <xdr:rowOff>0</xdr:rowOff>
    </xdr:from>
    <xdr:to>
      <xdr:col>1</xdr:col>
      <xdr:colOff>609600</xdr:colOff>
      <xdr:row>29</xdr:row>
      <xdr:rowOff>101600</xdr:rowOff>
    </xdr:to>
    <xdr:sp macro="" textlink="">
      <xdr:nvSpPr>
        <xdr:cNvPr id="1501" name="AutoShape 422" descr="alificaciones de CRISTOPHER NUÑEZ DEL PRADO MANSILLA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384300" y="56515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29</xdr:row>
      <xdr:rowOff>0</xdr:rowOff>
    </xdr:from>
    <xdr:to>
      <xdr:col>1</xdr:col>
      <xdr:colOff>609600</xdr:colOff>
      <xdr:row>30</xdr:row>
      <xdr:rowOff>101600</xdr:rowOff>
    </xdr:to>
    <xdr:sp macro="" textlink="">
      <xdr:nvSpPr>
        <xdr:cNvPr id="1503" name="AutoShape 424" descr="alificaciones de MOISES YRWING PACHECO TORRE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1384300" y="58547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30</xdr:row>
      <xdr:rowOff>0</xdr:rowOff>
    </xdr:from>
    <xdr:to>
      <xdr:col>1</xdr:col>
      <xdr:colOff>609600</xdr:colOff>
      <xdr:row>31</xdr:row>
      <xdr:rowOff>101600</xdr:rowOff>
    </xdr:to>
    <xdr:sp macro="" textlink="">
      <xdr:nvSpPr>
        <xdr:cNvPr id="1505" name="AutoShape 426" descr="alificaciones de DIANA LUCIA RODRIGUEZ DELGADO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384300" y="60579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31</xdr:row>
      <xdr:rowOff>0</xdr:rowOff>
    </xdr:from>
    <xdr:to>
      <xdr:col>1</xdr:col>
      <xdr:colOff>609600</xdr:colOff>
      <xdr:row>32</xdr:row>
      <xdr:rowOff>101600</xdr:rowOff>
    </xdr:to>
    <xdr:sp macro="" textlink="">
      <xdr:nvSpPr>
        <xdr:cNvPr id="1507" name="AutoShape 428" descr="alificaciones de DIEGO EMANUEL JESUS SANCHEZ CHA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1384300" y="62611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3</xdr:row>
      <xdr:rowOff>0</xdr:rowOff>
    </xdr:from>
    <xdr:to>
      <xdr:col>7</xdr:col>
      <xdr:colOff>609600</xdr:colOff>
      <xdr:row>4</xdr:row>
      <xdr:rowOff>101600</xdr:rowOff>
    </xdr:to>
    <xdr:sp macro="" textlink="">
      <xdr:nvSpPr>
        <xdr:cNvPr id="2" name="AutoShape 400" descr="alificaciones de JESUS ANTONIO ALPACA REND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4300" y="34163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4</xdr:row>
      <xdr:rowOff>0</xdr:rowOff>
    </xdr:from>
    <xdr:to>
      <xdr:col>7</xdr:col>
      <xdr:colOff>609600</xdr:colOff>
      <xdr:row>5</xdr:row>
      <xdr:rowOff>101600</xdr:rowOff>
    </xdr:to>
    <xdr:sp macro="" textlink="">
      <xdr:nvSpPr>
        <xdr:cNvPr id="3" name="AutoShape 402" descr="alificaciones de YESICA DAYANA AQUINO CHAMA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4300" y="36195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5</xdr:row>
      <xdr:rowOff>0</xdr:rowOff>
    </xdr:from>
    <xdr:to>
      <xdr:col>7</xdr:col>
      <xdr:colOff>609600</xdr:colOff>
      <xdr:row>6</xdr:row>
      <xdr:rowOff>101600</xdr:rowOff>
    </xdr:to>
    <xdr:sp macro="" textlink="">
      <xdr:nvSpPr>
        <xdr:cNvPr id="4" name="AutoShape 404" descr="alificaciones de JOSE ISMAEL CAHUANA TUR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4300" y="38227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6</xdr:row>
      <xdr:rowOff>0</xdr:rowOff>
    </xdr:from>
    <xdr:to>
      <xdr:col>7</xdr:col>
      <xdr:colOff>609600</xdr:colOff>
      <xdr:row>7</xdr:row>
      <xdr:rowOff>101600</xdr:rowOff>
    </xdr:to>
    <xdr:sp macro="" textlink="">
      <xdr:nvSpPr>
        <xdr:cNvPr id="5" name="AutoShape 406" descr="alificaciones de CARLOS MANUEL CASTRO SEVILLAN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4300" y="40259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7</xdr:row>
      <xdr:rowOff>0</xdr:rowOff>
    </xdr:from>
    <xdr:to>
      <xdr:col>7</xdr:col>
      <xdr:colOff>609600</xdr:colOff>
      <xdr:row>8</xdr:row>
      <xdr:rowOff>101600</xdr:rowOff>
    </xdr:to>
    <xdr:sp macro="" textlink="">
      <xdr:nvSpPr>
        <xdr:cNvPr id="6" name="AutoShape 408" descr="alificaciones de LUIS DAVID CCOPA CRUZ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4300" y="42291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8</xdr:row>
      <xdr:rowOff>0</xdr:rowOff>
    </xdr:from>
    <xdr:to>
      <xdr:col>7</xdr:col>
      <xdr:colOff>609600</xdr:colOff>
      <xdr:row>9</xdr:row>
      <xdr:rowOff>101600</xdr:rowOff>
    </xdr:to>
    <xdr:sp macro="" textlink="">
      <xdr:nvSpPr>
        <xdr:cNvPr id="7" name="AutoShape 410" descr="alificaciones de DIEGO COLQUE RAMOS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4300" y="44323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9</xdr:row>
      <xdr:rowOff>0</xdr:rowOff>
    </xdr:from>
    <xdr:to>
      <xdr:col>7</xdr:col>
      <xdr:colOff>609600</xdr:colOff>
      <xdr:row>10</xdr:row>
      <xdr:rowOff>101600</xdr:rowOff>
    </xdr:to>
    <xdr:sp macro="" textlink="">
      <xdr:nvSpPr>
        <xdr:cNvPr id="8" name="AutoShape 412" descr="alificaciones de CHRISTIAN LUIS VALOIS JUAREZ MEDINA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384300" y="46355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10</xdr:row>
      <xdr:rowOff>0</xdr:rowOff>
    </xdr:from>
    <xdr:to>
      <xdr:col>7</xdr:col>
      <xdr:colOff>609600</xdr:colOff>
      <xdr:row>11</xdr:row>
      <xdr:rowOff>101600</xdr:rowOff>
    </xdr:to>
    <xdr:sp macro="" textlink="">
      <xdr:nvSpPr>
        <xdr:cNvPr id="9" name="AutoShape 414" descr="alificaciones de FRANCISCO LUCIO MAGAÑO TAPI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384300" y="48387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11</xdr:row>
      <xdr:rowOff>0</xdr:rowOff>
    </xdr:from>
    <xdr:to>
      <xdr:col>7</xdr:col>
      <xdr:colOff>609600</xdr:colOff>
      <xdr:row>12</xdr:row>
      <xdr:rowOff>101600</xdr:rowOff>
    </xdr:to>
    <xdr:sp macro="" textlink="">
      <xdr:nvSpPr>
        <xdr:cNvPr id="10" name="AutoShape 416" descr="alificaciones de JUNIOR JAVIER MAYTA CO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384300" y="50419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12</xdr:row>
      <xdr:rowOff>0</xdr:rowOff>
    </xdr:from>
    <xdr:to>
      <xdr:col>7</xdr:col>
      <xdr:colOff>609600</xdr:colOff>
      <xdr:row>13</xdr:row>
      <xdr:rowOff>101600</xdr:rowOff>
    </xdr:to>
    <xdr:sp macro="" textlink="">
      <xdr:nvSpPr>
        <xdr:cNvPr id="11" name="AutoShape 418" descr="alificaciones de NELSON OLIVER MONROY MAMANI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384300" y="52451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13</xdr:row>
      <xdr:rowOff>0</xdr:rowOff>
    </xdr:from>
    <xdr:to>
      <xdr:col>7</xdr:col>
      <xdr:colOff>609600</xdr:colOff>
      <xdr:row>14</xdr:row>
      <xdr:rowOff>101600</xdr:rowOff>
    </xdr:to>
    <xdr:sp macro="" textlink="">
      <xdr:nvSpPr>
        <xdr:cNvPr id="12" name="AutoShape 420" descr="alificaciones de LUIS NIEBLES MAMAN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384300" y="54483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14</xdr:row>
      <xdr:rowOff>0</xdr:rowOff>
    </xdr:from>
    <xdr:to>
      <xdr:col>7</xdr:col>
      <xdr:colOff>609600</xdr:colOff>
      <xdr:row>15</xdr:row>
      <xdr:rowOff>101600</xdr:rowOff>
    </xdr:to>
    <xdr:sp macro="" textlink="">
      <xdr:nvSpPr>
        <xdr:cNvPr id="13" name="AutoShape 422" descr="alificaciones de CRISTOPHER NUÑEZ DEL PRADO MANSILLA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384300" y="56515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15</xdr:row>
      <xdr:rowOff>0</xdr:rowOff>
    </xdr:from>
    <xdr:to>
      <xdr:col>7</xdr:col>
      <xdr:colOff>609600</xdr:colOff>
      <xdr:row>16</xdr:row>
      <xdr:rowOff>101600</xdr:rowOff>
    </xdr:to>
    <xdr:sp macro="" textlink="">
      <xdr:nvSpPr>
        <xdr:cNvPr id="14" name="AutoShape 424" descr="alificaciones de MOISES YRWING PACHECO TORRE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1384300" y="58547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16</xdr:row>
      <xdr:rowOff>0</xdr:rowOff>
    </xdr:from>
    <xdr:to>
      <xdr:col>7</xdr:col>
      <xdr:colOff>609600</xdr:colOff>
      <xdr:row>17</xdr:row>
      <xdr:rowOff>101600</xdr:rowOff>
    </xdr:to>
    <xdr:sp macro="" textlink="">
      <xdr:nvSpPr>
        <xdr:cNvPr id="15" name="AutoShape 426" descr="alificaciones de DIANA LUCIA RODRIGUEZ DELGADO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384300" y="60579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304800</xdr:colOff>
      <xdr:row>17</xdr:row>
      <xdr:rowOff>0</xdr:rowOff>
    </xdr:from>
    <xdr:to>
      <xdr:col>7</xdr:col>
      <xdr:colOff>609600</xdr:colOff>
      <xdr:row>18</xdr:row>
      <xdr:rowOff>101600</xdr:rowOff>
    </xdr:to>
    <xdr:sp macro="" textlink="">
      <xdr:nvSpPr>
        <xdr:cNvPr id="16" name="AutoShape 428" descr="alificaciones de DIEGO EMANUEL JESUS SANCHEZ CHA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1384300" y="62611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422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4" name="Picture 3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422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5" name="Picture 4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8" name="Picture 7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9" name="Picture 8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4" name="Picture 3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5" name="Picture 4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6" name="Picture 5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7" name="Picture 6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" name="AutoShape 1" descr="alificaciones de JESUS ANTONIO ALPACA REND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" name="AutoShape 3" descr="alificaciones de YESICA DAYANA AQUINO CHAMA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" name="AutoShape 5" descr="alificaciones de JOSE ISMAEL CAHUANA TUR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" name="AutoShape 7" descr="alificaciones de CARLOS MANUEL CASTRO SEVILLAN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" name="AutoShape 9" descr="alificaciones de LUIS DAVID CCOPA CRUZ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" name="AutoShape 11" descr="alificaciones de DIEGO COLQUE RAMOS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" name="AutoShape 13" descr="alificaciones de CHRISTIAN LUIS VALOIS JUAREZ MEDIN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" name="AutoShape 15" descr="alificaciones de FRANCISCO LUCIO MAGAÑO TAPI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" name="AutoShape 17" descr="alificaciones de JUNIOR JAVIER MAYTA COA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" name="AutoShape 19" descr="alificaciones de NELSON OLIVER MONROY MAMAN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" name="AutoShape 21" descr="alificaciones de LUIS NIEBLES MAMANI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" name="AutoShape 23" descr="alificaciones de CRISTOPHER NUÑEZ DEL PRADO MANSILLA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" name="AutoShape 25" descr="alificaciones de MOISES YRWING PACHECO TORRES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" name="AutoShape 27" descr="alificaciones de DIANA LUCIA RODRIGUEZ DELGADO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" name="AutoShape 29" descr="alificaciones de DIEGO EMANUEL JESUS SANCHEZ CHA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" name="AutoShape 31" descr="alificaciones de KENNY ROBERT VALDIVIA YAÑEZ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" name="AutoShape 33" descr="alificaciones de JONATHAN RHONY VENTURA APAZA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" name="AutoShape 35" descr="alificaciones de CLAUDIA MILAGROS ZEVALLOS RIVERA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" name="AutoShape 1" descr="alificaciones de FREDY NIMER ALFARO MARROQUIN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" name="AutoShape 3" descr="alificaciones de LUIS ANTHONY ALVAREZ ESCOBEDO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" name="AutoShape 5" descr="alificaciones de COREN LUHANA  ANCCO CALLOAPAZA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" name="AutoShape 7" descr="alificaciones de DIEGO EDUARDO APAZA CACERES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" name="AutoShape 9" descr="alificaciones de JOSE CARLOS AQUINO HUAMANI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" name="AutoShape 11" descr="alificaciones de DENIS RAMIRO ARIVILCA MIRANDA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8" name="AutoShape 13" descr="alificaciones de ALLISON YOANA  ARRATIA ALBARRACIN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9" name="AutoShape 15" descr="alificaciones de KEVIN JHOSEPH  BALDEON CJUM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0" name="AutoShape 17" descr="alificaciones de FABIO SANTIAGO  BARRIGA SOTO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1" name="AutoShape 19" descr="alificaciones de RAMIRO ALBERTO BELLIDO REVILLA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2" name="AutoShape 21" descr="alificaciones de JOSE ANTONIO  BENAVENTE CRUZ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3" name="AutoShape 23" descr="alificaciones de SOPHIA ANDREA BENAVIDES SILVA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4" name="AutoShape 25" descr="alificaciones de EVELYN ALEJANDRA BUSTAMANTE FERNANDEZ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5" name="AutoShape 27" descr="alificaciones de PIERRE CAPARO TORRES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6" name="AutoShape 29" descr="alificaciones de ANDREA NATHALY  CERVANTES CHATA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7" name="AutoShape 31" descr="alificaciones de JUAN JOSE CHIPANA CHIRINOS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8" name="AutoShape 33" descr="alificaciones de MICHAEL CESAR COAGUILA HUARANKA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39" name="AutoShape 35" descr="alificaciones de JOSE ADOLFO  CONDORI QUICAÑ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0" name="AutoShape 37" descr="alificaciones de SHIRLEY GERANYELI CORDOVA ANDIA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1" name="AutoShape 39" descr="alificaciones de SEBASTIAN JESUS CUADROS VALCARCEL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2" name="AutoShape 41" descr="alificaciones de OMAR TEOFILO CURASI MAMANI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3" name="AutoShape 43" descr="alificaciones de DANIEL LEONARDO  DAVALOS RUIZ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4" name="AutoShape 45" descr="alificaciones de PAULA LIZANDRA DEL CARPIO BERNEDO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5" name="AutoShape 47" descr="alificaciones de DALIA KIMBERLY DEZA PANDIA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6" name="AutoShape 49" descr="alificaciones de YOSELIN RAQUEL DIAZ CHOQUE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7" name="AutoShape 51" descr="alificaciones de ALDO RAMIRO DIBAN SALINAS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8" name="AutoShape 53" descr="alificaciones de KATYA PETRONILA  DONGO TORRES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49" name="AutoShape 55" descr="alificaciones de SUE-ELLEN MELISSA DUEÑAS BERMITT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0" name="AutoShape 57" descr="alificaciones de BIANCA ANDREA  DUEÑAS GOMEZ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1" name="AutoShape 59" descr="alificaciones de OSWALDO JEISSON ESCOBAR HUISA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2" name="AutoShape 61" descr="alificaciones de GIOVANNA PAULA  ESCOBEDO DIA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3" name="AutoShape 63" descr="alificaciones de JORGE ARMANDO  ESQUIVEL RODRIGUEZ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4" name="AutoShape 65" descr="alificaciones de DIEGO JESUS UBALDO FERNANDEZ CABERO LAJO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5" name="AutoShape 67" descr="alificaciones de FIDEL ENRIQUE FIGUEROA QUIROZ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6" name="AutoShape 69" descr="alificaciones de ROBERTO CARLOS GAMERO AGUILAR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7" name="AutoShape 71" descr="alificaciones de MIRINA BONY ESTHER  GONZALES RODRIGUEZ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8" name="AutoShape 73" descr="alificaciones de CECILIA LUCRECIA  GUTIERREZ HERNANI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59" name="AutoShape 75" descr="alificaciones de JOSE ALONZO HELD BUENO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0" name="AutoShape 77" descr="alificaciones de DIEGO HERRERA GAMARRA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1" name="AutoShape 79" descr="alificaciones de ROSA MATILDE MARIA FERNANDA  HUAMANI CHAVEZ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2" name="AutoShape 81" descr="alificaciones de SHIOMARA LISBETH  HUARACALLO YANARICO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3" name="AutoShape 83" descr="alificaciones de JOSE ROBERTO HUAYCOCHEA MENDOZA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4" name="AutoShape 85" descr="alificaciones de CRISTIAN EDUARDO HUILLCA GUTIERREZ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5" name="AutoShape 87" descr="alificaciones de YESSENIA PATRICIA INCHUÑA VALDEZ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6" name="AutoShape 89" descr="alificaciones de SAMAEL MARCOS JIMENEZ CHATA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7" name="AutoShape 91" descr="alificaciones de NICOLE MARIE  JOHNSON ORIHUEL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8" name="AutoShape 93" descr="alificaciones de ROMMELL ENRIQUE LA TORRE VILLALBA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69" name="AutoShape 95" descr="alificaciones de DARWIN RONNY LEYVA CHOQUE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0" name="AutoShape 97" descr="alificaciones de ALVARO ABRAHAM LINAREZ GONZALES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1" name="AutoShape 99" descr="alificaciones de MANUEL ALEJANDRO LOPEZ CORRALES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2" name="AutoShape 101" descr="alificaciones de ERIKA PAOLA MACHACA RAMOS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3" name="AutoShape 103" descr="alificaciones de HECTOR HERBERT MANRIQUE MORANTE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4" name="AutoShape 105" descr="alificaciones de FLOR MARYANA  MANRIQUE RIVERA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5" name="AutoShape 107" descr="alificaciones de ALEX JUNNIOR MAYTA AGUILAR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6" name="AutoShape 109" descr="alificaciones de GIAN CARLOS MAYTA ALVAREZ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7" name="AutoShape 111" descr="alificaciones de JEANPAUL SAMIR MEDINA TUME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8" name="AutoShape 115" descr="alificaciones de VLADIMIR MONROY CONDORI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79" name="AutoShape 117" descr="alificaciones de DEYVY OSCAR MOROCHARA YAN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0" name="AutoShape 119" descr="alificaciones de BIANCA KARELIA MURGUIA ARIAS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1" name="AutoShape 121" descr="alificaciones de VICTOR FRANCINET NUÑEZ SUMERINDE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2" name="AutoShape 123" descr="alificaciones de JORGE BRAYAN OCHARAN RAMOS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3" name="AutoShape 125" descr="alificaciones de WILBERT JUNIOR OSIS ORELLANA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4" name="AutoShape 127" descr="alificaciones de CARLOS MIGUEL PAREDES MANSILLA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5" name="AutoShape 129" descr="alificaciones de YOSSELIN VANESSA PERALES BARRIOS 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6" name="AutoShape 131" descr="alificaciones de GUIDO PINARES CHIRINO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7" name="AutoShape 133" descr="alificaciones de SERGIO ALONSO PINTO CALDERON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8" name="AutoShape 135" descr="alificaciones de PATRICK JOEL PINTO VELAZCO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89" name="AutoShape 137" descr="alificaciones de HENRRY JOSE PORTILLA PAREDES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0" name="AutoShape 139" descr="alificaciones de JORGE MIGUEL QUIÑONES GAMERO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1" name="AutoShape 141" descr="alificaciones de CRISTHIAN JOY REIS SERRIN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2" name="AutoShape 143" descr="alificaciones de KEVIN JAIRO RIVERA ZUÑIGA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3" name="AutoShape 145" descr="alificaciones de CESAR MAURICIO  RODRIGUEZ LETONA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4" name="AutoShape 147" descr="alificaciones de MAURICIO ADRIAN  SALAS ARAGON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5" name="AutoShape 149" descr="alificaciones de OLGUER BRIAN SALAS DELGADO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6" name="AutoShape 151" descr="alificaciones de FIDEL KELVIN SALAS FLORES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7" name="AutoShape 153" descr="alificaciones de GUADALUPE SOLANGE SALAS PEREZ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8" name="AutoShape 155" descr="alificaciones de NICOLTS ANALFI SALAZAR PACHECO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99" name="AutoShape 157" descr="alificaciones de ALESSANDRA VANESSA  SEGOVIA LOPEZ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0" name="AutoShape 159" descr="alificaciones de DYDIER IVAN SUCLLA FORTES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1" name="AutoShape 161" descr="alificaciones de JORDAN ANDRE TORREBLANCA CORNEJO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2" name="AutoShape 163" descr="alificaciones de KATHERINE MERCEDES TORRES CHURA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3" name="AutoShape 165" descr="alificaciones de HENRRY ADRIAN TORRES QUISPE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4" name="AutoShape 167" descr="alificaciones de JHON EDUARD TORRES SUAÑA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5" name="AutoShape 169" descr="alificaciones de PEDRO ALEJANDRO EMMANUEL URQUIZO COLLADO">
          <a:hlinkClick xmlns:r="http://schemas.openxmlformats.org/officeDocument/2006/relationships" r:id="rId10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6" name="AutoShape 171" descr="alificaciones de LEONARDO WILFREDO VALCARCEL CASTILLO">
          <a:hlinkClick xmlns:r="http://schemas.openxmlformats.org/officeDocument/2006/relationships" r:id="rId10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7" name="AutoShape 173" descr="alificaciones de EDUARDO ANTONIO VALDIVIA CORNEJO">
          <a:hlinkClick xmlns:r="http://schemas.openxmlformats.org/officeDocument/2006/relationships" r:id="rId10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8" name="AutoShape 175" descr="alificaciones de KATTIA PAOLA VELASQUEZ BEJAR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09" name="AutoShape 177" descr="alificaciones de XIOMARA MILAGROS VELASQUEZ CHAVEZ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0" name="AutoShape 179" descr="alificaciones de KAROL MILAGROS VERA RIVERO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1" name="AutoShape 181" descr="alificaciones de MARCO JOSE  VILLANUEVA TORRES">
          <a:hlinkClick xmlns:r="http://schemas.openxmlformats.org/officeDocument/2006/relationships" r:id="rId10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2" name="AutoShape 183" descr="alificaciones de LUIS ALBERTO  VILLAVICENCIO ANCO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3" name="AutoShape 185" descr="alificaciones de YANINA CRISTAL VILLEGAS CONDORI">
          <a:hlinkClick xmlns:r="http://schemas.openxmlformats.org/officeDocument/2006/relationships" r:id="rId11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4" name="AutoShape 187" descr="alificaciones de IVAN GIANFRANCO YUCRA YUCRA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5" name="AutoShape 189" descr="alificaciones de WILLY PAUL ZEBALLOS ARAMBIDE">
          <a:hlinkClick xmlns:r="http://schemas.openxmlformats.org/officeDocument/2006/relationships" r:id="rId11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6" name="AutoShape 191" descr="alificaciones de SANTIAGO CESAR ZEGARRA VIDAL">
          <a:hlinkClick xmlns:r="http://schemas.openxmlformats.org/officeDocument/2006/relationships" r:id="rId11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7" name="AutoShape 1" descr="alificaciones de JESUS ANTONIO ALPACA REND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8" name="AutoShape 3" descr="alificaciones de YESICA DAYANA AQUINO CHAMA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19" name="AutoShape 5" descr="alificaciones de JOSE ISMAEL CAHUANA TUR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0" name="AutoShape 7" descr="alificaciones de CARLOS MANUEL CASTRO SEVILLAN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1" name="AutoShape 9" descr="alificaciones de LUIS DAVID CCOPA CRUZ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2" name="AutoShape 11" descr="alificaciones de DIEGO COLQUE RAMOS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3" name="AutoShape 13" descr="alificaciones de CHRISTIAN LUIS VALOIS JUAREZ MEDIN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4" name="AutoShape 15" descr="alificaciones de FRANCISCO LUCIO MAGAÑO TAPI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5" name="AutoShape 17" descr="alificaciones de JUNIOR JAVIER MAYTA COA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6" name="AutoShape 19" descr="alificaciones de NELSON OLIVER MONROY MAMAN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7" name="AutoShape 21" descr="alificaciones de LUIS NIEBLES MAMANI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8" name="AutoShape 23" descr="alificaciones de CRISTOPHER NUÑEZ DEL PRADO MANSILLA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29" name="AutoShape 25" descr="alificaciones de MOISES YRWING PACHECO TORRES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0" name="AutoShape 27" descr="alificaciones de DIANA LUCIA RODRIGUEZ DELGADO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1" name="AutoShape 29" descr="alificaciones de DIEGO EMANUEL JESUS SANCHEZ CHA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2" name="AutoShape 31" descr="alificaciones de KENNY ROBERT VALDIVIA YAÑEZ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3" name="AutoShape 33" descr="alificaciones de JONATHAN RHONY VENTURA APAZA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4" name="AutoShape 35" descr="alificaciones de CLAUDIA MILAGROS ZEVALLOS RIVERA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5" name="AutoShape 1" descr="alificaciones de FREDY NIMER ALFARO MARROQUIN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6" name="AutoShape 3" descr="alificaciones de LUIS ANTHONY ALVAREZ ESCOBEDO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7" name="AutoShape 5" descr="alificaciones de COREN LUHANA  ANCCO CALLOAPAZA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8" name="AutoShape 11" descr="alificaciones de DENIS RAMIRO ARIVILCA MIRANDA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39" name="AutoShape 13" descr="alificaciones de ALLISON YOANA  ARRATIA ALBARRACIN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0" name="AutoShape 15" descr="alificaciones de KEVIN JHOSEPH  BALDEON CJUM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1" name="AutoShape 17" descr="alificaciones de FABIO SANTIAGO  BARRIGA SOTO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2" name="AutoShape 19" descr="alificaciones de RAMIRO ALBERTO BELLIDO REVILLA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3" name="AutoShape 21" descr="alificaciones de JOSE ANTONIO  BENAVENTE CRUZ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4" name="AutoShape 23" descr="alificaciones de SOPHIA ANDREA BENAVIDES SILVA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5" name="AutoShape 25" descr="alificaciones de EVELYN ALEJANDRA BUSTAMANTE FERNANDEZ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6" name="AutoShape 27" descr="alificaciones de PIERRE CAPARO TORRES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7" name="AutoShape 29" descr="alificaciones de ANDREA NATHALY  CERVANTES CHATA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8" name="AutoShape 31" descr="alificaciones de JUAN JOSE CHIPANA CHIRINOS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49" name="AutoShape 33" descr="alificaciones de MICHAEL CESAR COAGUILA HUARANKA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0" name="AutoShape 35" descr="alificaciones de JOSE ADOLFO  CONDORI QUICAÑ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1" name="AutoShape 37" descr="alificaciones de SHIRLEY GERANYELI CORDOVA ANDIA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2" name="AutoShape 39" descr="alificaciones de SEBASTIAN JESUS CUADROS VALCARCEL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3" name="AutoShape 41" descr="alificaciones de OMAR TEOFILO CURASI MAMANI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4" name="AutoShape 43" descr="alificaciones de DANIEL LEONARDO  DAVALOS RUIZ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5" name="AutoShape 49" descr="alificaciones de YOSELIN RAQUEL DIAZ CHOQUE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6" name="AutoShape 51" descr="alificaciones de ALDO RAMIRO DIBAN SALINAS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7" name="AutoShape 53" descr="alificaciones de KATYA PETRONILA  DONGO TORRES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8" name="AutoShape 53" descr="alificaciones de KATYA PETRONILA  DONGO TORRES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59" name="AutoShape 55" descr="alificaciones de SUE-ELLEN MELISSA DUEÑAS BERMITT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0" name="AutoShape 59" descr="alificaciones de OSWALDO JEISSON ESCOBAR HUISA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1" name="AutoShape 61" descr="alificaciones de GIOVANNA PAULA  ESCOBEDO DIA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2" name="AutoShape 63" descr="alificaciones de JORGE ARMANDO  ESQUIVEL RODRIGUEZ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3" name="AutoShape 65" descr="alificaciones de DIEGO JESUS UBALDO FERNANDEZ CABERO LAJO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4" name="AutoShape 67" descr="alificaciones de FIDEL ENRIQUE FIGUEROA QUIROZ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5" name="AutoShape 71" descr="alificaciones de MIRINA BONY ESTHER  GONZALES RODRIGUEZ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6" name="AutoShape 73" descr="alificaciones de CECILIA LUCRECIA  GUTIERREZ HERNANI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7" name="AutoShape 75" descr="alificaciones de JOSE ALONZO HELD BUENO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8" name="AutoShape 79" descr="alificaciones de ROSA MATILDE MARIA FERNANDA  HUAMANI CHAVEZ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69" name="AutoShape 81" descr="alificaciones de SHIOMARA LISBETH  HUARACALLO YANARICO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0" name="AutoShape 83" descr="alificaciones de JOSE ROBERTO HUAYCOCHEA MENDOZA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1" name="AutoShape 85" descr="alificaciones de CRISTIAN EDUARDO HUILLCA GUTIERREZ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2" name="AutoShape 87" descr="alificaciones de YESSENIA PATRICIA INCHUÑA VALDEZ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3" name="AutoShape 89" descr="alificaciones de SAMAEL MARCOS JIMENEZ CHATA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4" name="AutoShape 91" descr="alificaciones de NICOLE MARIE  JOHNSON ORIHUEL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5" name="AutoShape 95" descr="alificaciones de DARWIN RONNY LEYVA CHOQUE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6" name="AutoShape 97" descr="alificaciones de ALVARO ABRAHAM LINAREZ GONZALES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7" name="AutoShape 99" descr="alificaciones de MANUEL ALEJANDRO LOPEZ CORRALES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8" name="AutoShape 101" descr="alificaciones de ERIKA PAOLA MACHACA RAMOS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79" name="AutoShape 103" descr="alificaciones de HECTOR HERBERT MANRIQUE MORANTE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0" name="AutoShape 105" descr="alificaciones de FLOR MARYANA  MANRIQUE RIVERA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1" name="AutoShape 107" descr="alificaciones de ALEX JUNNIOR MAYTA AGUILAR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2" name="AutoShape 111" descr="alificaciones de JEANPAUL SAMIR MEDINA TUME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3" name="AutoShape 115" descr="alificaciones de VLADIMIR MONROY CONDORI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4" name="AutoShape 117" descr="alificaciones de DEYVY OSCAR MOROCHARA YAN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5" name="AutoShape 125" descr="alificaciones de WILBERT JUNIOR OSIS ORELLANA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6" name="AutoShape 127" descr="alificaciones de CARLOS MIGUEL PAREDES MANSILLA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7" name="AutoShape 129" descr="alificaciones de YOSSELIN VANESSA PERALES BARRIOS 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8" name="AutoShape 131" descr="alificaciones de GUIDO PINARES CHIRINO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89" name="AutoShape 133" descr="alificaciones de SERGIO ALONSO PINTO CALDERON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0" name="AutoShape 135" descr="alificaciones de PATRICK JOEL PINTO VELAZCO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1" name="AutoShape 137" descr="alificaciones de HENRRY JOSE PORTILLA PAREDES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2" name="AutoShape 143" descr="alificaciones de KEVIN JAIRO RIVERA ZUÑIGA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3" name="AutoShape 145" descr="alificaciones de CESAR MAURICIO  RODRIGUEZ LETONA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4" name="AutoShape 147" descr="alificaciones de MAURICIO ADRIAN  SALAS ARAGON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5" name="AutoShape 149" descr="alificaciones de OLGUER BRIAN SALAS DELGADO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6" name="AutoShape 151" descr="alificaciones de FIDEL KELVIN SALAS FLORES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7" name="AutoShape 153" descr="alificaciones de GUADALUPE SOLANGE SALAS PEREZ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8" name="AutoShape 155" descr="alificaciones de NICOLTS ANALFI SALAZAR PACHECO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199" name="AutoShape 157" descr="alificaciones de ALESSANDRA VANESSA  SEGOVIA LOPEZ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0" name="AutoShape 179" descr="alificaciones de KAROL MILAGROS VERA RIVERO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1" name="AutoShape 181" descr="alificaciones de MARCO JOSE  VILLANUEVA TORRES">
          <a:hlinkClick xmlns:r="http://schemas.openxmlformats.org/officeDocument/2006/relationships" r:id="rId10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2" name="AutoShape 183" descr="alificaciones de LUIS ALBERTO  VILLAVICENCIO ANCO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3" name="AutoShape 187" descr="alificaciones de IVAN GIANFRANCO YUCRA YUCRA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4" name="AutoShape 189" descr="alificaciones de WILLY PAUL ZEBALLOS ARAMBIDE">
          <a:hlinkClick xmlns:r="http://schemas.openxmlformats.org/officeDocument/2006/relationships" r:id="rId11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5" name="AutoShape 191" descr="alificaciones de SANTIAGO CESAR ZEGARRA VIDAL">
          <a:hlinkClick xmlns:r="http://schemas.openxmlformats.org/officeDocument/2006/relationships" r:id="rId11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6" name="AutoShape 21" descr="alificaciones de JOSE ANTONIO  BENAVENTE CRUZ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7" name="AutoShape 23" descr="alificaciones de SOPHIA ANDREA BENAVIDES SILVA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8" name="AutoShape 5" descr="alificaciones de COREN LUHANA  ANCCO CALLOAPAZA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09" name="AutoShape 7" descr="alificaciones de DIEGO EDUARDO APAZA CACERES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0" name="AutoShape 9" descr="alificaciones de JOSE CARLOS AQUINO HUAMANI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1" name="AutoShape 9" descr="alificaciones de JOSE CARLOS AQUINO HUAMANI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2" name="AutoShape 11" descr="alificaciones de DENIS RAMIRO ARIVILCA MIRANDA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3" name="AutoShape 17" descr="alificaciones de FABIO SANTIAGO  BARRIGA SOTO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4" name="AutoShape 19" descr="alificaciones de RAMIRO ALBERTO BELLIDO REVILLA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5" name="AutoShape 25" descr="alificaciones de EVELYN ALEJANDRA BUSTAMANTE FERNANDEZ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6" name="AutoShape 27" descr="alificaciones de PIERRE CAPARO TORRES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7" name="AutoShape 29" descr="alificaciones de ANDREA NATHALY  CERVANTES CHATA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8" name="AutoShape 31" descr="alificaciones de JUAN JOSE CHIPANA CHIRINOS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19" name="AutoShape 37" descr="alificaciones de SHIRLEY GERANYELI CORDOVA ANDIA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0" name="AutoShape 39" descr="alificaciones de SEBASTIAN JESUS CUADROS VALCARCEL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1" name="AutoShape 43" descr="alificaciones de DANIEL LEONARDO  DAVALOS RUIZ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2" name="AutoShape 45" descr="alificaciones de PAULA LIZANDRA DEL CARPIO BERNEDO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3" name="AutoShape 47" descr="alificaciones de DALIA KIMBERLY DEZA PANDIA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4" name="AutoShape 49" descr="alificaciones de YOSELIN RAQUEL DIAZ CHOQUE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5" name="AutoShape 55" descr="alificaciones de SUE-ELLEN MELISSA DUEÑAS BERMITT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6" name="AutoShape 57" descr="alificaciones de BIANCA ANDREA  DUEÑAS GOMEZ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7" name="AutoShape 59" descr="alificaciones de OSWALDO JEISSON ESCOBAR HUISA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8" name="AutoShape 63" descr="alificaciones de JORGE ARMANDO  ESQUIVEL RODRIGUEZ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29" name="AutoShape 65" descr="alificaciones de DIEGO JESUS UBALDO FERNANDEZ CABERO LAJO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0" name="AutoShape 67" descr="alificaciones de FIDEL ENRIQUE FIGUEROA QUIROZ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1" name="AutoShape 69" descr="alificaciones de ROBERTO CARLOS GAMERO AGUILAR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2" name="AutoShape 71" descr="alificaciones de MIRINA BONY ESTHER  GONZALES RODRIGUEZ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3" name="AutoShape 75" descr="alificaciones de JOSE ALONZO HELD BUENO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4" name="AutoShape 77" descr="alificaciones de DIEGO HERRERA GAMARRA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5" name="AutoShape 81" descr="alificaciones de SHIOMARA LISBETH  HUARACALLO YANARICO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6" name="AutoShape 83" descr="alificaciones de JOSE ROBERTO HUAYCOCHEA MENDOZA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7" name="AutoShape 87" descr="alificaciones de YESSENIA PATRICIA INCHUÑA VALDEZ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8" name="AutoShape 89" descr="alificaciones de SAMAEL MARCOS JIMENEZ CHATA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39" name="AutoShape 93" descr="alificaciones de ROMMELL ENRIQUE LA TORRE VILLALBA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0" name="AutoShape 95" descr="alificaciones de DARWIN RONNY LEYVA CHOQUE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1" name="AutoShape 105" descr="alificaciones de FLOR MARYANA  MANRIQUE RIVERA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2" name="AutoShape 107" descr="alificaciones de ALEX JUNNIOR MAYTA AGUILAR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3" name="AutoShape 109" descr="alificaciones de GIAN CARLOS MAYTA ALVAREZ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4" name="AutoShape 111" descr="alificaciones de JEANPAUL SAMIR MEDINA TUME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5" name="AutoShape 115" descr="alificaciones de VLADIMIR MONROY CONDORI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6" name="AutoShape 117" descr="alificaciones de DEYVY OSCAR MOROCHARA YAN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7" name="AutoShape 119" descr="alificaciones de BIANCA KARELIA MURGUIA ARIAS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8" name="AutoShape 121" descr="alificaciones de VICTOR FRANCINET NUÑEZ SUMERINDE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49" name="AutoShape 123" descr="alificaciones de JORGE BRAYAN OCHARAN RAMOS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0" name="AutoShape 125" descr="alificaciones de WILBERT JUNIOR OSIS ORELLANA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1" name="AutoShape 129" descr="alificaciones de YOSSELIN VANESSA PERALES BARRIOS 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2" name="AutoShape 131" descr="alificaciones de GUIDO PINARES CHIRINO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3" name="AutoShape 137" descr="alificaciones de HENRRY JOSE PORTILLA PAREDES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4" name="AutoShape 139" descr="alificaciones de JORGE MIGUEL QUIÑONES GAMERO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5" name="AutoShape 141" descr="alificaciones de CRISTHIAN JOY REIS SERRIN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6" name="AutoShape 141" descr="alificaciones de CRISTHIAN JOY REIS SERRIN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7" name="AutoShape 143" descr="alificaciones de KEVIN JAIRO RIVERA ZUÑIGA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8" name="AutoShape 147" descr="alificaciones de MAURICIO ADRIAN  SALAS ARAGON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59" name="AutoShape 149" descr="alificaciones de OLGUER BRIAN SALAS DELGADO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0" name="AutoShape 153" descr="alificaciones de GUADALUPE SOLANGE SALAS PEREZ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1" name="AutoShape 155" descr="alificaciones de NICOLTS ANALFI SALAZAR PACHECO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2" name="AutoShape 157" descr="alificaciones de ALESSANDRA VANESSA  SEGOVIA LOPEZ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3" name="AutoShape 159" descr="alificaciones de DYDIER IVAN SUCLLA FORTES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4" name="AutoShape 161" descr="alificaciones de JORDAN ANDRE TORREBLANCA CORNEJO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5" name="AutoShape 163" descr="alificaciones de KATHERINE MERCEDES TORRES CHURA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6" name="AutoShape 165" descr="alificaciones de HENRRY ADRIAN TORRES QUISPE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7" name="AutoShape 167" descr="alificaciones de JHON EDUARD TORRES SUAÑA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8" name="AutoShape 169" descr="alificaciones de PEDRO ALEJANDRO EMMANUEL URQUIZO COLLADO">
          <a:hlinkClick xmlns:r="http://schemas.openxmlformats.org/officeDocument/2006/relationships" r:id="rId103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69" name="AutoShape 171" descr="alificaciones de LEONARDO WILFREDO VALCARCEL CASTILLO">
          <a:hlinkClick xmlns:r="http://schemas.openxmlformats.org/officeDocument/2006/relationships" r:id="rId104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0" name="AutoShape 173" descr="alificaciones de EDUARDO ANTONIO VALDIVIA CORNEJO">
          <a:hlinkClick xmlns:r="http://schemas.openxmlformats.org/officeDocument/2006/relationships" r:id="rId10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1" name="AutoShape 175" descr="alificaciones de KATTIA PAOLA VELASQUEZ BEJAR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2" name="AutoShape 177" descr="alificaciones de XIOMARA MILAGROS VELASQUEZ CHAVEZ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3" name="AutoShape 179" descr="alificaciones de KAROL MILAGROS VERA RIVERO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4" name="AutoShape 183" descr="alificaciones de LUIS ALBERTO  VILLAVICENCIO ANCO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5" name="AutoShape 185" descr="alificaciones de YANINA CRISTAL VILLEGAS CONDORI">
          <a:hlinkClick xmlns:r="http://schemas.openxmlformats.org/officeDocument/2006/relationships" r:id="rId111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6" name="AutoShape 187" descr="alificaciones de IVAN GIANFRANCO YUCRA YUCRA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7" name="AutoShape 91" descr="alificaciones de NICOLE MARIE  JOHNSON ORIHUEL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8" name="AutoShape 93" descr="alificaciones de ROMMELL ENRIQUE LA TORRE VILLALBA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79" name="AutoShape 175" descr="alificaciones de KATTIA PAOLA VELASQUEZ BEJAR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80" name="AutoShape 177" descr="alificaciones de XIOMARA MILAGROS VELASQUEZ CHAVEZ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0</xdr:colOff>
      <xdr:row>28</xdr:row>
      <xdr:rowOff>101600</xdr:rowOff>
    </xdr:to>
    <xdr:sp macro="" textlink="">
      <xdr:nvSpPr>
        <xdr:cNvPr id="281" name="AutoShape 2" descr="nálsisis de calificaciones">
          <a:hlinkClick xmlns:r="http://schemas.openxmlformats.org/officeDocument/2006/relationships" r:id="rId115"/>
        </xdr:cNvPr>
        <xdr:cNvSpPr>
          <a:spLocks noChangeAspect="1" noChangeArrowheads="1"/>
        </xdr:cNvSpPr>
      </xdr:nvSpPr>
      <xdr:spPr bwMode="auto">
        <a:xfrm>
          <a:off x="21590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28</xdr:row>
      <xdr:rowOff>0</xdr:rowOff>
    </xdr:from>
    <xdr:to>
      <xdr:col>23</xdr:col>
      <xdr:colOff>0</xdr:colOff>
      <xdr:row>29</xdr:row>
      <xdr:rowOff>101600</xdr:rowOff>
    </xdr:to>
    <xdr:sp macro="" textlink="">
      <xdr:nvSpPr>
        <xdr:cNvPr id="282" name="AutoShape 5" descr="nálsisis de calificaciones">
          <a:hlinkClick xmlns:r="http://schemas.openxmlformats.org/officeDocument/2006/relationships" r:id="rId116"/>
        </xdr:cNvPr>
        <xdr:cNvSpPr>
          <a:spLocks noChangeAspect="1" noChangeArrowheads="1"/>
        </xdr:cNvSpPr>
      </xdr:nvSpPr>
      <xdr:spPr bwMode="auto">
        <a:xfrm>
          <a:off x="21590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28</xdr:row>
      <xdr:rowOff>0</xdr:rowOff>
    </xdr:from>
    <xdr:to>
      <xdr:col>23</xdr:col>
      <xdr:colOff>0</xdr:colOff>
      <xdr:row>29</xdr:row>
      <xdr:rowOff>101600</xdr:rowOff>
    </xdr:to>
    <xdr:sp macro="" textlink="">
      <xdr:nvSpPr>
        <xdr:cNvPr id="283" name="AutoShape 5" descr="nálsisis de calificaciones">
          <a:hlinkClick xmlns:r="http://schemas.openxmlformats.org/officeDocument/2006/relationships" r:id="rId116"/>
        </xdr:cNvPr>
        <xdr:cNvSpPr>
          <a:spLocks noChangeAspect="1" noChangeArrowheads="1"/>
        </xdr:cNvSpPr>
      </xdr:nvSpPr>
      <xdr:spPr bwMode="auto">
        <a:xfrm>
          <a:off x="21590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29</xdr:row>
      <xdr:rowOff>0</xdr:rowOff>
    </xdr:from>
    <xdr:to>
      <xdr:col>23</xdr:col>
      <xdr:colOff>0</xdr:colOff>
      <xdr:row>30</xdr:row>
      <xdr:rowOff>101600</xdr:rowOff>
    </xdr:to>
    <xdr:sp macro="" textlink="">
      <xdr:nvSpPr>
        <xdr:cNvPr id="284" name="AutoShape 7" descr="nálsisis de calificaciones">
          <a:hlinkClick xmlns:r="http://schemas.openxmlformats.org/officeDocument/2006/relationships" r:id="rId117"/>
        </xdr:cNvPr>
        <xdr:cNvSpPr>
          <a:spLocks noChangeAspect="1" noChangeArrowheads="1"/>
        </xdr:cNvSpPr>
      </xdr:nvSpPr>
      <xdr:spPr bwMode="auto">
        <a:xfrm>
          <a:off x="21590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29</xdr:row>
      <xdr:rowOff>0</xdr:rowOff>
    </xdr:from>
    <xdr:to>
      <xdr:col>23</xdr:col>
      <xdr:colOff>0</xdr:colOff>
      <xdr:row>30</xdr:row>
      <xdr:rowOff>101600</xdr:rowOff>
    </xdr:to>
    <xdr:sp macro="" textlink="">
      <xdr:nvSpPr>
        <xdr:cNvPr id="285" name="AutoShape 10" descr="nálsisis de calificaciones">
          <a:hlinkClick xmlns:r="http://schemas.openxmlformats.org/officeDocument/2006/relationships" r:id="rId118"/>
        </xdr:cNvPr>
        <xdr:cNvSpPr>
          <a:spLocks noChangeAspect="1" noChangeArrowheads="1"/>
        </xdr:cNvSpPr>
      </xdr:nvSpPr>
      <xdr:spPr bwMode="auto">
        <a:xfrm>
          <a:off x="21590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31</xdr:row>
      <xdr:rowOff>0</xdr:rowOff>
    </xdr:from>
    <xdr:to>
      <xdr:col>23</xdr:col>
      <xdr:colOff>0</xdr:colOff>
      <xdr:row>32</xdr:row>
      <xdr:rowOff>101600</xdr:rowOff>
    </xdr:to>
    <xdr:sp macro="" textlink="">
      <xdr:nvSpPr>
        <xdr:cNvPr id="286" name="AutoShape 7" descr="nálsisis de calificaciones">
          <a:hlinkClick xmlns:r="http://schemas.openxmlformats.org/officeDocument/2006/relationships" r:id="rId117"/>
        </xdr:cNvPr>
        <xdr:cNvSpPr>
          <a:spLocks noChangeAspect="1" noChangeArrowheads="1"/>
        </xdr:cNvSpPr>
      </xdr:nvSpPr>
      <xdr:spPr bwMode="auto">
        <a:xfrm>
          <a:off x="21590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31</xdr:row>
      <xdr:rowOff>0</xdr:rowOff>
    </xdr:from>
    <xdr:to>
      <xdr:col>23</xdr:col>
      <xdr:colOff>0</xdr:colOff>
      <xdr:row>32</xdr:row>
      <xdr:rowOff>101600</xdr:rowOff>
    </xdr:to>
    <xdr:sp macro="" textlink="">
      <xdr:nvSpPr>
        <xdr:cNvPr id="287" name="AutoShape 10" descr="nálsisis de calificaciones">
          <a:hlinkClick xmlns:r="http://schemas.openxmlformats.org/officeDocument/2006/relationships" r:id="rId118"/>
        </xdr:cNvPr>
        <xdr:cNvSpPr>
          <a:spLocks noChangeAspect="1" noChangeArrowheads="1"/>
        </xdr:cNvSpPr>
      </xdr:nvSpPr>
      <xdr:spPr bwMode="auto">
        <a:xfrm>
          <a:off x="21590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88" name="AutoShape 13" descr="nálsisis de calificaciones">
          <a:hlinkClick xmlns:r="http://schemas.openxmlformats.org/officeDocument/2006/relationships" r:id="rId119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89" name="AutoShape 19" descr="nálsisis de calificaciones">
          <a:hlinkClick xmlns:r="http://schemas.openxmlformats.org/officeDocument/2006/relationships" r:id="rId120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0" name="AutoShape 22" descr="nálsisis de calificaciones">
          <a:hlinkClick xmlns:r="http://schemas.openxmlformats.org/officeDocument/2006/relationships" r:id="rId121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1" name="AutoShape 25" descr="nálsisis de calificaciones">
          <a:hlinkClick xmlns:r="http://schemas.openxmlformats.org/officeDocument/2006/relationships" r:id="rId122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2" name="AutoShape 28" descr="nálsisis de calificaciones">
          <a:hlinkClick xmlns:r="http://schemas.openxmlformats.org/officeDocument/2006/relationships" r:id="rId123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3" name="AutoShape 31" descr="nálsisis de calificaciones">
          <a:hlinkClick xmlns:r="http://schemas.openxmlformats.org/officeDocument/2006/relationships" r:id="rId124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4" name="AutoShape 34" descr="nálsisis de calificaciones">
          <a:hlinkClick xmlns:r="http://schemas.openxmlformats.org/officeDocument/2006/relationships" r:id="rId125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5" name="AutoShape 37" descr="nálsisis de calificaciones">
          <a:hlinkClick xmlns:r="http://schemas.openxmlformats.org/officeDocument/2006/relationships" r:id="rId126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6" name="AutoShape 40" descr="nálsisis de calificaciones">
          <a:hlinkClick xmlns:r="http://schemas.openxmlformats.org/officeDocument/2006/relationships" r:id="rId127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7" name="AutoShape 43" descr="nálsisis de calificaciones">
          <a:hlinkClick xmlns:r="http://schemas.openxmlformats.org/officeDocument/2006/relationships" r:id="rId128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8" name="AutoShape 46" descr="nálsisis de calificaciones">
          <a:hlinkClick xmlns:r="http://schemas.openxmlformats.org/officeDocument/2006/relationships" r:id="rId129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299" name="AutoShape 49" descr="nálsisis de calificaciones">
          <a:hlinkClick xmlns:r="http://schemas.openxmlformats.org/officeDocument/2006/relationships" r:id="rId130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300" name="AutoShape 52" descr="nálsisis de calificaciones">
          <a:hlinkClick xmlns:r="http://schemas.openxmlformats.org/officeDocument/2006/relationships" r:id="rId131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32</xdr:row>
      <xdr:rowOff>0</xdr:rowOff>
    </xdr:from>
    <xdr:to>
      <xdr:col>23</xdr:col>
      <xdr:colOff>0</xdr:colOff>
      <xdr:row>33</xdr:row>
      <xdr:rowOff>88900</xdr:rowOff>
    </xdr:to>
    <xdr:sp macro="" textlink="">
      <xdr:nvSpPr>
        <xdr:cNvPr id="301" name="AutoShape 55" descr="nálsisis de calificaciones">
          <a:hlinkClick xmlns:r="http://schemas.openxmlformats.org/officeDocument/2006/relationships" r:id="rId132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02" name="AutoShape 13" descr="nálsisis de calificaciones">
          <a:hlinkClick xmlns:r="http://schemas.openxmlformats.org/officeDocument/2006/relationships" r:id="rId119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03" name="AutoShape 19" descr="nálsisis de calificaciones">
          <a:hlinkClick xmlns:r="http://schemas.openxmlformats.org/officeDocument/2006/relationships" r:id="rId120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04" name="AutoShape 22" descr="nálsisis de calificaciones">
          <a:hlinkClick xmlns:r="http://schemas.openxmlformats.org/officeDocument/2006/relationships" r:id="rId121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05" name="AutoShape 25" descr="nálsisis de calificaciones">
          <a:hlinkClick xmlns:r="http://schemas.openxmlformats.org/officeDocument/2006/relationships" r:id="rId122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06" name="AutoShape 28" descr="nálsisis de calificaciones">
          <a:hlinkClick xmlns:r="http://schemas.openxmlformats.org/officeDocument/2006/relationships" r:id="rId123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07" name="AutoShape 31" descr="nálsisis de calificaciones">
          <a:hlinkClick xmlns:r="http://schemas.openxmlformats.org/officeDocument/2006/relationships" r:id="rId124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08" name="AutoShape 34" descr="nálsisis de calificaciones">
          <a:hlinkClick xmlns:r="http://schemas.openxmlformats.org/officeDocument/2006/relationships" r:id="rId125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09" name="AutoShape 37" descr="nálsisis de calificaciones">
          <a:hlinkClick xmlns:r="http://schemas.openxmlformats.org/officeDocument/2006/relationships" r:id="rId126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10" name="AutoShape 40" descr="nálsisis de calificaciones">
          <a:hlinkClick xmlns:r="http://schemas.openxmlformats.org/officeDocument/2006/relationships" r:id="rId127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11" name="AutoShape 43" descr="nálsisis de calificaciones">
          <a:hlinkClick xmlns:r="http://schemas.openxmlformats.org/officeDocument/2006/relationships" r:id="rId128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12" name="AutoShape 46" descr="nálsisis de calificaciones">
          <a:hlinkClick xmlns:r="http://schemas.openxmlformats.org/officeDocument/2006/relationships" r:id="rId129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13" name="AutoShape 49" descr="nálsisis de calificaciones">
          <a:hlinkClick xmlns:r="http://schemas.openxmlformats.org/officeDocument/2006/relationships" r:id="rId130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14" name="AutoShape 52" descr="nálsisis de calificaciones">
          <a:hlinkClick xmlns:r="http://schemas.openxmlformats.org/officeDocument/2006/relationships" r:id="rId131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23</xdr:col>
      <xdr:colOff>0</xdr:colOff>
      <xdr:row>13</xdr:row>
      <xdr:rowOff>101600</xdr:rowOff>
    </xdr:to>
    <xdr:sp macro="" textlink="">
      <xdr:nvSpPr>
        <xdr:cNvPr id="315" name="AutoShape 55" descr="nálsisis de calificaciones">
          <a:hlinkClick xmlns:r="http://schemas.openxmlformats.org/officeDocument/2006/relationships" r:id="rId132"/>
        </xdr:cNvPr>
        <xdr:cNvSpPr>
          <a:spLocks noChangeAspect="1" noChangeArrowheads="1"/>
        </xdr:cNvSpPr>
      </xdr:nvSpPr>
      <xdr:spPr bwMode="auto">
        <a:xfrm>
          <a:off x="21590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16" name="AutoShape 58" descr="nálsisis de calificaciones">
          <a:hlinkClick xmlns:r="http://schemas.openxmlformats.org/officeDocument/2006/relationships" r:id="rId133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17" name="AutoShape 61" descr="nálsisis de calificaciones">
          <a:hlinkClick xmlns:r="http://schemas.openxmlformats.org/officeDocument/2006/relationships" r:id="rId134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18" name="AutoShape 64" descr="nálsisis de calificaciones">
          <a:hlinkClick xmlns:r="http://schemas.openxmlformats.org/officeDocument/2006/relationships" r:id="rId135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19" name="AutoShape 67" descr="nálsisis de calificaciones">
          <a:hlinkClick xmlns:r="http://schemas.openxmlformats.org/officeDocument/2006/relationships" r:id="rId136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0" name="AutoShape 70" descr="nálsisis de calificaciones">
          <a:hlinkClick xmlns:r="http://schemas.openxmlformats.org/officeDocument/2006/relationships" r:id="rId137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1" name="AutoShape 73" descr="nálsisis de calificaciones">
          <a:hlinkClick xmlns:r="http://schemas.openxmlformats.org/officeDocument/2006/relationships" r:id="rId138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2" name="AutoShape 76" descr="nálsisis de calificaciones">
          <a:hlinkClick xmlns:r="http://schemas.openxmlformats.org/officeDocument/2006/relationships" r:id="rId139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3" name="AutoShape 79" descr="nálsisis de calificaciones">
          <a:hlinkClick xmlns:r="http://schemas.openxmlformats.org/officeDocument/2006/relationships" r:id="rId140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4" name="AutoShape 82" descr="nálsisis de calificaciones">
          <a:hlinkClick xmlns:r="http://schemas.openxmlformats.org/officeDocument/2006/relationships" r:id="rId141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5" name="AutoShape 85" descr="nálsisis de calificaciones">
          <a:hlinkClick xmlns:r="http://schemas.openxmlformats.org/officeDocument/2006/relationships" r:id="rId142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6" name="AutoShape 88" descr="nálsisis de calificaciones">
          <a:hlinkClick xmlns:r="http://schemas.openxmlformats.org/officeDocument/2006/relationships" r:id="rId143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7" name="AutoShape 91" descr="nálsisis de calificaciones">
          <a:hlinkClick xmlns:r="http://schemas.openxmlformats.org/officeDocument/2006/relationships" r:id="rId144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8" name="AutoShape 94" descr="nálsisis de calificaciones">
          <a:hlinkClick xmlns:r="http://schemas.openxmlformats.org/officeDocument/2006/relationships" r:id="rId145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29" name="AutoShape 97" descr="nálsisis de calificaciones">
          <a:hlinkClick xmlns:r="http://schemas.openxmlformats.org/officeDocument/2006/relationships" r:id="rId146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0" name="AutoShape 100" descr="nálsisis de calificaciones">
          <a:hlinkClick xmlns:r="http://schemas.openxmlformats.org/officeDocument/2006/relationships" r:id="rId147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1" name="AutoShape 103" descr="nálsisis de calificaciones">
          <a:hlinkClick xmlns:r="http://schemas.openxmlformats.org/officeDocument/2006/relationships" r:id="rId148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2" name="AutoShape 106" descr="nálsisis de calificaciones">
          <a:hlinkClick xmlns:r="http://schemas.openxmlformats.org/officeDocument/2006/relationships" r:id="rId149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3" name="AutoShape 108" descr="nálsisis de calificaciones">
          <a:hlinkClick xmlns:r="http://schemas.openxmlformats.org/officeDocument/2006/relationships" r:id="rId150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4" name="AutoShape 111" descr="nálsisis de calificaciones">
          <a:hlinkClick xmlns:r="http://schemas.openxmlformats.org/officeDocument/2006/relationships" r:id="rId151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5" name="AutoShape 114" descr="nálsisis de calificaciones">
          <a:hlinkClick xmlns:r="http://schemas.openxmlformats.org/officeDocument/2006/relationships" r:id="rId152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6" name="AutoShape 117" descr="nálsisis de calificaciones">
          <a:hlinkClick xmlns:r="http://schemas.openxmlformats.org/officeDocument/2006/relationships" r:id="rId153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7" name="AutoShape 120" descr="nálsisis de calificaciones">
          <a:hlinkClick xmlns:r="http://schemas.openxmlformats.org/officeDocument/2006/relationships" r:id="rId154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8" name="AutoShape 123" descr="nálsisis de calificaciones">
          <a:hlinkClick xmlns:r="http://schemas.openxmlformats.org/officeDocument/2006/relationships" r:id="rId155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39" name="AutoShape 126" descr="nálsisis de calificaciones">
          <a:hlinkClick xmlns:r="http://schemas.openxmlformats.org/officeDocument/2006/relationships" r:id="rId156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0" name="AutoShape 129" descr="nálsisis de calificaciones">
          <a:hlinkClick xmlns:r="http://schemas.openxmlformats.org/officeDocument/2006/relationships" r:id="rId157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1" name="AutoShape 135" descr="nálsisis de calificaciones">
          <a:hlinkClick xmlns:r="http://schemas.openxmlformats.org/officeDocument/2006/relationships" r:id="rId158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2" name="AutoShape 138" descr="nálsisis de calificaciones">
          <a:hlinkClick xmlns:r="http://schemas.openxmlformats.org/officeDocument/2006/relationships" r:id="rId159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3" name="AutoShape 141" descr="nálsisis de calificaciones">
          <a:hlinkClick xmlns:r="http://schemas.openxmlformats.org/officeDocument/2006/relationships" r:id="rId160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4" name="AutoShape 58" descr="nálsisis de calificaciones">
          <a:hlinkClick xmlns:r="http://schemas.openxmlformats.org/officeDocument/2006/relationships" r:id="rId133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5" name="AutoShape 61" descr="nálsisis de calificaciones">
          <a:hlinkClick xmlns:r="http://schemas.openxmlformats.org/officeDocument/2006/relationships" r:id="rId134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6" name="AutoShape 64" descr="nálsisis de calificaciones">
          <a:hlinkClick xmlns:r="http://schemas.openxmlformats.org/officeDocument/2006/relationships" r:id="rId135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7" name="AutoShape 67" descr="nálsisis de calificaciones">
          <a:hlinkClick xmlns:r="http://schemas.openxmlformats.org/officeDocument/2006/relationships" r:id="rId136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8" name="AutoShape 70" descr="nálsisis de calificaciones">
          <a:hlinkClick xmlns:r="http://schemas.openxmlformats.org/officeDocument/2006/relationships" r:id="rId137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49" name="AutoShape 73" descr="nálsisis de calificaciones">
          <a:hlinkClick xmlns:r="http://schemas.openxmlformats.org/officeDocument/2006/relationships" r:id="rId138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0" name="AutoShape 76" descr="nálsisis de calificaciones">
          <a:hlinkClick xmlns:r="http://schemas.openxmlformats.org/officeDocument/2006/relationships" r:id="rId139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1" name="AutoShape 79" descr="nálsisis de calificaciones">
          <a:hlinkClick xmlns:r="http://schemas.openxmlformats.org/officeDocument/2006/relationships" r:id="rId140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2" name="AutoShape 82" descr="nálsisis de calificaciones">
          <a:hlinkClick xmlns:r="http://schemas.openxmlformats.org/officeDocument/2006/relationships" r:id="rId141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3" name="AutoShape 85" descr="nálsisis de calificaciones">
          <a:hlinkClick xmlns:r="http://schemas.openxmlformats.org/officeDocument/2006/relationships" r:id="rId142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4" name="AutoShape 88" descr="nálsisis de calificaciones">
          <a:hlinkClick xmlns:r="http://schemas.openxmlformats.org/officeDocument/2006/relationships" r:id="rId143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5" name="AutoShape 91" descr="nálsisis de calificaciones">
          <a:hlinkClick xmlns:r="http://schemas.openxmlformats.org/officeDocument/2006/relationships" r:id="rId144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6" name="AutoShape 94" descr="nálsisis de calificaciones">
          <a:hlinkClick xmlns:r="http://schemas.openxmlformats.org/officeDocument/2006/relationships" r:id="rId145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7" name="AutoShape 97" descr="nálsisis de calificaciones">
          <a:hlinkClick xmlns:r="http://schemas.openxmlformats.org/officeDocument/2006/relationships" r:id="rId146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8" name="AutoShape 100" descr="nálsisis de calificaciones">
          <a:hlinkClick xmlns:r="http://schemas.openxmlformats.org/officeDocument/2006/relationships" r:id="rId147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59" name="AutoShape 103" descr="nálsisis de calificaciones">
          <a:hlinkClick xmlns:r="http://schemas.openxmlformats.org/officeDocument/2006/relationships" r:id="rId148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0" name="AutoShape 106" descr="nálsisis de calificaciones">
          <a:hlinkClick xmlns:r="http://schemas.openxmlformats.org/officeDocument/2006/relationships" r:id="rId149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1" name="AutoShape 108" descr="nálsisis de calificaciones">
          <a:hlinkClick xmlns:r="http://schemas.openxmlformats.org/officeDocument/2006/relationships" r:id="rId150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2" name="AutoShape 111" descr="nálsisis de calificaciones">
          <a:hlinkClick xmlns:r="http://schemas.openxmlformats.org/officeDocument/2006/relationships" r:id="rId151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3" name="AutoShape 114" descr="nálsisis de calificaciones">
          <a:hlinkClick xmlns:r="http://schemas.openxmlformats.org/officeDocument/2006/relationships" r:id="rId152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4" name="AutoShape 117" descr="nálsisis de calificaciones">
          <a:hlinkClick xmlns:r="http://schemas.openxmlformats.org/officeDocument/2006/relationships" r:id="rId153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5" name="AutoShape 120" descr="nálsisis de calificaciones">
          <a:hlinkClick xmlns:r="http://schemas.openxmlformats.org/officeDocument/2006/relationships" r:id="rId154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6" name="AutoShape 123" descr="nálsisis de calificaciones">
          <a:hlinkClick xmlns:r="http://schemas.openxmlformats.org/officeDocument/2006/relationships" r:id="rId155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7" name="AutoShape 126" descr="nálsisis de calificaciones">
          <a:hlinkClick xmlns:r="http://schemas.openxmlformats.org/officeDocument/2006/relationships" r:id="rId156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8" name="AutoShape 129" descr="nálsisis de calificaciones">
          <a:hlinkClick xmlns:r="http://schemas.openxmlformats.org/officeDocument/2006/relationships" r:id="rId157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69" name="AutoShape 135" descr="nálsisis de calificaciones">
          <a:hlinkClick xmlns:r="http://schemas.openxmlformats.org/officeDocument/2006/relationships" r:id="rId158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70" name="AutoShape 138" descr="nálsisis de calificaciones">
          <a:hlinkClick xmlns:r="http://schemas.openxmlformats.org/officeDocument/2006/relationships" r:id="rId159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101600</xdr:rowOff>
    </xdr:to>
    <xdr:sp macro="" textlink="">
      <xdr:nvSpPr>
        <xdr:cNvPr id="371" name="AutoShape 141" descr="nálsisis de calificaciones">
          <a:hlinkClick xmlns:r="http://schemas.openxmlformats.org/officeDocument/2006/relationships" r:id="rId160"/>
        </xdr:cNvPr>
        <xdr:cNvSpPr>
          <a:spLocks noChangeAspect="1" noChangeArrowheads="1"/>
        </xdr:cNvSpPr>
      </xdr:nvSpPr>
      <xdr:spPr bwMode="auto">
        <a:xfrm>
          <a:off x="21590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0</xdr:colOff>
      <xdr:row>15</xdr:row>
      <xdr:rowOff>101600</xdr:rowOff>
    </xdr:to>
    <xdr:sp macro="" textlink="">
      <xdr:nvSpPr>
        <xdr:cNvPr id="372" name="AutoShape 144" descr="nálsisis de calificaciones">
          <a:hlinkClick xmlns:r="http://schemas.openxmlformats.org/officeDocument/2006/relationships" r:id="rId161"/>
        </xdr:cNvPr>
        <xdr:cNvSpPr>
          <a:spLocks noChangeAspect="1" noChangeArrowheads="1"/>
        </xdr:cNvSpPr>
      </xdr:nvSpPr>
      <xdr:spPr bwMode="auto">
        <a:xfrm>
          <a:off x="21590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0</xdr:colOff>
      <xdr:row>15</xdr:row>
      <xdr:rowOff>101600</xdr:rowOff>
    </xdr:to>
    <xdr:sp macro="" textlink="">
      <xdr:nvSpPr>
        <xdr:cNvPr id="373" name="AutoShape 147" descr="nálsisis de calificaciones">
          <a:hlinkClick xmlns:r="http://schemas.openxmlformats.org/officeDocument/2006/relationships" r:id="rId162"/>
        </xdr:cNvPr>
        <xdr:cNvSpPr>
          <a:spLocks noChangeAspect="1" noChangeArrowheads="1"/>
        </xdr:cNvSpPr>
      </xdr:nvSpPr>
      <xdr:spPr bwMode="auto">
        <a:xfrm>
          <a:off x="21590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0</xdr:colOff>
      <xdr:row>15</xdr:row>
      <xdr:rowOff>101600</xdr:rowOff>
    </xdr:to>
    <xdr:sp macro="" textlink="">
      <xdr:nvSpPr>
        <xdr:cNvPr id="374" name="AutoShape 150" descr="nálsisis de calificaciones">
          <a:hlinkClick xmlns:r="http://schemas.openxmlformats.org/officeDocument/2006/relationships" r:id="rId163"/>
        </xdr:cNvPr>
        <xdr:cNvSpPr>
          <a:spLocks noChangeAspect="1" noChangeArrowheads="1"/>
        </xdr:cNvSpPr>
      </xdr:nvSpPr>
      <xdr:spPr bwMode="auto">
        <a:xfrm>
          <a:off x="21590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0</xdr:colOff>
      <xdr:row>15</xdr:row>
      <xdr:rowOff>101600</xdr:rowOff>
    </xdr:to>
    <xdr:sp macro="" textlink="">
      <xdr:nvSpPr>
        <xdr:cNvPr id="375" name="AutoShape 153" descr="nálsisis de calificaciones">
          <a:hlinkClick xmlns:r="http://schemas.openxmlformats.org/officeDocument/2006/relationships" r:id="rId164"/>
        </xdr:cNvPr>
        <xdr:cNvSpPr>
          <a:spLocks noChangeAspect="1" noChangeArrowheads="1"/>
        </xdr:cNvSpPr>
      </xdr:nvSpPr>
      <xdr:spPr bwMode="auto">
        <a:xfrm>
          <a:off x="21590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0</xdr:colOff>
      <xdr:row>15</xdr:row>
      <xdr:rowOff>101600</xdr:rowOff>
    </xdr:to>
    <xdr:sp macro="" textlink="">
      <xdr:nvSpPr>
        <xdr:cNvPr id="376" name="AutoShape 144" descr="nálsisis de calificaciones">
          <a:hlinkClick xmlns:r="http://schemas.openxmlformats.org/officeDocument/2006/relationships" r:id="rId161"/>
        </xdr:cNvPr>
        <xdr:cNvSpPr>
          <a:spLocks noChangeAspect="1" noChangeArrowheads="1"/>
        </xdr:cNvSpPr>
      </xdr:nvSpPr>
      <xdr:spPr bwMode="auto">
        <a:xfrm>
          <a:off x="21590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0</xdr:colOff>
      <xdr:row>15</xdr:row>
      <xdr:rowOff>101600</xdr:rowOff>
    </xdr:to>
    <xdr:sp macro="" textlink="">
      <xdr:nvSpPr>
        <xdr:cNvPr id="377" name="AutoShape 147" descr="nálsisis de calificaciones">
          <a:hlinkClick xmlns:r="http://schemas.openxmlformats.org/officeDocument/2006/relationships" r:id="rId162"/>
        </xdr:cNvPr>
        <xdr:cNvSpPr>
          <a:spLocks noChangeAspect="1" noChangeArrowheads="1"/>
        </xdr:cNvSpPr>
      </xdr:nvSpPr>
      <xdr:spPr bwMode="auto">
        <a:xfrm>
          <a:off x="21590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0</xdr:colOff>
      <xdr:row>15</xdr:row>
      <xdr:rowOff>101600</xdr:rowOff>
    </xdr:to>
    <xdr:sp macro="" textlink="">
      <xdr:nvSpPr>
        <xdr:cNvPr id="378" name="AutoShape 150" descr="nálsisis de calificaciones">
          <a:hlinkClick xmlns:r="http://schemas.openxmlformats.org/officeDocument/2006/relationships" r:id="rId163"/>
        </xdr:cNvPr>
        <xdr:cNvSpPr>
          <a:spLocks noChangeAspect="1" noChangeArrowheads="1"/>
        </xdr:cNvSpPr>
      </xdr:nvSpPr>
      <xdr:spPr bwMode="auto">
        <a:xfrm>
          <a:off x="21590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0</xdr:colOff>
      <xdr:row>15</xdr:row>
      <xdr:rowOff>101600</xdr:rowOff>
    </xdr:to>
    <xdr:sp macro="" textlink="">
      <xdr:nvSpPr>
        <xdr:cNvPr id="379" name="AutoShape 153" descr="nálsisis de calificaciones">
          <a:hlinkClick xmlns:r="http://schemas.openxmlformats.org/officeDocument/2006/relationships" r:id="rId164"/>
        </xdr:cNvPr>
        <xdr:cNvSpPr>
          <a:spLocks noChangeAspect="1" noChangeArrowheads="1"/>
        </xdr:cNvSpPr>
      </xdr:nvSpPr>
      <xdr:spPr bwMode="auto">
        <a:xfrm>
          <a:off x="21590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0" name="AutoShape 156" descr="nálsisis de calificaciones">
          <a:hlinkClick xmlns:r="http://schemas.openxmlformats.org/officeDocument/2006/relationships" r:id="rId165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1" name="AutoShape 159" descr="nálsisis de calificaciones">
          <a:hlinkClick xmlns:r="http://schemas.openxmlformats.org/officeDocument/2006/relationships" r:id="rId166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2" name="AutoShape 162" descr="nálsisis de calificaciones">
          <a:hlinkClick xmlns:r="http://schemas.openxmlformats.org/officeDocument/2006/relationships" r:id="rId167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3" name="AutoShape 165" descr="nálsisis de calificaciones">
          <a:hlinkClick xmlns:r="http://schemas.openxmlformats.org/officeDocument/2006/relationships" r:id="rId168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4" name="AutoShape 168" descr="nálsisis de calificaciones">
          <a:hlinkClick xmlns:r="http://schemas.openxmlformats.org/officeDocument/2006/relationships" r:id="rId169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5" name="AutoShape 156" descr="nálsisis de calificaciones">
          <a:hlinkClick xmlns:r="http://schemas.openxmlformats.org/officeDocument/2006/relationships" r:id="rId165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6" name="AutoShape 159" descr="nálsisis de calificaciones">
          <a:hlinkClick xmlns:r="http://schemas.openxmlformats.org/officeDocument/2006/relationships" r:id="rId166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7" name="AutoShape 162" descr="nálsisis de calificaciones">
          <a:hlinkClick xmlns:r="http://schemas.openxmlformats.org/officeDocument/2006/relationships" r:id="rId167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8" name="AutoShape 165" descr="nálsisis de calificaciones">
          <a:hlinkClick xmlns:r="http://schemas.openxmlformats.org/officeDocument/2006/relationships" r:id="rId168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23</xdr:col>
      <xdr:colOff>0</xdr:colOff>
      <xdr:row>16</xdr:row>
      <xdr:rowOff>101600</xdr:rowOff>
    </xdr:to>
    <xdr:sp macro="" textlink="">
      <xdr:nvSpPr>
        <xdr:cNvPr id="389" name="AutoShape 168" descr="nálsisis de calificaciones">
          <a:hlinkClick xmlns:r="http://schemas.openxmlformats.org/officeDocument/2006/relationships" r:id="rId169"/>
        </xdr:cNvPr>
        <xdr:cNvSpPr>
          <a:spLocks noChangeAspect="1" noChangeArrowheads="1"/>
        </xdr:cNvSpPr>
      </xdr:nvSpPr>
      <xdr:spPr bwMode="auto">
        <a:xfrm>
          <a:off x="21590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0</xdr:colOff>
      <xdr:row>17</xdr:row>
      <xdr:rowOff>101600</xdr:rowOff>
    </xdr:to>
    <xdr:sp macro="" textlink="">
      <xdr:nvSpPr>
        <xdr:cNvPr id="390" name="AutoShape 171" descr="nálsisis de calificaciones">
          <a:hlinkClick xmlns:r="http://schemas.openxmlformats.org/officeDocument/2006/relationships" r:id="rId170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0</xdr:colOff>
      <xdr:row>17</xdr:row>
      <xdr:rowOff>101600</xdr:rowOff>
    </xdr:to>
    <xdr:sp macro="" textlink="">
      <xdr:nvSpPr>
        <xdr:cNvPr id="391" name="AutoShape 174" descr="nálsisis de calificaciones">
          <a:hlinkClick xmlns:r="http://schemas.openxmlformats.org/officeDocument/2006/relationships" r:id="rId171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0</xdr:colOff>
      <xdr:row>17</xdr:row>
      <xdr:rowOff>101600</xdr:rowOff>
    </xdr:to>
    <xdr:sp macro="" textlink="">
      <xdr:nvSpPr>
        <xdr:cNvPr id="392" name="AutoShape 177" descr="nálsisis de calificaciones">
          <a:hlinkClick xmlns:r="http://schemas.openxmlformats.org/officeDocument/2006/relationships" r:id="rId172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0</xdr:colOff>
      <xdr:row>17</xdr:row>
      <xdr:rowOff>101600</xdr:rowOff>
    </xdr:to>
    <xdr:sp macro="" textlink="">
      <xdr:nvSpPr>
        <xdr:cNvPr id="393" name="AutoShape 180" descr="nálsisis de calificaciones">
          <a:hlinkClick xmlns:r="http://schemas.openxmlformats.org/officeDocument/2006/relationships" r:id="rId173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0</xdr:colOff>
      <xdr:row>17</xdr:row>
      <xdr:rowOff>101600</xdr:rowOff>
    </xdr:to>
    <xdr:sp macro="" textlink="">
      <xdr:nvSpPr>
        <xdr:cNvPr id="394" name="AutoShape 183" descr="nálsisis de calificaciones">
          <a:hlinkClick xmlns:r="http://schemas.openxmlformats.org/officeDocument/2006/relationships" r:id="rId174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0</xdr:colOff>
      <xdr:row>17</xdr:row>
      <xdr:rowOff>101600</xdr:rowOff>
    </xdr:to>
    <xdr:sp macro="" textlink="">
      <xdr:nvSpPr>
        <xdr:cNvPr id="395" name="AutoShape 186" descr="nálsisis de calificaciones">
          <a:hlinkClick xmlns:r="http://schemas.openxmlformats.org/officeDocument/2006/relationships" r:id="rId175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16</xdr:row>
      <xdr:rowOff>0</xdr:rowOff>
    </xdr:from>
    <xdr:to>
      <xdr:col>23</xdr:col>
      <xdr:colOff>0</xdr:colOff>
      <xdr:row>17</xdr:row>
      <xdr:rowOff>101600</xdr:rowOff>
    </xdr:to>
    <xdr:sp macro="" textlink="">
      <xdr:nvSpPr>
        <xdr:cNvPr id="396" name="AutoShape 189" descr="nálsisis de calificaciones">
          <a:hlinkClick xmlns:r="http://schemas.openxmlformats.org/officeDocument/2006/relationships" r:id="rId176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0</xdr:colOff>
      <xdr:row>18</xdr:row>
      <xdr:rowOff>101600</xdr:rowOff>
    </xdr:to>
    <xdr:sp macro="" textlink="">
      <xdr:nvSpPr>
        <xdr:cNvPr id="397" name="AutoShape 171" descr="nálsisis de calificaciones">
          <a:hlinkClick xmlns:r="http://schemas.openxmlformats.org/officeDocument/2006/relationships" r:id="rId170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0</xdr:colOff>
      <xdr:row>18</xdr:row>
      <xdr:rowOff>101600</xdr:rowOff>
    </xdr:to>
    <xdr:sp macro="" textlink="">
      <xdr:nvSpPr>
        <xdr:cNvPr id="398" name="AutoShape 174" descr="nálsisis de calificaciones">
          <a:hlinkClick xmlns:r="http://schemas.openxmlformats.org/officeDocument/2006/relationships" r:id="rId171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0</xdr:colOff>
      <xdr:row>18</xdr:row>
      <xdr:rowOff>101600</xdr:rowOff>
    </xdr:to>
    <xdr:sp macro="" textlink="">
      <xdr:nvSpPr>
        <xdr:cNvPr id="399" name="AutoShape 177" descr="nálsisis de calificaciones">
          <a:hlinkClick xmlns:r="http://schemas.openxmlformats.org/officeDocument/2006/relationships" r:id="rId172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0</xdr:colOff>
      <xdr:row>18</xdr:row>
      <xdr:rowOff>101600</xdr:rowOff>
    </xdr:to>
    <xdr:sp macro="" textlink="">
      <xdr:nvSpPr>
        <xdr:cNvPr id="400" name="AutoShape 180" descr="nálsisis de calificaciones">
          <a:hlinkClick xmlns:r="http://schemas.openxmlformats.org/officeDocument/2006/relationships" r:id="rId173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0</xdr:colOff>
      <xdr:row>18</xdr:row>
      <xdr:rowOff>101600</xdr:rowOff>
    </xdr:to>
    <xdr:sp macro="" textlink="">
      <xdr:nvSpPr>
        <xdr:cNvPr id="401" name="AutoShape 183" descr="nálsisis de calificaciones">
          <a:hlinkClick xmlns:r="http://schemas.openxmlformats.org/officeDocument/2006/relationships" r:id="rId174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0</xdr:colOff>
      <xdr:row>18</xdr:row>
      <xdr:rowOff>101600</xdr:rowOff>
    </xdr:to>
    <xdr:sp macro="" textlink="">
      <xdr:nvSpPr>
        <xdr:cNvPr id="402" name="AutoShape 186" descr="nálsisis de calificaciones">
          <a:hlinkClick xmlns:r="http://schemas.openxmlformats.org/officeDocument/2006/relationships" r:id="rId175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23</xdr:col>
      <xdr:colOff>0</xdr:colOff>
      <xdr:row>18</xdr:row>
      <xdr:rowOff>101600</xdr:rowOff>
    </xdr:to>
    <xdr:sp macro="" textlink="">
      <xdr:nvSpPr>
        <xdr:cNvPr id="403" name="AutoShape 189" descr="nálsisis de calificaciones">
          <a:hlinkClick xmlns:r="http://schemas.openxmlformats.org/officeDocument/2006/relationships" r:id="rId176"/>
        </xdr:cNvPr>
        <xdr:cNvSpPr>
          <a:spLocks noChangeAspect="1" noChangeArrowheads="1"/>
        </xdr:cNvSpPr>
      </xdr:nvSpPr>
      <xdr:spPr bwMode="auto">
        <a:xfrm>
          <a:off x="21590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0</xdr:colOff>
      <xdr:row>19</xdr:row>
      <xdr:rowOff>101600</xdr:rowOff>
    </xdr:to>
    <xdr:sp macro="" textlink="">
      <xdr:nvSpPr>
        <xdr:cNvPr id="404" name="AutoShape 192" descr="nálsisis de calificaciones">
          <a:hlinkClick xmlns:r="http://schemas.openxmlformats.org/officeDocument/2006/relationships" r:id="rId177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0</xdr:colOff>
      <xdr:row>19</xdr:row>
      <xdr:rowOff>101600</xdr:rowOff>
    </xdr:to>
    <xdr:sp macro="" textlink="">
      <xdr:nvSpPr>
        <xdr:cNvPr id="405" name="AutoShape 195" descr="nálsisis de calificaciones">
          <a:hlinkClick xmlns:r="http://schemas.openxmlformats.org/officeDocument/2006/relationships" r:id="rId178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0</xdr:colOff>
      <xdr:row>19</xdr:row>
      <xdr:rowOff>101600</xdr:rowOff>
    </xdr:to>
    <xdr:sp macro="" textlink="">
      <xdr:nvSpPr>
        <xdr:cNvPr id="406" name="AutoShape 198" descr="nálsisis de calificaciones">
          <a:hlinkClick xmlns:r="http://schemas.openxmlformats.org/officeDocument/2006/relationships" r:id="rId179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0</xdr:colOff>
      <xdr:row>19</xdr:row>
      <xdr:rowOff>101600</xdr:rowOff>
    </xdr:to>
    <xdr:sp macro="" textlink="">
      <xdr:nvSpPr>
        <xdr:cNvPr id="407" name="AutoShape 201" descr="nálsisis de calificaciones">
          <a:hlinkClick xmlns:r="http://schemas.openxmlformats.org/officeDocument/2006/relationships" r:id="rId180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0</xdr:colOff>
      <xdr:row>19</xdr:row>
      <xdr:rowOff>101600</xdr:rowOff>
    </xdr:to>
    <xdr:sp macro="" textlink="">
      <xdr:nvSpPr>
        <xdr:cNvPr id="408" name="AutoShape 204" descr="nálsisis de calificaciones">
          <a:hlinkClick xmlns:r="http://schemas.openxmlformats.org/officeDocument/2006/relationships" r:id="rId181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0</xdr:colOff>
      <xdr:row>19</xdr:row>
      <xdr:rowOff>101600</xdr:rowOff>
    </xdr:to>
    <xdr:sp macro="" textlink="">
      <xdr:nvSpPr>
        <xdr:cNvPr id="409" name="AutoShape 207" descr="nálsisis de calificaciones">
          <a:hlinkClick xmlns:r="http://schemas.openxmlformats.org/officeDocument/2006/relationships" r:id="rId182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0</xdr:colOff>
      <xdr:row>19</xdr:row>
      <xdr:rowOff>101600</xdr:rowOff>
    </xdr:to>
    <xdr:sp macro="" textlink="">
      <xdr:nvSpPr>
        <xdr:cNvPr id="410" name="AutoShape 210" descr="nálsisis de calificaciones">
          <a:hlinkClick xmlns:r="http://schemas.openxmlformats.org/officeDocument/2006/relationships" r:id="rId183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0</xdr:colOff>
      <xdr:row>19</xdr:row>
      <xdr:rowOff>101600</xdr:rowOff>
    </xdr:to>
    <xdr:sp macro="" textlink="">
      <xdr:nvSpPr>
        <xdr:cNvPr id="411" name="AutoShape 213" descr="nálsisis de calificaciones">
          <a:hlinkClick xmlns:r="http://schemas.openxmlformats.org/officeDocument/2006/relationships" r:id="rId184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18</xdr:row>
      <xdr:rowOff>0</xdr:rowOff>
    </xdr:from>
    <xdr:to>
      <xdr:col>23</xdr:col>
      <xdr:colOff>0</xdr:colOff>
      <xdr:row>19</xdr:row>
      <xdr:rowOff>101600</xdr:rowOff>
    </xdr:to>
    <xdr:sp macro="" textlink="">
      <xdr:nvSpPr>
        <xdr:cNvPr id="412" name="AutoShape 216" descr="nálsisis de calificaciones">
          <a:hlinkClick xmlns:r="http://schemas.openxmlformats.org/officeDocument/2006/relationships" r:id="rId185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0</xdr:colOff>
      <xdr:row>21</xdr:row>
      <xdr:rowOff>101600</xdr:rowOff>
    </xdr:to>
    <xdr:sp macro="" textlink="">
      <xdr:nvSpPr>
        <xdr:cNvPr id="413" name="AutoShape 192" descr="nálsisis de calificaciones">
          <a:hlinkClick xmlns:r="http://schemas.openxmlformats.org/officeDocument/2006/relationships" r:id="rId177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0</xdr:colOff>
      <xdr:row>21</xdr:row>
      <xdr:rowOff>101600</xdr:rowOff>
    </xdr:to>
    <xdr:sp macro="" textlink="">
      <xdr:nvSpPr>
        <xdr:cNvPr id="414" name="AutoShape 195" descr="nálsisis de calificaciones">
          <a:hlinkClick xmlns:r="http://schemas.openxmlformats.org/officeDocument/2006/relationships" r:id="rId178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0</xdr:colOff>
      <xdr:row>21</xdr:row>
      <xdr:rowOff>101600</xdr:rowOff>
    </xdr:to>
    <xdr:sp macro="" textlink="">
      <xdr:nvSpPr>
        <xdr:cNvPr id="415" name="AutoShape 198" descr="nálsisis de calificaciones">
          <a:hlinkClick xmlns:r="http://schemas.openxmlformats.org/officeDocument/2006/relationships" r:id="rId179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0</xdr:colOff>
      <xdr:row>21</xdr:row>
      <xdr:rowOff>101600</xdr:rowOff>
    </xdr:to>
    <xdr:sp macro="" textlink="">
      <xdr:nvSpPr>
        <xdr:cNvPr id="416" name="AutoShape 201" descr="nálsisis de calificaciones">
          <a:hlinkClick xmlns:r="http://schemas.openxmlformats.org/officeDocument/2006/relationships" r:id="rId180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0</xdr:colOff>
      <xdr:row>21</xdr:row>
      <xdr:rowOff>101600</xdr:rowOff>
    </xdr:to>
    <xdr:sp macro="" textlink="">
      <xdr:nvSpPr>
        <xdr:cNvPr id="417" name="AutoShape 204" descr="nálsisis de calificaciones">
          <a:hlinkClick xmlns:r="http://schemas.openxmlformats.org/officeDocument/2006/relationships" r:id="rId181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0</xdr:colOff>
      <xdr:row>21</xdr:row>
      <xdr:rowOff>101600</xdr:rowOff>
    </xdr:to>
    <xdr:sp macro="" textlink="">
      <xdr:nvSpPr>
        <xdr:cNvPr id="418" name="AutoShape 207" descr="nálsisis de calificaciones">
          <a:hlinkClick xmlns:r="http://schemas.openxmlformats.org/officeDocument/2006/relationships" r:id="rId182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0</xdr:colOff>
      <xdr:row>21</xdr:row>
      <xdr:rowOff>101600</xdr:rowOff>
    </xdr:to>
    <xdr:sp macro="" textlink="">
      <xdr:nvSpPr>
        <xdr:cNvPr id="419" name="AutoShape 210" descr="nálsisis de calificaciones">
          <a:hlinkClick xmlns:r="http://schemas.openxmlformats.org/officeDocument/2006/relationships" r:id="rId183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0</xdr:colOff>
      <xdr:row>21</xdr:row>
      <xdr:rowOff>101600</xdr:rowOff>
    </xdr:to>
    <xdr:sp macro="" textlink="">
      <xdr:nvSpPr>
        <xdr:cNvPr id="420" name="AutoShape 213" descr="nálsisis de calificaciones">
          <a:hlinkClick xmlns:r="http://schemas.openxmlformats.org/officeDocument/2006/relationships" r:id="rId184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20</xdr:row>
      <xdr:rowOff>0</xdr:rowOff>
    </xdr:from>
    <xdr:to>
      <xdr:col>23</xdr:col>
      <xdr:colOff>0</xdr:colOff>
      <xdr:row>21</xdr:row>
      <xdr:rowOff>101600</xdr:rowOff>
    </xdr:to>
    <xdr:sp macro="" textlink="">
      <xdr:nvSpPr>
        <xdr:cNvPr id="421" name="AutoShape 216" descr="nálsisis de calificaciones">
          <a:hlinkClick xmlns:r="http://schemas.openxmlformats.org/officeDocument/2006/relationships" r:id="rId185"/>
        </xdr:cNvPr>
        <xdr:cNvSpPr>
          <a:spLocks noChangeAspect="1" noChangeArrowheads="1"/>
        </xdr:cNvSpPr>
      </xdr:nvSpPr>
      <xdr:spPr bwMode="auto">
        <a:xfrm>
          <a:off x="21590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22" name="AutoShape 219" descr="nálsisis de calificaciones">
          <a:hlinkClick xmlns:r="http://schemas.openxmlformats.org/officeDocument/2006/relationships" r:id="rId186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23" name="AutoShape 222" descr="nálsisis de calificaciones">
          <a:hlinkClick xmlns:r="http://schemas.openxmlformats.org/officeDocument/2006/relationships" r:id="rId187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24" name="AutoShape 225" descr="nálsisis de calificaciones">
          <a:hlinkClick xmlns:r="http://schemas.openxmlformats.org/officeDocument/2006/relationships" r:id="rId188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25" name="AutoShape 228" descr="nálsisis de calificaciones">
          <a:hlinkClick xmlns:r="http://schemas.openxmlformats.org/officeDocument/2006/relationships" r:id="rId189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26" name="AutoShape 231" descr="nálsisis de calificaciones">
          <a:hlinkClick xmlns:r="http://schemas.openxmlformats.org/officeDocument/2006/relationships" r:id="rId190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27" name="AutoShape 234" descr="nálsisis de calificaciones">
          <a:hlinkClick xmlns:r="http://schemas.openxmlformats.org/officeDocument/2006/relationships" r:id="rId191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28" name="AutoShape 237" descr="nálsisis de calificaciones">
          <a:hlinkClick xmlns:r="http://schemas.openxmlformats.org/officeDocument/2006/relationships" r:id="rId192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29" name="AutoShape 240" descr="nálsisis de calificaciones">
          <a:hlinkClick xmlns:r="http://schemas.openxmlformats.org/officeDocument/2006/relationships" r:id="rId193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0" name="AutoShape 243" descr="nálsisis de calificaciones">
          <a:hlinkClick xmlns:r="http://schemas.openxmlformats.org/officeDocument/2006/relationships" r:id="rId194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1" name="AutoShape 246" descr="nálsisis de calificaciones">
          <a:hlinkClick xmlns:r="http://schemas.openxmlformats.org/officeDocument/2006/relationships" r:id="rId195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2" name="AutoShape 249" descr="nálsisis de calificaciones">
          <a:hlinkClick xmlns:r="http://schemas.openxmlformats.org/officeDocument/2006/relationships" r:id="rId196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3" name="AutoShape 252" descr="nálsisis de calificaciones">
          <a:hlinkClick xmlns:r="http://schemas.openxmlformats.org/officeDocument/2006/relationships" r:id="rId197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4" name="AutoShape 255" descr="nálsisis de calificaciones">
          <a:hlinkClick xmlns:r="http://schemas.openxmlformats.org/officeDocument/2006/relationships" r:id="rId198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5" name="AutoShape 258" descr="nálsisis de calificaciones">
          <a:hlinkClick xmlns:r="http://schemas.openxmlformats.org/officeDocument/2006/relationships" r:id="rId199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6" name="AutoShape 261" descr="nálsisis de calificaciones">
          <a:hlinkClick xmlns:r="http://schemas.openxmlformats.org/officeDocument/2006/relationships" r:id="rId200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7" name="AutoShape 264" descr="nálsisis de calificaciones">
          <a:hlinkClick xmlns:r="http://schemas.openxmlformats.org/officeDocument/2006/relationships" r:id="rId201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8" name="AutoShape 267" descr="nálsisis de calificaciones">
          <a:hlinkClick xmlns:r="http://schemas.openxmlformats.org/officeDocument/2006/relationships" r:id="rId202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39" name="AutoShape 270" descr="nálsisis de calificaciones">
          <a:hlinkClick xmlns:r="http://schemas.openxmlformats.org/officeDocument/2006/relationships" r:id="rId203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0" name="AutoShape 273" descr="nálsisis de calificaciones">
          <a:hlinkClick xmlns:r="http://schemas.openxmlformats.org/officeDocument/2006/relationships" r:id="rId204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1" name="AutoShape 276" descr="nálsisis de calificaciones">
          <a:hlinkClick xmlns:r="http://schemas.openxmlformats.org/officeDocument/2006/relationships" r:id="rId205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2" name="AutoShape 279" descr="nálsisis de calificaciones">
          <a:hlinkClick xmlns:r="http://schemas.openxmlformats.org/officeDocument/2006/relationships" r:id="rId206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3" name="AutoShape 282" descr="nálsisis de calificaciones">
          <a:hlinkClick xmlns:r="http://schemas.openxmlformats.org/officeDocument/2006/relationships" r:id="rId207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4" name="AutoShape 285" descr="nálsisis de calificaciones">
          <a:hlinkClick xmlns:r="http://schemas.openxmlformats.org/officeDocument/2006/relationships" r:id="rId208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5" name="AutoShape 288" descr="nálsisis de calificaciones">
          <a:hlinkClick xmlns:r="http://schemas.openxmlformats.org/officeDocument/2006/relationships" r:id="rId209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6" name="AutoShape 219" descr="nálsisis de calificaciones">
          <a:hlinkClick xmlns:r="http://schemas.openxmlformats.org/officeDocument/2006/relationships" r:id="rId186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7" name="AutoShape 222" descr="nálsisis de calificaciones">
          <a:hlinkClick xmlns:r="http://schemas.openxmlformats.org/officeDocument/2006/relationships" r:id="rId187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8" name="AutoShape 225" descr="nálsisis de calificaciones">
          <a:hlinkClick xmlns:r="http://schemas.openxmlformats.org/officeDocument/2006/relationships" r:id="rId188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49" name="AutoShape 228" descr="nálsisis de calificaciones">
          <a:hlinkClick xmlns:r="http://schemas.openxmlformats.org/officeDocument/2006/relationships" r:id="rId189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0" name="AutoShape 231" descr="nálsisis de calificaciones">
          <a:hlinkClick xmlns:r="http://schemas.openxmlformats.org/officeDocument/2006/relationships" r:id="rId190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1" name="AutoShape 234" descr="nálsisis de calificaciones">
          <a:hlinkClick xmlns:r="http://schemas.openxmlformats.org/officeDocument/2006/relationships" r:id="rId191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2" name="AutoShape 237" descr="nálsisis de calificaciones">
          <a:hlinkClick xmlns:r="http://schemas.openxmlformats.org/officeDocument/2006/relationships" r:id="rId192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3" name="AutoShape 240" descr="nálsisis de calificaciones">
          <a:hlinkClick xmlns:r="http://schemas.openxmlformats.org/officeDocument/2006/relationships" r:id="rId193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4" name="AutoShape 243" descr="nálsisis de calificaciones">
          <a:hlinkClick xmlns:r="http://schemas.openxmlformats.org/officeDocument/2006/relationships" r:id="rId194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5" name="AutoShape 246" descr="nálsisis de calificaciones">
          <a:hlinkClick xmlns:r="http://schemas.openxmlformats.org/officeDocument/2006/relationships" r:id="rId195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6" name="AutoShape 249" descr="nálsisis de calificaciones">
          <a:hlinkClick xmlns:r="http://schemas.openxmlformats.org/officeDocument/2006/relationships" r:id="rId196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7" name="AutoShape 252" descr="nálsisis de calificaciones">
          <a:hlinkClick xmlns:r="http://schemas.openxmlformats.org/officeDocument/2006/relationships" r:id="rId197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8" name="AutoShape 255" descr="nálsisis de calificaciones">
          <a:hlinkClick xmlns:r="http://schemas.openxmlformats.org/officeDocument/2006/relationships" r:id="rId198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59" name="AutoShape 258" descr="nálsisis de calificaciones">
          <a:hlinkClick xmlns:r="http://schemas.openxmlformats.org/officeDocument/2006/relationships" r:id="rId199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0" name="AutoShape 261" descr="nálsisis de calificaciones">
          <a:hlinkClick xmlns:r="http://schemas.openxmlformats.org/officeDocument/2006/relationships" r:id="rId200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1" name="AutoShape 264" descr="nálsisis de calificaciones">
          <a:hlinkClick xmlns:r="http://schemas.openxmlformats.org/officeDocument/2006/relationships" r:id="rId201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2" name="AutoShape 267" descr="nálsisis de calificaciones">
          <a:hlinkClick xmlns:r="http://schemas.openxmlformats.org/officeDocument/2006/relationships" r:id="rId202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3" name="AutoShape 270" descr="nálsisis de calificaciones">
          <a:hlinkClick xmlns:r="http://schemas.openxmlformats.org/officeDocument/2006/relationships" r:id="rId203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4" name="AutoShape 273" descr="nálsisis de calificaciones">
          <a:hlinkClick xmlns:r="http://schemas.openxmlformats.org/officeDocument/2006/relationships" r:id="rId204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5" name="AutoShape 276" descr="nálsisis de calificaciones">
          <a:hlinkClick xmlns:r="http://schemas.openxmlformats.org/officeDocument/2006/relationships" r:id="rId205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6" name="AutoShape 279" descr="nálsisis de calificaciones">
          <a:hlinkClick xmlns:r="http://schemas.openxmlformats.org/officeDocument/2006/relationships" r:id="rId206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7" name="AutoShape 282" descr="nálsisis de calificaciones">
          <a:hlinkClick xmlns:r="http://schemas.openxmlformats.org/officeDocument/2006/relationships" r:id="rId207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8" name="AutoShape 285" descr="nálsisis de calificaciones">
          <a:hlinkClick xmlns:r="http://schemas.openxmlformats.org/officeDocument/2006/relationships" r:id="rId208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22</xdr:row>
      <xdr:rowOff>101600</xdr:rowOff>
    </xdr:to>
    <xdr:sp macro="" textlink="">
      <xdr:nvSpPr>
        <xdr:cNvPr id="469" name="AutoShape 288" descr="nálsisis de calificaciones">
          <a:hlinkClick xmlns:r="http://schemas.openxmlformats.org/officeDocument/2006/relationships" r:id="rId209"/>
        </xdr:cNvPr>
        <xdr:cNvSpPr>
          <a:spLocks noChangeAspect="1" noChangeArrowheads="1"/>
        </xdr:cNvSpPr>
      </xdr:nvSpPr>
      <xdr:spPr bwMode="auto">
        <a:xfrm>
          <a:off x="21590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22</xdr:row>
      <xdr:rowOff>0</xdr:rowOff>
    </xdr:from>
    <xdr:to>
      <xdr:col>23</xdr:col>
      <xdr:colOff>0</xdr:colOff>
      <xdr:row>23</xdr:row>
      <xdr:rowOff>101600</xdr:rowOff>
    </xdr:to>
    <xdr:sp macro="" textlink="">
      <xdr:nvSpPr>
        <xdr:cNvPr id="470" name="AutoShape 291" descr="nálsisis de calificaciones">
          <a:hlinkClick xmlns:r="http://schemas.openxmlformats.org/officeDocument/2006/relationships" r:id="rId210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22</xdr:row>
      <xdr:rowOff>0</xdr:rowOff>
    </xdr:from>
    <xdr:to>
      <xdr:col>23</xdr:col>
      <xdr:colOff>0</xdr:colOff>
      <xdr:row>23</xdr:row>
      <xdr:rowOff>101600</xdr:rowOff>
    </xdr:to>
    <xdr:sp macro="" textlink="">
      <xdr:nvSpPr>
        <xdr:cNvPr id="471" name="AutoShape 294" descr="nálsisis de calificaciones">
          <a:hlinkClick xmlns:r="http://schemas.openxmlformats.org/officeDocument/2006/relationships" r:id="rId211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22</xdr:row>
      <xdr:rowOff>0</xdr:rowOff>
    </xdr:from>
    <xdr:to>
      <xdr:col>23</xdr:col>
      <xdr:colOff>0</xdr:colOff>
      <xdr:row>23</xdr:row>
      <xdr:rowOff>101600</xdr:rowOff>
    </xdr:to>
    <xdr:sp macro="" textlink="">
      <xdr:nvSpPr>
        <xdr:cNvPr id="472" name="AutoShape 297" descr="nálsisis de calificaciones">
          <a:hlinkClick xmlns:r="http://schemas.openxmlformats.org/officeDocument/2006/relationships" r:id="rId212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22</xdr:row>
      <xdr:rowOff>0</xdr:rowOff>
    </xdr:from>
    <xdr:to>
      <xdr:col>23</xdr:col>
      <xdr:colOff>0</xdr:colOff>
      <xdr:row>23</xdr:row>
      <xdr:rowOff>101600</xdr:rowOff>
    </xdr:to>
    <xdr:sp macro="" textlink="">
      <xdr:nvSpPr>
        <xdr:cNvPr id="473" name="AutoShape 300" descr="nálsisis de calificaciones">
          <a:hlinkClick xmlns:r="http://schemas.openxmlformats.org/officeDocument/2006/relationships" r:id="rId213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22</xdr:row>
      <xdr:rowOff>0</xdr:rowOff>
    </xdr:from>
    <xdr:to>
      <xdr:col>23</xdr:col>
      <xdr:colOff>0</xdr:colOff>
      <xdr:row>23</xdr:row>
      <xdr:rowOff>101600</xdr:rowOff>
    </xdr:to>
    <xdr:sp macro="" textlink="">
      <xdr:nvSpPr>
        <xdr:cNvPr id="474" name="AutoShape 303" descr="nálsisis de calificaciones">
          <a:hlinkClick xmlns:r="http://schemas.openxmlformats.org/officeDocument/2006/relationships" r:id="rId214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0</xdr:colOff>
      <xdr:row>24</xdr:row>
      <xdr:rowOff>101600</xdr:rowOff>
    </xdr:to>
    <xdr:sp macro="" textlink="">
      <xdr:nvSpPr>
        <xdr:cNvPr id="475" name="AutoShape 291" descr="nálsisis de calificaciones">
          <a:hlinkClick xmlns:r="http://schemas.openxmlformats.org/officeDocument/2006/relationships" r:id="rId210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0</xdr:colOff>
      <xdr:row>24</xdr:row>
      <xdr:rowOff>101600</xdr:rowOff>
    </xdr:to>
    <xdr:sp macro="" textlink="">
      <xdr:nvSpPr>
        <xdr:cNvPr id="476" name="AutoShape 294" descr="nálsisis de calificaciones">
          <a:hlinkClick xmlns:r="http://schemas.openxmlformats.org/officeDocument/2006/relationships" r:id="rId211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0</xdr:colOff>
      <xdr:row>24</xdr:row>
      <xdr:rowOff>101600</xdr:rowOff>
    </xdr:to>
    <xdr:sp macro="" textlink="">
      <xdr:nvSpPr>
        <xdr:cNvPr id="477" name="AutoShape 297" descr="nálsisis de calificaciones">
          <a:hlinkClick xmlns:r="http://schemas.openxmlformats.org/officeDocument/2006/relationships" r:id="rId212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0</xdr:colOff>
      <xdr:row>24</xdr:row>
      <xdr:rowOff>101600</xdr:rowOff>
    </xdr:to>
    <xdr:sp macro="" textlink="">
      <xdr:nvSpPr>
        <xdr:cNvPr id="478" name="AutoShape 300" descr="nálsisis de calificaciones">
          <a:hlinkClick xmlns:r="http://schemas.openxmlformats.org/officeDocument/2006/relationships" r:id="rId213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0</xdr:colOff>
      <xdr:row>24</xdr:row>
      <xdr:rowOff>101600</xdr:rowOff>
    </xdr:to>
    <xdr:sp macro="" textlink="">
      <xdr:nvSpPr>
        <xdr:cNvPr id="479" name="AutoShape 303" descr="nálsisis de calificaciones">
          <a:hlinkClick xmlns:r="http://schemas.openxmlformats.org/officeDocument/2006/relationships" r:id="rId214"/>
        </xdr:cNvPr>
        <xdr:cNvSpPr>
          <a:spLocks noChangeAspect="1" noChangeArrowheads="1"/>
        </xdr:cNvSpPr>
      </xdr:nvSpPr>
      <xdr:spPr bwMode="auto">
        <a:xfrm>
          <a:off x="21590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0" name="AutoShape 306" descr="nálsisis de calificaciones">
          <a:hlinkClick xmlns:r="http://schemas.openxmlformats.org/officeDocument/2006/relationships" r:id="rId215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1" name="AutoShape 309" descr="nálsisis de calificaciones">
          <a:hlinkClick xmlns:r="http://schemas.openxmlformats.org/officeDocument/2006/relationships" r:id="rId216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2" name="AutoShape 312" descr="nálsisis de calificaciones">
          <a:hlinkClick xmlns:r="http://schemas.openxmlformats.org/officeDocument/2006/relationships" r:id="rId217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3" name="AutoShape 315" descr="nálsisis de calificaciones">
          <a:hlinkClick xmlns:r="http://schemas.openxmlformats.org/officeDocument/2006/relationships" r:id="rId218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4" name="AutoShape 318" descr="nálsisis de calificaciones">
          <a:hlinkClick xmlns:r="http://schemas.openxmlformats.org/officeDocument/2006/relationships" r:id="rId219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5" name="AutoShape 321" descr="nálsisis de calificaciones">
          <a:hlinkClick xmlns:r="http://schemas.openxmlformats.org/officeDocument/2006/relationships" r:id="rId220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6" name="AutoShape 324" descr="nálsisis de calificaciones">
          <a:hlinkClick xmlns:r="http://schemas.openxmlformats.org/officeDocument/2006/relationships" r:id="rId221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7" name="AutoShape 327" descr="nálsisis de calificaciones">
          <a:hlinkClick xmlns:r="http://schemas.openxmlformats.org/officeDocument/2006/relationships" r:id="rId222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8" name="AutoShape 330" descr="nálsisis de calificaciones">
          <a:hlinkClick xmlns:r="http://schemas.openxmlformats.org/officeDocument/2006/relationships" r:id="rId223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89" name="AutoShape 306" descr="nálsisis de calificaciones">
          <a:hlinkClick xmlns:r="http://schemas.openxmlformats.org/officeDocument/2006/relationships" r:id="rId215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90" name="AutoShape 309" descr="nálsisis de calificaciones">
          <a:hlinkClick xmlns:r="http://schemas.openxmlformats.org/officeDocument/2006/relationships" r:id="rId216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91" name="AutoShape 312" descr="nálsisis de calificaciones">
          <a:hlinkClick xmlns:r="http://schemas.openxmlformats.org/officeDocument/2006/relationships" r:id="rId217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92" name="AutoShape 315" descr="nálsisis de calificaciones">
          <a:hlinkClick xmlns:r="http://schemas.openxmlformats.org/officeDocument/2006/relationships" r:id="rId218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93" name="AutoShape 318" descr="nálsisis de calificaciones">
          <a:hlinkClick xmlns:r="http://schemas.openxmlformats.org/officeDocument/2006/relationships" r:id="rId219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94" name="AutoShape 321" descr="nálsisis de calificaciones">
          <a:hlinkClick xmlns:r="http://schemas.openxmlformats.org/officeDocument/2006/relationships" r:id="rId220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95" name="AutoShape 324" descr="nálsisis de calificaciones">
          <a:hlinkClick xmlns:r="http://schemas.openxmlformats.org/officeDocument/2006/relationships" r:id="rId221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96" name="AutoShape 327" descr="nálsisis de calificaciones">
          <a:hlinkClick xmlns:r="http://schemas.openxmlformats.org/officeDocument/2006/relationships" r:id="rId222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25</xdr:row>
      <xdr:rowOff>101600</xdr:rowOff>
    </xdr:to>
    <xdr:sp macro="" textlink="">
      <xdr:nvSpPr>
        <xdr:cNvPr id="497" name="AutoShape 330" descr="nálsisis de calificaciones">
          <a:hlinkClick xmlns:r="http://schemas.openxmlformats.org/officeDocument/2006/relationships" r:id="rId223"/>
        </xdr:cNvPr>
        <xdr:cNvSpPr>
          <a:spLocks noChangeAspect="1" noChangeArrowheads="1"/>
        </xdr:cNvSpPr>
      </xdr:nvSpPr>
      <xdr:spPr bwMode="auto">
        <a:xfrm>
          <a:off x="21590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498" name="AutoShape 333" descr="nálsisis de calificaciones">
          <a:hlinkClick xmlns:r="http://schemas.openxmlformats.org/officeDocument/2006/relationships" r:id="rId224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499" name="AutoShape 336" descr="nálsisis de calificaciones">
          <a:hlinkClick xmlns:r="http://schemas.openxmlformats.org/officeDocument/2006/relationships" r:id="rId225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500" name="AutoShape 339" descr="nálsisis de calificaciones">
          <a:hlinkClick xmlns:r="http://schemas.openxmlformats.org/officeDocument/2006/relationships" r:id="rId226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501" name="AutoShape 342" descr="nálsisis de calificaciones">
          <a:hlinkClick xmlns:r="http://schemas.openxmlformats.org/officeDocument/2006/relationships" r:id="rId227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502" name="AutoShape 345" descr="nálsisis de calificaciones">
          <a:hlinkClick xmlns:r="http://schemas.openxmlformats.org/officeDocument/2006/relationships" r:id="rId228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503" name="AutoShape 348" descr="nálsisis de calificaciones">
          <a:hlinkClick xmlns:r="http://schemas.openxmlformats.org/officeDocument/2006/relationships" r:id="rId229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504" name="AutoShape 351" descr="nálsisis de calificaciones">
          <a:hlinkClick xmlns:r="http://schemas.openxmlformats.org/officeDocument/2006/relationships" r:id="rId230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505" name="AutoShape 354" descr="nálsisis de calificaciones">
          <a:hlinkClick xmlns:r="http://schemas.openxmlformats.org/officeDocument/2006/relationships" r:id="rId231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506" name="AutoShape 357" descr="nálsisis de calificaciones">
          <a:hlinkClick xmlns:r="http://schemas.openxmlformats.org/officeDocument/2006/relationships" r:id="rId232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507" name="AutoShape 360" descr="nálsisis de calificaciones">
          <a:hlinkClick xmlns:r="http://schemas.openxmlformats.org/officeDocument/2006/relationships" r:id="rId233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0</xdr:colOff>
      <xdr:row>26</xdr:row>
      <xdr:rowOff>101600</xdr:rowOff>
    </xdr:to>
    <xdr:sp macro="" textlink="">
      <xdr:nvSpPr>
        <xdr:cNvPr id="508" name="AutoShape 363" descr="nálsisis de calificaciones">
          <a:hlinkClick xmlns:r="http://schemas.openxmlformats.org/officeDocument/2006/relationships" r:id="rId234"/>
        </xdr:cNvPr>
        <xdr:cNvSpPr>
          <a:spLocks noChangeAspect="1" noChangeArrowheads="1"/>
        </xdr:cNvSpPr>
      </xdr:nvSpPr>
      <xdr:spPr bwMode="auto">
        <a:xfrm>
          <a:off x="21590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4" name="AutoShape 1" descr="alificaciones de JESUS ANTONIO ALPACA RENDON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5" name="AutoShape 3" descr="alificaciones de YESICA DAYANA AQUINO CHAMA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6" name="AutoShape 5" descr="alificaciones de JOSE ISMAEL CAHUANA TUR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7" name="AutoShape 7" descr="alificaciones de CARLOS MANUEL CASTRO SEVILLAN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8" name="AutoShape 9" descr="alificaciones de LUIS DAVID CCOPA CRUZ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9" name="AutoShape 11" descr="alificaciones de DIEGO COLQUE RAMOS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0" name="AutoShape 13" descr="alificaciones de CHRISTIAN LUIS VALOIS JUAREZ MEDIN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1" name="AutoShape 15" descr="alificaciones de FRANCISCO LUCIO MAGAÑO TAPIA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2" name="AutoShape 17" descr="alificaciones de JUNIOR JAVIER MAYTA COA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3" name="AutoShape 19" descr="alificaciones de NELSON OLIVER MONROY MAMANI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4" name="AutoShape 21" descr="alificaciones de LUIS NIEBLES MAMANI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5" name="AutoShape 23" descr="alificaciones de CRISTOPHER NUÑEZ DEL PRADO MANSILLA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6" name="AutoShape 25" descr="alificaciones de MOISES YRWING PACHECO TORRES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7" name="AutoShape 27" descr="alificaciones de DIANA LUCIA RODRIGUEZ DELGADO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8" name="AutoShape 29" descr="alificaciones de DIEGO EMANUEL JESUS SANCHEZ CHACON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9" name="AutoShape 31" descr="alificaciones de KENNY ROBERT VALDIVIA YAÑEZ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20" name="AutoShape 33" descr="alificaciones de JONATHAN RHONY VENTURA APAZA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21" name="AutoShape 35" descr="alificaciones de CLAUDIA MILAGROS ZEVALLOS RIVERA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13</xdr:row>
      <xdr:rowOff>0</xdr:rowOff>
    </xdr:from>
    <xdr:to>
      <xdr:col>26</xdr:col>
      <xdr:colOff>266700</xdr:colOff>
      <xdr:row>14</xdr:row>
      <xdr:rowOff>101600</xdr:rowOff>
    </xdr:to>
    <xdr:sp macro="" textlink="">
      <xdr:nvSpPr>
        <xdr:cNvPr id="22" name="AutoShape 1" descr="alificaciones de FREDY NIMER ALFARO MARROQUI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91186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26</xdr:col>
      <xdr:colOff>266700</xdr:colOff>
      <xdr:row>15</xdr:row>
      <xdr:rowOff>101600</xdr:rowOff>
    </xdr:to>
    <xdr:sp macro="" textlink="">
      <xdr:nvSpPr>
        <xdr:cNvPr id="23" name="AutoShape 3" descr="alificaciones de LUIS ANTHONY ALVAREZ ESCOBEDO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91186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15</xdr:row>
      <xdr:rowOff>0</xdr:rowOff>
    </xdr:from>
    <xdr:to>
      <xdr:col>26</xdr:col>
      <xdr:colOff>266700</xdr:colOff>
      <xdr:row>16</xdr:row>
      <xdr:rowOff>101600</xdr:rowOff>
    </xdr:to>
    <xdr:sp macro="" textlink="">
      <xdr:nvSpPr>
        <xdr:cNvPr id="24" name="AutoShape 5" descr="alificaciones de COREN LUHANA  ANCCO CALLOAPAZA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91186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15</xdr:row>
      <xdr:rowOff>0</xdr:rowOff>
    </xdr:from>
    <xdr:to>
      <xdr:col>26</xdr:col>
      <xdr:colOff>266700</xdr:colOff>
      <xdr:row>16</xdr:row>
      <xdr:rowOff>101600</xdr:rowOff>
    </xdr:to>
    <xdr:sp macro="" textlink="">
      <xdr:nvSpPr>
        <xdr:cNvPr id="25" name="AutoShape 11" descr="alificaciones de DENIS RAMIRO ARIVILCA MIRANDA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91186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16</xdr:row>
      <xdr:rowOff>0</xdr:rowOff>
    </xdr:from>
    <xdr:to>
      <xdr:col>26</xdr:col>
      <xdr:colOff>266700</xdr:colOff>
      <xdr:row>17</xdr:row>
      <xdr:rowOff>101600</xdr:rowOff>
    </xdr:to>
    <xdr:sp macro="" textlink="">
      <xdr:nvSpPr>
        <xdr:cNvPr id="26" name="AutoShape 13" descr="alificaciones de ALLISON YOANA  ARRATIA ALBARRACIN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91186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17</xdr:row>
      <xdr:rowOff>0</xdr:rowOff>
    </xdr:from>
    <xdr:to>
      <xdr:col>26</xdr:col>
      <xdr:colOff>266700</xdr:colOff>
      <xdr:row>18</xdr:row>
      <xdr:rowOff>101600</xdr:rowOff>
    </xdr:to>
    <xdr:sp macro="" textlink="">
      <xdr:nvSpPr>
        <xdr:cNvPr id="27" name="AutoShape 15" descr="alificaciones de KEVIN JHOSEPH  BALDEON CJUMO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91186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18</xdr:row>
      <xdr:rowOff>0</xdr:rowOff>
    </xdr:from>
    <xdr:to>
      <xdr:col>26</xdr:col>
      <xdr:colOff>266700</xdr:colOff>
      <xdr:row>19</xdr:row>
      <xdr:rowOff>101600</xdr:rowOff>
    </xdr:to>
    <xdr:sp macro="" textlink="">
      <xdr:nvSpPr>
        <xdr:cNvPr id="28" name="AutoShape 17" descr="alificaciones de FABIO SANTIAGO  BARRIGA SOT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91186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18</xdr:row>
      <xdr:rowOff>0</xdr:rowOff>
    </xdr:from>
    <xdr:to>
      <xdr:col>26</xdr:col>
      <xdr:colOff>266700</xdr:colOff>
      <xdr:row>19</xdr:row>
      <xdr:rowOff>101600</xdr:rowOff>
    </xdr:to>
    <xdr:sp macro="" textlink="">
      <xdr:nvSpPr>
        <xdr:cNvPr id="29" name="AutoShape 19" descr="alificaciones de RAMIRO ALBERTO BELLIDO REVILL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91186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19</xdr:row>
      <xdr:rowOff>0</xdr:rowOff>
    </xdr:from>
    <xdr:to>
      <xdr:col>26</xdr:col>
      <xdr:colOff>266700</xdr:colOff>
      <xdr:row>20</xdr:row>
      <xdr:rowOff>101600</xdr:rowOff>
    </xdr:to>
    <xdr:sp macro="" textlink="">
      <xdr:nvSpPr>
        <xdr:cNvPr id="30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91186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19</xdr:row>
      <xdr:rowOff>0</xdr:rowOff>
    </xdr:from>
    <xdr:to>
      <xdr:col>26</xdr:col>
      <xdr:colOff>266700</xdr:colOff>
      <xdr:row>20</xdr:row>
      <xdr:rowOff>101600</xdr:rowOff>
    </xdr:to>
    <xdr:sp macro="" textlink="">
      <xdr:nvSpPr>
        <xdr:cNvPr id="31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91186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20</xdr:row>
      <xdr:rowOff>0</xdr:rowOff>
    </xdr:from>
    <xdr:to>
      <xdr:col>26</xdr:col>
      <xdr:colOff>266700</xdr:colOff>
      <xdr:row>21</xdr:row>
      <xdr:rowOff>101600</xdr:rowOff>
    </xdr:to>
    <xdr:sp macro="" textlink="">
      <xdr:nvSpPr>
        <xdr:cNvPr id="32" name="AutoShape 25" descr="alificaciones de EVELYN ALEJANDRA BUSTAMANTE FERNAN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91186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20</xdr:row>
      <xdr:rowOff>0</xdr:rowOff>
    </xdr:from>
    <xdr:to>
      <xdr:col>26</xdr:col>
      <xdr:colOff>266700</xdr:colOff>
      <xdr:row>21</xdr:row>
      <xdr:rowOff>101600</xdr:rowOff>
    </xdr:to>
    <xdr:sp macro="" textlink="">
      <xdr:nvSpPr>
        <xdr:cNvPr id="33" name="AutoShape 27" descr="alificaciones de PIERRE CAPARO TORR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91186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266700</xdr:colOff>
      <xdr:row>22</xdr:row>
      <xdr:rowOff>101600</xdr:rowOff>
    </xdr:to>
    <xdr:sp macro="" textlink="">
      <xdr:nvSpPr>
        <xdr:cNvPr id="34" name="AutoShape 29" descr="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91186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266700</xdr:colOff>
      <xdr:row>22</xdr:row>
      <xdr:rowOff>101600</xdr:rowOff>
    </xdr:to>
    <xdr:sp macro="" textlink="">
      <xdr:nvSpPr>
        <xdr:cNvPr id="35" name="AutoShape 31" descr="alificaciones de JUAN JOSE CHIPANA CHIRINO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91186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22</xdr:row>
      <xdr:rowOff>0</xdr:rowOff>
    </xdr:from>
    <xdr:to>
      <xdr:col>26</xdr:col>
      <xdr:colOff>266700</xdr:colOff>
      <xdr:row>23</xdr:row>
      <xdr:rowOff>101600</xdr:rowOff>
    </xdr:to>
    <xdr:sp macro="" textlink="">
      <xdr:nvSpPr>
        <xdr:cNvPr id="36" name="AutoShape 33" descr="alificaciones de MICHAEL CESAR COAGUILA HUARANK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91186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23</xdr:row>
      <xdr:rowOff>0</xdr:rowOff>
    </xdr:from>
    <xdr:to>
      <xdr:col>26</xdr:col>
      <xdr:colOff>266700</xdr:colOff>
      <xdr:row>24</xdr:row>
      <xdr:rowOff>101600</xdr:rowOff>
    </xdr:to>
    <xdr:sp macro="" textlink="">
      <xdr:nvSpPr>
        <xdr:cNvPr id="37" name="AutoShape 35" descr="alificaciones de JOSE ADOLFO  CONDORI QUICAÑA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91186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24</xdr:row>
      <xdr:rowOff>0</xdr:rowOff>
    </xdr:from>
    <xdr:to>
      <xdr:col>26</xdr:col>
      <xdr:colOff>266700</xdr:colOff>
      <xdr:row>25</xdr:row>
      <xdr:rowOff>101600</xdr:rowOff>
    </xdr:to>
    <xdr:sp macro="" textlink="">
      <xdr:nvSpPr>
        <xdr:cNvPr id="38" name="AutoShape 37" descr="alificaciones de SHIRLEY GERANYELI CORDOVA ANDI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91186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24</xdr:row>
      <xdr:rowOff>0</xdr:rowOff>
    </xdr:from>
    <xdr:to>
      <xdr:col>26</xdr:col>
      <xdr:colOff>266700</xdr:colOff>
      <xdr:row>25</xdr:row>
      <xdr:rowOff>101600</xdr:rowOff>
    </xdr:to>
    <xdr:sp macro="" textlink="">
      <xdr:nvSpPr>
        <xdr:cNvPr id="39" name="AutoShape 39" descr="alificaciones de SEBASTIAN JESUS CUADROS VALCARCEL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91186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25</xdr:row>
      <xdr:rowOff>0</xdr:rowOff>
    </xdr:from>
    <xdr:to>
      <xdr:col>26</xdr:col>
      <xdr:colOff>266700</xdr:colOff>
      <xdr:row>26</xdr:row>
      <xdr:rowOff>101600</xdr:rowOff>
    </xdr:to>
    <xdr:sp macro="" textlink="">
      <xdr:nvSpPr>
        <xdr:cNvPr id="40" name="AutoShape 41" descr="alificaciones de OMAR TEOFILO CURASI MAMANI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91186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26</xdr:row>
      <xdr:rowOff>0</xdr:rowOff>
    </xdr:from>
    <xdr:to>
      <xdr:col>26</xdr:col>
      <xdr:colOff>266700</xdr:colOff>
      <xdr:row>27</xdr:row>
      <xdr:rowOff>101600</xdr:rowOff>
    </xdr:to>
    <xdr:sp macro="" textlink="">
      <xdr:nvSpPr>
        <xdr:cNvPr id="41" name="AutoShape 43" descr="alificaciones de DANIEL LEONARDO  DAVALOS RUIZ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91186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26</xdr:row>
      <xdr:rowOff>0</xdr:rowOff>
    </xdr:from>
    <xdr:to>
      <xdr:col>26</xdr:col>
      <xdr:colOff>266700</xdr:colOff>
      <xdr:row>27</xdr:row>
      <xdr:rowOff>101600</xdr:rowOff>
    </xdr:to>
    <xdr:sp macro="" textlink="">
      <xdr:nvSpPr>
        <xdr:cNvPr id="42" name="AutoShape 49" descr="alificaciones de YOSELIN RAQUEL DIAZ CHOQUE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91186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27</xdr:row>
      <xdr:rowOff>0</xdr:rowOff>
    </xdr:from>
    <xdr:to>
      <xdr:col>26</xdr:col>
      <xdr:colOff>266700</xdr:colOff>
      <xdr:row>28</xdr:row>
      <xdr:rowOff>101600</xdr:rowOff>
    </xdr:to>
    <xdr:sp macro="" textlink="">
      <xdr:nvSpPr>
        <xdr:cNvPr id="43" name="AutoShape 51" descr="alificaciones de ALDO RAMIRO DIBAN SALINAS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91186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266700</xdr:colOff>
      <xdr:row>29</xdr:row>
      <xdr:rowOff>101600</xdr:rowOff>
    </xdr:to>
    <xdr:sp macro="" textlink="">
      <xdr:nvSpPr>
        <xdr:cNvPr id="44" name="AutoShape 53" descr="alificaciones de KATYA PETRONILA  DONGO TORRES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91186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266700</xdr:colOff>
      <xdr:row>29</xdr:row>
      <xdr:rowOff>101600</xdr:rowOff>
    </xdr:to>
    <xdr:sp macro="" textlink="">
      <xdr:nvSpPr>
        <xdr:cNvPr id="45" name="AutoShape 53" descr="alificaciones de KATYA PETRONILA  DONGO TORRES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91186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29</xdr:row>
      <xdr:rowOff>0</xdr:rowOff>
    </xdr:from>
    <xdr:to>
      <xdr:col>26</xdr:col>
      <xdr:colOff>266700</xdr:colOff>
      <xdr:row>30</xdr:row>
      <xdr:rowOff>101600</xdr:rowOff>
    </xdr:to>
    <xdr:sp macro="" textlink="">
      <xdr:nvSpPr>
        <xdr:cNvPr id="46" name="AutoShape 55" descr="alificaciones de SUE-ELLEN MELISSA DUEÑAS BERMITT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91186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29</xdr:row>
      <xdr:rowOff>0</xdr:rowOff>
    </xdr:from>
    <xdr:to>
      <xdr:col>26</xdr:col>
      <xdr:colOff>266700</xdr:colOff>
      <xdr:row>30</xdr:row>
      <xdr:rowOff>101600</xdr:rowOff>
    </xdr:to>
    <xdr:sp macro="" textlink="">
      <xdr:nvSpPr>
        <xdr:cNvPr id="47" name="AutoShape 59" descr="alificaciones de OSWALDO JEISSON ESCOBAR HUISA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91186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30</xdr:row>
      <xdr:rowOff>0</xdr:rowOff>
    </xdr:from>
    <xdr:to>
      <xdr:col>26</xdr:col>
      <xdr:colOff>266700</xdr:colOff>
      <xdr:row>31</xdr:row>
      <xdr:rowOff>101600</xdr:rowOff>
    </xdr:to>
    <xdr:sp macro="" textlink="">
      <xdr:nvSpPr>
        <xdr:cNvPr id="48" name="AutoShape 61" descr="alificaciones de GIOVANNA PAULA  ESCOBEDO DIAZ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91186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31</xdr:row>
      <xdr:rowOff>0</xdr:rowOff>
    </xdr:from>
    <xdr:to>
      <xdr:col>26</xdr:col>
      <xdr:colOff>266700</xdr:colOff>
      <xdr:row>32</xdr:row>
      <xdr:rowOff>101600</xdr:rowOff>
    </xdr:to>
    <xdr:sp macro="" textlink="">
      <xdr:nvSpPr>
        <xdr:cNvPr id="49" name="AutoShape 63" descr="alificaciones de JORGE ARMANDO  ESQUIVEL RODRIGUEZ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91186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31</xdr:row>
      <xdr:rowOff>0</xdr:rowOff>
    </xdr:from>
    <xdr:to>
      <xdr:col>26</xdr:col>
      <xdr:colOff>266700</xdr:colOff>
      <xdr:row>32</xdr:row>
      <xdr:rowOff>101600</xdr:rowOff>
    </xdr:to>
    <xdr:sp macro="" textlink="">
      <xdr:nvSpPr>
        <xdr:cNvPr id="50" name="AutoShape 65" descr="alificaciones de DIEGO JESUS UBALDO FERNANDEZ CABERO LAJO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91186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32</xdr:row>
      <xdr:rowOff>0</xdr:rowOff>
    </xdr:from>
    <xdr:to>
      <xdr:col>26</xdr:col>
      <xdr:colOff>266700</xdr:colOff>
      <xdr:row>33</xdr:row>
      <xdr:rowOff>101600</xdr:rowOff>
    </xdr:to>
    <xdr:sp macro="" textlink="">
      <xdr:nvSpPr>
        <xdr:cNvPr id="51" name="AutoShape 67" descr="alificaciones de FIDEL ENRIQUE FIGUEROA QUIROZ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91186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32</xdr:row>
      <xdr:rowOff>0</xdr:rowOff>
    </xdr:from>
    <xdr:to>
      <xdr:col>26</xdr:col>
      <xdr:colOff>266700</xdr:colOff>
      <xdr:row>33</xdr:row>
      <xdr:rowOff>101600</xdr:rowOff>
    </xdr:to>
    <xdr:sp macro="" textlink="">
      <xdr:nvSpPr>
        <xdr:cNvPr id="52" name="AutoShape 71" descr="alificaciones de MIRINA BONY ESTHER  GONZALES RODRIGUE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91186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33</xdr:row>
      <xdr:rowOff>0</xdr:rowOff>
    </xdr:from>
    <xdr:to>
      <xdr:col>26</xdr:col>
      <xdr:colOff>266700</xdr:colOff>
      <xdr:row>34</xdr:row>
      <xdr:rowOff>101600</xdr:rowOff>
    </xdr:to>
    <xdr:sp macro="" textlink="">
      <xdr:nvSpPr>
        <xdr:cNvPr id="53" name="AutoShape 73" descr="alificaciones de CECILIA LUCRECIA  GUTIERREZ HERNANI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9118600" y="426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34</xdr:row>
      <xdr:rowOff>0</xdr:rowOff>
    </xdr:from>
    <xdr:to>
      <xdr:col>26</xdr:col>
      <xdr:colOff>266700</xdr:colOff>
      <xdr:row>35</xdr:row>
      <xdr:rowOff>101600</xdr:rowOff>
    </xdr:to>
    <xdr:sp macro="" textlink="">
      <xdr:nvSpPr>
        <xdr:cNvPr id="54" name="AutoShape 75" descr="alificaciones de JOSE ALONZO HELD BUENO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91186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34</xdr:row>
      <xdr:rowOff>0</xdr:rowOff>
    </xdr:from>
    <xdr:to>
      <xdr:col>26</xdr:col>
      <xdr:colOff>266700</xdr:colOff>
      <xdr:row>35</xdr:row>
      <xdr:rowOff>101600</xdr:rowOff>
    </xdr:to>
    <xdr:sp macro="" textlink="">
      <xdr:nvSpPr>
        <xdr:cNvPr id="55" name="AutoShape 79" descr="alificaciones de ROSA MATILDE MARIA FERNANDA  HUAMANI CHAVEZ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91186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266700</xdr:colOff>
      <xdr:row>36</xdr:row>
      <xdr:rowOff>101600</xdr:rowOff>
    </xdr:to>
    <xdr:sp macro="" textlink="">
      <xdr:nvSpPr>
        <xdr:cNvPr id="56" name="AutoShape 81" descr="alificaciones de SHIOMARA LISBETH  HUARACALLO YANARICO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91186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266700</xdr:colOff>
      <xdr:row>36</xdr:row>
      <xdr:rowOff>101600</xdr:rowOff>
    </xdr:to>
    <xdr:sp macro="" textlink="">
      <xdr:nvSpPr>
        <xdr:cNvPr id="57" name="AutoShape 83" descr="alificaciones de JOSE ROBERTO HUAYCOCHEA MENDOZA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91186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36</xdr:row>
      <xdr:rowOff>0</xdr:rowOff>
    </xdr:from>
    <xdr:to>
      <xdr:col>26</xdr:col>
      <xdr:colOff>266700</xdr:colOff>
      <xdr:row>37</xdr:row>
      <xdr:rowOff>101600</xdr:rowOff>
    </xdr:to>
    <xdr:sp macro="" textlink="">
      <xdr:nvSpPr>
        <xdr:cNvPr id="58" name="AutoShape 85" descr="alificaciones de CRISTIAN EDUARDO HUILLCA GUTIERREZ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9118600" y="487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37</xdr:row>
      <xdr:rowOff>0</xdr:rowOff>
    </xdr:from>
    <xdr:to>
      <xdr:col>26</xdr:col>
      <xdr:colOff>266700</xdr:colOff>
      <xdr:row>38</xdr:row>
      <xdr:rowOff>101600</xdr:rowOff>
    </xdr:to>
    <xdr:sp macro="" textlink="">
      <xdr:nvSpPr>
        <xdr:cNvPr id="59" name="AutoShape 87" descr="alificaciones de YESSENIA PATRICIA INCHUÑA VALDEZ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91186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37</xdr:row>
      <xdr:rowOff>0</xdr:rowOff>
    </xdr:from>
    <xdr:to>
      <xdr:col>26</xdr:col>
      <xdr:colOff>266700</xdr:colOff>
      <xdr:row>38</xdr:row>
      <xdr:rowOff>101600</xdr:rowOff>
    </xdr:to>
    <xdr:sp macro="" textlink="">
      <xdr:nvSpPr>
        <xdr:cNvPr id="60" name="AutoShape 89" descr="alificaciones de SAMAEL MARCOS JIMENEZ CHATA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91186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38</xdr:row>
      <xdr:rowOff>0</xdr:rowOff>
    </xdr:from>
    <xdr:to>
      <xdr:col>26</xdr:col>
      <xdr:colOff>266700</xdr:colOff>
      <xdr:row>39</xdr:row>
      <xdr:rowOff>101600</xdr:rowOff>
    </xdr:to>
    <xdr:sp macro="" textlink="">
      <xdr:nvSpPr>
        <xdr:cNvPr id="61" name="AutoShape 91" descr="alificaciones de NICOLE MARIE  JOHNSON ORIHUELA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91186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38</xdr:row>
      <xdr:rowOff>0</xdr:rowOff>
    </xdr:from>
    <xdr:to>
      <xdr:col>26</xdr:col>
      <xdr:colOff>266700</xdr:colOff>
      <xdr:row>39</xdr:row>
      <xdr:rowOff>101600</xdr:rowOff>
    </xdr:to>
    <xdr:sp macro="" textlink="">
      <xdr:nvSpPr>
        <xdr:cNvPr id="62" name="AutoShape 95" descr="alificaciones de DARWIN RONNY LEYVA CHOQUE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91186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39</xdr:row>
      <xdr:rowOff>0</xdr:rowOff>
    </xdr:from>
    <xdr:to>
      <xdr:col>26</xdr:col>
      <xdr:colOff>266700</xdr:colOff>
      <xdr:row>40</xdr:row>
      <xdr:rowOff>101600</xdr:rowOff>
    </xdr:to>
    <xdr:sp macro="" textlink="">
      <xdr:nvSpPr>
        <xdr:cNvPr id="63" name="AutoShape 97" descr="alificaciones de ALVARO ABRAHAM LINAREZ GONZALES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9118600" y="548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40</xdr:row>
      <xdr:rowOff>0</xdr:rowOff>
    </xdr:from>
    <xdr:to>
      <xdr:col>26</xdr:col>
      <xdr:colOff>266700</xdr:colOff>
      <xdr:row>41</xdr:row>
      <xdr:rowOff>101600</xdr:rowOff>
    </xdr:to>
    <xdr:sp macro="" textlink="">
      <xdr:nvSpPr>
        <xdr:cNvPr id="64" name="AutoShape 99" descr="alificaciones de MANUEL ALEJANDRO LOPEZ CORRALES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91186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41</xdr:row>
      <xdr:rowOff>0</xdr:rowOff>
    </xdr:from>
    <xdr:to>
      <xdr:col>26</xdr:col>
      <xdr:colOff>266700</xdr:colOff>
      <xdr:row>42</xdr:row>
      <xdr:rowOff>101600</xdr:rowOff>
    </xdr:to>
    <xdr:sp macro="" textlink="">
      <xdr:nvSpPr>
        <xdr:cNvPr id="65" name="AutoShape 101" descr="alificaciones de ERIKA PAOLA MACHACA RAMOS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9118600" y="589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42</xdr:row>
      <xdr:rowOff>0</xdr:rowOff>
    </xdr:from>
    <xdr:to>
      <xdr:col>26</xdr:col>
      <xdr:colOff>266700</xdr:colOff>
      <xdr:row>43</xdr:row>
      <xdr:rowOff>101600</xdr:rowOff>
    </xdr:to>
    <xdr:sp macro="" textlink="">
      <xdr:nvSpPr>
        <xdr:cNvPr id="66" name="AutoShape 103" descr="alificaciones de HECTOR HERBERT MANRIQUE MORANTE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91186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43</xdr:row>
      <xdr:rowOff>0</xdr:rowOff>
    </xdr:from>
    <xdr:to>
      <xdr:col>26</xdr:col>
      <xdr:colOff>266700</xdr:colOff>
      <xdr:row>44</xdr:row>
      <xdr:rowOff>101600</xdr:rowOff>
    </xdr:to>
    <xdr:sp macro="" textlink="">
      <xdr:nvSpPr>
        <xdr:cNvPr id="67" name="AutoShape 105" descr="alificaciones de FLOR MARYANA  MANRIQUE RIVER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9118600" y="629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266700</xdr:colOff>
      <xdr:row>45</xdr:row>
      <xdr:rowOff>101600</xdr:rowOff>
    </xdr:to>
    <xdr:sp macro="" textlink="">
      <xdr:nvSpPr>
        <xdr:cNvPr id="68" name="AutoShape 107" descr="alificaciones de ALEX JUNNIOR MAYTA AGUILAR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91186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266700</xdr:colOff>
      <xdr:row>45</xdr:row>
      <xdr:rowOff>101600</xdr:rowOff>
    </xdr:to>
    <xdr:sp macro="" textlink="">
      <xdr:nvSpPr>
        <xdr:cNvPr id="69" name="AutoShape 111" descr="alificaciones de JEANPAUL SAMIR MEDINA TUME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91186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266700</xdr:colOff>
      <xdr:row>46</xdr:row>
      <xdr:rowOff>101600</xdr:rowOff>
    </xdr:to>
    <xdr:sp macro="" textlink="">
      <xdr:nvSpPr>
        <xdr:cNvPr id="70" name="AutoShape 115" descr="alificaciones de VLADIMIR MONROY CONDORI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91186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46</xdr:row>
      <xdr:rowOff>0</xdr:rowOff>
    </xdr:from>
    <xdr:to>
      <xdr:col>26</xdr:col>
      <xdr:colOff>266700</xdr:colOff>
      <xdr:row>47</xdr:row>
      <xdr:rowOff>101600</xdr:rowOff>
    </xdr:to>
    <xdr:sp macro="" textlink="">
      <xdr:nvSpPr>
        <xdr:cNvPr id="71" name="AutoShape 117" descr="alificaciones de DEYVY OSCAR MOROCHARA YANA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91186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46</xdr:row>
      <xdr:rowOff>0</xdr:rowOff>
    </xdr:from>
    <xdr:to>
      <xdr:col>26</xdr:col>
      <xdr:colOff>266700</xdr:colOff>
      <xdr:row>47</xdr:row>
      <xdr:rowOff>101600</xdr:rowOff>
    </xdr:to>
    <xdr:sp macro="" textlink="">
      <xdr:nvSpPr>
        <xdr:cNvPr id="72" name="AutoShape 125" descr="alificaciones de WILBERT JUNIOR OSIS ORELLANA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91186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47</xdr:row>
      <xdr:rowOff>0</xdr:rowOff>
    </xdr:from>
    <xdr:to>
      <xdr:col>26</xdr:col>
      <xdr:colOff>266700</xdr:colOff>
      <xdr:row>48</xdr:row>
      <xdr:rowOff>101600</xdr:rowOff>
    </xdr:to>
    <xdr:sp macro="" textlink="">
      <xdr:nvSpPr>
        <xdr:cNvPr id="73" name="AutoShape 127" descr="alificaciones de CARLOS MIGUEL PAREDES MANSILLA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9118600" y="711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48</xdr:row>
      <xdr:rowOff>0</xdr:rowOff>
    </xdr:from>
    <xdr:to>
      <xdr:col>26</xdr:col>
      <xdr:colOff>266700</xdr:colOff>
      <xdr:row>49</xdr:row>
      <xdr:rowOff>101600</xdr:rowOff>
    </xdr:to>
    <xdr:sp macro="" textlink="">
      <xdr:nvSpPr>
        <xdr:cNvPr id="74" name="AutoShape 129" descr="alificaciones de YOSSELIN VANESSA PERALES BARRIOS 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91186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48</xdr:row>
      <xdr:rowOff>0</xdr:rowOff>
    </xdr:from>
    <xdr:to>
      <xdr:col>26</xdr:col>
      <xdr:colOff>266700</xdr:colOff>
      <xdr:row>49</xdr:row>
      <xdr:rowOff>101600</xdr:rowOff>
    </xdr:to>
    <xdr:sp macro="" textlink="">
      <xdr:nvSpPr>
        <xdr:cNvPr id="75" name="AutoShape 131" descr="alificaciones de GUIDO PINARES CHIRINOS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91186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49</xdr:row>
      <xdr:rowOff>0</xdr:rowOff>
    </xdr:from>
    <xdr:to>
      <xdr:col>26</xdr:col>
      <xdr:colOff>266700</xdr:colOff>
      <xdr:row>50</xdr:row>
      <xdr:rowOff>101600</xdr:rowOff>
    </xdr:to>
    <xdr:sp macro="" textlink="">
      <xdr:nvSpPr>
        <xdr:cNvPr id="76" name="AutoShape 133" descr="alificaciones de SERGIO ALONSO PINTO CALDERON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9118600" y="751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50</xdr:row>
      <xdr:rowOff>0</xdr:rowOff>
    </xdr:from>
    <xdr:to>
      <xdr:col>26</xdr:col>
      <xdr:colOff>266700</xdr:colOff>
      <xdr:row>51</xdr:row>
      <xdr:rowOff>101600</xdr:rowOff>
    </xdr:to>
    <xdr:sp macro="" textlink="">
      <xdr:nvSpPr>
        <xdr:cNvPr id="77" name="AutoShape 135" descr="alificaciones de PATRICK JOEL PINTO VELAZCO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91186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51</xdr:row>
      <xdr:rowOff>0</xdr:rowOff>
    </xdr:from>
    <xdr:to>
      <xdr:col>26</xdr:col>
      <xdr:colOff>266700</xdr:colOff>
      <xdr:row>52</xdr:row>
      <xdr:rowOff>101600</xdr:rowOff>
    </xdr:to>
    <xdr:sp macro="" textlink="">
      <xdr:nvSpPr>
        <xdr:cNvPr id="78" name="AutoShape 137" descr="alificaciones de HENRRY JOSE PORTILLA PAREDES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91186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51</xdr:row>
      <xdr:rowOff>0</xdr:rowOff>
    </xdr:from>
    <xdr:to>
      <xdr:col>26</xdr:col>
      <xdr:colOff>266700</xdr:colOff>
      <xdr:row>52</xdr:row>
      <xdr:rowOff>101600</xdr:rowOff>
    </xdr:to>
    <xdr:sp macro="" textlink="">
      <xdr:nvSpPr>
        <xdr:cNvPr id="79" name="AutoShape 143" descr="alificaciones de KEVIN JAIRO RIVERA ZUÑIG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91186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52</xdr:row>
      <xdr:rowOff>0</xdr:rowOff>
    </xdr:from>
    <xdr:to>
      <xdr:col>26</xdr:col>
      <xdr:colOff>266700</xdr:colOff>
      <xdr:row>53</xdr:row>
      <xdr:rowOff>101600</xdr:rowOff>
    </xdr:to>
    <xdr:sp macro="" textlink="">
      <xdr:nvSpPr>
        <xdr:cNvPr id="80" name="AutoShape 145" descr="alificaciones de CESAR MAURICIO  RODRIGUEZ LETONA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9118600" y="812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53</xdr:row>
      <xdr:rowOff>0</xdr:rowOff>
    </xdr:from>
    <xdr:to>
      <xdr:col>26</xdr:col>
      <xdr:colOff>266700</xdr:colOff>
      <xdr:row>54</xdr:row>
      <xdr:rowOff>101600</xdr:rowOff>
    </xdr:to>
    <xdr:sp macro="" textlink="">
      <xdr:nvSpPr>
        <xdr:cNvPr id="81" name="AutoShape 147" descr="alificaciones de MAURICIO ADRIAN  SALAS ARAGON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91186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53</xdr:row>
      <xdr:rowOff>0</xdr:rowOff>
    </xdr:from>
    <xdr:to>
      <xdr:col>26</xdr:col>
      <xdr:colOff>266700</xdr:colOff>
      <xdr:row>54</xdr:row>
      <xdr:rowOff>101600</xdr:rowOff>
    </xdr:to>
    <xdr:sp macro="" textlink="">
      <xdr:nvSpPr>
        <xdr:cNvPr id="82" name="AutoShape 149" descr="alificaciones de OLGUER BRIAN SALAS DELGADO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91186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54</xdr:row>
      <xdr:rowOff>0</xdr:rowOff>
    </xdr:from>
    <xdr:to>
      <xdr:col>26</xdr:col>
      <xdr:colOff>266700</xdr:colOff>
      <xdr:row>55</xdr:row>
      <xdr:rowOff>101600</xdr:rowOff>
    </xdr:to>
    <xdr:sp macro="" textlink="">
      <xdr:nvSpPr>
        <xdr:cNvPr id="83" name="AutoShape 151" descr="alificaciones de FIDEL KELVIN SALAS FLORES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91186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55</xdr:row>
      <xdr:rowOff>0</xdr:rowOff>
    </xdr:from>
    <xdr:to>
      <xdr:col>26</xdr:col>
      <xdr:colOff>266700</xdr:colOff>
      <xdr:row>56</xdr:row>
      <xdr:rowOff>101600</xdr:rowOff>
    </xdr:to>
    <xdr:sp macro="" textlink="">
      <xdr:nvSpPr>
        <xdr:cNvPr id="84" name="AutoShape 153" descr="alificaciones de GUADALUPE SOLANGE SALAS PEREZ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91186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55</xdr:row>
      <xdr:rowOff>0</xdr:rowOff>
    </xdr:from>
    <xdr:to>
      <xdr:col>26</xdr:col>
      <xdr:colOff>266700</xdr:colOff>
      <xdr:row>56</xdr:row>
      <xdr:rowOff>101600</xdr:rowOff>
    </xdr:to>
    <xdr:sp macro="" textlink="">
      <xdr:nvSpPr>
        <xdr:cNvPr id="85" name="AutoShape 155" descr="alificaciones de NICOLTS ANALFI SALAZAR PACHECO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91186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56</xdr:row>
      <xdr:rowOff>0</xdr:rowOff>
    </xdr:from>
    <xdr:to>
      <xdr:col>26</xdr:col>
      <xdr:colOff>266700</xdr:colOff>
      <xdr:row>57</xdr:row>
      <xdr:rowOff>101600</xdr:rowOff>
    </xdr:to>
    <xdr:sp macro="" textlink="">
      <xdr:nvSpPr>
        <xdr:cNvPr id="86" name="AutoShape 157" descr="alificaciones de ALESSANDRA VANESSA  SEGOVIA LOPEZ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91186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56</xdr:row>
      <xdr:rowOff>0</xdr:rowOff>
    </xdr:from>
    <xdr:to>
      <xdr:col>26</xdr:col>
      <xdr:colOff>266700</xdr:colOff>
      <xdr:row>57</xdr:row>
      <xdr:rowOff>101600</xdr:rowOff>
    </xdr:to>
    <xdr:sp macro="" textlink="">
      <xdr:nvSpPr>
        <xdr:cNvPr id="87" name="AutoShape 179" descr="alificaciones de KAROL MILAGROS VERA RIVEROS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91186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57</xdr:row>
      <xdr:rowOff>0</xdr:rowOff>
    </xdr:from>
    <xdr:to>
      <xdr:col>26</xdr:col>
      <xdr:colOff>266700</xdr:colOff>
      <xdr:row>58</xdr:row>
      <xdr:rowOff>101600</xdr:rowOff>
    </xdr:to>
    <xdr:sp macro="" textlink="">
      <xdr:nvSpPr>
        <xdr:cNvPr id="88" name="AutoShape 181" descr="alificaciones de MARCO JOSE  VILLANUEVA TORRES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91186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58</xdr:row>
      <xdr:rowOff>0</xdr:rowOff>
    </xdr:from>
    <xdr:to>
      <xdr:col>26</xdr:col>
      <xdr:colOff>266700</xdr:colOff>
      <xdr:row>59</xdr:row>
      <xdr:rowOff>101600</xdr:rowOff>
    </xdr:to>
    <xdr:sp macro="" textlink="">
      <xdr:nvSpPr>
        <xdr:cNvPr id="89" name="AutoShape 183" descr="alificaciones de LUIS ALBERTO  VILLAVICENCIO ANCO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91186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58</xdr:row>
      <xdr:rowOff>0</xdr:rowOff>
    </xdr:from>
    <xdr:to>
      <xdr:col>26</xdr:col>
      <xdr:colOff>266700</xdr:colOff>
      <xdr:row>59</xdr:row>
      <xdr:rowOff>101600</xdr:rowOff>
    </xdr:to>
    <xdr:sp macro="" textlink="">
      <xdr:nvSpPr>
        <xdr:cNvPr id="90" name="AutoShape 187" descr="alificaciones de IVAN GIANFRANCO YUCRA YUCRA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91186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59</xdr:row>
      <xdr:rowOff>0</xdr:rowOff>
    </xdr:from>
    <xdr:to>
      <xdr:col>26</xdr:col>
      <xdr:colOff>266700</xdr:colOff>
      <xdr:row>60</xdr:row>
      <xdr:rowOff>101600</xdr:rowOff>
    </xdr:to>
    <xdr:sp macro="" textlink="">
      <xdr:nvSpPr>
        <xdr:cNvPr id="91" name="AutoShape 189" descr="alificaciones de WILLY PAUL ZEBALLOS ARAMBIDE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91186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60</xdr:row>
      <xdr:rowOff>0</xdr:rowOff>
    </xdr:from>
    <xdr:to>
      <xdr:col>26</xdr:col>
      <xdr:colOff>266700</xdr:colOff>
      <xdr:row>61</xdr:row>
      <xdr:rowOff>101600</xdr:rowOff>
    </xdr:to>
    <xdr:sp macro="" textlink="">
      <xdr:nvSpPr>
        <xdr:cNvPr id="92" name="AutoShape 191" descr="alificaciones de SANTIAGO CESAR ZEGARRA VIDAL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91186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60</xdr:row>
      <xdr:rowOff>0</xdr:rowOff>
    </xdr:from>
    <xdr:to>
      <xdr:col>26</xdr:col>
      <xdr:colOff>266700</xdr:colOff>
      <xdr:row>61</xdr:row>
      <xdr:rowOff>101600</xdr:rowOff>
    </xdr:to>
    <xdr:sp macro="" textlink="">
      <xdr:nvSpPr>
        <xdr:cNvPr id="93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91186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61</xdr:row>
      <xdr:rowOff>0</xdr:rowOff>
    </xdr:from>
    <xdr:to>
      <xdr:col>26</xdr:col>
      <xdr:colOff>266700</xdr:colOff>
      <xdr:row>62</xdr:row>
      <xdr:rowOff>101600</xdr:rowOff>
    </xdr:to>
    <xdr:sp macro="" textlink="">
      <xdr:nvSpPr>
        <xdr:cNvPr id="94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9118600" y="995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1600" y="342900"/>
          <a:ext cx="866775" cy="904875"/>
        </a:xfrm>
        <a:prstGeom prst="rect">
          <a:avLst/>
        </a:prstGeom>
      </xdr:spPr>
    </xdr:pic>
    <xdr:clientData/>
  </xdr:oneCellAnchor>
  <xdr:twoCellAnchor editAs="oneCell">
    <xdr:from>
      <xdr:col>26</xdr:col>
      <xdr:colOff>0</xdr:colOff>
      <xdr:row>12</xdr:row>
      <xdr:rowOff>0</xdr:rowOff>
    </xdr:from>
    <xdr:to>
      <xdr:col>26</xdr:col>
      <xdr:colOff>264159</xdr:colOff>
      <xdr:row>13</xdr:row>
      <xdr:rowOff>101600</xdr:rowOff>
    </xdr:to>
    <xdr:sp macro="" textlink="">
      <xdr:nvSpPr>
        <xdr:cNvPr id="4" name="AutoShape 5" descr="alificaciones de COREN LUHANA  ANCCO CALLOAPAZA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118600" y="1036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13</xdr:row>
      <xdr:rowOff>0</xdr:rowOff>
    </xdr:from>
    <xdr:to>
      <xdr:col>26</xdr:col>
      <xdr:colOff>264159</xdr:colOff>
      <xdr:row>14</xdr:row>
      <xdr:rowOff>101600</xdr:rowOff>
    </xdr:to>
    <xdr:sp macro="" textlink="">
      <xdr:nvSpPr>
        <xdr:cNvPr id="5" name="AutoShape 7" descr="alificaciones de DIEGO EDUARDO APAZA CACERES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18600" y="1056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26</xdr:col>
      <xdr:colOff>264159</xdr:colOff>
      <xdr:row>15</xdr:row>
      <xdr:rowOff>101600</xdr:rowOff>
    </xdr:to>
    <xdr:sp macro="" textlink="">
      <xdr:nvSpPr>
        <xdr:cNvPr id="6" name="AutoShape 9" descr="alificaciones de JOSE CARLOS AQUINO HUAMANI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1186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26</xdr:col>
      <xdr:colOff>264159</xdr:colOff>
      <xdr:row>15</xdr:row>
      <xdr:rowOff>101600</xdr:rowOff>
    </xdr:to>
    <xdr:sp macro="" textlink="">
      <xdr:nvSpPr>
        <xdr:cNvPr id="7" name="AutoShape 9" descr="alificaciones de JOSE CARLOS AQUINO HUAMANI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1186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15</xdr:row>
      <xdr:rowOff>0</xdr:rowOff>
    </xdr:from>
    <xdr:to>
      <xdr:col>26</xdr:col>
      <xdr:colOff>264159</xdr:colOff>
      <xdr:row>16</xdr:row>
      <xdr:rowOff>101600</xdr:rowOff>
    </xdr:to>
    <xdr:sp macro="" textlink="">
      <xdr:nvSpPr>
        <xdr:cNvPr id="8" name="AutoShape 11" descr="alificaciones de DENIS RAMIRO ARIVILCA MIRANDA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1186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15</xdr:row>
      <xdr:rowOff>0</xdr:rowOff>
    </xdr:from>
    <xdr:to>
      <xdr:col>26</xdr:col>
      <xdr:colOff>264159</xdr:colOff>
      <xdr:row>16</xdr:row>
      <xdr:rowOff>101600</xdr:rowOff>
    </xdr:to>
    <xdr:sp macro="" textlink="">
      <xdr:nvSpPr>
        <xdr:cNvPr id="9" name="AutoShape 17" descr="alificaciones de FABIO SANTIAGO  BARRIGA SOT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91186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16</xdr:row>
      <xdr:rowOff>0</xdr:rowOff>
    </xdr:from>
    <xdr:to>
      <xdr:col>26</xdr:col>
      <xdr:colOff>264159</xdr:colOff>
      <xdr:row>17</xdr:row>
      <xdr:rowOff>101600</xdr:rowOff>
    </xdr:to>
    <xdr:sp macro="" textlink="">
      <xdr:nvSpPr>
        <xdr:cNvPr id="10" name="AutoShape 19" descr="alificaciones de RAMIRO ALBERTO BELLIDO REVILL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91186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16</xdr:row>
      <xdr:rowOff>0</xdr:rowOff>
    </xdr:from>
    <xdr:to>
      <xdr:col>26</xdr:col>
      <xdr:colOff>264159</xdr:colOff>
      <xdr:row>17</xdr:row>
      <xdr:rowOff>101600</xdr:rowOff>
    </xdr:to>
    <xdr:sp macro="" textlink="">
      <xdr:nvSpPr>
        <xdr:cNvPr id="11" name="AutoShape 25" descr="alificaciones de EVELYN ALEJANDRA BUSTAMANTE FERNANDEZ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91186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17</xdr:row>
      <xdr:rowOff>0</xdr:rowOff>
    </xdr:from>
    <xdr:to>
      <xdr:col>26</xdr:col>
      <xdr:colOff>264159</xdr:colOff>
      <xdr:row>18</xdr:row>
      <xdr:rowOff>101600</xdr:rowOff>
    </xdr:to>
    <xdr:sp macro="" textlink="">
      <xdr:nvSpPr>
        <xdr:cNvPr id="12" name="AutoShape 27" descr="alificaciones de PIERRE CAPARO TORRES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91186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17</xdr:row>
      <xdr:rowOff>0</xdr:rowOff>
    </xdr:from>
    <xdr:to>
      <xdr:col>26</xdr:col>
      <xdr:colOff>264159</xdr:colOff>
      <xdr:row>18</xdr:row>
      <xdr:rowOff>101600</xdr:rowOff>
    </xdr:to>
    <xdr:sp macro="" textlink="">
      <xdr:nvSpPr>
        <xdr:cNvPr id="13" name="AutoShape 29" descr="alificaciones de ANDREA NATHALY  CERVANTES CHATA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91186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18</xdr:row>
      <xdr:rowOff>0</xdr:rowOff>
    </xdr:from>
    <xdr:to>
      <xdr:col>26</xdr:col>
      <xdr:colOff>264159</xdr:colOff>
      <xdr:row>19</xdr:row>
      <xdr:rowOff>101600</xdr:rowOff>
    </xdr:to>
    <xdr:sp macro="" textlink="">
      <xdr:nvSpPr>
        <xdr:cNvPr id="14" name="AutoShape 31" descr="alificaciones de JUAN JOSE CHIPANA CHIRINOS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9118600" y="1158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18</xdr:row>
      <xdr:rowOff>0</xdr:rowOff>
    </xdr:from>
    <xdr:to>
      <xdr:col>26</xdr:col>
      <xdr:colOff>264159</xdr:colOff>
      <xdr:row>19</xdr:row>
      <xdr:rowOff>101600</xdr:rowOff>
    </xdr:to>
    <xdr:sp macro="" textlink="">
      <xdr:nvSpPr>
        <xdr:cNvPr id="15" name="AutoShape 37" descr="alificaciones de SHIRLEY GERANYELI CORDOVA ANDIA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9118600" y="1158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19</xdr:row>
      <xdr:rowOff>0</xdr:rowOff>
    </xdr:from>
    <xdr:to>
      <xdr:col>26</xdr:col>
      <xdr:colOff>264159</xdr:colOff>
      <xdr:row>20</xdr:row>
      <xdr:rowOff>101600</xdr:rowOff>
    </xdr:to>
    <xdr:sp macro="" textlink="">
      <xdr:nvSpPr>
        <xdr:cNvPr id="16" name="AutoShape 39" descr="alificaciones de SEBASTIAN JESUS CUADROS VALCARCEL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91186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19</xdr:row>
      <xdr:rowOff>0</xdr:rowOff>
    </xdr:from>
    <xdr:to>
      <xdr:col>26</xdr:col>
      <xdr:colOff>264159</xdr:colOff>
      <xdr:row>20</xdr:row>
      <xdr:rowOff>101600</xdr:rowOff>
    </xdr:to>
    <xdr:sp macro="" textlink="">
      <xdr:nvSpPr>
        <xdr:cNvPr id="17" name="AutoShape 43" descr="alificaciones de DANIEL LEONARDO  DAVALOS RUIZ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91186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20</xdr:row>
      <xdr:rowOff>0</xdr:rowOff>
    </xdr:from>
    <xdr:to>
      <xdr:col>26</xdr:col>
      <xdr:colOff>264159</xdr:colOff>
      <xdr:row>21</xdr:row>
      <xdr:rowOff>101600</xdr:rowOff>
    </xdr:to>
    <xdr:sp macro="" textlink="">
      <xdr:nvSpPr>
        <xdr:cNvPr id="18" name="AutoShape 45" descr="alificaciones de PAULA LIZANDRA DEL CARPIO BERNEDO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91186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264159</xdr:colOff>
      <xdr:row>22</xdr:row>
      <xdr:rowOff>101600</xdr:rowOff>
    </xdr:to>
    <xdr:sp macro="" textlink="">
      <xdr:nvSpPr>
        <xdr:cNvPr id="19" name="AutoShape 47" descr="alificaciones de DALIA KIMBERLY DEZA PANDIA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9118600" y="1219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22</xdr:row>
      <xdr:rowOff>0</xdr:rowOff>
    </xdr:from>
    <xdr:to>
      <xdr:col>26</xdr:col>
      <xdr:colOff>264159</xdr:colOff>
      <xdr:row>23</xdr:row>
      <xdr:rowOff>101600</xdr:rowOff>
    </xdr:to>
    <xdr:sp macro="" textlink="">
      <xdr:nvSpPr>
        <xdr:cNvPr id="20" name="AutoShape 49" descr="alificaciones de YOSELIN RAQUEL DIAZ CHOQUE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91186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22</xdr:row>
      <xdr:rowOff>0</xdr:rowOff>
    </xdr:from>
    <xdr:to>
      <xdr:col>26</xdr:col>
      <xdr:colOff>264159</xdr:colOff>
      <xdr:row>23</xdr:row>
      <xdr:rowOff>101600</xdr:rowOff>
    </xdr:to>
    <xdr:sp macro="" textlink="">
      <xdr:nvSpPr>
        <xdr:cNvPr id="21" name="AutoShape 55" descr="alificaciones de SUE-ELLEN MELISSA DUEÑAS BERMITT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91186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23</xdr:row>
      <xdr:rowOff>0</xdr:rowOff>
    </xdr:from>
    <xdr:to>
      <xdr:col>26</xdr:col>
      <xdr:colOff>264159</xdr:colOff>
      <xdr:row>24</xdr:row>
      <xdr:rowOff>101600</xdr:rowOff>
    </xdr:to>
    <xdr:sp macro="" textlink="">
      <xdr:nvSpPr>
        <xdr:cNvPr id="22" name="AutoShape 57" descr="alificaciones de BIANCA ANDREA  DUEÑAS GOMEZ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9118600" y="1259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24</xdr:row>
      <xdr:rowOff>0</xdr:rowOff>
    </xdr:from>
    <xdr:to>
      <xdr:col>26</xdr:col>
      <xdr:colOff>264159</xdr:colOff>
      <xdr:row>25</xdr:row>
      <xdr:rowOff>101600</xdr:rowOff>
    </xdr:to>
    <xdr:sp macro="" textlink="">
      <xdr:nvSpPr>
        <xdr:cNvPr id="23" name="AutoShape 59" descr="alificaciones de OSWALDO JEISSON ESCOBAR HUISA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91186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24</xdr:row>
      <xdr:rowOff>0</xdr:rowOff>
    </xdr:from>
    <xdr:to>
      <xdr:col>26</xdr:col>
      <xdr:colOff>264159</xdr:colOff>
      <xdr:row>25</xdr:row>
      <xdr:rowOff>101600</xdr:rowOff>
    </xdr:to>
    <xdr:sp macro="" textlink="">
      <xdr:nvSpPr>
        <xdr:cNvPr id="24" name="AutoShape 63" descr="alificaciones de JORGE ARMANDO  ESQUIVEL RODRIGUEZ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91186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25</xdr:row>
      <xdr:rowOff>0</xdr:rowOff>
    </xdr:from>
    <xdr:to>
      <xdr:col>26</xdr:col>
      <xdr:colOff>264159</xdr:colOff>
      <xdr:row>26</xdr:row>
      <xdr:rowOff>101600</xdr:rowOff>
    </xdr:to>
    <xdr:sp macro="" textlink="">
      <xdr:nvSpPr>
        <xdr:cNvPr id="25" name="AutoShape 65" descr="alificaciones de DIEGO JESUS UBALDO FERNANDEZ CABERO LAJO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91186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25</xdr:row>
      <xdr:rowOff>0</xdr:rowOff>
    </xdr:from>
    <xdr:to>
      <xdr:col>26</xdr:col>
      <xdr:colOff>264159</xdr:colOff>
      <xdr:row>26</xdr:row>
      <xdr:rowOff>101600</xdr:rowOff>
    </xdr:to>
    <xdr:sp macro="" textlink="">
      <xdr:nvSpPr>
        <xdr:cNvPr id="26" name="AutoShape 67" descr="alificaciones de FIDEL ENRIQUE FIGUEROA QUIROZ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91186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26</xdr:row>
      <xdr:rowOff>0</xdr:rowOff>
    </xdr:from>
    <xdr:to>
      <xdr:col>26</xdr:col>
      <xdr:colOff>264159</xdr:colOff>
      <xdr:row>27</xdr:row>
      <xdr:rowOff>101600</xdr:rowOff>
    </xdr:to>
    <xdr:sp macro="" textlink="">
      <xdr:nvSpPr>
        <xdr:cNvPr id="27" name="AutoShape 69" descr="alificaciones de ROBERTO CARLOS GAMERO AGUILAR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91186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27</xdr:row>
      <xdr:rowOff>0</xdr:rowOff>
    </xdr:from>
    <xdr:to>
      <xdr:col>26</xdr:col>
      <xdr:colOff>264159</xdr:colOff>
      <xdr:row>28</xdr:row>
      <xdr:rowOff>101600</xdr:rowOff>
    </xdr:to>
    <xdr:sp macro="" textlink="">
      <xdr:nvSpPr>
        <xdr:cNvPr id="28" name="AutoShape 71" descr="alificaciones de MIRINA BONY ESTHER  GONZALES RODRIGUEZ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91186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27</xdr:row>
      <xdr:rowOff>0</xdr:rowOff>
    </xdr:from>
    <xdr:to>
      <xdr:col>26</xdr:col>
      <xdr:colOff>264159</xdr:colOff>
      <xdr:row>28</xdr:row>
      <xdr:rowOff>101600</xdr:rowOff>
    </xdr:to>
    <xdr:sp macro="" textlink="">
      <xdr:nvSpPr>
        <xdr:cNvPr id="29" name="AutoShape 75" descr="alificaciones de JOSE ALONZO HELD BUEN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91186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264159</xdr:colOff>
      <xdr:row>29</xdr:row>
      <xdr:rowOff>101600</xdr:rowOff>
    </xdr:to>
    <xdr:sp macro="" textlink="">
      <xdr:nvSpPr>
        <xdr:cNvPr id="30" name="AutoShape 77" descr="alificaciones de DIEGO HERRERA GAMARR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91186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264159</xdr:colOff>
      <xdr:row>29</xdr:row>
      <xdr:rowOff>101600</xdr:rowOff>
    </xdr:to>
    <xdr:sp macro="" textlink="">
      <xdr:nvSpPr>
        <xdr:cNvPr id="31" name="AutoShape 81" descr="alificaciones de SHIOMARA LISBETH  HUARACALLO YANARICO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91186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29</xdr:row>
      <xdr:rowOff>0</xdr:rowOff>
    </xdr:from>
    <xdr:to>
      <xdr:col>26</xdr:col>
      <xdr:colOff>264159</xdr:colOff>
      <xdr:row>30</xdr:row>
      <xdr:rowOff>101600</xdr:rowOff>
    </xdr:to>
    <xdr:sp macro="" textlink="">
      <xdr:nvSpPr>
        <xdr:cNvPr id="32" name="AutoShape 83" descr="alificaciones de JOSE ROBERTO HUAYCOCHEA MENDOZ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91186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29</xdr:row>
      <xdr:rowOff>0</xdr:rowOff>
    </xdr:from>
    <xdr:to>
      <xdr:col>26</xdr:col>
      <xdr:colOff>264159</xdr:colOff>
      <xdr:row>30</xdr:row>
      <xdr:rowOff>101600</xdr:rowOff>
    </xdr:to>
    <xdr:sp macro="" textlink="">
      <xdr:nvSpPr>
        <xdr:cNvPr id="33" name="AutoShape 87" descr="alificaciones de YESSENIA PATRICIA INCHUÑA VAL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91186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30</xdr:row>
      <xdr:rowOff>0</xdr:rowOff>
    </xdr:from>
    <xdr:to>
      <xdr:col>26</xdr:col>
      <xdr:colOff>264159</xdr:colOff>
      <xdr:row>31</xdr:row>
      <xdr:rowOff>101600</xdr:rowOff>
    </xdr:to>
    <xdr:sp macro="" textlink="">
      <xdr:nvSpPr>
        <xdr:cNvPr id="34" name="AutoShape 89" descr="alificaciones de SAMAEL MARCOS JIMENEZ CHATA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91186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30</xdr:row>
      <xdr:rowOff>0</xdr:rowOff>
    </xdr:from>
    <xdr:to>
      <xdr:col>26</xdr:col>
      <xdr:colOff>264159</xdr:colOff>
      <xdr:row>31</xdr:row>
      <xdr:rowOff>101600</xdr:rowOff>
    </xdr:to>
    <xdr:sp macro="" textlink="">
      <xdr:nvSpPr>
        <xdr:cNvPr id="35" name="AutoShape 93" descr="alificaciones de ROMMELL ENRIQUE LA TORRE VILLALB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91186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31</xdr:row>
      <xdr:rowOff>0</xdr:rowOff>
    </xdr:from>
    <xdr:to>
      <xdr:col>26</xdr:col>
      <xdr:colOff>264159</xdr:colOff>
      <xdr:row>32</xdr:row>
      <xdr:rowOff>101600</xdr:rowOff>
    </xdr:to>
    <xdr:sp macro="" textlink="">
      <xdr:nvSpPr>
        <xdr:cNvPr id="36" name="AutoShape 95" descr="alificaciones de DARWIN RONNY LEYVA CHOQUE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91186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31</xdr:row>
      <xdr:rowOff>0</xdr:rowOff>
    </xdr:from>
    <xdr:to>
      <xdr:col>26</xdr:col>
      <xdr:colOff>264159</xdr:colOff>
      <xdr:row>32</xdr:row>
      <xdr:rowOff>101600</xdr:rowOff>
    </xdr:to>
    <xdr:sp macro="" textlink="">
      <xdr:nvSpPr>
        <xdr:cNvPr id="37" name="AutoShape 105" descr="alificaciones de FLOR MARYANA  MANRIQUE RIVER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91186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32</xdr:row>
      <xdr:rowOff>0</xdr:rowOff>
    </xdr:from>
    <xdr:to>
      <xdr:col>26</xdr:col>
      <xdr:colOff>264159</xdr:colOff>
      <xdr:row>33</xdr:row>
      <xdr:rowOff>101600</xdr:rowOff>
    </xdr:to>
    <xdr:sp macro="" textlink="">
      <xdr:nvSpPr>
        <xdr:cNvPr id="38" name="AutoShape 107" descr="alificaciones de ALEX JUNNIOR MAYTA AGUILAR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91186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32</xdr:row>
      <xdr:rowOff>0</xdr:rowOff>
    </xdr:from>
    <xdr:to>
      <xdr:col>26</xdr:col>
      <xdr:colOff>264159</xdr:colOff>
      <xdr:row>33</xdr:row>
      <xdr:rowOff>101600</xdr:rowOff>
    </xdr:to>
    <xdr:sp macro="" textlink="">
      <xdr:nvSpPr>
        <xdr:cNvPr id="39" name="AutoShape 109" descr="alificaciones de GIAN CARLOS MAYTA ALVAREZ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91186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33</xdr:row>
      <xdr:rowOff>0</xdr:rowOff>
    </xdr:from>
    <xdr:to>
      <xdr:col>26</xdr:col>
      <xdr:colOff>264159</xdr:colOff>
      <xdr:row>34</xdr:row>
      <xdr:rowOff>101600</xdr:rowOff>
    </xdr:to>
    <xdr:sp macro="" textlink="">
      <xdr:nvSpPr>
        <xdr:cNvPr id="40" name="AutoShape 111" descr="alificaciones de JEANPAUL SAMIR MEDINA TUME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91186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34</xdr:row>
      <xdr:rowOff>0</xdr:rowOff>
    </xdr:from>
    <xdr:to>
      <xdr:col>26</xdr:col>
      <xdr:colOff>264159</xdr:colOff>
      <xdr:row>35</xdr:row>
      <xdr:rowOff>101600</xdr:rowOff>
    </xdr:to>
    <xdr:sp macro="" textlink="">
      <xdr:nvSpPr>
        <xdr:cNvPr id="41" name="AutoShape 115" descr="alificaciones de VLADIMIR MONROY CONDORI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91186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34</xdr:row>
      <xdr:rowOff>0</xdr:rowOff>
    </xdr:from>
    <xdr:to>
      <xdr:col>26</xdr:col>
      <xdr:colOff>264159</xdr:colOff>
      <xdr:row>35</xdr:row>
      <xdr:rowOff>101600</xdr:rowOff>
    </xdr:to>
    <xdr:sp macro="" textlink="">
      <xdr:nvSpPr>
        <xdr:cNvPr id="42" name="AutoShape 117" descr="alificaciones de DEYVY OSCAR MOROCHARA YANA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91186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264159</xdr:colOff>
      <xdr:row>36</xdr:row>
      <xdr:rowOff>101600</xdr:rowOff>
    </xdr:to>
    <xdr:sp macro="" textlink="">
      <xdr:nvSpPr>
        <xdr:cNvPr id="43" name="AutoShape 119" descr="alificaciones de BIANCA KARELIA MURGUIA ARIAS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91186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264159</xdr:colOff>
      <xdr:row>36</xdr:row>
      <xdr:rowOff>101600</xdr:rowOff>
    </xdr:to>
    <xdr:sp macro="" textlink="">
      <xdr:nvSpPr>
        <xdr:cNvPr id="44" name="AutoShape 121" descr="alificaciones de VICTOR FRANCINET NUÑEZ SUMERINDE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91186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36</xdr:row>
      <xdr:rowOff>0</xdr:rowOff>
    </xdr:from>
    <xdr:to>
      <xdr:col>26</xdr:col>
      <xdr:colOff>264159</xdr:colOff>
      <xdr:row>37</xdr:row>
      <xdr:rowOff>101600</xdr:rowOff>
    </xdr:to>
    <xdr:sp macro="" textlink="">
      <xdr:nvSpPr>
        <xdr:cNvPr id="45" name="AutoShape 123" descr="alificaciones de JORGE BRAYAN OCHARAN RAMOS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91186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37</xdr:row>
      <xdr:rowOff>0</xdr:rowOff>
    </xdr:from>
    <xdr:to>
      <xdr:col>26</xdr:col>
      <xdr:colOff>264159</xdr:colOff>
      <xdr:row>38</xdr:row>
      <xdr:rowOff>101600</xdr:rowOff>
    </xdr:to>
    <xdr:sp macro="" textlink="">
      <xdr:nvSpPr>
        <xdr:cNvPr id="46" name="AutoShape 125" descr="alificaciones de WILBERT JUNIOR OSIS ORELLANA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91186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37</xdr:row>
      <xdr:rowOff>0</xdr:rowOff>
    </xdr:from>
    <xdr:to>
      <xdr:col>26</xdr:col>
      <xdr:colOff>264159</xdr:colOff>
      <xdr:row>38</xdr:row>
      <xdr:rowOff>101600</xdr:rowOff>
    </xdr:to>
    <xdr:sp macro="" textlink="">
      <xdr:nvSpPr>
        <xdr:cNvPr id="47" name="AutoShape 129" descr="alificaciones de YOSSELIN VANESSA PERALES BARRIOS 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91186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38</xdr:row>
      <xdr:rowOff>0</xdr:rowOff>
    </xdr:from>
    <xdr:to>
      <xdr:col>26</xdr:col>
      <xdr:colOff>264159</xdr:colOff>
      <xdr:row>39</xdr:row>
      <xdr:rowOff>101600</xdr:rowOff>
    </xdr:to>
    <xdr:sp macro="" textlink="">
      <xdr:nvSpPr>
        <xdr:cNvPr id="48" name="AutoShape 131" descr="alificaciones de GUIDO PINARES CHIRINOS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91186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38</xdr:row>
      <xdr:rowOff>0</xdr:rowOff>
    </xdr:from>
    <xdr:to>
      <xdr:col>26</xdr:col>
      <xdr:colOff>264159</xdr:colOff>
      <xdr:row>39</xdr:row>
      <xdr:rowOff>101600</xdr:rowOff>
    </xdr:to>
    <xdr:sp macro="" textlink="">
      <xdr:nvSpPr>
        <xdr:cNvPr id="49" name="AutoShape 137" descr="alificaciones de HENRRY JOSE PORTILLA PAREDES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91186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39</xdr:row>
      <xdr:rowOff>0</xdr:rowOff>
    </xdr:from>
    <xdr:to>
      <xdr:col>26</xdr:col>
      <xdr:colOff>264159</xdr:colOff>
      <xdr:row>40</xdr:row>
      <xdr:rowOff>101600</xdr:rowOff>
    </xdr:to>
    <xdr:sp macro="" textlink="">
      <xdr:nvSpPr>
        <xdr:cNvPr id="50" name="AutoShape 139" descr="alificaciones de JORGE MIGUEL QUIÑONES GAMERO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91186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40</xdr:row>
      <xdr:rowOff>0</xdr:rowOff>
    </xdr:from>
    <xdr:to>
      <xdr:col>26</xdr:col>
      <xdr:colOff>264159</xdr:colOff>
      <xdr:row>41</xdr:row>
      <xdr:rowOff>101600</xdr:rowOff>
    </xdr:to>
    <xdr:sp macro="" textlink="">
      <xdr:nvSpPr>
        <xdr:cNvPr id="51" name="AutoShape 141" descr="alificaciones de CRISTHIAN JOY REIS SERRI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91186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40</xdr:row>
      <xdr:rowOff>0</xdr:rowOff>
    </xdr:from>
    <xdr:to>
      <xdr:col>26</xdr:col>
      <xdr:colOff>264159</xdr:colOff>
      <xdr:row>41</xdr:row>
      <xdr:rowOff>101600</xdr:rowOff>
    </xdr:to>
    <xdr:sp macro="" textlink="">
      <xdr:nvSpPr>
        <xdr:cNvPr id="52" name="AutoShape 141" descr="alificaciones de CRISTHIAN JOY REIS SERRI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91186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41</xdr:row>
      <xdr:rowOff>0</xdr:rowOff>
    </xdr:from>
    <xdr:to>
      <xdr:col>26</xdr:col>
      <xdr:colOff>264159</xdr:colOff>
      <xdr:row>42</xdr:row>
      <xdr:rowOff>101600</xdr:rowOff>
    </xdr:to>
    <xdr:sp macro="" textlink="">
      <xdr:nvSpPr>
        <xdr:cNvPr id="53" name="AutoShape 143" descr="alificaciones de KEVIN JAIRO RIVERA ZUÑIGA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91186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41</xdr:row>
      <xdr:rowOff>0</xdr:rowOff>
    </xdr:from>
    <xdr:to>
      <xdr:col>26</xdr:col>
      <xdr:colOff>264159</xdr:colOff>
      <xdr:row>42</xdr:row>
      <xdr:rowOff>101600</xdr:rowOff>
    </xdr:to>
    <xdr:sp macro="" textlink="">
      <xdr:nvSpPr>
        <xdr:cNvPr id="54" name="AutoShape 147" descr="alificaciones de MAURICIO ADRIAN  SALAS ARAGON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91186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42</xdr:row>
      <xdr:rowOff>0</xdr:rowOff>
    </xdr:from>
    <xdr:to>
      <xdr:col>26</xdr:col>
      <xdr:colOff>264159</xdr:colOff>
      <xdr:row>43</xdr:row>
      <xdr:rowOff>101600</xdr:rowOff>
    </xdr:to>
    <xdr:sp macro="" textlink="">
      <xdr:nvSpPr>
        <xdr:cNvPr id="55" name="AutoShape 149" descr="alificaciones de OLGUER BRIAN SALAS DELGADO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91186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42</xdr:row>
      <xdr:rowOff>0</xdr:rowOff>
    </xdr:from>
    <xdr:to>
      <xdr:col>26</xdr:col>
      <xdr:colOff>264159</xdr:colOff>
      <xdr:row>43</xdr:row>
      <xdr:rowOff>101600</xdr:rowOff>
    </xdr:to>
    <xdr:sp macro="" textlink="">
      <xdr:nvSpPr>
        <xdr:cNvPr id="56" name="AutoShape 153" descr="alificaciones de GUADALUPE SOLANGE SALAS PEREZ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91186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43</xdr:row>
      <xdr:rowOff>0</xdr:rowOff>
    </xdr:from>
    <xdr:to>
      <xdr:col>26</xdr:col>
      <xdr:colOff>264159</xdr:colOff>
      <xdr:row>44</xdr:row>
      <xdr:rowOff>101600</xdr:rowOff>
    </xdr:to>
    <xdr:sp macro="" textlink="">
      <xdr:nvSpPr>
        <xdr:cNvPr id="57" name="AutoShape 155" descr="alificaciones de NICOLTS ANALFI SALAZAR PACHECO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91186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43</xdr:row>
      <xdr:rowOff>0</xdr:rowOff>
    </xdr:from>
    <xdr:to>
      <xdr:col>26</xdr:col>
      <xdr:colOff>264159</xdr:colOff>
      <xdr:row>44</xdr:row>
      <xdr:rowOff>101600</xdr:rowOff>
    </xdr:to>
    <xdr:sp macro="" textlink="">
      <xdr:nvSpPr>
        <xdr:cNvPr id="58" name="AutoShape 157" descr="alificaciones de ALESSANDRA VANESSA  SEGOVIA LOPEZ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91186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264159</xdr:colOff>
      <xdr:row>45</xdr:row>
      <xdr:rowOff>101600</xdr:rowOff>
    </xdr:to>
    <xdr:sp macro="" textlink="">
      <xdr:nvSpPr>
        <xdr:cNvPr id="59" name="AutoShape 159" descr="alificaciones de DYDIER IVAN SUCLLA FORTES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9118600" y="1686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264159</xdr:colOff>
      <xdr:row>46</xdr:row>
      <xdr:rowOff>101600</xdr:rowOff>
    </xdr:to>
    <xdr:sp macro="" textlink="">
      <xdr:nvSpPr>
        <xdr:cNvPr id="60" name="AutoShape 161" descr="alificaciones de JORDAN ANDRE TORREBLANCA CORNEJO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9118600" y="1706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46</xdr:row>
      <xdr:rowOff>0</xdr:rowOff>
    </xdr:from>
    <xdr:to>
      <xdr:col>26</xdr:col>
      <xdr:colOff>264159</xdr:colOff>
      <xdr:row>47</xdr:row>
      <xdr:rowOff>101600</xdr:rowOff>
    </xdr:to>
    <xdr:sp macro="" textlink="">
      <xdr:nvSpPr>
        <xdr:cNvPr id="61" name="AutoShape 163" descr="alificaciones de KATHERINE MERCEDES TORRES CHURA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9118600" y="1727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47</xdr:row>
      <xdr:rowOff>0</xdr:rowOff>
    </xdr:from>
    <xdr:to>
      <xdr:col>26</xdr:col>
      <xdr:colOff>264159</xdr:colOff>
      <xdr:row>48</xdr:row>
      <xdr:rowOff>101600</xdr:rowOff>
    </xdr:to>
    <xdr:sp macro="" textlink="">
      <xdr:nvSpPr>
        <xdr:cNvPr id="62" name="AutoShape 165" descr="alificaciones de HENRRY ADRIAN TORRES QUISPE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9118600" y="1747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48</xdr:row>
      <xdr:rowOff>0</xdr:rowOff>
    </xdr:from>
    <xdr:to>
      <xdr:col>26</xdr:col>
      <xdr:colOff>264159</xdr:colOff>
      <xdr:row>49</xdr:row>
      <xdr:rowOff>101600</xdr:rowOff>
    </xdr:to>
    <xdr:sp macro="" textlink="">
      <xdr:nvSpPr>
        <xdr:cNvPr id="63" name="AutoShape 167" descr="alificaciones de JHON EDUARD TORRES SUAÑA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91186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48</xdr:row>
      <xdr:rowOff>0</xdr:rowOff>
    </xdr:from>
    <xdr:to>
      <xdr:col>26</xdr:col>
      <xdr:colOff>264159</xdr:colOff>
      <xdr:row>49</xdr:row>
      <xdr:rowOff>101600</xdr:rowOff>
    </xdr:to>
    <xdr:sp macro="" textlink="">
      <xdr:nvSpPr>
        <xdr:cNvPr id="64" name="AutoShape 169" descr="alificaciones de PEDRO ALEJANDRO EMMANUEL URQUIZO COLLADO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91186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49</xdr:row>
      <xdr:rowOff>0</xdr:rowOff>
    </xdr:from>
    <xdr:to>
      <xdr:col>26</xdr:col>
      <xdr:colOff>264159</xdr:colOff>
      <xdr:row>50</xdr:row>
      <xdr:rowOff>101600</xdr:rowOff>
    </xdr:to>
    <xdr:sp macro="" textlink="">
      <xdr:nvSpPr>
        <xdr:cNvPr id="65" name="AutoShape 171" descr="alificaciones de LEONARDO WILFREDO VALCARCEL CASTILLO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91186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50</xdr:row>
      <xdr:rowOff>0</xdr:rowOff>
    </xdr:from>
    <xdr:to>
      <xdr:col>26</xdr:col>
      <xdr:colOff>264159</xdr:colOff>
      <xdr:row>51</xdr:row>
      <xdr:rowOff>101600</xdr:rowOff>
    </xdr:to>
    <xdr:sp macro="" textlink="">
      <xdr:nvSpPr>
        <xdr:cNvPr id="66" name="AutoShape 173" descr="alificaciones de EDUARDO ANTONIO VALDIVIA CORNEJO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91186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51</xdr:row>
      <xdr:rowOff>0</xdr:rowOff>
    </xdr:from>
    <xdr:to>
      <xdr:col>26</xdr:col>
      <xdr:colOff>264159</xdr:colOff>
      <xdr:row>52</xdr:row>
      <xdr:rowOff>101600</xdr:rowOff>
    </xdr:to>
    <xdr:sp macro="" textlink="">
      <xdr:nvSpPr>
        <xdr:cNvPr id="67" name="AutoShape 175" descr="alificaciones de KATTIA PAOLA VELASQUEZ BEJAR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91186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51</xdr:row>
      <xdr:rowOff>0</xdr:rowOff>
    </xdr:from>
    <xdr:to>
      <xdr:col>26</xdr:col>
      <xdr:colOff>264159</xdr:colOff>
      <xdr:row>52</xdr:row>
      <xdr:rowOff>101600</xdr:rowOff>
    </xdr:to>
    <xdr:sp macro="" textlink="">
      <xdr:nvSpPr>
        <xdr:cNvPr id="68" name="AutoShape 177" descr="alificaciones de XIOMARA MILAGROS VELASQUEZ CHAVEZ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91186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52</xdr:row>
      <xdr:rowOff>0</xdr:rowOff>
    </xdr:from>
    <xdr:to>
      <xdr:col>26</xdr:col>
      <xdr:colOff>264159</xdr:colOff>
      <xdr:row>53</xdr:row>
      <xdr:rowOff>101600</xdr:rowOff>
    </xdr:to>
    <xdr:sp macro="" textlink="">
      <xdr:nvSpPr>
        <xdr:cNvPr id="69" name="AutoShape 179" descr="alificaciones de KAROL MILAGROS VERA RIVEROS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91186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52</xdr:row>
      <xdr:rowOff>0</xdr:rowOff>
    </xdr:from>
    <xdr:to>
      <xdr:col>26</xdr:col>
      <xdr:colOff>264159</xdr:colOff>
      <xdr:row>53</xdr:row>
      <xdr:rowOff>101600</xdr:rowOff>
    </xdr:to>
    <xdr:sp macro="" textlink="">
      <xdr:nvSpPr>
        <xdr:cNvPr id="70" name="AutoShape 183" descr="alificaciones de LUIS ALBERTO  VILLAVICENCIO ANCO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91186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53</xdr:row>
      <xdr:rowOff>0</xdr:rowOff>
    </xdr:from>
    <xdr:to>
      <xdr:col>26</xdr:col>
      <xdr:colOff>264159</xdr:colOff>
      <xdr:row>54</xdr:row>
      <xdr:rowOff>101600</xdr:rowOff>
    </xdr:to>
    <xdr:sp macro="" textlink="">
      <xdr:nvSpPr>
        <xdr:cNvPr id="71" name="AutoShape 185" descr="alificaciones de YANINA CRISTAL VILLEGAS CONDORI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91186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54</xdr:row>
      <xdr:rowOff>0</xdr:rowOff>
    </xdr:from>
    <xdr:to>
      <xdr:col>26</xdr:col>
      <xdr:colOff>264159</xdr:colOff>
      <xdr:row>55</xdr:row>
      <xdr:rowOff>101600</xdr:rowOff>
    </xdr:to>
    <xdr:sp macro="" textlink="">
      <xdr:nvSpPr>
        <xdr:cNvPr id="72" name="AutoShape 187" descr="alificaciones de IVAN GIANFRANCO YUCRA YUCRA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91186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54</xdr:row>
      <xdr:rowOff>0</xdr:rowOff>
    </xdr:from>
    <xdr:to>
      <xdr:col>26</xdr:col>
      <xdr:colOff>264159</xdr:colOff>
      <xdr:row>55</xdr:row>
      <xdr:rowOff>101600</xdr:rowOff>
    </xdr:to>
    <xdr:sp macro="" textlink="">
      <xdr:nvSpPr>
        <xdr:cNvPr id="73" name="AutoShape 91" descr="alificaciones de NICOLE MARIE  JOHNSON ORIHUELA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91186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55</xdr:row>
      <xdr:rowOff>0</xdr:rowOff>
    </xdr:from>
    <xdr:to>
      <xdr:col>26</xdr:col>
      <xdr:colOff>264159</xdr:colOff>
      <xdr:row>56</xdr:row>
      <xdr:rowOff>101600</xdr:rowOff>
    </xdr:to>
    <xdr:sp macro="" textlink="">
      <xdr:nvSpPr>
        <xdr:cNvPr id="74" name="AutoShape 93" descr="alificaciones de ROMMELL ENRIQUE LA TORRE VILLALB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91186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csm.edu.pe/epregrado2015I/user/view.php?id=9600&amp;course=669" TargetMode="External"/><Relationship Id="rId4" Type="http://schemas.openxmlformats.org/officeDocument/2006/relationships/drawing" Target="../drawings/drawing11.xml"/><Relationship Id="rId1" Type="http://schemas.openxmlformats.org/officeDocument/2006/relationships/hyperlink" Target="http://www.ucsm.edu.pe/epregrado2015I/user/view.php?id=18914&amp;course=647" TargetMode="External"/><Relationship Id="rId2" Type="http://schemas.openxmlformats.org/officeDocument/2006/relationships/hyperlink" Target="http://www.ucsm.edu.pe/epregrado2015I/user/view.php?id=7672&amp;course=669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csm.edu.pe/epregrado2015I/user/view.php?id=7672&amp;course=669" TargetMode="External"/><Relationship Id="rId2" Type="http://schemas.openxmlformats.org/officeDocument/2006/relationships/hyperlink" Target="http://www.ucsm.edu.pe/epregrado2015I/user/view.php?id=9600&amp;course=669" TargetMode="External"/><Relationship Id="rId3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74"/>
  <sheetViews>
    <sheetView showGridLines="0" topLeftCell="B16" workbookViewId="0">
      <selection activeCell="X20" sqref="X20"/>
    </sheetView>
  </sheetViews>
  <sheetFormatPr baseColWidth="10" defaultRowHeight="15"/>
  <cols>
    <col min="1" max="1" width="1.375" customWidth="1"/>
    <col min="2" max="2" width="3.375" customWidth="1"/>
    <col min="3" max="3" width="4" customWidth="1"/>
    <col min="4" max="4" width="0.125" customWidth="1"/>
    <col min="5" max="5" width="0.875" customWidth="1"/>
    <col min="6" max="6" width="2" customWidth="1"/>
    <col min="7" max="7" width="0.25" customWidth="1"/>
    <col min="8" max="8" width="10.5" customWidth="1"/>
    <col min="9" max="9" width="1" customWidth="1"/>
    <col min="10" max="10" width="2.875" customWidth="1"/>
    <col min="11" max="11" width="1.25" customWidth="1"/>
    <col min="12" max="12" width="4.5" customWidth="1"/>
    <col min="13" max="13" width="1.75" customWidth="1"/>
    <col min="14" max="14" width="5.875" customWidth="1"/>
    <col min="15" max="15" width="6.875" customWidth="1"/>
    <col min="16" max="16" width="2.125" customWidth="1"/>
    <col min="17" max="17" width="1.25" customWidth="1"/>
    <col min="18" max="18" width="2.625" customWidth="1"/>
    <col min="19" max="19" width="2.875" customWidth="1"/>
    <col min="20" max="20" width="4" style="100" customWidth="1"/>
    <col min="21" max="21" width="5" style="21" customWidth="1"/>
    <col min="22" max="22" width="5.125" style="97" customWidth="1"/>
    <col min="23" max="23" width="4.125" customWidth="1"/>
    <col min="24" max="24" width="4" customWidth="1"/>
    <col min="25" max="25" width="4.5" style="202" customWidth="1"/>
    <col min="26" max="26" width="3.75" style="202" customWidth="1"/>
    <col min="27" max="27" width="4.625" style="185" bestFit="1" customWidth="1"/>
    <col min="28" max="28" width="6.5" style="154" bestFit="1" customWidth="1"/>
    <col min="29" max="29" width="4.5" style="269" customWidth="1"/>
    <col min="30" max="30" width="4.5" style="266" customWidth="1"/>
    <col min="31" max="32" width="4.5" style="132" customWidth="1"/>
    <col min="33" max="33" width="5.5" style="282" customWidth="1"/>
    <col min="34" max="49" width="2.625" customWidth="1"/>
  </cols>
  <sheetData>
    <row r="1" spans="1:42" ht="17.25" customHeight="1">
      <c r="J1" s="304" t="s">
        <v>184</v>
      </c>
      <c r="K1" s="304"/>
      <c r="L1" s="304"/>
      <c r="M1" s="304"/>
      <c r="N1" s="304"/>
      <c r="O1" s="304"/>
      <c r="P1" s="304"/>
      <c r="Q1" s="304"/>
    </row>
    <row r="2" spans="1:42" ht="10.5" customHeight="1"/>
    <row r="3" spans="1:42" ht="18.75" customHeight="1">
      <c r="B3" s="294"/>
      <c r="C3" s="294"/>
      <c r="F3" s="312" t="s">
        <v>446</v>
      </c>
      <c r="G3" s="312"/>
      <c r="H3" s="312"/>
      <c r="I3" s="312"/>
      <c r="J3" s="312"/>
      <c r="K3" s="312"/>
      <c r="L3" s="312"/>
      <c r="M3" s="312"/>
      <c r="N3" s="312"/>
      <c r="O3" s="312"/>
      <c r="P3" s="312"/>
    </row>
    <row r="4" spans="1:42" ht="14.25" customHeight="1">
      <c r="B4" s="294"/>
      <c r="C4" s="294"/>
      <c r="K4" s="305" t="s">
        <v>4</v>
      </c>
      <c r="L4" s="305"/>
      <c r="M4" s="305"/>
      <c r="N4" s="305"/>
      <c r="O4" s="305"/>
      <c r="P4" s="305"/>
    </row>
    <row r="5" spans="1:42" ht="11.25" customHeight="1">
      <c r="B5" s="294"/>
      <c r="C5" s="294"/>
    </row>
    <row r="6" spans="1:42" ht="16.5" customHeight="1">
      <c r="B6" s="294"/>
      <c r="C6" s="294"/>
      <c r="E6" s="313" t="s">
        <v>597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</row>
    <row r="7" spans="1:42" ht="10.5" customHeight="1">
      <c r="B7" s="294"/>
      <c r="C7" s="294"/>
      <c r="I7" s="318" t="s">
        <v>183</v>
      </c>
      <c r="J7" s="318"/>
      <c r="K7" s="318"/>
      <c r="L7" s="318"/>
    </row>
    <row r="8" spans="1:42" ht="16" customHeight="1">
      <c r="I8" s="318"/>
      <c r="J8" s="318"/>
      <c r="K8" s="318"/>
      <c r="L8" s="318"/>
    </row>
    <row r="9" spans="1:42" ht="12" customHeight="1" thickBot="1">
      <c r="A9" s="294"/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</row>
    <row r="10" spans="1:42" ht="21.75" customHeight="1" thickTop="1" thickBot="1">
      <c r="A10" s="309" t="s">
        <v>414</v>
      </c>
      <c r="B10" s="309"/>
      <c r="C10" s="309"/>
      <c r="D10" s="309"/>
      <c r="E10" s="314" t="s">
        <v>598</v>
      </c>
      <c r="F10" s="314"/>
      <c r="G10" s="306" t="s">
        <v>638</v>
      </c>
      <c r="H10" s="306"/>
      <c r="I10" s="306"/>
      <c r="J10" s="302" t="s">
        <v>164</v>
      </c>
      <c r="K10" s="302"/>
      <c r="L10" s="302"/>
      <c r="M10" s="302"/>
      <c r="N10" s="302"/>
      <c r="O10" s="302"/>
      <c r="P10" s="298" t="s">
        <v>225</v>
      </c>
      <c r="Q10" s="299"/>
      <c r="R10" s="5"/>
      <c r="S10" s="5"/>
      <c r="T10" s="101"/>
      <c r="U10" s="22"/>
      <c r="V10" s="98"/>
      <c r="W10" s="5"/>
      <c r="X10" s="5"/>
      <c r="Y10" s="203"/>
      <c r="Z10" s="203"/>
      <c r="AA10" s="186"/>
      <c r="AB10" s="155"/>
      <c r="AC10" s="270"/>
      <c r="AD10" s="267"/>
      <c r="AE10" s="133"/>
      <c r="AF10" s="133"/>
      <c r="AG10" s="283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27" customHeight="1" thickTop="1" thickBot="1">
      <c r="A11" s="309" t="s">
        <v>415</v>
      </c>
      <c r="B11" s="309"/>
      <c r="C11" s="309"/>
      <c r="D11" s="309"/>
      <c r="E11" s="315" t="s">
        <v>599</v>
      </c>
      <c r="F11" s="315"/>
      <c r="G11" s="315"/>
      <c r="H11" s="315"/>
      <c r="I11" s="315"/>
      <c r="J11" s="315"/>
      <c r="K11" s="315"/>
      <c r="L11" s="306" t="s">
        <v>5</v>
      </c>
      <c r="M11" s="306"/>
      <c r="N11" s="1" t="s">
        <v>6</v>
      </c>
      <c r="O11" s="3" t="s">
        <v>7</v>
      </c>
      <c r="P11" s="300" t="s">
        <v>226</v>
      </c>
      <c r="Q11" s="301"/>
      <c r="R11" s="5"/>
      <c r="S11" s="5"/>
      <c r="T11" s="101"/>
      <c r="U11" s="22"/>
      <c r="V11" s="98"/>
      <c r="W11" s="5"/>
      <c r="X11" s="5"/>
      <c r="Y11" s="203"/>
      <c r="Z11" s="203"/>
      <c r="AA11" s="186"/>
      <c r="AB11" s="155"/>
      <c r="AC11" s="270"/>
      <c r="AE11" s="133"/>
      <c r="AF11" s="133"/>
      <c r="AG11" s="283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5.75" customHeight="1" thickTop="1" thickBot="1">
      <c r="A12" s="309" t="s">
        <v>416</v>
      </c>
      <c r="B12" s="309"/>
      <c r="C12" s="309"/>
      <c r="D12" s="309"/>
      <c r="E12" s="302" t="s">
        <v>559</v>
      </c>
      <c r="F12" s="302"/>
      <c r="G12" s="302"/>
      <c r="H12" s="302"/>
      <c r="I12" s="302"/>
      <c r="J12" s="302"/>
      <c r="K12" s="302"/>
      <c r="L12" s="302"/>
      <c r="M12" s="302"/>
      <c r="N12" s="302"/>
      <c r="O12" s="2" t="s">
        <v>8</v>
      </c>
      <c r="P12" s="302" t="s">
        <v>227</v>
      </c>
      <c r="Q12" s="303"/>
      <c r="R12" s="5"/>
      <c r="S12" s="5">
        <v>1</v>
      </c>
      <c r="T12" s="101">
        <v>4</v>
      </c>
      <c r="U12" s="22">
        <v>16</v>
      </c>
      <c r="V12" s="98">
        <f>+(U12+T12)*0.9+S12*20*0.1</f>
        <v>20</v>
      </c>
      <c r="W12" s="5">
        <v>1</v>
      </c>
      <c r="X12" s="5">
        <v>1</v>
      </c>
      <c r="Y12" s="203">
        <v>4</v>
      </c>
      <c r="Z12" s="203">
        <v>20</v>
      </c>
      <c r="AA12" s="186">
        <v>20</v>
      </c>
      <c r="AB12" s="155">
        <f>+AA12*0.4+Y12/4*20*0.15+X12*20*0.125+W12*20*0.125+Z12*0.2</f>
        <v>20</v>
      </c>
      <c r="AC12" s="270">
        <v>5</v>
      </c>
      <c r="AD12" s="267">
        <v>15</v>
      </c>
      <c r="AE12" s="217">
        <f>+AD12+AC12</f>
        <v>20</v>
      </c>
      <c r="AF12" s="278"/>
      <c r="AG12" s="283"/>
      <c r="AH12" s="5"/>
      <c r="AI12" s="5"/>
      <c r="AJ12" s="5"/>
      <c r="AK12" s="5"/>
      <c r="AL12" s="5"/>
      <c r="AM12" s="5"/>
      <c r="AN12" s="5"/>
      <c r="AO12" s="5"/>
      <c r="AP12" s="5"/>
    </row>
    <row r="13" spans="1:42" s="46" customFormat="1" ht="16.5" customHeight="1" thickTop="1" thickBot="1">
      <c r="A13" s="310" t="s">
        <v>417</v>
      </c>
      <c r="B13" s="310"/>
      <c r="C13" s="295" t="s">
        <v>418</v>
      </c>
      <c r="D13" s="295"/>
      <c r="E13" s="295"/>
      <c r="F13" s="295"/>
      <c r="G13" s="295"/>
      <c r="H13" s="307" t="s">
        <v>302</v>
      </c>
      <c r="I13" s="307"/>
      <c r="J13" s="307"/>
      <c r="K13" s="307"/>
      <c r="L13" s="307"/>
      <c r="M13" s="307"/>
      <c r="N13" s="307"/>
      <c r="O13" s="307" t="s">
        <v>190</v>
      </c>
      <c r="P13" s="307"/>
      <c r="Q13" s="308"/>
      <c r="R13" s="61" t="s">
        <v>513</v>
      </c>
      <c r="S13" s="61" t="s">
        <v>135</v>
      </c>
      <c r="T13" s="218" t="s">
        <v>136</v>
      </c>
      <c r="U13" s="188" t="s">
        <v>137</v>
      </c>
      <c r="V13" s="188" t="s">
        <v>138</v>
      </c>
      <c r="W13" s="61" t="s">
        <v>206</v>
      </c>
      <c r="X13" s="61" t="s">
        <v>23</v>
      </c>
      <c r="Y13" s="219" t="s">
        <v>82</v>
      </c>
      <c r="Z13" s="219" t="s">
        <v>83</v>
      </c>
      <c r="AA13" s="188" t="s">
        <v>589</v>
      </c>
      <c r="AB13" s="188" t="s">
        <v>590</v>
      </c>
      <c r="AC13" s="271" t="s">
        <v>608</v>
      </c>
      <c r="AD13" s="268" t="s">
        <v>609</v>
      </c>
      <c r="AE13" s="220" t="s">
        <v>610</v>
      </c>
      <c r="AF13" s="220" t="s">
        <v>654</v>
      </c>
      <c r="AG13" s="284" t="s">
        <v>687</v>
      </c>
      <c r="AH13" s="43"/>
      <c r="AI13" s="43"/>
      <c r="AJ13" s="43"/>
      <c r="AK13" s="43"/>
      <c r="AL13" s="43"/>
      <c r="AM13" s="43"/>
      <c r="AN13" s="43"/>
      <c r="AO13" s="43"/>
      <c r="AP13" s="43"/>
    </row>
    <row r="14" spans="1:42" ht="14.25" customHeight="1" thickTop="1" thickBot="1">
      <c r="A14" s="311">
        <v>1</v>
      </c>
      <c r="B14" s="311"/>
      <c r="C14" s="316" t="s">
        <v>419</v>
      </c>
      <c r="D14" s="316"/>
      <c r="E14" s="316"/>
      <c r="F14" s="316"/>
      <c r="G14" s="317"/>
      <c r="H14" s="296" t="s">
        <v>303</v>
      </c>
      <c r="I14" s="296"/>
      <c r="J14" s="296"/>
      <c r="K14" s="296"/>
      <c r="L14" s="296"/>
      <c r="M14" s="296"/>
      <c r="N14" s="296"/>
      <c r="O14" s="297" t="s">
        <v>191</v>
      </c>
      <c r="P14" s="297"/>
      <c r="Q14" s="297"/>
      <c r="R14" s="205"/>
      <c r="S14" s="205"/>
      <c r="T14" s="101">
        <v>0</v>
      </c>
      <c r="U14" s="186"/>
      <c r="V14" s="186">
        <f>+(U14+T14)*0.9+S14*20*0.1</f>
        <v>0</v>
      </c>
      <c r="W14" s="205"/>
      <c r="X14" s="205"/>
      <c r="Y14" s="203"/>
      <c r="Z14" s="203"/>
      <c r="AA14" s="186"/>
      <c r="AB14" s="186">
        <f t="shared" ref="AB14:AB30" si="0">+AA14*0.4+Y14/4*20*0.15+X14*20*0.125+W14*20*0.125+Z14*0.2</f>
        <v>0</v>
      </c>
      <c r="AC14" s="270"/>
      <c r="AD14" s="267"/>
      <c r="AE14" s="221">
        <f t="shared" ref="AE14:AE56" si="1">+AD14+AC14</f>
        <v>0</v>
      </c>
      <c r="AF14" s="104"/>
      <c r="AG14" s="285">
        <f>+(AE14+AB14+V14)/3</f>
        <v>0</v>
      </c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5" customHeight="1" thickTop="1" thickBot="1">
      <c r="A15" s="311">
        <v>2</v>
      </c>
      <c r="B15" s="311"/>
      <c r="C15" s="316" t="s">
        <v>420</v>
      </c>
      <c r="D15" s="316"/>
      <c r="E15" s="316"/>
      <c r="F15" s="316"/>
      <c r="G15" s="317"/>
      <c r="H15" s="296" t="s">
        <v>304</v>
      </c>
      <c r="I15" s="296"/>
      <c r="J15" s="296"/>
      <c r="K15" s="296"/>
      <c r="L15" s="296"/>
      <c r="M15" s="296"/>
      <c r="N15" s="296"/>
      <c r="O15" s="297" t="s">
        <v>192</v>
      </c>
      <c r="P15" s="297"/>
      <c r="Q15" s="297"/>
      <c r="R15" s="205">
        <v>1</v>
      </c>
      <c r="S15" s="205">
        <v>1</v>
      </c>
      <c r="T15" s="101">
        <v>2.2000000000000002</v>
      </c>
      <c r="U15" s="186">
        <v>5</v>
      </c>
      <c r="V15" s="118">
        <f>+(U15+T15)*0.9+S15*20*0.1+1</f>
        <v>9.48</v>
      </c>
      <c r="W15" s="205">
        <v>1</v>
      </c>
      <c r="X15" s="205">
        <v>1</v>
      </c>
      <c r="Y15" s="204">
        <v>4</v>
      </c>
      <c r="Z15" s="204">
        <v>12</v>
      </c>
      <c r="AA15" s="186">
        <v>6</v>
      </c>
      <c r="AB15" s="181">
        <f>+AA15*0.4+Y15/4*20*0.15+X15*20*0.125+W15*20*0.125+Z15*0.2+1</f>
        <v>13.8</v>
      </c>
      <c r="AC15" s="270">
        <v>3.5</v>
      </c>
      <c r="AD15" s="267">
        <v>2.5</v>
      </c>
      <c r="AE15" s="239">
        <f>+AD15+AC15+1</f>
        <v>7</v>
      </c>
      <c r="AF15" s="104"/>
      <c r="AG15" s="285">
        <f t="shared" ref="AG15:AG56" si="2">+(AE15+AB15+V15)/3</f>
        <v>10.093333333333334</v>
      </c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thickBot="1">
      <c r="A16" s="311">
        <v>3</v>
      </c>
      <c r="B16" s="311"/>
      <c r="C16" s="316" t="s">
        <v>421</v>
      </c>
      <c r="D16" s="316"/>
      <c r="E16" s="316"/>
      <c r="F16" s="316"/>
      <c r="G16" s="317"/>
      <c r="H16" s="296" t="s">
        <v>305</v>
      </c>
      <c r="I16" s="296"/>
      <c r="J16" s="296"/>
      <c r="K16" s="296"/>
      <c r="L16" s="296"/>
      <c r="M16" s="296"/>
      <c r="N16" s="296"/>
      <c r="O16" s="297" t="s">
        <v>193</v>
      </c>
      <c r="P16" s="297"/>
      <c r="Q16" s="297"/>
      <c r="R16" s="205"/>
      <c r="S16" s="205">
        <v>1</v>
      </c>
      <c r="T16" s="101">
        <v>2.4</v>
      </c>
      <c r="U16" s="186">
        <v>2</v>
      </c>
      <c r="V16" s="186">
        <f t="shared" ref="V16:V56" si="3">+(U16+T16)*0.9+S16*20*0.1</f>
        <v>5.9600000000000009</v>
      </c>
      <c r="W16" s="205">
        <v>1</v>
      </c>
      <c r="X16" s="205">
        <v>1</v>
      </c>
      <c r="Y16" s="204">
        <v>3</v>
      </c>
      <c r="Z16" s="204">
        <v>12</v>
      </c>
      <c r="AA16" s="186">
        <v>4.5</v>
      </c>
      <c r="AB16" s="186">
        <f t="shared" si="0"/>
        <v>11.450000000000001</v>
      </c>
      <c r="AC16" s="270">
        <v>2.5</v>
      </c>
      <c r="AD16" s="267">
        <v>2</v>
      </c>
      <c r="AE16" s="221">
        <f t="shared" si="1"/>
        <v>4.5</v>
      </c>
      <c r="AF16" s="104"/>
      <c r="AG16" s="285">
        <f t="shared" si="2"/>
        <v>7.3033333333333346</v>
      </c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thickBot="1">
      <c r="A17" s="311">
        <v>4</v>
      </c>
      <c r="B17" s="311"/>
      <c r="C17" s="316" t="s">
        <v>207</v>
      </c>
      <c r="D17" s="316"/>
      <c r="E17" s="316"/>
      <c r="F17" s="316"/>
      <c r="G17" s="317"/>
      <c r="H17" s="296" t="s">
        <v>312</v>
      </c>
      <c r="I17" s="296"/>
      <c r="J17" s="296"/>
      <c r="K17" s="296"/>
      <c r="L17" s="296"/>
      <c r="M17" s="296"/>
      <c r="N17" s="296"/>
      <c r="O17" s="297" t="s">
        <v>194</v>
      </c>
      <c r="P17" s="297"/>
      <c r="Q17" s="297"/>
      <c r="R17" s="205">
        <v>1</v>
      </c>
      <c r="S17" s="205"/>
      <c r="T17" s="101">
        <v>2.4</v>
      </c>
      <c r="U17" s="186">
        <v>3</v>
      </c>
      <c r="V17" s="186">
        <f t="shared" si="3"/>
        <v>4.8600000000000003</v>
      </c>
      <c r="W17" s="205">
        <v>1</v>
      </c>
      <c r="X17" s="205"/>
      <c r="Y17" s="204">
        <v>3</v>
      </c>
      <c r="Z17" s="204">
        <v>12</v>
      </c>
      <c r="AA17" s="186">
        <v>4.5</v>
      </c>
      <c r="AB17" s="186">
        <f t="shared" si="0"/>
        <v>8.9499999999999993</v>
      </c>
      <c r="AC17" s="270"/>
      <c r="AD17" s="267">
        <v>4.5</v>
      </c>
      <c r="AE17" s="221">
        <f t="shared" si="1"/>
        <v>4.5</v>
      </c>
      <c r="AF17" s="104">
        <v>10.5</v>
      </c>
      <c r="AG17" s="285">
        <f t="shared" si="2"/>
        <v>6.1033333333333326</v>
      </c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5" customHeight="1" thickBot="1">
      <c r="A18" s="311">
        <v>5</v>
      </c>
      <c r="B18" s="311"/>
      <c r="C18" s="316" t="s">
        <v>359</v>
      </c>
      <c r="D18" s="316"/>
      <c r="E18" s="316"/>
      <c r="F18" s="316"/>
      <c r="G18" s="317"/>
      <c r="H18" s="296" t="s">
        <v>313</v>
      </c>
      <c r="I18" s="296"/>
      <c r="J18" s="296"/>
      <c r="K18" s="296"/>
      <c r="L18" s="296"/>
      <c r="M18" s="296"/>
      <c r="N18" s="296"/>
      <c r="O18" s="297" t="s">
        <v>195</v>
      </c>
      <c r="P18" s="297"/>
      <c r="Q18" s="297"/>
      <c r="R18" s="205"/>
      <c r="S18" s="205"/>
      <c r="T18" s="101">
        <v>2.4</v>
      </c>
      <c r="U18" s="186">
        <v>5.5</v>
      </c>
      <c r="V18" s="186">
        <f t="shared" si="3"/>
        <v>7.11</v>
      </c>
      <c r="W18" s="205"/>
      <c r="X18" s="205"/>
      <c r="Y18" s="203"/>
      <c r="Z18" s="203">
        <v>15</v>
      </c>
      <c r="AA18" s="186">
        <v>4.5</v>
      </c>
      <c r="AB18" s="186">
        <f t="shared" si="0"/>
        <v>4.8</v>
      </c>
      <c r="AC18" s="270"/>
      <c r="AD18" s="267">
        <v>3.5</v>
      </c>
      <c r="AE18" s="221">
        <f t="shared" si="1"/>
        <v>3.5</v>
      </c>
      <c r="AF18" s="104"/>
      <c r="AG18" s="285">
        <f t="shared" si="2"/>
        <v>5.1366666666666667</v>
      </c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customHeight="1" thickBot="1">
      <c r="A19" s="311">
        <v>7</v>
      </c>
      <c r="B19" s="311"/>
      <c r="C19" s="316" t="s">
        <v>648</v>
      </c>
      <c r="D19" s="316"/>
      <c r="E19" s="316"/>
      <c r="F19" s="316"/>
      <c r="G19" s="317"/>
      <c r="H19" s="296" t="s">
        <v>314</v>
      </c>
      <c r="I19" s="296"/>
      <c r="J19" s="296"/>
      <c r="K19" s="296"/>
      <c r="L19" s="296"/>
      <c r="M19" s="296"/>
      <c r="N19" s="296"/>
      <c r="O19" s="297" t="s">
        <v>345</v>
      </c>
      <c r="P19" s="297"/>
      <c r="Q19" s="297"/>
      <c r="R19" s="205">
        <v>1</v>
      </c>
      <c r="S19" s="205">
        <v>1</v>
      </c>
      <c r="T19" s="101">
        <v>2.4</v>
      </c>
      <c r="U19" s="186">
        <v>6</v>
      </c>
      <c r="V19" s="186">
        <f t="shared" si="3"/>
        <v>9.56</v>
      </c>
      <c r="W19" s="205"/>
      <c r="X19" s="205"/>
      <c r="Y19" s="204">
        <v>1</v>
      </c>
      <c r="Z19" s="204">
        <v>15</v>
      </c>
      <c r="AA19" s="186">
        <v>9</v>
      </c>
      <c r="AB19" s="186">
        <f t="shared" si="0"/>
        <v>7.35</v>
      </c>
      <c r="AC19" s="270"/>
      <c r="AD19" s="267">
        <v>4</v>
      </c>
      <c r="AE19" s="239">
        <f>+AD19+AC19+1</f>
        <v>5</v>
      </c>
      <c r="AF19" s="104"/>
      <c r="AG19" s="285">
        <f t="shared" si="2"/>
        <v>7.3033333333333337</v>
      </c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thickBot="1">
      <c r="A20" s="311">
        <v>8</v>
      </c>
      <c r="B20" s="311"/>
      <c r="C20" s="316" t="s">
        <v>358</v>
      </c>
      <c r="D20" s="316"/>
      <c r="E20" s="316"/>
      <c r="F20" s="316"/>
      <c r="G20" s="317"/>
      <c r="H20" s="296" t="s">
        <v>165</v>
      </c>
      <c r="I20" s="296"/>
      <c r="J20" s="296"/>
      <c r="K20" s="296"/>
      <c r="L20" s="296"/>
      <c r="M20" s="296"/>
      <c r="N20" s="296"/>
      <c r="O20" s="297" t="s">
        <v>193</v>
      </c>
      <c r="P20" s="297"/>
      <c r="Q20" s="297"/>
      <c r="R20" s="205">
        <v>1</v>
      </c>
      <c r="S20" s="205">
        <v>1</v>
      </c>
      <c r="T20" s="101">
        <v>2.4</v>
      </c>
      <c r="U20" s="186">
        <v>13</v>
      </c>
      <c r="V20" s="118">
        <f>+(U20+T20)*0.9+S20*20*0.1+1</f>
        <v>16.86</v>
      </c>
      <c r="W20" s="205">
        <v>1</v>
      </c>
      <c r="X20" s="205">
        <v>1</v>
      </c>
      <c r="Y20" s="204">
        <v>2</v>
      </c>
      <c r="Z20" s="204">
        <v>12</v>
      </c>
      <c r="AA20" s="186">
        <v>13</v>
      </c>
      <c r="AB20" s="181">
        <f>+AA20*0.4+Y20/4*20*0.15+X20*20*0.125+W20*20*0.125+Z20*0.2+1</f>
        <v>15.1</v>
      </c>
      <c r="AC20" s="270">
        <v>3.5</v>
      </c>
      <c r="AD20" s="267">
        <v>7</v>
      </c>
      <c r="AE20" s="239">
        <f>+AD20+AC20+1</f>
        <v>11.5</v>
      </c>
      <c r="AF20" s="104"/>
      <c r="AG20" s="285">
        <f t="shared" si="2"/>
        <v>14.486666666666666</v>
      </c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thickBot="1">
      <c r="A21" s="311">
        <v>9</v>
      </c>
      <c r="B21" s="311"/>
      <c r="C21" s="316" t="s">
        <v>470</v>
      </c>
      <c r="D21" s="316"/>
      <c r="E21" s="316"/>
      <c r="F21" s="316"/>
      <c r="G21" s="317"/>
      <c r="H21" s="296" t="s">
        <v>478</v>
      </c>
      <c r="I21" s="296"/>
      <c r="J21" s="296"/>
      <c r="K21" s="296"/>
      <c r="L21" s="296"/>
      <c r="M21" s="296"/>
      <c r="N21" s="296"/>
      <c r="O21" s="297" t="s">
        <v>346</v>
      </c>
      <c r="P21" s="297"/>
      <c r="Q21" s="297"/>
      <c r="R21" s="205"/>
      <c r="S21" s="205"/>
      <c r="T21" s="101">
        <v>0</v>
      </c>
      <c r="U21" s="186"/>
      <c r="V21" s="186">
        <f t="shared" si="3"/>
        <v>0</v>
      </c>
      <c r="W21" s="205"/>
      <c r="X21" s="205"/>
      <c r="Y21" s="203"/>
      <c r="Z21" s="203"/>
      <c r="AA21" s="186"/>
      <c r="AB21" s="186">
        <f t="shared" si="0"/>
        <v>0</v>
      </c>
      <c r="AC21" s="270"/>
      <c r="AD21" s="267"/>
      <c r="AE21" s="221">
        <f t="shared" si="1"/>
        <v>0</v>
      </c>
      <c r="AF21" s="104"/>
      <c r="AG21" s="285">
        <f t="shared" si="2"/>
        <v>0</v>
      </c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customHeight="1" thickBot="1">
      <c r="A22" s="311">
        <v>10</v>
      </c>
      <c r="B22" s="311"/>
      <c r="C22" s="316" t="s">
        <v>428</v>
      </c>
      <c r="D22" s="316"/>
      <c r="E22" s="316"/>
      <c r="F22" s="316"/>
      <c r="G22" s="317"/>
      <c r="H22" s="296" t="s">
        <v>641</v>
      </c>
      <c r="I22" s="296"/>
      <c r="J22" s="296"/>
      <c r="K22" s="296"/>
      <c r="L22" s="296"/>
      <c r="M22" s="296"/>
      <c r="N22" s="296"/>
      <c r="O22" s="297" t="s">
        <v>194</v>
      </c>
      <c r="P22" s="297"/>
      <c r="Q22" s="297"/>
      <c r="R22" s="205">
        <v>1</v>
      </c>
      <c r="S22" s="205">
        <v>1</v>
      </c>
      <c r="T22" s="101">
        <v>2.4</v>
      </c>
      <c r="U22" s="186">
        <v>5</v>
      </c>
      <c r="V22" s="118">
        <f>+(U22+T22)*0.9+S22*20*0.1+1</f>
        <v>9.66</v>
      </c>
      <c r="W22" s="205">
        <v>1</v>
      </c>
      <c r="X22" s="205">
        <v>1</v>
      </c>
      <c r="Y22" s="204">
        <v>3</v>
      </c>
      <c r="Z22" s="204">
        <v>12</v>
      </c>
      <c r="AA22" s="186">
        <v>5</v>
      </c>
      <c r="AB22" s="181">
        <f>+AA22*0.4+Y22/4*20*0.15+X22*20*0.125+W22*20*0.125+Z22*0.2+1</f>
        <v>12.65</v>
      </c>
      <c r="AC22" s="270">
        <v>3.5</v>
      </c>
      <c r="AD22" s="267">
        <v>2.5</v>
      </c>
      <c r="AE22" s="239">
        <f>+AD22+AC22+1</f>
        <v>7</v>
      </c>
      <c r="AF22" s="104"/>
      <c r="AG22" s="285">
        <f t="shared" si="2"/>
        <v>9.77</v>
      </c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thickBot="1">
      <c r="A23" s="311">
        <v>11</v>
      </c>
      <c r="B23" s="311"/>
      <c r="C23" s="316" t="s">
        <v>429</v>
      </c>
      <c r="D23" s="316"/>
      <c r="E23" s="316"/>
      <c r="F23" s="316"/>
      <c r="G23" s="317"/>
      <c r="H23" s="296" t="s">
        <v>642</v>
      </c>
      <c r="I23" s="296"/>
      <c r="J23" s="296"/>
      <c r="K23" s="296"/>
      <c r="L23" s="296"/>
      <c r="M23" s="296"/>
      <c r="N23" s="296"/>
      <c r="O23" s="297" t="s">
        <v>347</v>
      </c>
      <c r="P23" s="297"/>
      <c r="Q23" s="297"/>
      <c r="R23" s="205">
        <v>1</v>
      </c>
      <c r="S23" s="205">
        <v>1</v>
      </c>
      <c r="T23" s="101">
        <v>3</v>
      </c>
      <c r="U23" s="186">
        <v>4</v>
      </c>
      <c r="V23" s="186">
        <f t="shared" si="3"/>
        <v>8.3000000000000007</v>
      </c>
      <c r="W23" s="205"/>
      <c r="X23" s="205">
        <v>1</v>
      </c>
      <c r="Y23" s="204">
        <v>1</v>
      </c>
      <c r="Z23" s="204">
        <v>13</v>
      </c>
      <c r="AA23" s="186">
        <v>5.5</v>
      </c>
      <c r="AB23" s="186">
        <f t="shared" si="0"/>
        <v>8.0500000000000007</v>
      </c>
      <c r="AC23" s="270">
        <v>3.5</v>
      </c>
      <c r="AD23" s="267">
        <v>2</v>
      </c>
      <c r="AE23" s="239">
        <f>+AD23+AC23+1</f>
        <v>6.5</v>
      </c>
      <c r="AF23" s="104"/>
      <c r="AG23" s="285">
        <f t="shared" si="2"/>
        <v>7.6166666666666671</v>
      </c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customHeight="1" thickBot="1">
      <c r="A24" s="311">
        <v>12</v>
      </c>
      <c r="B24" s="311"/>
      <c r="C24" s="316" t="s">
        <v>430</v>
      </c>
      <c r="D24" s="316"/>
      <c r="E24" s="316"/>
      <c r="F24" s="316"/>
      <c r="G24" s="317"/>
      <c r="H24" s="296" t="s">
        <v>643</v>
      </c>
      <c r="I24" s="296"/>
      <c r="J24" s="296"/>
      <c r="K24" s="296"/>
      <c r="L24" s="296"/>
      <c r="M24" s="296"/>
      <c r="N24" s="296"/>
      <c r="O24" s="297" t="s">
        <v>348</v>
      </c>
      <c r="P24" s="297"/>
      <c r="Q24" s="297"/>
      <c r="R24" s="205">
        <v>1</v>
      </c>
      <c r="S24" s="205">
        <v>1</v>
      </c>
      <c r="T24" s="101">
        <v>1.5</v>
      </c>
      <c r="U24" s="186">
        <v>2.5</v>
      </c>
      <c r="V24" s="186">
        <f t="shared" si="3"/>
        <v>5.6</v>
      </c>
      <c r="W24" s="205"/>
      <c r="X24" s="205"/>
      <c r="Y24" s="204">
        <v>1</v>
      </c>
      <c r="Z24" s="204">
        <v>14</v>
      </c>
      <c r="AA24" s="186">
        <v>6</v>
      </c>
      <c r="AB24" s="186">
        <f t="shared" si="0"/>
        <v>5.9500000000000011</v>
      </c>
      <c r="AC24" s="270"/>
      <c r="AD24" s="267">
        <v>2</v>
      </c>
      <c r="AE24" s="239">
        <f>+AD24+AC24+1</f>
        <v>3</v>
      </c>
      <c r="AF24" s="104"/>
      <c r="AG24" s="285">
        <f t="shared" si="2"/>
        <v>4.8500000000000005</v>
      </c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thickBot="1">
      <c r="A25" s="311">
        <v>13</v>
      </c>
      <c r="B25" s="311"/>
      <c r="C25" s="316" t="s">
        <v>431</v>
      </c>
      <c r="D25" s="316"/>
      <c r="E25" s="316"/>
      <c r="F25" s="316"/>
      <c r="G25" s="317"/>
      <c r="H25" s="296" t="s">
        <v>644</v>
      </c>
      <c r="I25" s="296"/>
      <c r="J25" s="296"/>
      <c r="K25" s="296"/>
      <c r="L25" s="296"/>
      <c r="M25" s="296"/>
      <c r="N25" s="296"/>
      <c r="O25" s="297" t="s">
        <v>193</v>
      </c>
      <c r="P25" s="297"/>
      <c r="Q25" s="297"/>
      <c r="R25" s="205">
        <v>1</v>
      </c>
      <c r="S25" s="205">
        <v>1</v>
      </c>
      <c r="T25" s="101">
        <v>2.4</v>
      </c>
      <c r="U25" s="186">
        <v>10.5</v>
      </c>
      <c r="V25" s="186">
        <f t="shared" si="3"/>
        <v>13.610000000000001</v>
      </c>
      <c r="W25" s="205">
        <v>1</v>
      </c>
      <c r="X25" s="205">
        <v>1</v>
      </c>
      <c r="Y25" s="204">
        <v>2</v>
      </c>
      <c r="Z25" s="204">
        <v>12</v>
      </c>
      <c r="AA25" s="186">
        <v>12.5</v>
      </c>
      <c r="AB25" s="181">
        <f>+AA25*0.4+Y25/4*20*0.15+X25*20*0.125+W25*20*0.125+Z25*0.2+1</f>
        <v>14.9</v>
      </c>
      <c r="AC25" s="270">
        <v>3</v>
      </c>
      <c r="AD25" s="267">
        <v>3</v>
      </c>
      <c r="AE25" s="239">
        <f>+AD25+AC25+1</f>
        <v>7</v>
      </c>
      <c r="AF25" s="104"/>
      <c r="AG25" s="285">
        <f t="shared" si="2"/>
        <v>11.836666666666666</v>
      </c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thickBot="1">
      <c r="A26" s="311">
        <v>14</v>
      </c>
      <c r="B26" s="311"/>
      <c r="C26" s="316" t="s">
        <v>492</v>
      </c>
      <c r="D26" s="316"/>
      <c r="E26" s="316"/>
      <c r="F26" s="316"/>
      <c r="G26" s="317"/>
      <c r="H26" s="296" t="s">
        <v>482</v>
      </c>
      <c r="I26" s="296"/>
      <c r="J26" s="296"/>
      <c r="K26" s="296"/>
      <c r="L26" s="296"/>
      <c r="M26" s="296"/>
      <c r="N26" s="296"/>
      <c r="O26" s="297" t="s">
        <v>193</v>
      </c>
      <c r="P26" s="297"/>
      <c r="Q26" s="297"/>
      <c r="R26" s="205"/>
      <c r="S26" s="205">
        <v>1</v>
      </c>
      <c r="T26" s="101">
        <v>3</v>
      </c>
      <c r="U26" s="186">
        <v>5.5</v>
      </c>
      <c r="V26" s="186">
        <f t="shared" si="3"/>
        <v>9.65</v>
      </c>
      <c r="W26" s="205"/>
      <c r="X26" s="205"/>
      <c r="Y26" s="203"/>
      <c r="Z26" s="203">
        <v>13</v>
      </c>
      <c r="AA26" s="186">
        <v>5.5</v>
      </c>
      <c r="AB26" s="186">
        <f t="shared" si="0"/>
        <v>4.8000000000000007</v>
      </c>
      <c r="AC26" s="270">
        <v>3.5</v>
      </c>
      <c r="AD26" s="267">
        <v>3</v>
      </c>
      <c r="AE26" s="239">
        <f>+AD26+AC26+1</f>
        <v>7.5</v>
      </c>
      <c r="AF26" s="104"/>
      <c r="AG26" s="285">
        <f t="shared" si="2"/>
        <v>7.3166666666666673</v>
      </c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customHeight="1" thickBot="1">
      <c r="A27" s="311">
        <v>15</v>
      </c>
      <c r="B27" s="311"/>
      <c r="C27" s="316" t="s">
        <v>493</v>
      </c>
      <c r="D27" s="316"/>
      <c r="E27" s="316"/>
      <c r="F27" s="316"/>
      <c r="G27" s="317"/>
      <c r="H27" s="296" t="s">
        <v>422</v>
      </c>
      <c r="I27" s="296"/>
      <c r="J27" s="296"/>
      <c r="K27" s="296"/>
      <c r="L27" s="296"/>
      <c r="M27" s="296"/>
      <c r="N27" s="296"/>
      <c r="O27" s="297" t="s">
        <v>349</v>
      </c>
      <c r="P27" s="297"/>
      <c r="Q27" s="297"/>
      <c r="R27" s="205"/>
      <c r="S27" s="205">
        <v>1</v>
      </c>
      <c r="T27" s="101">
        <v>0</v>
      </c>
      <c r="U27" s="186">
        <v>4.5</v>
      </c>
      <c r="V27" s="186">
        <f t="shared" si="3"/>
        <v>6.05</v>
      </c>
      <c r="W27" s="205"/>
      <c r="X27" s="205"/>
      <c r="Y27" s="203"/>
      <c r="Z27" s="203"/>
      <c r="AA27" s="186"/>
      <c r="AB27" s="186">
        <f t="shared" si="0"/>
        <v>0</v>
      </c>
      <c r="AC27" s="270"/>
      <c r="AD27" s="267"/>
      <c r="AE27" s="221">
        <f t="shared" si="1"/>
        <v>0</v>
      </c>
      <c r="AF27" s="104"/>
      <c r="AG27" s="285">
        <f t="shared" si="2"/>
        <v>2.0166666666666666</v>
      </c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thickBot="1">
      <c r="A28" s="311">
        <v>16</v>
      </c>
      <c r="B28" s="311"/>
      <c r="C28" s="316" t="s">
        <v>494</v>
      </c>
      <c r="D28" s="316"/>
      <c r="E28" s="316"/>
      <c r="F28" s="316"/>
      <c r="G28" s="317"/>
      <c r="H28" s="296" t="s">
        <v>383</v>
      </c>
      <c r="I28" s="296"/>
      <c r="J28" s="296"/>
      <c r="K28" s="296"/>
      <c r="L28" s="296"/>
      <c r="M28" s="296"/>
      <c r="N28" s="296"/>
      <c r="O28" s="297" t="s">
        <v>193</v>
      </c>
      <c r="P28" s="297"/>
      <c r="Q28" s="297"/>
      <c r="R28" s="205"/>
      <c r="S28" s="205"/>
      <c r="T28" s="101">
        <v>2.6</v>
      </c>
      <c r="U28" s="186">
        <v>7</v>
      </c>
      <c r="V28" s="186">
        <f t="shared" si="3"/>
        <v>8.64</v>
      </c>
      <c r="W28" s="205">
        <v>1</v>
      </c>
      <c r="X28" s="205">
        <v>0</v>
      </c>
      <c r="Y28" s="203">
        <v>0</v>
      </c>
      <c r="Z28" s="203">
        <v>18</v>
      </c>
      <c r="AA28" s="186">
        <v>11.5</v>
      </c>
      <c r="AB28" s="186">
        <f t="shared" si="0"/>
        <v>10.700000000000001</v>
      </c>
      <c r="AC28" s="270">
        <v>3.5</v>
      </c>
      <c r="AD28" s="267">
        <v>7</v>
      </c>
      <c r="AE28" s="239">
        <f>+AD28+AC28+1</f>
        <v>11.5</v>
      </c>
      <c r="AF28" s="104"/>
      <c r="AG28" s="285">
        <f t="shared" si="2"/>
        <v>10.280000000000001</v>
      </c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customHeight="1" thickBot="1">
      <c r="A29" s="311">
        <v>17</v>
      </c>
      <c r="B29" s="311"/>
      <c r="C29" s="316" t="s">
        <v>247</v>
      </c>
      <c r="D29" s="316"/>
      <c r="E29" s="316"/>
      <c r="F29" s="316"/>
      <c r="G29" s="317"/>
      <c r="H29" s="296" t="s">
        <v>549</v>
      </c>
      <c r="I29" s="296"/>
      <c r="J29" s="296"/>
      <c r="K29" s="296"/>
      <c r="L29" s="296"/>
      <c r="M29" s="296"/>
      <c r="N29" s="296"/>
      <c r="O29" s="297" t="s">
        <v>193</v>
      </c>
      <c r="P29" s="297"/>
      <c r="Q29" s="297"/>
      <c r="R29" s="205">
        <v>1</v>
      </c>
      <c r="S29" s="205">
        <v>1</v>
      </c>
      <c r="T29" s="101">
        <v>2.6</v>
      </c>
      <c r="U29" s="186">
        <v>8</v>
      </c>
      <c r="V29" s="186">
        <f t="shared" si="3"/>
        <v>11.54</v>
      </c>
      <c r="W29" s="205"/>
      <c r="X29" s="205">
        <v>1</v>
      </c>
      <c r="Y29" s="204">
        <v>3</v>
      </c>
      <c r="Z29" s="204">
        <v>11</v>
      </c>
      <c r="AA29" s="186">
        <v>10.5</v>
      </c>
      <c r="AB29" s="186">
        <f t="shared" si="0"/>
        <v>11.149999999999999</v>
      </c>
      <c r="AC29" s="270">
        <v>4</v>
      </c>
      <c r="AD29" s="267">
        <v>9</v>
      </c>
      <c r="AE29" s="239">
        <f>+AD29+AC29+1</f>
        <v>14</v>
      </c>
      <c r="AF29" s="104"/>
      <c r="AG29" s="285">
        <f t="shared" si="2"/>
        <v>12.229999999999999</v>
      </c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thickBot="1">
      <c r="A30" s="311">
        <v>18</v>
      </c>
      <c r="B30" s="311"/>
      <c r="C30" s="316" t="s">
        <v>126</v>
      </c>
      <c r="D30" s="316"/>
      <c r="E30" s="316"/>
      <c r="F30" s="316"/>
      <c r="G30" s="317"/>
      <c r="H30" s="296" t="s">
        <v>550</v>
      </c>
      <c r="I30" s="296"/>
      <c r="J30" s="296"/>
      <c r="K30" s="296"/>
      <c r="L30" s="296"/>
      <c r="M30" s="296"/>
      <c r="N30" s="296"/>
      <c r="O30" s="297" t="s">
        <v>193</v>
      </c>
      <c r="P30" s="297"/>
      <c r="Q30" s="297"/>
      <c r="R30" s="205"/>
      <c r="S30" s="205">
        <v>1</v>
      </c>
      <c r="T30" s="101">
        <v>3</v>
      </c>
      <c r="U30" s="186">
        <v>6</v>
      </c>
      <c r="V30" s="186">
        <f t="shared" si="3"/>
        <v>10.1</v>
      </c>
      <c r="W30" s="205">
        <v>1</v>
      </c>
      <c r="X30" s="205">
        <v>1</v>
      </c>
      <c r="Y30" s="204">
        <v>2</v>
      </c>
      <c r="Z30" s="204">
        <v>13</v>
      </c>
      <c r="AA30" s="186">
        <v>13</v>
      </c>
      <c r="AB30" s="186">
        <f t="shared" si="0"/>
        <v>14.299999999999999</v>
      </c>
      <c r="AC30" s="270">
        <v>3.5</v>
      </c>
      <c r="AD30" s="267">
        <v>8.5</v>
      </c>
      <c r="AE30" s="221">
        <f t="shared" si="1"/>
        <v>12</v>
      </c>
      <c r="AF30" s="104"/>
      <c r="AG30" s="285">
        <f t="shared" si="2"/>
        <v>12.133333333333333</v>
      </c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thickBot="1">
      <c r="A31" s="311">
        <v>19</v>
      </c>
      <c r="B31" s="311"/>
      <c r="C31" s="316" t="s">
        <v>127</v>
      </c>
      <c r="D31" s="316"/>
      <c r="E31" s="316"/>
      <c r="F31" s="316"/>
      <c r="G31" s="317"/>
      <c r="H31" s="296" t="s">
        <v>551</v>
      </c>
      <c r="I31" s="296"/>
      <c r="J31" s="296"/>
      <c r="K31" s="296"/>
      <c r="L31" s="296"/>
      <c r="M31" s="296"/>
      <c r="N31" s="296"/>
      <c r="O31" s="297" t="s">
        <v>191</v>
      </c>
      <c r="P31" s="297"/>
      <c r="Q31" s="297"/>
      <c r="R31" s="205">
        <v>1</v>
      </c>
      <c r="S31" s="205">
        <v>1</v>
      </c>
      <c r="T31" s="101">
        <v>2.4</v>
      </c>
      <c r="U31" s="186">
        <v>5</v>
      </c>
      <c r="V31" s="118">
        <f>+(U31+T31)*0.9+S31*20*0.1+1</f>
        <v>9.66</v>
      </c>
      <c r="W31" s="205">
        <v>1</v>
      </c>
      <c r="X31" s="205">
        <v>1</v>
      </c>
      <c r="Y31" s="204">
        <v>3</v>
      </c>
      <c r="Z31" s="204">
        <v>14</v>
      </c>
      <c r="AA31" s="186">
        <v>5.5</v>
      </c>
      <c r="AB31" s="181">
        <f>+AA31*0.4+Y31/4*20*0.15+X31*20*0.125+W31*20*0.125+Z31*0.2+1</f>
        <v>13.25</v>
      </c>
      <c r="AC31" s="270">
        <v>4</v>
      </c>
      <c r="AD31" s="267">
        <v>5.5</v>
      </c>
      <c r="AE31" s="239">
        <f t="shared" ref="AE31:AE37" si="4">+AD31+AC31+1</f>
        <v>10.5</v>
      </c>
      <c r="AF31" s="104"/>
      <c r="AG31" s="285">
        <f t="shared" si="2"/>
        <v>11.136666666666665</v>
      </c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customHeight="1" thickBot="1">
      <c r="A32" s="311">
        <v>20</v>
      </c>
      <c r="B32" s="311"/>
      <c r="C32" s="316" t="s">
        <v>128</v>
      </c>
      <c r="D32" s="316"/>
      <c r="E32" s="316"/>
      <c r="F32" s="316"/>
      <c r="G32" s="317"/>
      <c r="H32" s="296" t="s">
        <v>639</v>
      </c>
      <c r="I32" s="296"/>
      <c r="J32" s="296"/>
      <c r="K32" s="296"/>
      <c r="L32" s="296"/>
      <c r="M32" s="296"/>
      <c r="N32" s="296"/>
      <c r="O32" s="297" t="s">
        <v>345</v>
      </c>
      <c r="P32" s="297"/>
      <c r="Q32" s="297"/>
      <c r="R32" s="205">
        <v>1</v>
      </c>
      <c r="S32" s="205">
        <v>1</v>
      </c>
      <c r="T32" s="101">
        <v>2.4</v>
      </c>
      <c r="U32" s="186">
        <v>3.5</v>
      </c>
      <c r="V32" s="186">
        <f t="shared" si="3"/>
        <v>7.3100000000000005</v>
      </c>
      <c r="W32" s="205"/>
      <c r="X32" s="205"/>
      <c r="Y32" s="204">
        <v>1</v>
      </c>
      <c r="Z32" s="204">
        <v>15</v>
      </c>
      <c r="AA32" s="186">
        <v>5</v>
      </c>
      <c r="AB32" s="186">
        <f t="shared" ref="AB32:AB38" si="5">+AA32*0.4+Y32/4*20*0.15+X32*20*0.125+W32*20*0.125+Z32*0.2</f>
        <v>5.75</v>
      </c>
      <c r="AC32" s="270"/>
      <c r="AD32" s="267">
        <v>2</v>
      </c>
      <c r="AE32" s="239">
        <f t="shared" si="4"/>
        <v>3</v>
      </c>
      <c r="AF32" s="104"/>
      <c r="AG32" s="285">
        <f t="shared" si="2"/>
        <v>5.3533333333333344</v>
      </c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thickBot="1">
      <c r="A33" s="311">
        <v>21</v>
      </c>
      <c r="B33" s="311"/>
      <c r="C33" s="316" t="s">
        <v>132</v>
      </c>
      <c r="D33" s="316"/>
      <c r="E33" s="316"/>
      <c r="F33" s="316"/>
      <c r="G33" s="317"/>
      <c r="H33" s="296" t="s">
        <v>640</v>
      </c>
      <c r="I33" s="296"/>
      <c r="J33" s="296"/>
      <c r="K33" s="296"/>
      <c r="L33" s="296"/>
      <c r="M33" s="296"/>
      <c r="N33" s="296"/>
      <c r="O33" s="297" t="s">
        <v>350</v>
      </c>
      <c r="P33" s="297"/>
      <c r="Q33" s="297"/>
      <c r="R33" s="205">
        <v>1</v>
      </c>
      <c r="S33" s="205">
        <v>1</v>
      </c>
      <c r="T33" s="101">
        <v>3</v>
      </c>
      <c r="U33" s="186">
        <v>5.5</v>
      </c>
      <c r="V33" s="186">
        <f t="shared" si="3"/>
        <v>9.65</v>
      </c>
      <c r="W33" s="205">
        <v>1</v>
      </c>
      <c r="X33" s="205">
        <v>1</v>
      </c>
      <c r="Y33" s="204">
        <v>4</v>
      </c>
      <c r="Z33" s="204">
        <v>14</v>
      </c>
      <c r="AA33" s="186">
        <v>11</v>
      </c>
      <c r="AB33" s="186">
        <f t="shared" si="5"/>
        <v>15.200000000000001</v>
      </c>
      <c r="AC33" s="270">
        <v>3.5</v>
      </c>
      <c r="AD33" s="267">
        <v>5</v>
      </c>
      <c r="AE33" s="239">
        <f t="shared" si="4"/>
        <v>9.5</v>
      </c>
      <c r="AF33" s="104"/>
      <c r="AG33" s="285">
        <f t="shared" si="2"/>
        <v>11.450000000000001</v>
      </c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5" customHeight="1" thickBot="1">
      <c r="A34" s="311">
        <v>22</v>
      </c>
      <c r="B34" s="311"/>
      <c r="C34" s="316" t="s">
        <v>384</v>
      </c>
      <c r="D34" s="316"/>
      <c r="E34" s="316"/>
      <c r="F34" s="316"/>
      <c r="G34" s="317"/>
      <c r="H34" s="296" t="s">
        <v>539</v>
      </c>
      <c r="I34" s="296"/>
      <c r="J34" s="296"/>
      <c r="K34" s="296"/>
      <c r="L34" s="296"/>
      <c r="M34" s="296"/>
      <c r="N34" s="296"/>
      <c r="O34" s="297" t="s">
        <v>194</v>
      </c>
      <c r="P34" s="297"/>
      <c r="Q34" s="297"/>
      <c r="R34" s="205"/>
      <c r="S34" s="205">
        <v>1</v>
      </c>
      <c r="T34" s="101">
        <v>2.4</v>
      </c>
      <c r="U34" s="186">
        <v>4.5</v>
      </c>
      <c r="V34" s="186">
        <f t="shared" si="3"/>
        <v>8.2100000000000009</v>
      </c>
      <c r="W34" s="205">
        <v>1</v>
      </c>
      <c r="X34" s="205">
        <v>1</v>
      </c>
      <c r="Y34" s="203">
        <v>3</v>
      </c>
      <c r="Z34" s="203">
        <v>15</v>
      </c>
      <c r="AA34" s="186">
        <v>6</v>
      </c>
      <c r="AB34" s="186">
        <f t="shared" si="5"/>
        <v>12.65</v>
      </c>
      <c r="AC34" s="270"/>
      <c r="AD34" s="267">
        <v>3</v>
      </c>
      <c r="AE34" s="239">
        <f t="shared" si="4"/>
        <v>4</v>
      </c>
      <c r="AF34" s="104"/>
      <c r="AG34" s="285">
        <f t="shared" si="2"/>
        <v>8.2866666666666671</v>
      </c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thickBot="1">
      <c r="A35" s="311">
        <v>23</v>
      </c>
      <c r="B35" s="311"/>
      <c r="C35" s="316" t="s">
        <v>385</v>
      </c>
      <c r="D35" s="316"/>
      <c r="E35" s="316"/>
      <c r="F35" s="316"/>
      <c r="G35" s="317"/>
      <c r="H35" s="296" t="s">
        <v>540</v>
      </c>
      <c r="I35" s="296"/>
      <c r="J35" s="296"/>
      <c r="K35" s="296"/>
      <c r="L35" s="296"/>
      <c r="M35" s="296"/>
      <c r="N35" s="296"/>
      <c r="O35" s="297" t="s">
        <v>193</v>
      </c>
      <c r="P35" s="297"/>
      <c r="Q35" s="297"/>
      <c r="R35" s="205">
        <v>1</v>
      </c>
      <c r="S35" s="205">
        <v>1</v>
      </c>
      <c r="T35" s="101">
        <v>2.2000000000000002</v>
      </c>
      <c r="U35" s="186">
        <v>10</v>
      </c>
      <c r="V35" s="118">
        <f>+(U35+T35)*0.9+S35*20*0.1+1</f>
        <v>13.98</v>
      </c>
      <c r="W35" s="205">
        <v>1</v>
      </c>
      <c r="X35" s="205">
        <v>1</v>
      </c>
      <c r="Y35" s="204">
        <v>2</v>
      </c>
      <c r="Z35" s="204">
        <v>12</v>
      </c>
      <c r="AA35" s="186">
        <v>8</v>
      </c>
      <c r="AB35" s="181">
        <f>+AA35*0.4+Y35/4*20*0.15+X35*20*0.125+W35*20*0.125+Z35*0.2+1</f>
        <v>13.1</v>
      </c>
      <c r="AC35" s="270">
        <v>3.5</v>
      </c>
      <c r="AD35" s="267">
        <v>1.5</v>
      </c>
      <c r="AE35" s="239">
        <f t="shared" si="4"/>
        <v>6</v>
      </c>
      <c r="AF35" s="104"/>
      <c r="AG35" s="285">
        <f t="shared" si="2"/>
        <v>11.026666666666666</v>
      </c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thickBot="1">
      <c r="A36" s="311">
        <v>24</v>
      </c>
      <c r="B36" s="311"/>
      <c r="C36" s="316" t="s">
        <v>386</v>
      </c>
      <c r="D36" s="316"/>
      <c r="E36" s="316"/>
      <c r="F36" s="316"/>
      <c r="G36" s="317"/>
      <c r="H36" s="296" t="s">
        <v>541</v>
      </c>
      <c r="I36" s="296"/>
      <c r="J36" s="296"/>
      <c r="K36" s="296"/>
      <c r="L36" s="296"/>
      <c r="M36" s="296"/>
      <c r="N36" s="296"/>
      <c r="O36" s="297" t="s">
        <v>193</v>
      </c>
      <c r="P36" s="297"/>
      <c r="Q36" s="297"/>
      <c r="R36" s="205">
        <v>1</v>
      </c>
      <c r="S36" s="205">
        <v>1</v>
      </c>
      <c r="T36" s="101">
        <v>3</v>
      </c>
      <c r="U36" s="186">
        <v>7.5</v>
      </c>
      <c r="V36" s="186">
        <f t="shared" si="3"/>
        <v>11.450000000000001</v>
      </c>
      <c r="W36" s="205">
        <v>1</v>
      </c>
      <c r="X36" s="205">
        <v>1</v>
      </c>
      <c r="Y36" s="204">
        <v>3</v>
      </c>
      <c r="Z36" s="204">
        <v>15</v>
      </c>
      <c r="AA36" s="186">
        <v>14</v>
      </c>
      <c r="AB36" s="186">
        <f t="shared" si="5"/>
        <v>15.850000000000001</v>
      </c>
      <c r="AC36" s="270">
        <v>4.2</v>
      </c>
      <c r="AD36" s="267">
        <v>5.5</v>
      </c>
      <c r="AE36" s="239">
        <f t="shared" si="4"/>
        <v>10.7</v>
      </c>
      <c r="AF36" s="104"/>
      <c r="AG36" s="285">
        <f t="shared" si="2"/>
        <v>12.666666666666666</v>
      </c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5" customHeight="1" thickBot="1">
      <c r="A37" s="311">
        <v>25</v>
      </c>
      <c r="B37" s="311"/>
      <c r="C37" s="316" t="s">
        <v>387</v>
      </c>
      <c r="D37" s="316"/>
      <c r="E37" s="316"/>
      <c r="F37" s="316"/>
      <c r="G37" s="317"/>
      <c r="H37" s="296" t="s">
        <v>106</v>
      </c>
      <c r="I37" s="296"/>
      <c r="J37" s="296"/>
      <c r="K37" s="296"/>
      <c r="L37" s="296"/>
      <c r="M37" s="296"/>
      <c r="N37" s="296"/>
      <c r="O37" s="297" t="s">
        <v>193</v>
      </c>
      <c r="P37" s="297"/>
      <c r="Q37" s="297"/>
      <c r="R37" s="205">
        <v>1</v>
      </c>
      <c r="S37" s="205">
        <v>1</v>
      </c>
      <c r="T37" s="101">
        <v>2.4</v>
      </c>
      <c r="U37" s="186">
        <v>9.5</v>
      </c>
      <c r="V37" s="186">
        <f t="shared" si="3"/>
        <v>12.71</v>
      </c>
      <c r="W37" s="205">
        <v>0.5</v>
      </c>
      <c r="X37" s="205">
        <v>0.5</v>
      </c>
      <c r="Y37" s="204">
        <v>4</v>
      </c>
      <c r="Z37" s="204">
        <v>14</v>
      </c>
      <c r="AA37" s="186">
        <v>16</v>
      </c>
      <c r="AB37" s="181">
        <f>+AA37*0.4+Y37/4*20*0.15+X37*20*0.125+W37*20*0.125+Z37*0.2+1</f>
        <v>15.700000000000001</v>
      </c>
      <c r="AC37" s="270">
        <v>4</v>
      </c>
      <c r="AD37" s="267">
        <v>9.5</v>
      </c>
      <c r="AE37" s="239">
        <f t="shared" si="4"/>
        <v>14.5</v>
      </c>
      <c r="AF37" s="104"/>
      <c r="AG37" s="285">
        <f t="shared" si="2"/>
        <v>14.303333333333335</v>
      </c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thickBot="1">
      <c r="A38" s="311">
        <v>26</v>
      </c>
      <c r="B38" s="311"/>
      <c r="C38" s="316" t="s">
        <v>388</v>
      </c>
      <c r="D38" s="316"/>
      <c r="E38" s="316"/>
      <c r="F38" s="316"/>
      <c r="G38" s="317"/>
      <c r="H38" s="296" t="s">
        <v>107</v>
      </c>
      <c r="I38" s="296"/>
      <c r="J38" s="296"/>
      <c r="K38" s="296"/>
      <c r="L38" s="296"/>
      <c r="M38" s="296"/>
      <c r="N38" s="296"/>
      <c r="O38" s="297" t="s">
        <v>196</v>
      </c>
      <c r="P38" s="297"/>
      <c r="Q38" s="297"/>
      <c r="R38" s="205"/>
      <c r="S38" s="205">
        <v>1</v>
      </c>
      <c r="T38" s="101">
        <v>3.4</v>
      </c>
      <c r="U38" s="186">
        <v>6.5</v>
      </c>
      <c r="V38" s="186">
        <f t="shared" si="3"/>
        <v>10.91</v>
      </c>
      <c r="W38" s="205"/>
      <c r="X38" s="205"/>
      <c r="Y38" s="204">
        <v>1</v>
      </c>
      <c r="Z38" s="204">
        <v>14</v>
      </c>
      <c r="AA38" s="186">
        <v>7</v>
      </c>
      <c r="AB38" s="186">
        <f t="shared" si="5"/>
        <v>6.3500000000000005</v>
      </c>
      <c r="AC38" s="270"/>
      <c r="AD38" s="267"/>
      <c r="AE38" s="221">
        <f t="shared" si="1"/>
        <v>0</v>
      </c>
      <c r="AF38" s="104"/>
      <c r="AG38" s="285">
        <f t="shared" si="2"/>
        <v>5.7533333333333339</v>
      </c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5" customHeight="1" thickBot="1">
      <c r="A39" s="311">
        <v>27</v>
      </c>
      <c r="B39" s="311"/>
      <c r="C39" s="316" t="s">
        <v>389</v>
      </c>
      <c r="D39" s="316"/>
      <c r="E39" s="316"/>
      <c r="F39" s="316"/>
      <c r="G39" s="317"/>
      <c r="H39" s="296" t="s">
        <v>108</v>
      </c>
      <c r="I39" s="296"/>
      <c r="J39" s="296"/>
      <c r="K39" s="296"/>
      <c r="L39" s="296"/>
      <c r="M39" s="296"/>
      <c r="N39" s="296"/>
      <c r="O39" s="297" t="s">
        <v>193</v>
      </c>
      <c r="P39" s="297"/>
      <c r="Q39" s="297"/>
      <c r="R39" s="205">
        <v>1</v>
      </c>
      <c r="S39" s="205">
        <v>1</v>
      </c>
      <c r="T39" s="101">
        <v>2.4</v>
      </c>
      <c r="U39" s="186">
        <v>10.5</v>
      </c>
      <c r="V39" s="118">
        <f>+(U39+T39)*0.9+S39*20*0.1+1</f>
        <v>14.610000000000001</v>
      </c>
      <c r="W39" s="205">
        <v>1</v>
      </c>
      <c r="X39" s="205">
        <v>1</v>
      </c>
      <c r="Y39" s="204">
        <v>4</v>
      </c>
      <c r="Z39" s="204">
        <v>14</v>
      </c>
      <c r="AA39" s="186">
        <v>10.5</v>
      </c>
      <c r="AB39" s="181">
        <f>+AA39*0.4+Y39/4*20*0.15+X39*20*0.125+W39*20*0.125+Z39*0.2+1</f>
        <v>16</v>
      </c>
      <c r="AC39" s="270">
        <v>4</v>
      </c>
      <c r="AD39" s="267">
        <v>4</v>
      </c>
      <c r="AE39" s="239">
        <f t="shared" ref="AE39:AE50" si="6">+AD39+AC39+1</f>
        <v>9</v>
      </c>
      <c r="AF39" s="104"/>
      <c r="AG39" s="285">
        <f t="shared" si="2"/>
        <v>13.203333333333333</v>
      </c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thickBot="1">
      <c r="A40" s="311">
        <v>28</v>
      </c>
      <c r="B40" s="311"/>
      <c r="C40" s="316" t="s">
        <v>390</v>
      </c>
      <c r="D40" s="316"/>
      <c r="E40" s="316"/>
      <c r="F40" s="316"/>
      <c r="G40" s="317"/>
      <c r="H40" s="296" t="s">
        <v>109</v>
      </c>
      <c r="I40" s="296"/>
      <c r="J40" s="296"/>
      <c r="K40" s="296"/>
      <c r="L40" s="296"/>
      <c r="M40" s="296"/>
      <c r="N40" s="296"/>
      <c r="O40" s="297" t="s">
        <v>193</v>
      </c>
      <c r="P40" s="297"/>
      <c r="Q40" s="297"/>
      <c r="R40" s="205"/>
      <c r="S40" s="205">
        <v>1</v>
      </c>
      <c r="T40" s="101">
        <v>2.4</v>
      </c>
      <c r="U40" s="186">
        <v>8</v>
      </c>
      <c r="V40" s="118">
        <f>+(U40+T40)*0.9+S40*20*0.1+1</f>
        <v>12.360000000000001</v>
      </c>
      <c r="W40" s="205">
        <v>1</v>
      </c>
      <c r="X40" s="205">
        <v>1</v>
      </c>
      <c r="Y40" s="204">
        <v>4</v>
      </c>
      <c r="Z40" s="204">
        <v>12</v>
      </c>
      <c r="AA40" s="186">
        <v>9.5</v>
      </c>
      <c r="AB40" s="181">
        <f>+AA40*0.4+Y40/4*20*0.15+X40*20*0.125+W40*20*0.125+Z40*0.2+1</f>
        <v>15.200000000000001</v>
      </c>
      <c r="AC40" s="270">
        <v>4</v>
      </c>
      <c r="AD40" s="267">
        <v>6</v>
      </c>
      <c r="AE40" s="239">
        <f t="shared" si="6"/>
        <v>11</v>
      </c>
      <c r="AF40" s="104"/>
      <c r="AG40" s="285">
        <f t="shared" si="2"/>
        <v>12.853333333333333</v>
      </c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thickBot="1">
      <c r="A41" s="311">
        <v>29</v>
      </c>
      <c r="B41" s="311"/>
      <c r="C41" s="316" t="s">
        <v>391</v>
      </c>
      <c r="D41" s="316"/>
      <c r="E41" s="316"/>
      <c r="F41" s="316"/>
      <c r="G41" s="317"/>
      <c r="H41" s="296" t="s">
        <v>497</v>
      </c>
      <c r="I41" s="296"/>
      <c r="J41" s="296"/>
      <c r="K41" s="296"/>
      <c r="L41" s="296"/>
      <c r="M41" s="296"/>
      <c r="N41" s="296"/>
      <c r="O41" s="297" t="s">
        <v>191</v>
      </c>
      <c r="P41" s="297"/>
      <c r="Q41" s="297"/>
      <c r="R41" s="205">
        <v>1</v>
      </c>
      <c r="S41" s="205"/>
      <c r="T41" s="101">
        <v>2.2000000000000002</v>
      </c>
      <c r="U41" s="186">
        <v>5.5</v>
      </c>
      <c r="V41" s="186">
        <f t="shared" si="3"/>
        <v>6.9300000000000006</v>
      </c>
      <c r="W41" s="205">
        <v>1</v>
      </c>
      <c r="X41" s="205"/>
      <c r="Y41" s="204">
        <v>4</v>
      </c>
      <c r="Z41" s="204">
        <v>12</v>
      </c>
      <c r="AA41" s="186">
        <v>10.5</v>
      </c>
      <c r="AB41" s="181">
        <f>+AA41*0.4+Y41/4*20*0.15+X41*20*0.125+W41*20*0.125+Z41*0.2+1</f>
        <v>13.1</v>
      </c>
      <c r="AC41" s="270">
        <v>3.5</v>
      </c>
      <c r="AD41" s="267">
        <v>3</v>
      </c>
      <c r="AE41" s="239">
        <f t="shared" si="6"/>
        <v>7.5</v>
      </c>
      <c r="AF41" s="104"/>
      <c r="AG41" s="285">
        <f t="shared" si="2"/>
        <v>9.1766666666666676</v>
      </c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5" customHeight="1" thickBot="1">
      <c r="A42" s="311">
        <v>30</v>
      </c>
      <c r="B42" s="311"/>
      <c r="C42" s="316" t="s">
        <v>394</v>
      </c>
      <c r="D42" s="316"/>
      <c r="E42" s="316"/>
      <c r="F42" s="316"/>
      <c r="G42" s="317"/>
      <c r="H42" s="296" t="s">
        <v>498</v>
      </c>
      <c r="I42" s="296"/>
      <c r="J42" s="296"/>
      <c r="K42" s="296"/>
      <c r="L42" s="296"/>
      <c r="M42" s="296"/>
      <c r="N42" s="296"/>
      <c r="O42" s="297" t="s">
        <v>193</v>
      </c>
      <c r="P42" s="297"/>
      <c r="Q42" s="297"/>
      <c r="R42" s="205">
        <v>1</v>
      </c>
      <c r="S42" s="205">
        <v>1</v>
      </c>
      <c r="T42" s="101">
        <v>3</v>
      </c>
      <c r="U42" s="186">
        <v>4.5</v>
      </c>
      <c r="V42" s="186">
        <f t="shared" si="3"/>
        <v>8.75</v>
      </c>
      <c r="W42" s="205">
        <v>1</v>
      </c>
      <c r="X42" s="205">
        <v>1</v>
      </c>
      <c r="Y42" s="204">
        <v>3</v>
      </c>
      <c r="Z42" s="204">
        <v>15</v>
      </c>
      <c r="AA42" s="186">
        <v>11</v>
      </c>
      <c r="AB42" s="186">
        <f t="shared" ref="AB42:AB56" si="7">+AA42*0.4+Y42/4*20*0.15+X42*20*0.125+W42*20*0.125+Z42*0.2</f>
        <v>14.65</v>
      </c>
      <c r="AC42" s="270">
        <v>4.2</v>
      </c>
      <c r="AD42" s="267">
        <v>7.5</v>
      </c>
      <c r="AE42" s="239">
        <f t="shared" si="6"/>
        <v>12.7</v>
      </c>
      <c r="AF42" s="104"/>
      <c r="AG42" s="285">
        <f t="shared" si="2"/>
        <v>12.033333333333333</v>
      </c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thickBot="1">
      <c r="A43" s="311">
        <v>31</v>
      </c>
      <c r="B43" s="311"/>
      <c r="C43" s="316" t="s">
        <v>395</v>
      </c>
      <c r="D43" s="316"/>
      <c r="E43" s="316"/>
      <c r="F43" s="316"/>
      <c r="G43" s="317"/>
      <c r="H43" s="296" t="s">
        <v>440</v>
      </c>
      <c r="I43" s="296"/>
      <c r="J43" s="296"/>
      <c r="K43" s="296"/>
      <c r="L43" s="296"/>
      <c r="M43" s="296"/>
      <c r="N43" s="296"/>
      <c r="O43" s="297" t="s">
        <v>193</v>
      </c>
      <c r="P43" s="297"/>
      <c r="Q43" s="297"/>
      <c r="R43" s="205">
        <v>1</v>
      </c>
      <c r="S43" s="205">
        <v>1</v>
      </c>
      <c r="T43" s="101">
        <v>2.4</v>
      </c>
      <c r="U43" s="186">
        <v>5.5</v>
      </c>
      <c r="V43" s="186">
        <f t="shared" si="3"/>
        <v>9.11</v>
      </c>
      <c r="W43" s="205">
        <v>1</v>
      </c>
      <c r="X43" s="205">
        <v>1</v>
      </c>
      <c r="Y43" s="204">
        <v>2</v>
      </c>
      <c r="Z43" s="204">
        <v>12</v>
      </c>
      <c r="AA43" s="186">
        <v>7.5</v>
      </c>
      <c r="AB43" s="181">
        <f>+AA43*0.4+Y43/4*20*0.15+X43*20*0.125+W43*20*0.125+Z43*0.2+1</f>
        <v>12.9</v>
      </c>
      <c r="AC43" s="270">
        <v>3.5</v>
      </c>
      <c r="AD43" s="267">
        <v>3.5</v>
      </c>
      <c r="AE43" s="239">
        <f t="shared" si="6"/>
        <v>8</v>
      </c>
      <c r="AF43" s="104"/>
      <c r="AG43" s="285">
        <f t="shared" si="2"/>
        <v>10.003333333333332</v>
      </c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5" customHeight="1" thickBot="1">
      <c r="A44" s="311">
        <v>32</v>
      </c>
      <c r="B44" s="311"/>
      <c r="C44" s="316" t="s">
        <v>396</v>
      </c>
      <c r="D44" s="316"/>
      <c r="E44" s="316"/>
      <c r="F44" s="316"/>
      <c r="G44" s="317"/>
      <c r="H44" s="296" t="s">
        <v>441</v>
      </c>
      <c r="I44" s="296"/>
      <c r="J44" s="296"/>
      <c r="K44" s="296"/>
      <c r="L44" s="296"/>
      <c r="M44" s="296"/>
      <c r="N44" s="296"/>
      <c r="O44" s="297" t="s">
        <v>193</v>
      </c>
      <c r="P44" s="297"/>
      <c r="Q44" s="297"/>
      <c r="R44" s="205">
        <v>1</v>
      </c>
      <c r="S44" s="205">
        <v>1</v>
      </c>
      <c r="T44" s="101">
        <v>2.6</v>
      </c>
      <c r="U44" s="186">
        <v>8</v>
      </c>
      <c r="V44" s="118">
        <f>+(U44+T44)*0.9+S44*20*0.1+1</f>
        <v>12.54</v>
      </c>
      <c r="W44" s="205">
        <v>1</v>
      </c>
      <c r="X44" s="205">
        <v>1</v>
      </c>
      <c r="Y44" s="204">
        <v>4</v>
      </c>
      <c r="Z44" s="204">
        <v>11</v>
      </c>
      <c r="AA44" s="186">
        <v>9</v>
      </c>
      <c r="AB44" s="181">
        <f>+AA44*0.4+Y44/4*20*0.15+X44*20*0.125+W44*20*0.125+Z44*0.2+1</f>
        <v>14.8</v>
      </c>
      <c r="AC44" s="270">
        <v>4</v>
      </c>
      <c r="AD44" s="267">
        <v>6</v>
      </c>
      <c r="AE44" s="239">
        <f t="shared" si="6"/>
        <v>11</v>
      </c>
      <c r="AF44" s="104"/>
      <c r="AG44" s="285">
        <f t="shared" si="2"/>
        <v>12.780000000000001</v>
      </c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thickBot="1">
      <c r="A45" s="311">
        <v>33</v>
      </c>
      <c r="B45" s="311"/>
      <c r="C45" s="316" t="s">
        <v>397</v>
      </c>
      <c r="D45" s="316"/>
      <c r="E45" s="316"/>
      <c r="F45" s="316"/>
      <c r="G45" s="317"/>
      <c r="H45" s="296" t="s">
        <v>275</v>
      </c>
      <c r="I45" s="296"/>
      <c r="J45" s="296"/>
      <c r="K45" s="296"/>
      <c r="L45" s="296"/>
      <c r="M45" s="296"/>
      <c r="N45" s="296"/>
      <c r="O45" s="297" t="s">
        <v>193</v>
      </c>
      <c r="P45" s="297"/>
      <c r="Q45" s="297"/>
      <c r="R45" s="205">
        <v>1</v>
      </c>
      <c r="S45" s="205">
        <v>1</v>
      </c>
      <c r="T45" s="101">
        <v>4</v>
      </c>
      <c r="U45" s="186">
        <v>4</v>
      </c>
      <c r="V45" s="118">
        <f>+(U45+T45)*0.9+S45*20*0.1+1</f>
        <v>10.199999999999999</v>
      </c>
      <c r="W45" s="205">
        <v>1</v>
      </c>
      <c r="X45" s="205">
        <v>1</v>
      </c>
      <c r="Y45" s="204">
        <v>3</v>
      </c>
      <c r="Z45" s="204">
        <v>10</v>
      </c>
      <c r="AA45" s="186">
        <v>6</v>
      </c>
      <c r="AB45" s="186">
        <f t="shared" si="7"/>
        <v>11.65</v>
      </c>
      <c r="AC45" s="270">
        <v>4</v>
      </c>
      <c r="AD45" s="267">
        <v>7.5</v>
      </c>
      <c r="AE45" s="239">
        <f t="shared" si="6"/>
        <v>12.5</v>
      </c>
      <c r="AF45" s="104"/>
      <c r="AG45" s="285">
        <f t="shared" si="2"/>
        <v>11.449999999999998</v>
      </c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thickBot="1">
      <c r="A46" s="311">
        <v>34</v>
      </c>
      <c r="B46" s="311"/>
      <c r="C46" s="316" t="s">
        <v>398</v>
      </c>
      <c r="D46" s="316"/>
      <c r="E46" s="316"/>
      <c r="F46" s="316"/>
      <c r="G46" s="317"/>
      <c r="H46" s="296" t="s">
        <v>276</v>
      </c>
      <c r="I46" s="296"/>
      <c r="J46" s="296"/>
      <c r="K46" s="296"/>
      <c r="L46" s="296"/>
      <c r="M46" s="296"/>
      <c r="N46" s="296"/>
      <c r="O46" s="297" t="s">
        <v>350</v>
      </c>
      <c r="P46" s="297"/>
      <c r="Q46" s="297"/>
      <c r="R46" s="205">
        <v>1</v>
      </c>
      <c r="S46" s="205">
        <v>1</v>
      </c>
      <c r="T46" s="101">
        <v>1.5</v>
      </c>
      <c r="U46" s="186">
        <v>7</v>
      </c>
      <c r="V46" s="186">
        <f t="shared" si="3"/>
        <v>9.65</v>
      </c>
      <c r="W46" s="205">
        <v>1</v>
      </c>
      <c r="X46" s="205"/>
      <c r="Y46" s="204">
        <v>4</v>
      </c>
      <c r="Z46" s="204">
        <v>14</v>
      </c>
      <c r="AA46" s="186">
        <v>5.5</v>
      </c>
      <c r="AB46" s="186">
        <f t="shared" si="7"/>
        <v>10.5</v>
      </c>
      <c r="AC46" s="270">
        <v>4</v>
      </c>
      <c r="AD46" s="267">
        <v>2.5</v>
      </c>
      <c r="AE46" s="239">
        <f t="shared" si="6"/>
        <v>7.5</v>
      </c>
      <c r="AF46" s="104"/>
      <c r="AG46" s="285">
        <f t="shared" si="2"/>
        <v>9.2166666666666668</v>
      </c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5" customHeight="1" thickBot="1">
      <c r="A47" s="311">
        <v>35</v>
      </c>
      <c r="B47" s="311"/>
      <c r="C47" s="316" t="s">
        <v>399</v>
      </c>
      <c r="D47" s="316"/>
      <c r="E47" s="316"/>
      <c r="F47" s="316"/>
      <c r="G47" s="317"/>
      <c r="H47" s="296" t="s">
        <v>277</v>
      </c>
      <c r="I47" s="296"/>
      <c r="J47" s="296"/>
      <c r="K47" s="296"/>
      <c r="L47" s="296"/>
      <c r="M47" s="296"/>
      <c r="N47" s="296"/>
      <c r="O47" s="297" t="s">
        <v>191</v>
      </c>
      <c r="P47" s="297"/>
      <c r="Q47" s="297"/>
      <c r="R47" s="205"/>
      <c r="S47" s="205">
        <v>1</v>
      </c>
      <c r="T47" s="101">
        <v>3.4</v>
      </c>
      <c r="U47" s="186">
        <v>3.5</v>
      </c>
      <c r="V47" s="186">
        <f t="shared" si="3"/>
        <v>8.2100000000000009</v>
      </c>
      <c r="W47" s="205">
        <v>1</v>
      </c>
      <c r="X47" s="205">
        <v>1</v>
      </c>
      <c r="Y47" s="204">
        <v>3</v>
      </c>
      <c r="Z47" s="204">
        <v>14</v>
      </c>
      <c r="AA47" s="186">
        <v>6.5</v>
      </c>
      <c r="AB47" s="186">
        <f t="shared" si="7"/>
        <v>12.65</v>
      </c>
      <c r="AC47" s="270">
        <v>3.7</v>
      </c>
      <c r="AD47" s="267">
        <v>7.5</v>
      </c>
      <c r="AE47" s="239">
        <f t="shared" si="6"/>
        <v>12.2</v>
      </c>
      <c r="AF47" s="104"/>
      <c r="AG47" s="285">
        <f t="shared" si="2"/>
        <v>11.020000000000001</v>
      </c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thickBot="1">
      <c r="A48" s="311">
        <v>36</v>
      </c>
      <c r="B48" s="311"/>
      <c r="C48" s="316" t="s">
        <v>400</v>
      </c>
      <c r="D48" s="316"/>
      <c r="E48" s="316"/>
      <c r="F48" s="316"/>
      <c r="G48" s="317"/>
      <c r="H48" s="296" t="s">
        <v>515</v>
      </c>
      <c r="I48" s="296"/>
      <c r="J48" s="296"/>
      <c r="K48" s="296"/>
      <c r="L48" s="296"/>
      <c r="M48" s="296"/>
      <c r="N48" s="296"/>
      <c r="O48" s="297" t="s">
        <v>193</v>
      </c>
      <c r="P48" s="297"/>
      <c r="Q48" s="297"/>
      <c r="R48" s="205">
        <v>1</v>
      </c>
      <c r="S48" s="205">
        <v>1</v>
      </c>
      <c r="T48" s="101">
        <v>2.6</v>
      </c>
      <c r="U48" s="186">
        <v>11.5</v>
      </c>
      <c r="V48" s="118">
        <f>+(U48+T48)*0.9+S48*20*0.1+1</f>
        <v>15.69</v>
      </c>
      <c r="W48" s="205">
        <v>1</v>
      </c>
      <c r="X48" s="205">
        <v>1</v>
      </c>
      <c r="Y48" s="204">
        <v>4</v>
      </c>
      <c r="Z48" s="204">
        <v>11</v>
      </c>
      <c r="AA48" s="186">
        <v>10.5</v>
      </c>
      <c r="AB48" s="181">
        <f>+AA48*0.4+Y48/4*20*0.15+X48*20*0.125+W48*20*0.125+Z48*0.2+1</f>
        <v>15.399999999999999</v>
      </c>
      <c r="AC48" s="270">
        <v>4</v>
      </c>
      <c r="AD48" s="267">
        <v>7</v>
      </c>
      <c r="AE48" s="239">
        <f t="shared" si="6"/>
        <v>12</v>
      </c>
      <c r="AF48" s="104"/>
      <c r="AG48" s="285">
        <f t="shared" si="2"/>
        <v>14.363333333333332</v>
      </c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customHeight="1" thickBot="1">
      <c r="A49" s="311">
        <v>37</v>
      </c>
      <c r="B49" s="311"/>
      <c r="C49" s="316" t="s">
        <v>401</v>
      </c>
      <c r="D49" s="316"/>
      <c r="E49" s="316"/>
      <c r="F49" s="316"/>
      <c r="G49" s="317"/>
      <c r="H49" s="296" t="s">
        <v>178</v>
      </c>
      <c r="I49" s="296"/>
      <c r="J49" s="296"/>
      <c r="K49" s="296"/>
      <c r="L49" s="296"/>
      <c r="M49" s="296"/>
      <c r="N49" s="296"/>
      <c r="O49" s="297" t="s">
        <v>194</v>
      </c>
      <c r="P49" s="297"/>
      <c r="Q49" s="297"/>
      <c r="R49" s="205">
        <v>1</v>
      </c>
      <c r="S49" s="205">
        <v>1</v>
      </c>
      <c r="T49" s="101">
        <v>3.4</v>
      </c>
      <c r="U49" s="186">
        <v>4.5</v>
      </c>
      <c r="V49" s="186">
        <f t="shared" si="3"/>
        <v>9.11</v>
      </c>
      <c r="W49" s="205">
        <v>1</v>
      </c>
      <c r="X49" s="205">
        <v>1</v>
      </c>
      <c r="Y49" s="204">
        <v>4</v>
      </c>
      <c r="Z49" s="204">
        <v>14</v>
      </c>
      <c r="AA49" s="186">
        <v>4</v>
      </c>
      <c r="AB49" s="186">
        <f t="shared" si="7"/>
        <v>12.4</v>
      </c>
      <c r="AC49" s="270">
        <v>3.2</v>
      </c>
      <c r="AD49" s="267">
        <v>2</v>
      </c>
      <c r="AE49" s="239">
        <f t="shared" si="6"/>
        <v>6.2</v>
      </c>
      <c r="AF49" s="104"/>
      <c r="AG49" s="285">
        <f t="shared" si="2"/>
        <v>9.2366666666666664</v>
      </c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thickBot="1">
      <c r="A50" s="311">
        <v>38</v>
      </c>
      <c r="B50" s="311"/>
      <c r="C50" s="316" t="s">
        <v>592</v>
      </c>
      <c r="D50" s="316"/>
      <c r="E50" s="316"/>
      <c r="F50" s="316"/>
      <c r="G50" s="317"/>
      <c r="H50" s="296" t="s">
        <v>517</v>
      </c>
      <c r="I50" s="296"/>
      <c r="J50" s="296"/>
      <c r="K50" s="296"/>
      <c r="L50" s="296"/>
      <c r="M50" s="296"/>
      <c r="N50" s="296"/>
      <c r="O50" s="297" t="s">
        <v>345</v>
      </c>
      <c r="P50" s="297"/>
      <c r="Q50" s="297"/>
      <c r="R50" s="205">
        <v>1</v>
      </c>
      <c r="S50" s="205"/>
      <c r="T50" s="101">
        <v>0</v>
      </c>
      <c r="U50" s="186">
        <v>5.5</v>
      </c>
      <c r="V50" s="186">
        <f t="shared" si="3"/>
        <v>4.95</v>
      </c>
      <c r="W50" s="205"/>
      <c r="X50" s="205"/>
      <c r="Y50" s="203"/>
      <c r="Z50" s="203">
        <v>12</v>
      </c>
      <c r="AA50" s="186">
        <v>5.5</v>
      </c>
      <c r="AB50" s="186">
        <f t="shared" si="7"/>
        <v>4.6000000000000005</v>
      </c>
      <c r="AC50" s="270"/>
      <c r="AD50" s="267">
        <v>3</v>
      </c>
      <c r="AE50" s="239">
        <f t="shared" si="6"/>
        <v>4</v>
      </c>
      <c r="AF50" s="104">
        <v>4</v>
      </c>
      <c r="AG50" s="285">
        <f t="shared" si="2"/>
        <v>4.5166666666666666</v>
      </c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25" customHeight="1" thickBot="1">
      <c r="A51" s="311">
        <v>39</v>
      </c>
      <c r="B51" s="311"/>
      <c r="C51" s="316" t="s">
        <v>593</v>
      </c>
      <c r="D51" s="316"/>
      <c r="E51" s="316"/>
      <c r="F51" s="316"/>
      <c r="G51" s="317"/>
      <c r="H51" s="296" t="s">
        <v>518</v>
      </c>
      <c r="I51" s="296"/>
      <c r="J51" s="296"/>
      <c r="K51" s="296"/>
      <c r="L51" s="296"/>
      <c r="M51" s="296"/>
      <c r="N51" s="296"/>
      <c r="O51" s="297" t="s">
        <v>351</v>
      </c>
      <c r="P51" s="297"/>
      <c r="Q51" s="297"/>
      <c r="R51" s="205">
        <v>1</v>
      </c>
      <c r="S51" s="205">
        <v>1</v>
      </c>
      <c r="T51" s="101">
        <v>0</v>
      </c>
      <c r="U51" s="186">
        <v>3.5</v>
      </c>
      <c r="V51" s="186">
        <f t="shared" si="3"/>
        <v>5.15</v>
      </c>
      <c r="W51" s="205"/>
      <c r="X51" s="205"/>
      <c r="Y51" s="203"/>
      <c r="Z51" s="203"/>
      <c r="AA51" s="186"/>
      <c r="AB51" s="186">
        <f t="shared" si="7"/>
        <v>0</v>
      </c>
      <c r="AC51" s="270"/>
      <c r="AD51" s="267"/>
      <c r="AE51" s="221">
        <f t="shared" si="1"/>
        <v>0</v>
      </c>
      <c r="AF51" s="104"/>
      <c r="AG51" s="285">
        <f t="shared" si="2"/>
        <v>1.7166666666666668</v>
      </c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customHeight="1" thickBot="1">
      <c r="A52" s="311">
        <v>40</v>
      </c>
      <c r="B52" s="311"/>
      <c r="C52" s="316" t="s">
        <v>594</v>
      </c>
      <c r="D52" s="316"/>
      <c r="E52" s="316"/>
      <c r="F52" s="316"/>
      <c r="G52" s="317"/>
      <c r="H52" s="296" t="s">
        <v>483</v>
      </c>
      <c r="I52" s="296"/>
      <c r="J52" s="296"/>
      <c r="K52" s="296"/>
      <c r="L52" s="296"/>
      <c r="M52" s="296"/>
      <c r="N52" s="296"/>
      <c r="O52" s="297" t="s">
        <v>192</v>
      </c>
      <c r="P52" s="297"/>
      <c r="Q52" s="297"/>
      <c r="R52" s="205">
        <v>1</v>
      </c>
      <c r="S52" s="205">
        <v>1</v>
      </c>
      <c r="T52" s="101">
        <v>1.5</v>
      </c>
      <c r="U52" s="186">
        <v>7.5</v>
      </c>
      <c r="V52" s="118">
        <f>+(U52+T52)*0.9+S52*20*0.1+1</f>
        <v>11.1</v>
      </c>
      <c r="W52" s="205">
        <v>1</v>
      </c>
      <c r="X52" s="205">
        <v>1</v>
      </c>
      <c r="Y52" s="204">
        <v>3</v>
      </c>
      <c r="Z52" s="204">
        <v>10</v>
      </c>
      <c r="AA52" s="186">
        <v>7</v>
      </c>
      <c r="AB52" s="186">
        <f t="shared" si="7"/>
        <v>12.05</v>
      </c>
      <c r="AC52" s="270"/>
      <c r="AD52" s="267">
        <v>6.5</v>
      </c>
      <c r="AE52" s="239">
        <f>+AD52+AC52+1</f>
        <v>7.5</v>
      </c>
      <c r="AF52" s="104"/>
      <c r="AG52" s="285">
        <f t="shared" si="2"/>
        <v>10.216666666666667</v>
      </c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thickBot="1">
      <c r="A53" s="311">
        <v>41</v>
      </c>
      <c r="B53" s="311"/>
      <c r="C53" s="316" t="s">
        <v>595</v>
      </c>
      <c r="D53" s="316"/>
      <c r="E53" s="316"/>
      <c r="F53" s="316"/>
      <c r="G53" s="317"/>
      <c r="H53" s="296" t="s">
        <v>158</v>
      </c>
      <c r="I53" s="296"/>
      <c r="J53" s="296"/>
      <c r="K53" s="296"/>
      <c r="L53" s="296"/>
      <c r="M53" s="296"/>
      <c r="N53" s="296"/>
      <c r="O53" s="297" t="s">
        <v>224</v>
      </c>
      <c r="P53" s="297"/>
      <c r="Q53" s="297"/>
      <c r="R53" s="205">
        <v>1</v>
      </c>
      <c r="S53" s="205"/>
      <c r="T53" s="101">
        <v>0</v>
      </c>
      <c r="U53" s="186"/>
      <c r="V53" s="186">
        <f t="shared" si="3"/>
        <v>0</v>
      </c>
      <c r="W53" s="205"/>
      <c r="X53" s="205"/>
      <c r="Y53" s="203"/>
      <c r="Z53" s="203"/>
      <c r="AA53" s="186"/>
      <c r="AB53" s="186">
        <f t="shared" si="7"/>
        <v>0</v>
      </c>
      <c r="AC53" s="270"/>
      <c r="AD53" s="267"/>
      <c r="AE53" s="221">
        <f t="shared" si="1"/>
        <v>0</v>
      </c>
      <c r="AF53" s="104"/>
      <c r="AG53" s="285">
        <f t="shared" si="2"/>
        <v>0</v>
      </c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customHeight="1" thickBot="1">
      <c r="A54" s="311">
        <v>42</v>
      </c>
      <c r="B54" s="311"/>
      <c r="C54" s="316" t="s">
        <v>596</v>
      </c>
      <c r="D54" s="316"/>
      <c r="E54" s="316"/>
      <c r="F54" s="316"/>
      <c r="G54" s="317"/>
      <c r="H54" s="296" t="s">
        <v>182</v>
      </c>
      <c r="I54" s="296"/>
      <c r="J54" s="296"/>
      <c r="K54" s="296"/>
      <c r="L54" s="296"/>
      <c r="M54" s="296"/>
      <c r="N54" s="296"/>
      <c r="O54" s="297" t="s">
        <v>193</v>
      </c>
      <c r="P54" s="297"/>
      <c r="Q54" s="297"/>
      <c r="R54" s="205"/>
      <c r="S54" s="205"/>
      <c r="T54" s="101">
        <v>2.4</v>
      </c>
      <c r="U54" s="186">
        <v>5</v>
      </c>
      <c r="V54" s="186">
        <f t="shared" si="3"/>
        <v>6.66</v>
      </c>
      <c r="W54" s="205">
        <v>1</v>
      </c>
      <c r="X54" s="205">
        <v>1</v>
      </c>
      <c r="Y54" s="204">
        <v>4</v>
      </c>
      <c r="Z54" s="204">
        <v>12</v>
      </c>
      <c r="AA54" s="186">
        <v>15</v>
      </c>
      <c r="AB54" s="186">
        <f t="shared" si="7"/>
        <v>16.399999999999999</v>
      </c>
      <c r="AC54" s="270">
        <v>3</v>
      </c>
      <c r="AD54" s="267">
        <v>9.5</v>
      </c>
      <c r="AE54" s="239">
        <f>+AD54+AC54+1</f>
        <v>13.5</v>
      </c>
      <c r="AF54" s="104"/>
      <c r="AG54" s="285">
        <f t="shared" si="2"/>
        <v>12.186666666666667</v>
      </c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>
      <c r="H55" s="296" t="s">
        <v>467</v>
      </c>
      <c r="I55" s="296"/>
      <c r="J55" s="296"/>
      <c r="K55" s="296"/>
      <c r="L55" s="296"/>
      <c r="M55" s="296"/>
      <c r="N55" s="296"/>
      <c r="O55" s="205"/>
      <c r="P55" s="205"/>
      <c r="Q55" s="205"/>
      <c r="R55" s="205"/>
      <c r="S55" s="205">
        <v>1</v>
      </c>
      <c r="T55" s="101">
        <v>2</v>
      </c>
      <c r="U55" s="186">
        <v>4</v>
      </c>
      <c r="V55" s="186">
        <f t="shared" si="3"/>
        <v>7.4</v>
      </c>
      <c r="W55" s="205">
        <v>1</v>
      </c>
      <c r="X55" s="205">
        <v>1</v>
      </c>
      <c r="Y55" s="204">
        <v>1</v>
      </c>
      <c r="Z55" s="204">
        <v>8</v>
      </c>
      <c r="AA55" s="186">
        <v>6</v>
      </c>
      <c r="AB55" s="186">
        <f t="shared" si="7"/>
        <v>9.75</v>
      </c>
      <c r="AC55" s="270"/>
      <c r="AD55" s="267"/>
      <c r="AE55" s="221">
        <f t="shared" si="1"/>
        <v>0</v>
      </c>
      <c r="AF55" s="104"/>
      <c r="AG55" s="285">
        <f t="shared" si="2"/>
        <v>5.7166666666666659</v>
      </c>
      <c r="AH55" s="5"/>
      <c r="AI55" s="5"/>
      <c r="AJ55" s="5"/>
      <c r="AK55" s="5"/>
      <c r="AL55" s="5"/>
      <c r="AM55" s="5"/>
      <c r="AN55" s="5"/>
      <c r="AO55" s="5"/>
      <c r="AP55" s="5"/>
    </row>
    <row r="56" spans="1:42">
      <c r="H56" s="296" t="s">
        <v>269</v>
      </c>
      <c r="I56" s="296"/>
      <c r="J56" s="296"/>
      <c r="K56" s="296"/>
      <c r="L56" s="296"/>
      <c r="M56" s="296"/>
      <c r="N56" s="296"/>
      <c r="O56" s="205"/>
      <c r="P56" s="205"/>
      <c r="Q56" s="205"/>
      <c r="R56" s="205"/>
      <c r="S56" s="205"/>
      <c r="T56" s="101">
        <v>2</v>
      </c>
      <c r="U56" s="186">
        <v>2.5</v>
      </c>
      <c r="V56" s="186">
        <f t="shared" si="3"/>
        <v>4.05</v>
      </c>
      <c r="W56" s="205"/>
      <c r="X56" s="205"/>
      <c r="Y56" s="203"/>
      <c r="Z56" s="203"/>
      <c r="AA56" s="186"/>
      <c r="AB56" s="186">
        <f t="shared" si="7"/>
        <v>0</v>
      </c>
      <c r="AC56" s="270"/>
      <c r="AD56" s="267"/>
      <c r="AE56" s="221">
        <f t="shared" si="1"/>
        <v>0</v>
      </c>
      <c r="AF56" s="104"/>
      <c r="AG56" s="285">
        <f t="shared" si="2"/>
        <v>1.3499999999999999</v>
      </c>
      <c r="AH56" s="5"/>
      <c r="AI56" s="5"/>
      <c r="AJ56" s="5"/>
      <c r="AK56" s="5"/>
      <c r="AL56" s="5"/>
      <c r="AM56" s="5"/>
      <c r="AN56" s="5"/>
      <c r="AO56" s="5"/>
      <c r="AP56" s="5"/>
    </row>
    <row r="57" spans="1:42">
      <c r="H57" s="291" t="s">
        <v>688</v>
      </c>
      <c r="I57" s="292"/>
      <c r="J57" s="292"/>
      <c r="K57" s="292"/>
      <c r="L57" s="292"/>
      <c r="M57" s="292"/>
      <c r="N57" s="293"/>
      <c r="O57" s="205"/>
      <c r="P57" s="205"/>
      <c r="Q57" s="205"/>
      <c r="R57" s="205"/>
      <c r="S57" s="205"/>
      <c r="T57" s="101"/>
      <c r="U57" s="186"/>
      <c r="V57" s="186"/>
      <c r="W57" s="205"/>
      <c r="X57" s="205"/>
      <c r="Y57" s="203"/>
      <c r="Z57" s="203"/>
      <c r="AA57" s="186"/>
      <c r="AB57" s="186"/>
      <c r="AC57" s="270">
        <v>3.5</v>
      </c>
      <c r="AD57" s="267"/>
      <c r="AE57" s="133"/>
      <c r="AF57" s="289"/>
    </row>
    <row r="62" spans="1:42">
      <c r="O62" s="9">
        <v>4</v>
      </c>
      <c r="P62" s="9">
        <f>+O62*7/19</f>
        <v>1.4736842105263157</v>
      </c>
    </row>
    <row r="63" spans="1:42">
      <c r="O63" s="9"/>
      <c r="P63" s="9"/>
    </row>
    <row r="64" spans="1:42">
      <c r="O64" s="9"/>
      <c r="P64" s="9"/>
    </row>
    <row r="65" spans="15:16">
      <c r="O65" s="9">
        <v>3</v>
      </c>
      <c r="P65" s="9">
        <v>0.5</v>
      </c>
    </row>
    <row r="66" spans="15:16">
      <c r="O66" s="9">
        <v>4</v>
      </c>
      <c r="P66" s="9">
        <v>0.5</v>
      </c>
    </row>
    <row r="67" spans="15:16">
      <c r="O67" s="9">
        <v>5</v>
      </c>
      <c r="P67" s="9">
        <v>1</v>
      </c>
    </row>
    <row r="68" spans="15:16">
      <c r="O68" s="9">
        <v>6</v>
      </c>
      <c r="P68" s="9">
        <v>1</v>
      </c>
    </row>
    <row r="69" spans="15:16">
      <c r="O69" s="9">
        <v>7</v>
      </c>
      <c r="P69" s="9">
        <v>1.5</v>
      </c>
    </row>
    <row r="70" spans="15:16">
      <c r="O70" s="9">
        <v>8</v>
      </c>
      <c r="P70" s="9">
        <v>2</v>
      </c>
    </row>
    <row r="71" spans="15:16">
      <c r="O71" s="9">
        <v>9</v>
      </c>
      <c r="P71" s="9">
        <v>2</v>
      </c>
    </row>
    <row r="72" spans="15:16">
      <c r="O72" s="9">
        <v>10</v>
      </c>
      <c r="P72" s="9">
        <v>2.5</v>
      </c>
    </row>
    <row r="73" spans="15:16">
      <c r="O73" s="9">
        <v>11</v>
      </c>
      <c r="P73" s="9">
        <v>2.5</v>
      </c>
    </row>
    <row r="74" spans="15:16">
      <c r="O74" s="9">
        <v>12</v>
      </c>
      <c r="P74" s="9">
        <v>3</v>
      </c>
    </row>
  </sheetData>
  <sheetCalcPr fullCalcOnLoad="1"/>
  <mergeCells count="190">
    <mergeCell ref="A35:B35"/>
    <mergeCell ref="A36:B36"/>
    <mergeCell ref="A37:B37"/>
    <mergeCell ref="A39:B39"/>
    <mergeCell ref="A40:B40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43:B43"/>
    <mergeCell ref="A44:B44"/>
    <mergeCell ref="A45:B45"/>
    <mergeCell ref="A46:B46"/>
    <mergeCell ref="H56:N56"/>
    <mergeCell ref="A47:B47"/>
    <mergeCell ref="A48:B48"/>
    <mergeCell ref="A49:B49"/>
    <mergeCell ref="A50:B50"/>
    <mergeCell ref="A51:B51"/>
    <mergeCell ref="A52:B52"/>
    <mergeCell ref="A53:B53"/>
    <mergeCell ref="A54:B54"/>
    <mergeCell ref="C49:G49"/>
    <mergeCell ref="C50:G50"/>
    <mergeCell ref="C51:G51"/>
    <mergeCell ref="C52:G52"/>
    <mergeCell ref="C53:G53"/>
    <mergeCell ref="C45:G45"/>
    <mergeCell ref="C46:G46"/>
    <mergeCell ref="C47:G47"/>
    <mergeCell ref="C48:G48"/>
    <mergeCell ref="C44:G44"/>
    <mergeCell ref="C54:G54"/>
    <mergeCell ref="A41:B41"/>
    <mergeCell ref="A42:B42"/>
    <mergeCell ref="C21:G21"/>
    <mergeCell ref="C22:G22"/>
    <mergeCell ref="C23:G23"/>
    <mergeCell ref="C24:G24"/>
    <mergeCell ref="C25:G25"/>
    <mergeCell ref="C26:G26"/>
    <mergeCell ref="A38:B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H39:N39"/>
    <mergeCell ref="H40:N40"/>
    <mergeCell ref="H41:N41"/>
    <mergeCell ref="H42:N42"/>
    <mergeCell ref="H43:N43"/>
    <mergeCell ref="H17:N17"/>
    <mergeCell ref="H18:N18"/>
    <mergeCell ref="H37:N37"/>
    <mergeCell ref="H38:N38"/>
    <mergeCell ref="C20:G20"/>
    <mergeCell ref="C19:G19"/>
    <mergeCell ref="I7:L8"/>
    <mergeCell ref="O17:Q17"/>
    <mergeCell ref="O18:Q18"/>
    <mergeCell ref="H24:N24"/>
    <mergeCell ref="H25:N25"/>
    <mergeCell ref="O34:Q34"/>
    <mergeCell ref="O35:Q35"/>
    <mergeCell ref="O36:Q36"/>
    <mergeCell ref="H33:N33"/>
    <mergeCell ref="H34:N34"/>
    <mergeCell ref="H32:N32"/>
    <mergeCell ref="E6:P6"/>
    <mergeCell ref="E10:F10"/>
    <mergeCell ref="E11:K11"/>
    <mergeCell ref="E12:N12"/>
    <mergeCell ref="H19:N19"/>
    <mergeCell ref="H20:N20"/>
    <mergeCell ref="H21:N21"/>
    <mergeCell ref="H22:N22"/>
    <mergeCell ref="H23:N23"/>
    <mergeCell ref="O21:Q21"/>
    <mergeCell ref="O22:Q22"/>
    <mergeCell ref="O23:Q23"/>
    <mergeCell ref="H13:N13"/>
    <mergeCell ref="H14:N14"/>
    <mergeCell ref="H15:N15"/>
    <mergeCell ref="H16:N16"/>
    <mergeCell ref="O19:Q19"/>
    <mergeCell ref="O20:Q20"/>
    <mergeCell ref="C14:G14"/>
    <mergeCell ref="C15:G15"/>
    <mergeCell ref="C16:G16"/>
    <mergeCell ref="C17:G17"/>
    <mergeCell ref="C18:G18"/>
    <mergeCell ref="G10:I10"/>
    <mergeCell ref="H48:N48"/>
    <mergeCell ref="H49:N49"/>
    <mergeCell ref="H50:N50"/>
    <mergeCell ref="H51:N51"/>
    <mergeCell ref="H52:N52"/>
    <mergeCell ref="H35:N35"/>
    <mergeCell ref="H36:N36"/>
    <mergeCell ref="O51:Q51"/>
    <mergeCell ref="O24:Q24"/>
    <mergeCell ref="O25:Q25"/>
    <mergeCell ref="O26:Q26"/>
    <mergeCell ref="O27:Q27"/>
    <mergeCell ref="O28:Q28"/>
    <mergeCell ref="H44:N44"/>
    <mergeCell ref="H45:N45"/>
    <mergeCell ref="H46:N46"/>
    <mergeCell ref="H47:N47"/>
    <mergeCell ref="H26:N26"/>
    <mergeCell ref="H27:N27"/>
    <mergeCell ref="H28:N28"/>
    <mergeCell ref="H29:N29"/>
    <mergeCell ref="H30:N30"/>
    <mergeCell ref="H31:N31"/>
    <mergeCell ref="H54:N54"/>
    <mergeCell ref="O47:Q47"/>
    <mergeCell ref="O48:Q48"/>
    <mergeCell ref="O49:Q49"/>
    <mergeCell ref="O37:Q37"/>
    <mergeCell ref="O33:Q33"/>
    <mergeCell ref="O50:Q50"/>
    <mergeCell ref="J1:Q1"/>
    <mergeCell ref="J10:O10"/>
    <mergeCell ref="K4:P4"/>
    <mergeCell ref="L11:M11"/>
    <mergeCell ref="O13:Q13"/>
    <mergeCell ref="O14:Q14"/>
    <mergeCell ref="O15:Q15"/>
    <mergeCell ref="O16:Q16"/>
    <mergeCell ref="A9:Q9"/>
    <mergeCell ref="A10:D10"/>
    <mergeCell ref="A11:D11"/>
    <mergeCell ref="A12:D12"/>
    <mergeCell ref="A13:B13"/>
    <mergeCell ref="A14:B14"/>
    <mergeCell ref="A15:B15"/>
    <mergeCell ref="A16:B16"/>
    <mergeCell ref="F3:P3"/>
    <mergeCell ref="H57:N57"/>
    <mergeCell ref="B3:C7"/>
    <mergeCell ref="C13:G13"/>
    <mergeCell ref="H55:N55"/>
    <mergeCell ref="O52:Q52"/>
    <mergeCell ref="O53:Q53"/>
    <mergeCell ref="O54:Q54"/>
    <mergeCell ref="P10:Q10"/>
    <mergeCell ref="P11:Q11"/>
    <mergeCell ref="P12:Q12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29:Q29"/>
    <mergeCell ref="O30:Q30"/>
    <mergeCell ref="O31:Q31"/>
    <mergeCell ref="O32:Q32"/>
    <mergeCell ref="H53:N53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7"/>
  <sheetViews>
    <sheetView workbookViewId="0">
      <selection activeCell="B6" sqref="B6"/>
    </sheetView>
  </sheetViews>
  <sheetFormatPr baseColWidth="10" defaultRowHeight="15"/>
  <cols>
    <col min="3" max="3" width="10.625" style="122"/>
  </cols>
  <sheetData>
    <row r="1" spans="1:4" ht="30">
      <c r="A1" t="s">
        <v>514</v>
      </c>
      <c r="B1" t="s">
        <v>354</v>
      </c>
      <c r="C1" s="122" t="s">
        <v>355</v>
      </c>
      <c r="D1" t="s">
        <v>356</v>
      </c>
    </row>
    <row r="2" spans="1:4">
      <c r="A2">
        <v>1</v>
      </c>
      <c r="B2">
        <v>0</v>
      </c>
      <c r="C2" s="122">
        <f>+A2*LOG(A2,2)</f>
        <v>0</v>
      </c>
      <c r="D2">
        <f t="shared" ref="D2:D65" si="0">POWER(2,A2)</f>
        <v>2</v>
      </c>
    </row>
    <row r="3" spans="1:4">
      <c r="A3">
        <v>2</v>
      </c>
      <c r="B3">
        <f>+B2+A2</f>
        <v>1</v>
      </c>
      <c r="C3" s="122">
        <f t="shared" ref="C3:C66" si="1">+A3*LOG(A3,2)</f>
        <v>2</v>
      </c>
      <c r="D3">
        <f t="shared" si="0"/>
        <v>4</v>
      </c>
    </row>
    <row r="4" spans="1:4">
      <c r="A4">
        <v>3</v>
      </c>
      <c r="B4">
        <f t="shared" ref="B4:B67" si="2">+B3+A3</f>
        <v>3</v>
      </c>
      <c r="C4" s="122">
        <f t="shared" si="1"/>
        <v>4.7548875021634691</v>
      </c>
      <c r="D4">
        <f t="shared" si="0"/>
        <v>8</v>
      </c>
    </row>
    <row r="5" spans="1:4">
      <c r="A5">
        <v>4</v>
      </c>
      <c r="B5">
        <f t="shared" si="2"/>
        <v>6</v>
      </c>
      <c r="C5" s="122">
        <f t="shared" si="1"/>
        <v>8</v>
      </c>
      <c r="D5">
        <f t="shared" si="0"/>
        <v>16</v>
      </c>
    </row>
    <row r="6" spans="1:4">
      <c r="A6">
        <v>5</v>
      </c>
      <c r="B6">
        <f t="shared" si="2"/>
        <v>10</v>
      </c>
      <c r="C6" s="122">
        <f t="shared" si="1"/>
        <v>11.60964047443681</v>
      </c>
      <c r="D6">
        <f t="shared" si="0"/>
        <v>32</v>
      </c>
    </row>
    <row r="7" spans="1:4">
      <c r="A7">
        <v>6</v>
      </c>
      <c r="B7">
        <f t="shared" si="2"/>
        <v>15</v>
      </c>
      <c r="C7" s="122">
        <f t="shared" si="1"/>
        <v>15.509775004326936</v>
      </c>
      <c r="D7">
        <f t="shared" si="0"/>
        <v>64</v>
      </c>
    </row>
    <row r="8" spans="1:4">
      <c r="A8">
        <v>7</v>
      </c>
      <c r="B8">
        <f t="shared" si="2"/>
        <v>21</v>
      </c>
      <c r="C8" s="122">
        <f t="shared" si="1"/>
        <v>19.651484454403228</v>
      </c>
      <c r="D8">
        <f t="shared" si="0"/>
        <v>128</v>
      </c>
    </row>
    <row r="9" spans="1:4">
      <c r="A9">
        <v>8</v>
      </c>
      <c r="B9">
        <f t="shared" si="2"/>
        <v>28</v>
      </c>
      <c r="C9" s="122">
        <f t="shared" si="1"/>
        <v>24</v>
      </c>
      <c r="D9">
        <f t="shared" si="0"/>
        <v>256</v>
      </c>
    </row>
    <row r="10" spans="1:4">
      <c r="A10">
        <v>9</v>
      </c>
      <c r="B10">
        <f t="shared" si="2"/>
        <v>36</v>
      </c>
      <c r="C10" s="122">
        <f t="shared" si="1"/>
        <v>28.529325012980813</v>
      </c>
      <c r="D10">
        <f t="shared" si="0"/>
        <v>512</v>
      </c>
    </row>
    <row r="11" spans="1:4">
      <c r="A11">
        <v>10</v>
      </c>
      <c r="B11">
        <f t="shared" si="2"/>
        <v>45</v>
      </c>
      <c r="C11" s="122">
        <f t="shared" si="1"/>
        <v>33.219280948873624</v>
      </c>
      <c r="D11">
        <f t="shared" si="0"/>
        <v>1024</v>
      </c>
    </row>
    <row r="12" spans="1:4">
      <c r="A12">
        <v>11</v>
      </c>
      <c r="B12">
        <f t="shared" si="2"/>
        <v>55</v>
      </c>
      <c r="C12" s="122">
        <f t="shared" si="1"/>
        <v>38.053747805010275</v>
      </c>
      <c r="D12">
        <f t="shared" si="0"/>
        <v>2048</v>
      </c>
    </row>
    <row r="13" spans="1:4">
      <c r="A13">
        <v>12</v>
      </c>
      <c r="B13">
        <f t="shared" si="2"/>
        <v>66</v>
      </c>
      <c r="C13" s="122">
        <f t="shared" si="1"/>
        <v>43.01955000865388</v>
      </c>
      <c r="D13">
        <f t="shared" si="0"/>
        <v>4096</v>
      </c>
    </row>
    <row r="14" spans="1:4">
      <c r="A14">
        <v>13</v>
      </c>
      <c r="B14">
        <f t="shared" si="2"/>
        <v>78</v>
      </c>
      <c r="C14" s="122">
        <f t="shared" si="1"/>
        <v>48.105716335834195</v>
      </c>
      <c r="D14">
        <f t="shared" si="0"/>
        <v>8192</v>
      </c>
    </row>
    <row r="15" spans="1:4">
      <c r="A15">
        <v>14</v>
      </c>
      <c r="B15">
        <f t="shared" si="2"/>
        <v>91</v>
      </c>
      <c r="C15" s="122">
        <f t="shared" si="1"/>
        <v>53.302968908806449</v>
      </c>
      <c r="D15">
        <f t="shared" si="0"/>
        <v>16384</v>
      </c>
    </row>
    <row r="16" spans="1:4">
      <c r="A16">
        <v>15</v>
      </c>
      <c r="B16">
        <f t="shared" si="2"/>
        <v>105</v>
      </c>
      <c r="C16" s="122">
        <f t="shared" si="1"/>
        <v>58.603358934127783</v>
      </c>
      <c r="D16">
        <f t="shared" si="0"/>
        <v>32768</v>
      </c>
    </row>
    <row r="17" spans="1:4">
      <c r="A17">
        <v>16</v>
      </c>
      <c r="B17">
        <f t="shared" si="2"/>
        <v>120</v>
      </c>
      <c r="C17" s="122">
        <f t="shared" si="1"/>
        <v>64</v>
      </c>
      <c r="D17">
        <f t="shared" si="0"/>
        <v>65536</v>
      </c>
    </row>
    <row r="18" spans="1:4">
      <c r="A18">
        <v>17</v>
      </c>
      <c r="B18">
        <f t="shared" si="2"/>
        <v>136</v>
      </c>
      <c r="C18" s="122">
        <f t="shared" si="1"/>
        <v>69.486868301255782</v>
      </c>
      <c r="D18">
        <f t="shared" si="0"/>
        <v>131072</v>
      </c>
    </row>
    <row r="19" spans="1:4">
      <c r="A19">
        <v>18</v>
      </c>
      <c r="B19">
        <f t="shared" si="2"/>
        <v>153</v>
      </c>
      <c r="C19" s="122">
        <f t="shared" si="1"/>
        <v>75.058650025961612</v>
      </c>
      <c r="D19">
        <f t="shared" si="0"/>
        <v>262144</v>
      </c>
    </row>
    <row r="20" spans="1:4">
      <c r="A20">
        <v>19</v>
      </c>
      <c r="B20">
        <f t="shared" si="2"/>
        <v>171</v>
      </c>
      <c r="C20" s="122">
        <f t="shared" si="1"/>
        <v>80.710622755428119</v>
      </c>
      <c r="D20">
        <f t="shared" si="0"/>
        <v>524288</v>
      </c>
    </row>
    <row r="21" spans="1:4">
      <c r="A21">
        <v>20</v>
      </c>
      <c r="B21">
        <f t="shared" si="2"/>
        <v>190</v>
      </c>
      <c r="C21" s="122">
        <f t="shared" si="1"/>
        <v>86.438561897747249</v>
      </c>
      <c r="D21">
        <f t="shared" si="0"/>
        <v>1048576</v>
      </c>
    </row>
    <row r="22" spans="1:4">
      <c r="A22">
        <v>21</v>
      </c>
      <c r="B22">
        <f t="shared" si="2"/>
        <v>210</v>
      </c>
      <c r="C22" s="122">
        <f t="shared" si="1"/>
        <v>92.23866587835397</v>
      </c>
      <c r="D22">
        <f t="shared" si="0"/>
        <v>2097152</v>
      </c>
    </row>
    <row r="23" spans="1:4">
      <c r="A23">
        <v>22</v>
      </c>
      <c r="B23">
        <f t="shared" si="2"/>
        <v>231</v>
      </c>
      <c r="C23" s="122">
        <f t="shared" si="1"/>
        <v>98.107495610020536</v>
      </c>
      <c r="D23">
        <f t="shared" si="0"/>
        <v>4194304</v>
      </c>
    </row>
    <row r="24" spans="1:4">
      <c r="A24">
        <v>23</v>
      </c>
      <c r="B24">
        <f t="shared" si="2"/>
        <v>253</v>
      </c>
      <c r="C24" s="122">
        <f t="shared" si="1"/>
        <v>104.0419249893113</v>
      </c>
      <c r="D24">
        <f t="shared" si="0"/>
        <v>8388608</v>
      </c>
    </row>
    <row r="25" spans="1:4">
      <c r="A25">
        <v>24</v>
      </c>
      <c r="B25">
        <f t="shared" si="2"/>
        <v>276</v>
      </c>
      <c r="C25" s="122">
        <f t="shared" si="1"/>
        <v>110.03910001730776</v>
      </c>
      <c r="D25">
        <f t="shared" si="0"/>
        <v>16777216</v>
      </c>
    </row>
    <row r="26" spans="1:4">
      <c r="A26">
        <v>25</v>
      </c>
      <c r="B26">
        <f t="shared" si="2"/>
        <v>300</v>
      </c>
      <c r="C26" s="122">
        <f t="shared" si="1"/>
        <v>116.09640474436812</v>
      </c>
      <c r="D26">
        <f t="shared" si="0"/>
        <v>33554432</v>
      </c>
    </row>
    <row r="27" spans="1:4">
      <c r="A27">
        <v>26</v>
      </c>
      <c r="B27">
        <f t="shared" si="2"/>
        <v>325</v>
      </c>
      <c r="C27" s="122">
        <f t="shared" si="1"/>
        <v>122.2114326716684</v>
      </c>
      <c r="D27">
        <f t="shared" si="0"/>
        <v>67108864</v>
      </c>
    </row>
    <row r="28" spans="1:4">
      <c r="A28">
        <v>27</v>
      </c>
      <c r="B28">
        <f t="shared" si="2"/>
        <v>351</v>
      </c>
      <c r="C28" s="122">
        <f t="shared" si="1"/>
        <v>128.38196255841368</v>
      </c>
      <c r="D28">
        <f t="shared" si="0"/>
        <v>134217728</v>
      </c>
    </row>
    <row r="29" spans="1:4">
      <c r="A29">
        <v>28</v>
      </c>
      <c r="B29">
        <f t="shared" si="2"/>
        <v>378</v>
      </c>
      <c r="C29" s="122">
        <f t="shared" si="1"/>
        <v>134.6059378176129</v>
      </c>
      <c r="D29">
        <f t="shared" si="0"/>
        <v>268435456</v>
      </c>
    </row>
    <row r="30" spans="1:4">
      <c r="A30">
        <v>29</v>
      </c>
      <c r="B30">
        <f t="shared" si="2"/>
        <v>406</v>
      </c>
      <c r="C30" s="122">
        <f t="shared" si="1"/>
        <v>140.8814488586996</v>
      </c>
      <c r="D30">
        <f t="shared" si="0"/>
        <v>536870912</v>
      </c>
    </row>
    <row r="31" spans="1:4">
      <c r="A31">
        <v>30</v>
      </c>
      <c r="B31">
        <f t="shared" si="2"/>
        <v>435</v>
      </c>
      <c r="C31" s="122">
        <f t="shared" si="1"/>
        <v>147.20671786825557</v>
      </c>
      <c r="D31">
        <f t="shared" si="0"/>
        <v>1073741824</v>
      </c>
    </row>
    <row r="32" spans="1:4">
      <c r="A32">
        <v>31</v>
      </c>
      <c r="B32">
        <f t="shared" si="2"/>
        <v>465</v>
      </c>
      <c r="C32" s="122">
        <f t="shared" si="1"/>
        <v>153.58008562199316</v>
      </c>
      <c r="D32">
        <f t="shared" si="0"/>
        <v>2147483648</v>
      </c>
    </row>
    <row r="33" spans="1:4">
      <c r="A33">
        <v>32</v>
      </c>
      <c r="B33">
        <f t="shared" si="2"/>
        <v>496</v>
      </c>
      <c r="C33" s="122">
        <f t="shared" si="1"/>
        <v>160</v>
      </c>
      <c r="D33">
        <f t="shared" si="0"/>
        <v>4294967296</v>
      </c>
    </row>
    <row r="34" spans="1:4">
      <c r="A34">
        <v>33</v>
      </c>
      <c r="B34">
        <f t="shared" si="2"/>
        <v>528</v>
      </c>
      <c r="C34" s="122">
        <f t="shared" si="1"/>
        <v>166.46500593882897</v>
      </c>
      <c r="D34">
        <f t="shared" si="0"/>
        <v>8589934592</v>
      </c>
    </row>
    <row r="35" spans="1:4">
      <c r="A35">
        <v>34</v>
      </c>
      <c r="B35">
        <f t="shared" si="2"/>
        <v>561</v>
      </c>
      <c r="C35" s="122">
        <f t="shared" si="1"/>
        <v>172.97373660251156</v>
      </c>
      <c r="D35">
        <f t="shared" si="0"/>
        <v>17179869184</v>
      </c>
    </row>
    <row r="36" spans="1:4">
      <c r="A36">
        <v>35</v>
      </c>
      <c r="B36">
        <f t="shared" si="2"/>
        <v>595</v>
      </c>
      <c r="C36" s="122">
        <f t="shared" si="1"/>
        <v>179.52490559307381</v>
      </c>
      <c r="D36">
        <f t="shared" si="0"/>
        <v>34359738368</v>
      </c>
    </row>
    <row r="37" spans="1:4">
      <c r="A37">
        <v>36</v>
      </c>
      <c r="B37">
        <f t="shared" si="2"/>
        <v>630</v>
      </c>
      <c r="C37" s="122">
        <f t="shared" si="1"/>
        <v>186.11730005192322</v>
      </c>
      <c r="D37">
        <f t="shared" si="0"/>
        <v>68719476736</v>
      </c>
    </row>
    <row r="38" spans="1:4">
      <c r="A38">
        <v>37</v>
      </c>
      <c r="B38">
        <f t="shared" si="2"/>
        <v>666</v>
      </c>
      <c r="C38" s="122">
        <f t="shared" si="1"/>
        <v>192.74977452827116</v>
      </c>
      <c r="D38">
        <f t="shared" si="0"/>
        <v>137438953472</v>
      </c>
    </row>
    <row r="39" spans="1:4">
      <c r="A39">
        <v>38</v>
      </c>
      <c r="B39">
        <f t="shared" si="2"/>
        <v>703</v>
      </c>
      <c r="C39" s="122">
        <f t="shared" si="1"/>
        <v>199.42124551085624</v>
      </c>
      <c r="D39">
        <f t="shared" si="0"/>
        <v>274877906944</v>
      </c>
    </row>
    <row r="40" spans="1:4">
      <c r="A40">
        <v>39</v>
      </c>
      <c r="B40">
        <f t="shared" si="2"/>
        <v>741</v>
      </c>
      <c r="C40" s="122">
        <f t="shared" si="1"/>
        <v>206.13068653562769</v>
      </c>
      <c r="D40">
        <f t="shared" si="0"/>
        <v>549755813888</v>
      </c>
    </row>
    <row r="41" spans="1:4">
      <c r="A41">
        <v>40</v>
      </c>
      <c r="B41">
        <f t="shared" si="2"/>
        <v>780</v>
      </c>
      <c r="C41" s="122">
        <f t="shared" si="1"/>
        <v>212.8771237954945</v>
      </c>
      <c r="D41">
        <f t="shared" si="0"/>
        <v>1099511627776</v>
      </c>
    </row>
    <row r="42" spans="1:4">
      <c r="A42">
        <v>41</v>
      </c>
      <c r="B42">
        <f t="shared" si="2"/>
        <v>820</v>
      </c>
      <c r="C42" s="122">
        <f t="shared" si="1"/>
        <v>219.65963218934144</v>
      </c>
      <c r="D42">
        <f t="shared" si="0"/>
        <v>2199023255552</v>
      </c>
    </row>
    <row r="43" spans="1:4">
      <c r="A43">
        <v>42</v>
      </c>
      <c r="B43">
        <f t="shared" si="2"/>
        <v>861</v>
      </c>
      <c r="C43" s="122">
        <f t="shared" si="1"/>
        <v>226.47733175670794</v>
      </c>
      <c r="D43">
        <f t="shared" si="0"/>
        <v>4398046511104</v>
      </c>
    </row>
    <row r="44" spans="1:4">
      <c r="A44">
        <v>43</v>
      </c>
      <c r="B44">
        <f t="shared" si="2"/>
        <v>903</v>
      </c>
      <c r="C44" s="122">
        <f t="shared" si="1"/>
        <v>233.3293844521902</v>
      </c>
      <c r="D44">
        <f t="shared" si="0"/>
        <v>8796093022208</v>
      </c>
    </row>
    <row r="45" spans="1:4">
      <c r="A45">
        <v>44</v>
      </c>
      <c r="B45">
        <f t="shared" si="2"/>
        <v>946</v>
      </c>
      <c r="C45" s="122">
        <f t="shared" si="1"/>
        <v>240.21499122004107</v>
      </c>
      <c r="D45">
        <f t="shared" si="0"/>
        <v>17592186044416</v>
      </c>
    </row>
    <row r="46" spans="1:4">
      <c r="A46">
        <v>45</v>
      </c>
      <c r="B46">
        <f t="shared" si="2"/>
        <v>990</v>
      </c>
      <c r="C46" s="122">
        <f t="shared" si="1"/>
        <v>247.13338933483536</v>
      </c>
      <c r="D46">
        <f t="shared" si="0"/>
        <v>35184372088832</v>
      </c>
    </row>
    <row r="47" spans="1:4">
      <c r="A47">
        <v>46</v>
      </c>
      <c r="B47">
        <f t="shared" si="2"/>
        <v>1035</v>
      </c>
      <c r="C47" s="122">
        <f t="shared" si="1"/>
        <v>254.0838499786226</v>
      </c>
      <c r="D47">
        <f t="shared" si="0"/>
        <v>70368744177664</v>
      </c>
    </row>
    <row r="48" spans="1:4">
      <c r="A48">
        <v>47</v>
      </c>
      <c r="B48">
        <f t="shared" si="2"/>
        <v>1081</v>
      </c>
      <c r="C48" s="122">
        <f t="shared" si="1"/>
        <v>261.06567602884894</v>
      </c>
      <c r="D48">
        <f t="shared" si="0"/>
        <v>140737488355328</v>
      </c>
    </row>
    <row r="49" spans="1:4">
      <c r="A49">
        <v>48</v>
      </c>
      <c r="B49">
        <f t="shared" si="2"/>
        <v>1128</v>
      </c>
      <c r="C49" s="122">
        <f t="shared" si="1"/>
        <v>268.07820003461552</v>
      </c>
      <c r="D49">
        <f t="shared" si="0"/>
        <v>281474976710656</v>
      </c>
    </row>
    <row r="50" spans="1:4">
      <c r="A50">
        <v>49</v>
      </c>
      <c r="B50">
        <f t="shared" si="2"/>
        <v>1176</v>
      </c>
      <c r="C50" s="122">
        <f t="shared" si="1"/>
        <v>275.12078236164518</v>
      </c>
      <c r="D50">
        <f t="shared" si="0"/>
        <v>562949953421312</v>
      </c>
    </row>
    <row r="51" spans="1:4">
      <c r="A51">
        <v>50</v>
      </c>
      <c r="B51">
        <f t="shared" si="2"/>
        <v>1225</v>
      </c>
      <c r="C51" s="122">
        <f t="shared" si="1"/>
        <v>282.1928094887362</v>
      </c>
      <c r="D51">
        <f t="shared" si="0"/>
        <v>1125899906842624</v>
      </c>
    </row>
    <row r="52" spans="1:4">
      <c r="A52">
        <v>51</v>
      </c>
      <c r="B52">
        <f t="shared" si="2"/>
        <v>1275</v>
      </c>
      <c r="C52" s="122">
        <f t="shared" si="1"/>
        <v>289.29369244054629</v>
      </c>
      <c r="D52">
        <f t="shared" si="0"/>
        <v>2251799813685248</v>
      </c>
    </row>
    <row r="53" spans="1:4">
      <c r="A53">
        <v>52</v>
      </c>
      <c r="B53">
        <f t="shared" si="2"/>
        <v>1326</v>
      </c>
      <c r="C53" s="122">
        <f t="shared" si="1"/>
        <v>296.42286534333681</v>
      </c>
      <c r="D53">
        <f t="shared" si="0"/>
        <v>4503599627370496</v>
      </c>
    </row>
    <row r="54" spans="1:4">
      <c r="A54">
        <v>53</v>
      </c>
      <c r="B54">
        <f t="shared" si="2"/>
        <v>1378</v>
      </c>
      <c r="C54" s="122">
        <f t="shared" si="1"/>
        <v>303.5797840918496</v>
      </c>
      <c r="D54">
        <f t="shared" si="0"/>
        <v>9007199254740992</v>
      </c>
    </row>
    <row r="55" spans="1:4">
      <c r="A55">
        <v>54</v>
      </c>
      <c r="B55">
        <f t="shared" si="2"/>
        <v>1431</v>
      </c>
      <c r="C55" s="122">
        <f t="shared" si="1"/>
        <v>310.76392511682735</v>
      </c>
      <c r="D55">
        <f t="shared" si="0"/>
        <v>1.8014398509481984E+16</v>
      </c>
    </row>
    <row r="56" spans="1:4">
      <c r="A56">
        <v>55</v>
      </c>
      <c r="B56">
        <f t="shared" si="2"/>
        <v>1485</v>
      </c>
      <c r="C56" s="122">
        <f t="shared" si="1"/>
        <v>317.97478424385628</v>
      </c>
      <c r="D56">
        <f t="shared" si="0"/>
        <v>3.6028797018963968E+16</v>
      </c>
    </row>
    <row r="57" spans="1:4">
      <c r="A57">
        <v>56</v>
      </c>
      <c r="B57">
        <f t="shared" si="2"/>
        <v>1540</v>
      </c>
      <c r="C57" s="122">
        <f t="shared" si="1"/>
        <v>325.21187563522585</v>
      </c>
      <c r="D57">
        <f t="shared" si="0"/>
        <v>7.2057594037927936E+16</v>
      </c>
    </row>
    <row r="58" spans="1:4">
      <c r="A58">
        <v>57</v>
      </c>
      <c r="B58">
        <f t="shared" si="2"/>
        <v>1596</v>
      </c>
      <c r="C58" s="122">
        <f t="shared" si="1"/>
        <v>332.4747308073903</v>
      </c>
      <c r="D58">
        <f t="shared" si="0"/>
        <v>1.4411518807585587E+17</v>
      </c>
    </row>
    <row r="59" spans="1:4">
      <c r="A59">
        <v>58</v>
      </c>
      <c r="B59">
        <f t="shared" si="2"/>
        <v>1653</v>
      </c>
      <c r="C59" s="122">
        <f t="shared" si="1"/>
        <v>339.76289771739914</v>
      </c>
      <c r="D59">
        <f t="shared" si="0"/>
        <v>2.8823037615171174E+17</v>
      </c>
    </row>
    <row r="60" spans="1:4">
      <c r="A60">
        <v>59</v>
      </c>
      <c r="B60">
        <f t="shared" si="2"/>
        <v>1711</v>
      </c>
      <c r="C60" s="122">
        <f t="shared" si="1"/>
        <v>347.07593991234864</v>
      </c>
      <c r="D60">
        <f t="shared" si="0"/>
        <v>5.7646075230342349E+17</v>
      </c>
    </row>
    <row r="61" spans="1:4">
      <c r="A61">
        <v>60</v>
      </c>
      <c r="B61">
        <f t="shared" si="2"/>
        <v>1770</v>
      </c>
      <c r="C61" s="122">
        <f t="shared" si="1"/>
        <v>354.41343573651113</v>
      </c>
      <c r="D61">
        <f t="shared" si="0"/>
        <v>1.152921504606847E+18</v>
      </c>
    </row>
    <row r="62" spans="1:4">
      <c r="A62">
        <v>61</v>
      </c>
      <c r="B62">
        <f t="shared" si="2"/>
        <v>1830</v>
      </c>
      <c r="C62" s="122">
        <f t="shared" si="1"/>
        <v>361.7749775913361</v>
      </c>
      <c r="D62">
        <f t="shared" si="0"/>
        <v>2.305843009213694E+18</v>
      </c>
    </row>
    <row r="63" spans="1:4">
      <c r="A63">
        <v>62</v>
      </c>
      <c r="B63">
        <f t="shared" si="2"/>
        <v>1891</v>
      </c>
      <c r="C63" s="122">
        <f t="shared" si="1"/>
        <v>369.16017124398633</v>
      </c>
      <c r="D63">
        <f t="shared" si="0"/>
        <v>4.6116860184273879E+18</v>
      </c>
    </row>
    <row r="64" spans="1:4">
      <c r="A64">
        <v>63</v>
      </c>
      <c r="B64">
        <f t="shared" si="2"/>
        <v>1953</v>
      </c>
      <c r="C64" s="122">
        <f t="shared" si="1"/>
        <v>376.56863518049477</v>
      </c>
      <c r="D64">
        <f t="shared" si="0"/>
        <v>9.2233720368547758E+18</v>
      </c>
    </row>
    <row r="65" spans="1:4">
      <c r="A65">
        <v>64</v>
      </c>
      <c r="B65">
        <f t="shared" si="2"/>
        <v>2016</v>
      </c>
      <c r="C65" s="122">
        <f t="shared" si="1"/>
        <v>384</v>
      </c>
      <c r="D65">
        <f t="shared" si="0"/>
        <v>1.8446744073709552E+19</v>
      </c>
    </row>
    <row r="66" spans="1:4">
      <c r="A66">
        <v>65</v>
      </c>
      <c r="B66">
        <f t="shared" si="2"/>
        <v>2080</v>
      </c>
      <c r="C66" s="122">
        <f t="shared" si="1"/>
        <v>391.45390784684952</v>
      </c>
      <c r="D66">
        <f t="shared" ref="D66:D129" si="3">POWER(2,A66)</f>
        <v>3.6893488147419103E+19</v>
      </c>
    </row>
    <row r="67" spans="1:4">
      <c r="A67">
        <v>66</v>
      </c>
      <c r="B67">
        <f t="shared" si="2"/>
        <v>2145</v>
      </c>
      <c r="C67" s="122">
        <f t="shared" ref="C67:C130" si="4">+A67*LOG(A67,2)</f>
        <v>398.93001187765793</v>
      </c>
      <c r="D67">
        <f t="shared" si="3"/>
        <v>7.3786976294838206E+19</v>
      </c>
    </row>
    <row r="68" spans="1:4">
      <c r="A68">
        <v>67</v>
      </c>
      <c r="B68">
        <f t="shared" ref="B68:B131" si="5">+B67+A67</f>
        <v>2211</v>
      </c>
      <c r="C68" s="122">
        <f t="shared" si="4"/>
        <v>406.42797576067073</v>
      </c>
      <c r="D68">
        <f t="shared" si="3"/>
        <v>1.4757395258967641E+20</v>
      </c>
    </row>
    <row r="69" spans="1:4">
      <c r="A69">
        <v>68</v>
      </c>
      <c r="B69">
        <f t="shared" si="5"/>
        <v>2278</v>
      </c>
      <c r="C69" s="122">
        <f t="shared" si="4"/>
        <v>413.94747320502313</v>
      </c>
      <c r="D69">
        <f t="shared" si="3"/>
        <v>2.9514790517935283E+20</v>
      </c>
    </row>
    <row r="70" spans="1:4">
      <c r="A70">
        <v>69</v>
      </c>
      <c r="B70">
        <f t="shared" si="5"/>
        <v>2346</v>
      </c>
      <c r="C70" s="122">
        <f t="shared" si="4"/>
        <v>421.48818751769375</v>
      </c>
      <c r="D70">
        <f t="shared" si="3"/>
        <v>5.9029581035870565E+20</v>
      </c>
    </row>
    <row r="71" spans="1:4">
      <c r="A71">
        <v>70</v>
      </c>
      <c r="B71">
        <f t="shared" si="5"/>
        <v>2415</v>
      </c>
      <c r="C71" s="122">
        <f t="shared" si="4"/>
        <v>429.04981118614774</v>
      </c>
      <c r="D71">
        <f t="shared" si="3"/>
        <v>1.1805916207174113E+21</v>
      </c>
    </row>
    <row r="72" spans="1:4">
      <c r="A72">
        <v>71</v>
      </c>
      <c r="B72">
        <f t="shared" si="5"/>
        <v>2485</v>
      </c>
      <c r="C72" s="122">
        <f t="shared" si="4"/>
        <v>436.63204548483242</v>
      </c>
      <c r="D72">
        <f t="shared" si="3"/>
        <v>2.3611832414348226E+21</v>
      </c>
    </row>
    <row r="73" spans="1:4">
      <c r="A73">
        <v>72</v>
      </c>
      <c r="B73">
        <f t="shared" si="5"/>
        <v>2556</v>
      </c>
      <c r="C73" s="122">
        <f t="shared" si="4"/>
        <v>444.23460010384645</v>
      </c>
      <c r="D73">
        <f t="shared" si="3"/>
        <v>4.7223664828696452E+21</v>
      </c>
    </row>
    <row r="74" spans="1:4">
      <c r="A74">
        <v>73</v>
      </c>
      <c r="B74">
        <f t="shared" si="5"/>
        <v>2628</v>
      </c>
      <c r="C74" s="122">
        <f t="shared" si="4"/>
        <v>451.85719279824127</v>
      </c>
      <c r="D74">
        <f t="shared" si="3"/>
        <v>9.4447329657392904E+21</v>
      </c>
    </row>
    <row r="75" spans="1:4">
      <c r="A75">
        <v>74</v>
      </c>
      <c r="B75">
        <f t="shared" si="5"/>
        <v>2701</v>
      </c>
      <c r="C75" s="122">
        <f t="shared" si="4"/>
        <v>459.49954905654238</v>
      </c>
      <c r="D75">
        <f t="shared" si="3"/>
        <v>1.8889465931478581E+22</v>
      </c>
    </row>
    <row r="76" spans="1:4">
      <c r="A76">
        <v>75</v>
      </c>
      <c r="B76">
        <f t="shared" si="5"/>
        <v>2775</v>
      </c>
      <c r="C76" s="122">
        <f t="shared" si="4"/>
        <v>467.16140178719104</v>
      </c>
      <c r="D76">
        <f t="shared" si="3"/>
        <v>3.7778931862957162E+22</v>
      </c>
    </row>
    <row r="77" spans="1:4">
      <c r="A77">
        <v>76</v>
      </c>
      <c r="B77">
        <f t="shared" si="5"/>
        <v>2850</v>
      </c>
      <c r="C77" s="122">
        <f t="shared" si="4"/>
        <v>474.84249102171253</v>
      </c>
      <c r="D77">
        <f t="shared" si="3"/>
        <v>7.5557863725914323E+22</v>
      </c>
    </row>
    <row r="78" spans="1:4">
      <c r="A78">
        <v>77</v>
      </c>
      <c r="B78">
        <f t="shared" si="5"/>
        <v>2926</v>
      </c>
      <c r="C78" s="122">
        <f t="shared" si="4"/>
        <v>482.54256363350743</v>
      </c>
      <c r="D78">
        <f t="shared" si="3"/>
        <v>1.5111572745182865E+23</v>
      </c>
    </row>
    <row r="79" spans="1:4">
      <c r="A79">
        <v>78</v>
      </c>
      <c r="B79">
        <f t="shared" si="5"/>
        <v>3003</v>
      </c>
      <c r="C79" s="122">
        <f t="shared" si="4"/>
        <v>490.26137307125538</v>
      </c>
      <c r="D79">
        <f t="shared" si="3"/>
        <v>3.0223145490365729E+23</v>
      </c>
    </row>
    <row r="80" spans="1:4">
      <c r="A80">
        <v>79</v>
      </c>
      <c r="B80">
        <f t="shared" si="5"/>
        <v>3081</v>
      </c>
      <c r="C80" s="122">
        <f t="shared" si="4"/>
        <v>497.99867910599113</v>
      </c>
      <c r="D80">
        <f t="shared" si="3"/>
        <v>6.0446290980731459E+23</v>
      </c>
    </row>
    <row r="81" spans="1:4">
      <c r="A81">
        <v>80</v>
      </c>
      <c r="B81">
        <f t="shared" si="5"/>
        <v>3160</v>
      </c>
      <c r="C81" s="122">
        <f t="shared" si="4"/>
        <v>505.75424759098894</v>
      </c>
      <c r="D81">
        <f t="shared" si="3"/>
        <v>1.2089258196146292E+24</v>
      </c>
    </row>
    <row r="82" spans="1:4">
      <c r="A82">
        <v>81</v>
      </c>
      <c r="B82">
        <f t="shared" si="5"/>
        <v>3240</v>
      </c>
      <c r="C82" s="122">
        <f t="shared" si="4"/>
        <v>513.52785023365459</v>
      </c>
      <c r="D82">
        <f t="shared" si="3"/>
        <v>2.4178516392292583E+24</v>
      </c>
    </row>
    <row r="83" spans="1:4">
      <c r="A83">
        <v>82</v>
      </c>
      <c r="B83">
        <f t="shared" si="5"/>
        <v>3321</v>
      </c>
      <c r="C83" s="122">
        <f t="shared" si="4"/>
        <v>521.31926437868299</v>
      </c>
      <c r="D83">
        <f t="shared" si="3"/>
        <v>4.8357032784585167E+24</v>
      </c>
    </row>
    <row r="84" spans="1:4">
      <c r="A84">
        <v>83</v>
      </c>
      <c r="B84">
        <f t="shared" si="5"/>
        <v>3403</v>
      </c>
      <c r="C84" s="122">
        <f t="shared" si="4"/>
        <v>529.12827280179476</v>
      </c>
      <c r="D84">
        <f t="shared" si="3"/>
        <v>9.6714065569170334E+24</v>
      </c>
    </row>
    <row r="85" spans="1:4">
      <c r="A85">
        <v>84</v>
      </c>
      <c r="B85">
        <f t="shared" si="5"/>
        <v>3486</v>
      </c>
      <c r="C85" s="122">
        <f t="shared" si="4"/>
        <v>536.95466351341588</v>
      </c>
      <c r="D85">
        <f t="shared" si="3"/>
        <v>1.9342813113834067E+25</v>
      </c>
    </row>
    <row r="86" spans="1:4">
      <c r="A86">
        <v>85</v>
      </c>
      <c r="B86">
        <f t="shared" si="5"/>
        <v>3570</v>
      </c>
      <c r="C86" s="122">
        <f t="shared" si="4"/>
        <v>544.79822957170472</v>
      </c>
      <c r="D86">
        <f t="shared" si="3"/>
        <v>3.8685626227668134E+25</v>
      </c>
    </row>
    <row r="87" spans="1:4">
      <c r="A87">
        <v>86</v>
      </c>
      <c r="B87">
        <f t="shared" si="5"/>
        <v>3655</v>
      </c>
      <c r="C87" s="122">
        <f t="shared" si="4"/>
        <v>552.65876890438039</v>
      </c>
      <c r="D87">
        <f t="shared" si="3"/>
        <v>7.7371252455336267E+25</v>
      </c>
    </row>
    <row r="88" spans="1:4">
      <c r="A88">
        <v>87</v>
      </c>
      <c r="B88">
        <f t="shared" si="5"/>
        <v>3741</v>
      </c>
      <c r="C88" s="122">
        <f t="shared" si="4"/>
        <v>560.53608413883944</v>
      </c>
      <c r="D88">
        <f t="shared" si="3"/>
        <v>1.5474250491067253E+26</v>
      </c>
    </row>
    <row r="89" spans="1:4">
      <c r="A89">
        <v>88</v>
      </c>
      <c r="B89">
        <f t="shared" si="5"/>
        <v>3828</v>
      </c>
      <c r="C89" s="122">
        <f t="shared" si="4"/>
        <v>568.4299824400822</v>
      </c>
      <c r="D89">
        <f t="shared" si="3"/>
        <v>3.0948500982134507E+26</v>
      </c>
    </row>
    <row r="90" spans="1:4">
      <c r="A90">
        <v>89</v>
      </c>
      <c r="B90">
        <f t="shared" si="5"/>
        <v>3916</v>
      </c>
      <c r="C90" s="122">
        <f t="shared" si="4"/>
        <v>576.34027535600944</v>
      </c>
      <c r="D90">
        <f t="shared" si="3"/>
        <v>6.1897001964269014E+26</v>
      </c>
    </row>
    <row r="91" spans="1:4">
      <c r="A91">
        <v>90</v>
      </c>
      <c r="B91">
        <f t="shared" si="5"/>
        <v>4005</v>
      </c>
      <c r="C91" s="122">
        <f t="shared" si="4"/>
        <v>584.26677866967077</v>
      </c>
      <c r="D91">
        <f t="shared" si="3"/>
        <v>1.2379400392853803E+27</v>
      </c>
    </row>
    <row r="92" spans="1:4">
      <c r="A92">
        <v>91</v>
      </c>
      <c r="B92">
        <f t="shared" si="5"/>
        <v>4095</v>
      </c>
      <c r="C92" s="122">
        <f t="shared" si="4"/>
        <v>592.20931225808135</v>
      </c>
      <c r="D92">
        <f t="shared" si="3"/>
        <v>2.4758800785707605E+27</v>
      </c>
    </row>
    <row r="93" spans="1:4">
      <c r="A93">
        <v>92</v>
      </c>
      <c r="B93">
        <f t="shared" si="5"/>
        <v>4186</v>
      </c>
      <c r="C93" s="122">
        <f t="shared" si="4"/>
        <v>600.16769995724519</v>
      </c>
      <c r="D93">
        <f t="shared" si="3"/>
        <v>4.9517601571415211E+27</v>
      </c>
    </row>
    <row r="94" spans="1:4">
      <c r="A94">
        <v>93</v>
      </c>
      <c r="B94">
        <f t="shared" si="5"/>
        <v>4278</v>
      </c>
      <c r="C94" s="122">
        <f t="shared" si="4"/>
        <v>608.14176943304699</v>
      </c>
      <c r="D94">
        <f t="shared" si="3"/>
        <v>9.9035203142830422E+27</v>
      </c>
    </row>
    <row r="95" spans="1:4">
      <c r="A95">
        <v>94</v>
      </c>
      <c r="B95">
        <f t="shared" si="5"/>
        <v>4371</v>
      </c>
      <c r="C95" s="122">
        <f t="shared" si="4"/>
        <v>616.13135205769788</v>
      </c>
      <c r="D95">
        <f t="shared" si="3"/>
        <v>1.9807040628566084E+28</v>
      </c>
    </row>
    <row r="96" spans="1:4">
      <c r="A96">
        <v>95</v>
      </c>
      <c r="B96">
        <f t="shared" si="5"/>
        <v>4465</v>
      </c>
      <c r="C96" s="122">
        <f t="shared" si="4"/>
        <v>624.13628279144007</v>
      </c>
      <c r="D96">
        <f t="shared" si="3"/>
        <v>3.9614081257132169E+28</v>
      </c>
    </row>
    <row r="97" spans="1:4">
      <c r="A97">
        <v>96</v>
      </c>
      <c r="B97">
        <f t="shared" si="5"/>
        <v>4560</v>
      </c>
      <c r="C97" s="122">
        <f t="shared" si="4"/>
        <v>632.15640006923104</v>
      </c>
      <c r="D97">
        <f t="shared" si="3"/>
        <v>7.9228162514264338E+28</v>
      </c>
    </row>
    <row r="98" spans="1:4">
      <c r="A98">
        <v>97</v>
      </c>
      <c r="B98">
        <f t="shared" si="5"/>
        <v>4656</v>
      </c>
      <c r="C98" s="122">
        <f t="shared" si="4"/>
        <v>640.19154569215141</v>
      </c>
      <c r="D98">
        <f t="shared" si="3"/>
        <v>1.5845632502852868E+29</v>
      </c>
    </row>
    <row r="99" spans="1:4">
      <c r="A99">
        <v>98</v>
      </c>
      <c r="B99">
        <f t="shared" si="5"/>
        <v>4753</v>
      </c>
      <c r="C99" s="122">
        <f t="shared" si="4"/>
        <v>648.24156472329048</v>
      </c>
      <c r="D99">
        <f t="shared" si="3"/>
        <v>3.1691265005705735E+29</v>
      </c>
    </row>
    <row r="100" spans="1:4">
      <c r="A100">
        <v>99</v>
      </c>
      <c r="B100">
        <f t="shared" si="5"/>
        <v>4851</v>
      </c>
      <c r="C100" s="122">
        <f t="shared" si="4"/>
        <v>656.30630538788137</v>
      </c>
      <c r="D100">
        <f t="shared" si="3"/>
        <v>6.338253001141147E+29</v>
      </c>
    </row>
    <row r="101" spans="1:4">
      <c r="A101">
        <v>100</v>
      </c>
      <c r="B101">
        <f t="shared" si="5"/>
        <v>4950</v>
      </c>
      <c r="C101" s="122">
        <f t="shared" si="4"/>
        <v>664.38561897747252</v>
      </c>
      <c r="D101">
        <f t="shared" si="3"/>
        <v>1.2676506002282294E+30</v>
      </c>
    </row>
    <row r="102" spans="1:4">
      <c r="A102">
        <v>101</v>
      </c>
      <c r="B102">
        <f t="shared" si="5"/>
        <v>5050</v>
      </c>
      <c r="C102" s="122">
        <f t="shared" si="4"/>
        <v>672.47935975793132</v>
      </c>
      <c r="D102">
        <f t="shared" si="3"/>
        <v>2.5353012004564588E+30</v>
      </c>
    </row>
    <row r="103" spans="1:4">
      <c r="A103">
        <v>102</v>
      </c>
      <c r="B103">
        <f t="shared" si="5"/>
        <v>5151</v>
      </c>
      <c r="C103" s="122">
        <f t="shared" si="4"/>
        <v>680.58738488109248</v>
      </c>
      <c r="D103">
        <f t="shared" si="3"/>
        <v>5.0706024009129176E+30</v>
      </c>
    </row>
    <row r="104" spans="1:4">
      <c r="A104">
        <v>103</v>
      </c>
      <c r="B104">
        <f t="shared" si="5"/>
        <v>5253</v>
      </c>
      <c r="C104" s="122">
        <f t="shared" si="4"/>
        <v>688.70955429987146</v>
      </c>
      <c r="D104">
        <f t="shared" si="3"/>
        <v>1.0141204801825835E+31</v>
      </c>
    </row>
    <row r="105" spans="1:4">
      <c r="A105">
        <v>104</v>
      </c>
      <c r="B105">
        <f t="shared" si="5"/>
        <v>5356</v>
      </c>
      <c r="C105" s="122">
        <f t="shared" si="4"/>
        <v>696.84573068667351</v>
      </c>
      <c r="D105">
        <f t="shared" si="3"/>
        <v>2.028240960365167E+31</v>
      </c>
    </row>
    <row r="106" spans="1:4">
      <c r="A106">
        <v>105</v>
      </c>
      <c r="B106">
        <f t="shared" si="5"/>
        <v>5460</v>
      </c>
      <c r="C106" s="122">
        <f t="shared" si="4"/>
        <v>704.9957793549429</v>
      </c>
      <c r="D106">
        <f t="shared" si="3"/>
        <v>4.0564819207303341E+31</v>
      </c>
    </row>
    <row r="107" spans="1:4">
      <c r="A107">
        <v>106</v>
      </c>
      <c r="B107">
        <f t="shared" si="5"/>
        <v>5565</v>
      </c>
      <c r="C107" s="122">
        <f t="shared" si="4"/>
        <v>713.15956818369909</v>
      </c>
      <c r="D107">
        <f t="shared" si="3"/>
        <v>8.1129638414606682E+31</v>
      </c>
    </row>
    <row r="108" spans="1:4">
      <c r="A108">
        <v>107</v>
      </c>
      <c r="B108">
        <f t="shared" si="5"/>
        <v>5671</v>
      </c>
      <c r="C108" s="122">
        <f t="shared" si="4"/>
        <v>721.33696754492269</v>
      </c>
      <c r="D108">
        <f t="shared" si="3"/>
        <v>1.6225927682921336E+32</v>
      </c>
    </row>
    <row r="109" spans="1:4">
      <c r="A109">
        <v>108</v>
      </c>
      <c r="B109">
        <f t="shared" si="5"/>
        <v>5778</v>
      </c>
      <c r="C109" s="122">
        <f t="shared" si="4"/>
        <v>729.5278502336547</v>
      </c>
      <c r="D109">
        <f t="shared" si="3"/>
        <v>3.2451855365842673E+32</v>
      </c>
    </row>
    <row r="110" spans="1:4">
      <c r="A110">
        <v>109</v>
      </c>
      <c r="B110">
        <f t="shared" si="5"/>
        <v>5886</v>
      </c>
      <c r="C110" s="122">
        <f t="shared" si="4"/>
        <v>737.73209140068491</v>
      </c>
      <c r="D110">
        <f t="shared" si="3"/>
        <v>6.4903710731685345E+32</v>
      </c>
    </row>
    <row r="111" spans="1:4">
      <c r="A111">
        <v>110</v>
      </c>
      <c r="B111">
        <f t="shared" si="5"/>
        <v>5995</v>
      </c>
      <c r="C111" s="122">
        <f t="shared" si="4"/>
        <v>745.94956848771255</v>
      </c>
      <c r="D111">
        <f t="shared" si="3"/>
        <v>1.2980742146337069E+33</v>
      </c>
    </row>
    <row r="112" spans="1:4">
      <c r="A112">
        <v>111</v>
      </c>
      <c r="B112">
        <f t="shared" si="5"/>
        <v>6105</v>
      </c>
      <c r="C112" s="122">
        <f t="shared" si="4"/>
        <v>754.18016116486183</v>
      </c>
      <c r="D112">
        <f t="shared" si="3"/>
        <v>2.5961484292674138E+33</v>
      </c>
    </row>
    <row r="113" spans="1:4">
      <c r="A113">
        <v>112</v>
      </c>
      <c r="B113">
        <f t="shared" si="5"/>
        <v>6216</v>
      </c>
      <c r="C113" s="122">
        <f t="shared" si="4"/>
        <v>762.42375127045159</v>
      </c>
      <c r="D113">
        <f t="shared" si="3"/>
        <v>5.1922968585348276E+33</v>
      </c>
    </row>
    <row r="114" spans="1:4">
      <c r="A114">
        <v>113</v>
      </c>
      <c r="B114">
        <f t="shared" si="5"/>
        <v>6328</v>
      </c>
      <c r="C114" s="122">
        <f t="shared" si="4"/>
        <v>770.68022275291628</v>
      </c>
      <c r="D114">
        <f t="shared" si="3"/>
        <v>1.0384593717069655E+34</v>
      </c>
    </row>
    <row r="115" spans="1:4">
      <c r="A115">
        <v>114</v>
      </c>
      <c r="B115">
        <f t="shared" si="5"/>
        <v>6441</v>
      </c>
      <c r="C115" s="122">
        <f t="shared" si="4"/>
        <v>778.9494616147806</v>
      </c>
      <c r="D115">
        <f t="shared" si="3"/>
        <v>2.0769187434139311E+34</v>
      </c>
    </row>
    <row r="116" spans="1:4">
      <c r="A116">
        <v>115</v>
      </c>
      <c r="B116">
        <f t="shared" si="5"/>
        <v>6555</v>
      </c>
      <c r="C116" s="122">
        <f t="shared" si="4"/>
        <v>787.23135585860325</v>
      </c>
      <c r="D116">
        <f t="shared" si="3"/>
        <v>4.1538374868278621E+34</v>
      </c>
    </row>
    <row r="117" spans="1:4">
      <c r="A117">
        <v>116</v>
      </c>
      <c r="B117">
        <f t="shared" si="5"/>
        <v>6670</v>
      </c>
      <c r="C117" s="122">
        <f t="shared" si="4"/>
        <v>795.52579543479828</v>
      </c>
      <c r="D117">
        <f t="shared" si="3"/>
        <v>8.3076749736557242E+34</v>
      </c>
    </row>
    <row r="118" spans="1:4">
      <c r="A118">
        <v>117</v>
      </c>
      <c r="B118">
        <f t="shared" si="5"/>
        <v>6786</v>
      </c>
      <c r="C118" s="122">
        <f t="shared" si="4"/>
        <v>803.83267219125833</v>
      </c>
      <c r="D118">
        <f t="shared" si="3"/>
        <v>1.6615349947311448E+35</v>
      </c>
    </row>
    <row r="119" spans="1:4">
      <c r="A119">
        <v>118</v>
      </c>
      <c r="B119">
        <f t="shared" si="5"/>
        <v>6903</v>
      </c>
      <c r="C119" s="122">
        <f t="shared" si="4"/>
        <v>812.15187982469729</v>
      </c>
      <c r="D119">
        <f t="shared" si="3"/>
        <v>3.3230699894622897E+35</v>
      </c>
    </row>
    <row r="120" spans="1:4">
      <c r="A120">
        <v>119</v>
      </c>
      <c r="B120">
        <f t="shared" si="5"/>
        <v>7021</v>
      </c>
      <c r="C120" s="122">
        <f t="shared" si="4"/>
        <v>820.4833138336453</v>
      </c>
      <c r="D120">
        <f t="shared" si="3"/>
        <v>6.6461399789245794E+35</v>
      </c>
    </row>
    <row r="121" spans="1:4">
      <c r="A121">
        <v>120</v>
      </c>
      <c r="B121">
        <f t="shared" si="5"/>
        <v>7140</v>
      </c>
      <c r="C121" s="122">
        <f t="shared" si="4"/>
        <v>828.82687147302227</v>
      </c>
      <c r="D121">
        <f t="shared" si="3"/>
        <v>1.3292279957849159E+36</v>
      </c>
    </row>
    <row r="122" spans="1:4">
      <c r="A122">
        <v>121</v>
      </c>
      <c r="B122">
        <f t="shared" si="5"/>
        <v>7260</v>
      </c>
      <c r="C122" s="122">
        <f t="shared" si="4"/>
        <v>837.18245171022602</v>
      </c>
      <c r="D122">
        <f t="shared" si="3"/>
        <v>2.6584559915698317E+36</v>
      </c>
    </row>
    <row r="123" spans="1:4">
      <c r="A123">
        <v>122</v>
      </c>
      <c r="B123">
        <f t="shared" si="5"/>
        <v>7381</v>
      </c>
      <c r="C123" s="122">
        <f t="shared" si="4"/>
        <v>845.54995518267219</v>
      </c>
      <c r="D123">
        <f t="shared" si="3"/>
        <v>5.3169119831396635E+36</v>
      </c>
    </row>
    <row r="124" spans="1:4">
      <c r="A124">
        <v>123</v>
      </c>
      <c r="B124">
        <f t="shared" si="5"/>
        <v>7503</v>
      </c>
      <c r="C124" s="122">
        <f t="shared" si="4"/>
        <v>853.92928415672645</v>
      </c>
      <c r="D124">
        <f t="shared" si="3"/>
        <v>1.0633823966279327E+37</v>
      </c>
    </row>
    <row r="125" spans="1:4">
      <c r="A125">
        <v>124</v>
      </c>
      <c r="B125">
        <f t="shared" si="5"/>
        <v>7626</v>
      </c>
      <c r="C125" s="122">
        <f t="shared" si="4"/>
        <v>862.32034248797265</v>
      </c>
      <c r="D125">
        <f t="shared" si="3"/>
        <v>2.1267647932558654E+37</v>
      </c>
    </row>
    <row r="126" spans="1:4">
      <c r="A126">
        <v>125</v>
      </c>
      <c r="B126">
        <f t="shared" si="5"/>
        <v>7750</v>
      </c>
      <c r="C126" s="122">
        <f t="shared" si="4"/>
        <v>870.72303558276099</v>
      </c>
      <c r="D126">
        <f t="shared" si="3"/>
        <v>4.2535295865117308E+37</v>
      </c>
    </row>
    <row r="127" spans="1:4">
      <c r="A127">
        <v>126</v>
      </c>
      <c r="B127">
        <f t="shared" si="5"/>
        <v>7875</v>
      </c>
      <c r="C127" s="122">
        <f t="shared" si="4"/>
        <v>879.13727036098953</v>
      </c>
      <c r="D127">
        <f t="shared" si="3"/>
        <v>8.5070591730234616E+37</v>
      </c>
    </row>
    <row r="128" spans="1:4">
      <c r="A128">
        <v>127</v>
      </c>
      <c r="B128">
        <f t="shared" si="5"/>
        <v>8001</v>
      </c>
      <c r="C128" s="122">
        <f t="shared" si="4"/>
        <v>887.56295522006508</v>
      </c>
      <c r="D128">
        <f t="shared" si="3"/>
        <v>1.7014118346046923E+38</v>
      </c>
    </row>
    <row r="129" spans="1:4">
      <c r="A129">
        <v>128</v>
      </c>
      <c r="B129">
        <f t="shared" si="5"/>
        <v>8128</v>
      </c>
      <c r="C129" s="122">
        <f t="shared" si="4"/>
        <v>896</v>
      </c>
      <c r="D129">
        <f t="shared" si="3"/>
        <v>3.4028236692093846E+38</v>
      </c>
    </row>
    <row r="130" spans="1:4">
      <c r="A130">
        <v>129</v>
      </c>
      <c r="B130">
        <f t="shared" si="5"/>
        <v>8256</v>
      </c>
      <c r="C130" s="122">
        <f t="shared" si="4"/>
        <v>904.44831594959976</v>
      </c>
      <c r="D130">
        <f t="shared" ref="D130:D193" si="6">POWER(2,A130)</f>
        <v>6.8056473384187693E+38</v>
      </c>
    </row>
    <row r="131" spans="1:4">
      <c r="A131">
        <v>130</v>
      </c>
      <c r="B131">
        <f t="shared" si="5"/>
        <v>8385</v>
      </c>
      <c r="C131" s="122">
        <f t="shared" ref="C131:C194" si="7">+A131*LOG(A131,2)</f>
        <v>912.90781569369904</v>
      </c>
      <c r="D131">
        <f t="shared" si="6"/>
        <v>1.3611294676837539E+39</v>
      </c>
    </row>
    <row r="132" spans="1:4">
      <c r="A132">
        <v>131</v>
      </c>
      <c r="B132">
        <f t="shared" ref="B132:B195" si="8">+B131+A131</f>
        <v>8515</v>
      </c>
      <c r="C132" s="122">
        <f t="shared" si="7"/>
        <v>921.37841320140592</v>
      </c>
      <c r="D132">
        <f t="shared" si="6"/>
        <v>2.7222589353675077E+39</v>
      </c>
    </row>
    <row r="133" spans="1:4">
      <c r="A133">
        <v>132</v>
      </c>
      <c r="B133">
        <f t="shared" si="8"/>
        <v>8646</v>
      </c>
      <c r="C133" s="122">
        <f t="shared" si="7"/>
        <v>929.86002375531586</v>
      </c>
      <c r="D133">
        <f t="shared" si="6"/>
        <v>5.4445178707350154E+39</v>
      </c>
    </row>
    <row r="134" spans="1:4">
      <c r="A134">
        <v>133</v>
      </c>
      <c r="B134">
        <f t="shared" si="8"/>
        <v>8778</v>
      </c>
      <c r="C134" s="122">
        <f t="shared" si="7"/>
        <v>938.3525639216582</v>
      </c>
      <c r="D134">
        <f t="shared" si="6"/>
        <v>1.0889035741470031E+40</v>
      </c>
    </row>
    <row r="135" spans="1:4">
      <c r="A135">
        <v>134</v>
      </c>
      <c r="B135">
        <f t="shared" si="8"/>
        <v>8911</v>
      </c>
      <c r="C135" s="122">
        <f t="shared" si="7"/>
        <v>946.85595152134147</v>
      </c>
      <c r="D135">
        <f t="shared" si="6"/>
        <v>2.1778071482940062E+40</v>
      </c>
    </row>
    <row r="136" spans="1:4">
      <c r="A136">
        <v>135</v>
      </c>
      <c r="B136">
        <f t="shared" si="8"/>
        <v>9045</v>
      </c>
      <c r="C136" s="122">
        <f t="shared" si="7"/>
        <v>955.37010560186229</v>
      </c>
      <c r="D136">
        <f t="shared" si="6"/>
        <v>4.3556142965880123E+40</v>
      </c>
    </row>
    <row r="137" spans="1:4">
      <c r="A137">
        <v>136</v>
      </c>
      <c r="B137">
        <f t="shared" si="8"/>
        <v>9180</v>
      </c>
      <c r="C137" s="122">
        <f t="shared" si="7"/>
        <v>963.89494641004626</v>
      </c>
      <c r="D137">
        <f t="shared" si="6"/>
        <v>8.7112285931760247E+40</v>
      </c>
    </row>
    <row r="138" spans="1:4">
      <c r="A138">
        <v>137</v>
      </c>
      <c r="B138">
        <f t="shared" si="8"/>
        <v>9316</v>
      </c>
      <c r="C138" s="122">
        <f t="shared" si="7"/>
        <v>972.43039536559218</v>
      </c>
      <c r="D138">
        <f t="shared" si="6"/>
        <v>1.7422457186352049E+41</v>
      </c>
    </row>
    <row r="139" spans="1:4">
      <c r="A139">
        <v>138</v>
      </c>
      <c r="B139">
        <f t="shared" si="8"/>
        <v>9453</v>
      </c>
      <c r="C139" s="122">
        <f t="shared" si="7"/>
        <v>980.97637503538749</v>
      </c>
      <c r="D139">
        <f t="shared" si="6"/>
        <v>3.4844914372704099E+41</v>
      </c>
    </row>
    <row r="140" spans="1:4">
      <c r="A140">
        <v>139</v>
      </c>
      <c r="B140">
        <f t="shared" si="8"/>
        <v>9591</v>
      </c>
      <c r="C140" s="122">
        <f t="shared" si="7"/>
        <v>989.53280910856756</v>
      </c>
      <c r="D140">
        <f t="shared" si="6"/>
        <v>6.9689828745408197E+41</v>
      </c>
    </row>
    <row r="141" spans="1:4">
      <c r="A141">
        <v>140</v>
      </c>
      <c r="B141">
        <f t="shared" si="8"/>
        <v>9730</v>
      </c>
      <c r="C141" s="122">
        <f t="shared" si="7"/>
        <v>998.09962237229524</v>
      </c>
      <c r="D141">
        <f t="shared" si="6"/>
        <v>1.3937965749081639E+42</v>
      </c>
    </row>
    <row r="142" spans="1:4">
      <c r="A142">
        <v>141</v>
      </c>
      <c r="B142">
        <f t="shared" si="8"/>
        <v>9870</v>
      </c>
      <c r="C142" s="122">
        <f t="shared" si="7"/>
        <v>1006.6767406882299</v>
      </c>
      <c r="D142">
        <f t="shared" si="6"/>
        <v>2.7875931498163279E+42</v>
      </c>
    </row>
    <row r="143" spans="1:4">
      <c r="A143">
        <v>142</v>
      </c>
      <c r="B143">
        <f t="shared" si="8"/>
        <v>10011</v>
      </c>
      <c r="C143" s="122">
        <f t="shared" si="7"/>
        <v>1015.2640909696648</v>
      </c>
      <c r="D143">
        <f t="shared" si="6"/>
        <v>5.5751862996326558E+42</v>
      </c>
    </row>
    <row r="144" spans="1:4">
      <c r="A144">
        <v>143</v>
      </c>
      <c r="B144">
        <f t="shared" si="8"/>
        <v>10153</v>
      </c>
      <c r="C144" s="122">
        <f t="shared" si="7"/>
        <v>1023.8616011593097</v>
      </c>
      <c r="D144">
        <f t="shared" si="6"/>
        <v>1.1150372599265312E+43</v>
      </c>
    </row>
    <row r="145" spans="1:4">
      <c r="A145">
        <v>144</v>
      </c>
      <c r="B145">
        <f t="shared" si="8"/>
        <v>10296</v>
      </c>
      <c r="C145" s="122">
        <f t="shared" si="7"/>
        <v>1032.4692002076931</v>
      </c>
      <c r="D145">
        <f t="shared" si="6"/>
        <v>2.2300745198530623E+43</v>
      </c>
    </row>
    <row r="146" spans="1:4">
      <c r="A146">
        <v>145</v>
      </c>
      <c r="B146">
        <f t="shared" si="8"/>
        <v>10440</v>
      </c>
      <c r="C146" s="122">
        <f t="shared" si="7"/>
        <v>1041.0868180521654</v>
      </c>
      <c r="D146">
        <f t="shared" si="6"/>
        <v>4.4601490397061246E+43</v>
      </c>
    </row>
    <row r="147" spans="1:4">
      <c r="A147">
        <v>146</v>
      </c>
      <c r="B147">
        <f t="shared" si="8"/>
        <v>10585</v>
      </c>
      <c r="C147" s="122">
        <f t="shared" si="7"/>
        <v>1049.7143855964825</v>
      </c>
      <c r="D147">
        <f t="shared" si="6"/>
        <v>8.9202980794122493E+43</v>
      </c>
    </row>
    <row r="148" spans="1:4">
      <c r="A148">
        <v>147</v>
      </c>
      <c r="B148">
        <f t="shared" si="8"/>
        <v>10731</v>
      </c>
      <c r="C148" s="122">
        <f t="shared" si="7"/>
        <v>1058.3518346909457</v>
      </c>
      <c r="D148">
        <f t="shared" si="6"/>
        <v>1.7840596158824499E+44</v>
      </c>
    </row>
    <row r="149" spans="1:4">
      <c r="A149">
        <v>148</v>
      </c>
      <c r="B149">
        <f t="shared" si="8"/>
        <v>10878</v>
      </c>
      <c r="C149" s="122">
        <f t="shared" si="7"/>
        <v>1066.9990981130845</v>
      </c>
      <c r="D149">
        <f t="shared" si="6"/>
        <v>3.5681192317648997E+44</v>
      </c>
    </row>
    <row r="150" spans="1:4">
      <c r="A150">
        <v>149</v>
      </c>
      <c r="B150">
        <f t="shared" si="8"/>
        <v>11026</v>
      </c>
      <c r="C150" s="122">
        <f t="shared" si="7"/>
        <v>1075.6561095488621</v>
      </c>
      <c r="D150">
        <f t="shared" si="6"/>
        <v>7.1362384635297994E+44</v>
      </c>
    </row>
    <row r="151" spans="1:4">
      <c r="A151">
        <v>150</v>
      </c>
      <c r="B151">
        <f t="shared" si="8"/>
        <v>11175</v>
      </c>
      <c r="C151" s="122">
        <f t="shared" si="7"/>
        <v>1084.3228035743821</v>
      </c>
      <c r="D151">
        <f t="shared" si="6"/>
        <v>1.4272476927059599E+45</v>
      </c>
    </row>
    <row r="152" spans="1:4">
      <c r="A152">
        <v>151</v>
      </c>
      <c r="B152">
        <f t="shared" si="8"/>
        <v>11325</v>
      </c>
      <c r="C152" s="122">
        <f t="shared" si="7"/>
        <v>1092.999115638087</v>
      </c>
      <c r="D152">
        <f t="shared" si="6"/>
        <v>2.8544953854119198E+45</v>
      </c>
    </row>
    <row r="153" spans="1:4">
      <c r="A153">
        <v>152</v>
      </c>
      <c r="B153">
        <f t="shared" si="8"/>
        <v>11476</v>
      </c>
      <c r="C153" s="122">
        <f t="shared" si="7"/>
        <v>1101.6849820434252</v>
      </c>
      <c r="D153">
        <f t="shared" si="6"/>
        <v>5.7089907708238395E+45</v>
      </c>
    </row>
    <row r="154" spans="1:4">
      <c r="A154">
        <v>153</v>
      </c>
      <c r="B154">
        <f t="shared" si="8"/>
        <v>11628</v>
      </c>
      <c r="C154" s="122">
        <f t="shared" si="7"/>
        <v>1110.3803399319759</v>
      </c>
      <c r="D154">
        <f t="shared" si="6"/>
        <v>1.1417981541647679E+46</v>
      </c>
    </row>
    <row r="155" spans="1:4">
      <c r="A155">
        <v>154</v>
      </c>
      <c r="B155">
        <f t="shared" si="8"/>
        <v>11781</v>
      </c>
      <c r="C155" s="122">
        <f t="shared" si="7"/>
        <v>1119.085127267015</v>
      </c>
      <c r="D155">
        <f t="shared" si="6"/>
        <v>2.2835963083295358E+46</v>
      </c>
    </row>
    <row r="156" spans="1:4">
      <c r="A156">
        <v>155</v>
      </c>
      <c r="B156">
        <f t="shared" si="8"/>
        <v>11935</v>
      </c>
      <c r="C156" s="122">
        <f t="shared" si="7"/>
        <v>1127.799282817507</v>
      </c>
      <c r="D156">
        <f t="shared" si="6"/>
        <v>4.5671926166590716E+46</v>
      </c>
    </row>
    <row r="157" spans="1:4">
      <c r="A157">
        <v>156</v>
      </c>
      <c r="B157">
        <f t="shared" si="8"/>
        <v>12090</v>
      </c>
      <c r="C157" s="122">
        <f t="shared" si="7"/>
        <v>1136.5227461425109</v>
      </c>
      <c r="D157">
        <f t="shared" si="6"/>
        <v>9.1343852333181432E+46</v>
      </c>
    </row>
    <row r="158" spans="1:4">
      <c r="A158">
        <v>157</v>
      </c>
      <c r="B158">
        <f t="shared" si="8"/>
        <v>12246</v>
      </c>
      <c r="C158" s="122">
        <f t="shared" si="7"/>
        <v>1145.2554575759855</v>
      </c>
      <c r="D158">
        <f t="shared" si="6"/>
        <v>1.8268770466636286E+47</v>
      </c>
    </row>
    <row r="159" spans="1:4">
      <c r="A159">
        <v>158</v>
      </c>
      <c r="B159">
        <f t="shared" si="8"/>
        <v>12403</v>
      </c>
      <c r="C159" s="122">
        <f t="shared" si="7"/>
        <v>1153.9973582119824</v>
      </c>
      <c r="D159">
        <f t="shared" si="6"/>
        <v>3.6537540933272573E+47</v>
      </c>
    </row>
    <row r="160" spans="1:4">
      <c r="A160">
        <v>159</v>
      </c>
      <c r="B160">
        <f t="shared" si="8"/>
        <v>12561</v>
      </c>
      <c r="C160" s="122">
        <f t="shared" si="7"/>
        <v>1162.7483898902126</v>
      </c>
      <c r="D160">
        <f t="shared" si="6"/>
        <v>7.3075081866545146E+47</v>
      </c>
    </row>
    <row r="161" spans="1:4">
      <c r="A161">
        <v>160</v>
      </c>
      <c r="B161">
        <f t="shared" si="8"/>
        <v>12720</v>
      </c>
      <c r="C161" s="122">
        <f t="shared" si="7"/>
        <v>1171.5084951819779</v>
      </c>
      <c r="D161">
        <f t="shared" si="6"/>
        <v>1.4615016373309029E+48</v>
      </c>
    </row>
    <row r="162" spans="1:4">
      <c r="A162">
        <v>161</v>
      </c>
      <c r="B162">
        <f t="shared" si="8"/>
        <v>12880</v>
      </c>
      <c r="C162" s="122">
        <f t="shared" si="7"/>
        <v>1180.2776173764535</v>
      </c>
      <c r="D162">
        <f t="shared" si="6"/>
        <v>2.9230032746618058E+48</v>
      </c>
    </row>
    <row r="163" spans="1:4">
      <c r="A163">
        <v>162</v>
      </c>
      <c r="B163">
        <f t="shared" si="8"/>
        <v>13041</v>
      </c>
      <c r="C163" s="122">
        <f t="shared" si="7"/>
        <v>1189.0557004673092</v>
      </c>
      <c r="D163">
        <f t="shared" si="6"/>
        <v>5.8460065493236117E+48</v>
      </c>
    </row>
    <row r="164" spans="1:4">
      <c r="A164">
        <v>163</v>
      </c>
      <c r="B164">
        <f t="shared" si="8"/>
        <v>13203</v>
      </c>
      <c r="C164" s="122">
        <f t="shared" si="7"/>
        <v>1197.8426891396657</v>
      </c>
      <c r="D164">
        <f t="shared" si="6"/>
        <v>1.1692013098647223E+49</v>
      </c>
    </row>
    <row r="165" spans="1:4">
      <c r="A165">
        <v>164</v>
      </c>
      <c r="B165">
        <f t="shared" si="8"/>
        <v>13366</v>
      </c>
      <c r="C165" s="122">
        <f t="shared" si="7"/>
        <v>1206.638528757366</v>
      </c>
      <c r="D165">
        <f t="shared" si="6"/>
        <v>2.3384026197294447E+49</v>
      </c>
    </row>
    <row r="166" spans="1:4">
      <c r="A166">
        <v>165</v>
      </c>
      <c r="B166">
        <f t="shared" si="8"/>
        <v>13530</v>
      </c>
      <c r="C166" s="122">
        <f t="shared" si="7"/>
        <v>1215.4431653505594</v>
      </c>
      <c r="D166">
        <f t="shared" si="6"/>
        <v>4.6768052394588893E+49</v>
      </c>
    </row>
    <row r="167" spans="1:4">
      <c r="A167">
        <v>166</v>
      </c>
      <c r="B167">
        <f t="shared" si="8"/>
        <v>13695</v>
      </c>
      <c r="C167" s="122">
        <f t="shared" si="7"/>
        <v>1224.2565456035895</v>
      </c>
      <c r="D167">
        <f t="shared" si="6"/>
        <v>9.3536104789177787E+49</v>
      </c>
    </row>
    <row r="168" spans="1:4">
      <c r="A168">
        <v>167</v>
      </c>
      <c r="B168">
        <f t="shared" si="8"/>
        <v>13861</v>
      </c>
      <c r="C168" s="122">
        <f t="shared" si="7"/>
        <v>1233.0786168431669</v>
      </c>
      <c r="D168">
        <f t="shared" si="6"/>
        <v>1.8707220957835557E+50</v>
      </c>
    </row>
    <row r="169" spans="1:4">
      <c r="A169">
        <v>168</v>
      </c>
      <c r="B169">
        <f t="shared" si="8"/>
        <v>14028</v>
      </c>
      <c r="C169" s="122">
        <f t="shared" si="7"/>
        <v>1241.9093270268318</v>
      </c>
      <c r="D169">
        <f t="shared" si="6"/>
        <v>3.7414441915671115E+50</v>
      </c>
    </row>
    <row r="170" spans="1:4">
      <c r="A170">
        <v>169</v>
      </c>
      <c r="B170">
        <f t="shared" si="8"/>
        <v>14196</v>
      </c>
      <c r="C170" s="122">
        <f t="shared" si="7"/>
        <v>1250.7486247316892</v>
      </c>
      <c r="D170">
        <f t="shared" si="6"/>
        <v>7.4828883831342229E+50</v>
      </c>
    </row>
    <row r="171" spans="1:4">
      <c r="A171">
        <v>170</v>
      </c>
      <c r="B171">
        <f t="shared" si="8"/>
        <v>14365</v>
      </c>
      <c r="C171" s="122">
        <f t="shared" si="7"/>
        <v>1259.5964591434094</v>
      </c>
      <c r="D171">
        <f t="shared" si="6"/>
        <v>1.4965776766268446E+51</v>
      </c>
    </row>
    <row r="172" spans="1:4">
      <c r="A172">
        <v>171</v>
      </c>
      <c r="B172">
        <f t="shared" si="8"/>
        <v>14535</v>
      </c>
      <c r="C172" s="122">
        <f t="shared" si="7"/>
        <v>1268.4527800454887</v>
      </c>
      <c r="D172">
        <f t="shared" si="6"/>
        <v>2.9931553532536892E+51</v>
      </c>
    </row>
    <row r="173" spans="1:4">
      <c r="A173">
        <v>172</v>
      </c>
      <c r="B173">
        <f t="shared" si="8"/>
        <v>14706</v>
      </c>
      <c r="C173" s="122">
        <f t="shared" si="7"/>
        <v>1277.3175378087608</v>
      </c>
      <c r="D173">
        <f t="shared" si="6"/>
        <v>5.9863107065073784E+51</v>
      </c>
    </row>
    <row r="174" spans="1:4">
      <c r="A174">
        <v>173</v>
      </c>
      <c r="B174">
        <f t="shared" si="8"/>
        <v>14878</v>
      </c>
      <c r="C174" s="122">
        <f t="shared" si="7"/>
        <v>1286.1906833811536</v>
      </c>
      <c r="D174">
        <f t="shared" si="6"/>
        <v>1.1972621413014757E+52</v>
      </c>
    </row>
    <row r="175" spans="1:4">
      <c r="A175">
        <v>174</v>
      </c>
      <c r="B175">
        <f t="shared" si="8"/>
        <v>15051</v>
      </c>
      <c r="C175" s="122">
        <f t="shared" si="7"/>
        <v>1295.0721682776789</v>
      </c>
      <c r="D175">
        <f t="shared" si="6"/>
        <v>2.3945242826029513E+52</v>
      </c>
    </row>
    <row r="176" spans="1:4">
      <c r="A176">
        <v>175</v>
      </c>
      <c r="B176">
        <f t="shared" si="8"/>
        <v>15225</v>
      </c>
      <c r="C176" s="122">
        <f t="shared" si="7"/>
        <v>1303.9619445706578</v>
      </c>
      <c r="D176">
        <f t="shared" si="6"/>
        <v>4.7890485652059027E+52</v>
      </c>
    </row>
    <row r="177" spans="1:4">
      <c r="A177">
        <v>176</v>
      </c>
      <c r="B177">
        <f t="shared" si="8"/>
        <v>15400</v>
      </c>
      <c r="C177" s="122">
        <f t="shared" si="7"/>
        <v>1312.8599648801644</v>
      </c>
      <c r="D177">
        <f t="shared" si="6"/>
        <v>9.5780971304118054E+52</v>
      </c>
    </row>
    <row r="178" spans="1:4">
      <c r="A178">
        <v>177</v>
      </c>
      <c r="B178">
        <f t="shared" si="8"/>
        <v>15576</v>
      </c>
      <c r="C178" s="122">
        <f t="shared" si="7"/>
        <v>1321.7661823646906</v>
      </c>
      <c r="D178">
        <f t="shared" si="6"/>
        <v>1.9156194260823611E+53</v>
      </c>
    </row>
    <row r="179" spans="1:4">
      <c r="A179">
        <v>178</v>
      </c>
      <c r="B179">
        <f t="shared" si="8"/>
        <v>15753</v>
      </c>
      <c r="C179" s="122">
        <f t="shared" si="7"/>
        <v>1330.6805507120189</v>
      </c>
      <c r="D179">
        <f t="shared" si="6"/>
        <v>3.8312388521647221E+53</v>
      </c>
    </row>
    <row r="180" spans="1:4">
      <c r="A180">
        <v>179</v>
      </c>
      <c r="B180">
        <f t="shared" si="8"/>
        <v>15931</v>
      </c>
      <c r="C180" s="122">
        <f t="shared" si="7"/>
        <v>1339.6030241303019</v>
      </c>
      <c r="D180">
        <f t="shared" si="6"/>
        <v>7.6624777043294443E+53</v>
      </c>
    </row>
    <row r="181" spans="1:4">
      <c r="A181">
        <v>180</v>
      </c>
      <c r="B181">
        <f t="shared" si="8"/>
        <v>16110</v>
      </c>
      <c r="C181" s="122">
        <f t="shared" si="7"/>
        <v>1348.5335573393415</v>
      </c>
      <c r="D181">
        <f t="shared" si="6"/>
        <v>1.5324955408658889E+54</v>
      </c>
    </row>
    <row r="182" spans="1:4">
      <c r="A182">
        <v>181</v>
      </c>
      <c r="B182">
        <f t="shared" si="8"/>
        <v>16290</v>
      </c>
      <c r="C182" s="122">
        <f t="shared" si="7"/>
        <v>1357.4721055620603</v>
      </c>
      <c r="D182">
        <f t="shared" si="6"/>
        <v>3.0649910817317777E+54</v>
      </c>
    </row>
    <row r="183" spans="1:4">
      <c r="A183">
        <v>182</v>
      </c>
      <c r="B183">
        <f t="shared" si="8"/>
        <v>16471</v>
      </c>
      <c r="C183" s="122">
        <f t="shared" si="7"/>
        <v>1366.4186245161627</v>
      </c>
      <c r="D183">
        <f t="shared" si="6"/>
        <v>6.1299821634635554E+54</v>
      </c>
    </row>
    <row r="184" spans="1:4">
      <c r="A184">
        <v>183</v>
      </c>
      <c r="B184">
        <f t="shared" si="8"/>
        <v>16653</v>
      </c>
      <c r="C184" s="122">
        <f t="shared" si="7"/>
        <v>1375.3730704059799</v>
      </c>
      <c r="D184">
        <f t="shared" si="6"/>
        <v>1.2259964326927111E+55</v>
      </c>
    </row>
    <row r="185" spans="1:4">
      <c r="A185">
        <v>184</v>
      </c>
      <c r="B185">
        <f t="shared" si="8"/>
        <v>16836</v>
      </c>
      <c r="C185" s="122">
        <f t="shared" si="7"/>
        <v>1384.3353999144904</v>
      </c>
      <c r="D185">
        <f t="shared" si="6"/>
        <v>2.4519928653854222E+55</v>
      </c>
    </row>
    <row r="186" spans="1:4">
      <c r="A186">
        <v>185</v>
      </c>
      <c r="B186">
        <f t="shared" si="8"/>
        <v>17020</v>
      </c>
      <c r="C186" s="122">
        <f t="shared" si="7"/>
        <v>1393.3055701955177</v>
      </c>
      <c r="D186">
        <f t="shared" si="6"/>
        <v>4.9039857307708443E+55</v>
      </c>
    </row>
    <row r="187" spans="1:4">
      <c r="A187">
        <v>186</v>
      </c>
      <c r="B187">
        <f t="shared" si="8"/>
        <v>17205</v>
      </c>
      <c r="C187" s="122">
        <f t="shared" si="7"/>
        <v>1402.283538866094</v>
      </c>
      <c r="D187">
        <f t="shared" si="6"/>
        <v>9.8079714615416887E+55</v>
      </c>
    </row>
    <row r="188" spans="1:4">
      <c r="A188">
        <v>187</v>
      </c>
      <c r="B188">
        <f t="shared" si="8"/>
        <v>17391</v>
      </c>
      <c r="C188" s="122">
        <f t="shared" si="7"/>
        <v>1411.2692639989882</v>
      </c>
      <c r="D188">
        <f t="shared" si="6"/>
        <v>1.9615942923083377E+56</v>
      </c>
    </row>
    <row r="189" spans="1:4">
      <c r="A189">
        <v>188</v>
      </c>
      <c r="B189">
        <f t="shared" si="8"/>
        <v>17578</v>
      </c>
      <c r="C189" s="122">
        <f t="shared" si="7"/>
        <v>1420.2627041153958</v>
      </c>
      <c r="D189">
        <f t="shared" si="6"/>
        <v>3.9231885846166755E+56</v>
      </c>
    </row>
    <row r="190" spans="1:4">
      <c r="A190">
        <v>189</v>
      </c>
      <c r="B190">
        <f t="shared" si="8"/>
        <v>17766</v>
      </c>
      <c r="C190" s="122">
        <f t="shared" si="7"/>
        <v>1429.2638181777827</v>
      </c>
      <c r="D190">
        <f t="shared" si="6"/>
        <v>7.846377169233351E+56</v>
      </c>
    </row>
    <row r="191" spans="1:4">
      <c r="A191">
        <v>190</v>
      </c>
      <c r="B191">
        <f t="shared" si="8"/>
        <v>17955</v>
      </c>
      <c r="C191" s="122">
        <f t="shared" si="7"/>
        <v>1438.2725655828801</v>
      </c>
      <c r="D191">
        <f t="shared" si="6"/>
        <v>1.5692754338466702E+57</v>
      </c>
    </row>
    <row r="192" spans="1:4">
      <c r="A192">
        <v>191</v>
      </c>
      <c r="B192">
        <f t="shared" si="8"/>
        <v>18145</v>
      </c>
      <c r="C192" s="122">
        <f t="shared" si="7"/>
        <v>1447.2889061548281</v>
      </c>
      <c r="D192">
        <f t="shared" si="6"/>
        <v>3.1385508676933404E+57</v>
      </c>
    </row>
    <row r="193" spans="1:4">
      <c r="A193">
        <v>192</v>
      </c>
      <c r="B193">
        <f t="shared" si="8"/>
        <v>18336</v>
      </c>
      <c r="C193" s="122">
        <f t="shared" si="7"/>
        <v>1456.3128001384621</v>
      </c>
      <c r="D193">
        <f t="shared" si="6"/>
        <v>6.2771017353866808E+57</v>
      </c>
    </row>
    <row r="194" spans="1:4">
      <c r="A194">
        <v>193</v>
      </c>
      <c r="B194">
        <f t="shared" si="8"/>
        <v>18528</v>
      </c>
      <c r="C194" s="122">
        <f t="shared" si="7"/>
        <v>1465.3442081927396</v>
      </c>
      <c r="D194">
        <f t="shared" ref="D194:D257" si="9">POWER(2,A194)</f>
        <v>1.2554203470773362E+58</v>
      </c>
    </row>
    <row r="195" spans="1:4">
      <c r="A195">
        <v>194</v>
      </c>
      <c r="B195">
        <f t="shared" si="8"/>
        <v>18721</v>
      </c>
      <c r="C195" s="122">
        <f t="shared" ref="C195:C257" si="10">+A195*LOG(A195,2)</f>
        <v>1474.3830913843028</v>
      </c>
      <c r="D195">
        <f t="shared" si="9"/>
        <v>2.5108406941546723E+58</v>
      </c>
    </row>
    <row r="196" spans="1:4">
      <c r="A196">
        <v>195</v>
      </c>
      <c r="B196">
        <f t="shared" ref="B196:B257" si="11">+B195+A195</f>
        <v>18915</v>
      </c>
      <c r="C196" s="122">
        <f t="shared" si="10"/>
        <v>1483.4294111811741</v>
      </c>
      <c r="D196">
        <f t="shared" si="9"/>
        <v>5.0216813883093446E+58</v>
      </c>
    </row>
    <row r="197" spans="1:4">
      <c r="A197">
        <v>196</v>
      </c>
      <c r="B197">
        <f t="shared" si="11"/>
        <v>19110</v>
      </c>
      <c r="C197" s="122">
        <f t="shared" si="10"/>
        <v>1492.4831294465807</v>
      </c>
      <c r="D197">
        <f t="shared" si="9"/>
        <v>1.0043362776618689E+59</v>
      </c>
    </row>
    <row r="198" spans="1:4">
      <c r="A198">
        <v>197</v>
      </c>
      <c r="B198">
        <f t="shared" si="11"/>
        <v>19306</v>
      </c>
      <c r="C198" s="122">
        <f t="shared" si="10"/>
        <v>1501.5442084329061</v>
      </c>
      <c r="D198">
        <f t="shared" si="9"/>
        <v>2.0086725553237378E+59</v>
      </c>
    </row>
    <row r="199" spans="1:4">
      <c r="A199">
        <v>198</v>
      </c>
      <c r="B199">
        <f t="shared" si="11"/>
        <v>19503</v>
      </c>
      <c r="C199" s="122">
        <f t="shared" si="10"/>
        <v>1510.6126107757627</v>
      </c>
      <c r="D199">
        <f t="shared" si="9"/>
        <v>4.0173451106474757E+59</v>
      </c>
    </row>
    <row r="200" spans="1:4">
      <c r="A200">
        <v>199</v>
      </c>
      <c r="B200">
        <f t="shared" si="11"/>
        <v>19701</v>
      </c>
      <c r="C200" s="122">
        <f t="shared" si="10"/>
        <v>1519.6882994881862</v>
      </c>
      <c r="D200">
        <f t="shared" si="9"/>
        <v>8.0346902212949514E+59</v>
      </c>
    </row>
    <row r="201" spans="1:4">
      <c r="A201">
        <v>200</v>
      </c>
      <c r="B201">
        <f t="shared" si="11"/>
        <v>19900</v>
      </c>
      <c r="C201" s="122">
        <f t="shared" si="10"/>
        <v>1528.7712379549448</v>
      </c>
      <c r="D201">
        <f t="shared" si="9"/>
        <v>1.6069380442589903E+60</v>
      </c>
    </row>
    <row r="202" spans="1:4">
      <c r="A202">
        <v>201</v>
      </c>
      <c r="B202">
        <f t="shared" si="11"/>
        <v>20100</v>
      </c>
      <c r="C202" s="122">
        <f t="shared" si="10"/>
        <v>1537.8613899269646</v>
      </c>
      <c r="D202">
        <f t="shared" si="9"/>
        <v>3.2138760885179806E+60</v>
      </c>
    </row>
    <row r="203" spans="1:4">
      <c r="A203">
        <v>202</v>
      </c>
      <c r="B203">
        <f t="shared" si="11"/>
        <v>20301</v>
      </c>
      <c r="C203" s="122">
        <f t="shared" si="10"/>
        <v>1546.9587195158626</v>
      </c>
      <c r="D203">
        <f t="shared" si="9"/>
        <v>6.4277521770359611E+60</v>
      </c>
    </row>
    <row r="204" spans="1:4">
      <c r="A204">
        <v>203</v>
      </c>
      <c r="B204">
        <f t="shared" si="11"/>
        <v>20503</v>
      </c>
      <c r="C204" s="122">
        <f t="shared" si="10"/>
        <v>1556.0631911885907</v>
      </c>
      <c r="D204">
        <f t="shared" si="9"/>
        <v>1.2855504354071922E+61</v>
      </c>
    </row>
    <row r="205" spans="1:4">
      <c r="A205">
        <v>204</v>
      </c>
      <c r="B205">
        <f t="shared" si="11"/>
        <v>20706</v>
      </c>
      <c r="C205" s="122">
        <f t="shared" si="10"/>
        <v>1565.174769762185</v>
      </c>
      <c r="D205">
        <f t="shared" si="9"/>
        <v>2.5711008708143844E+61</v>
      </c>
    </row>
    <row r="206" spans="1:4">
      <c r="A206">
        <v>205</v>
      </c>
      <c r="B206">
        <f t="shared" si="11"/>
        <v>20910</v>
      </c>
      <c r="C206" s="122">
        <f t="shared" si="10"/>
        <v>1574.2934203986165</v>
      </c>
      <c r="D206">
        <f t="shared" si="9"/>
        <v>5.1422017416287689E+61</v>
      </c>
    </row>
    <row r="207" spans="1:4">
      <c r="A207">
        <v>206</v>
      </c>
      <c r="B207">
        <f t="shared" si="11"/>
        <v>21115</v>
      </c>
      <c r="C207" s="122">
        <f t="shared" si="10"/>
        <v>1583.4191085997429</v>
      </c>
      <c r="D207">
        <f t="shared" si="9"/>
        <v>1.0284403483257538E+62</v>
      </c>
    </row>
    <row r="208" spans="1:4">
      <c r="A208">
        <v>207</v>
      </c>
      <c r="B208">
        <f t="shared" si="11"/>
        <v>21321</v>
      </c>
      <c r="C208" s="122">
        <f t="shared" si="10"/>
        <v>1592.5518002023603</v>
      </c>
      <c r="D208">
        <f t="shared" si="9"/>
        <v>2.0568806966515076E+62</v>
      </c>
    </row>
    <row r="209" spans="1:4">
      <c r="A209">
        <v>208</v>
      </c>
      <c r="B209">
        <f t="shared" si="11"/>
        <v>21528</v>
      </c>
      <c r="C209" s="122">
        <f t="shared" si="10"/>
        <v>1601.6914613733472</v>
      </c>
      <c r="D209">
        <f t="shared" si="9"/>
        <v>4.1137613933030151E+62</v>
      </c>
    </row>
    <row r="210" spans="1:4">
      <c r="A210">
        <v>209</v>
      </c>
      <c r="B210">
        <f t="shared" si="11"/>
        <v>21736</v>
      </c>
      <c r="C210" s="122">
        <f t="shared" si="10"/>
        <v>1610.8380586049045</v>
      </c>
      <c r="D210">
        <f t="shared" si="9"/>
        <v>8.2275227866060302E+62</v>
      </c>
    </row>
    <row r="211" spans="1:4">
      <c r="A211">
        <v>210</v>
      </c>
      <c r="B211">
        <f t="shared" si="11"/>
        <v>21945</v>
      </c>
      <c r="C211" s="122">
        <f t="shared" si="10"/>
        <v>1619.9915587098858</v>
      </c>
      <c r="D211">
        <f t="shared" si="9"/>
        <v>1.645504557321206E+63</v>
      </c>
    </row>
    <row r="212" spans="1:4">
      <c r="A212">
        <v>211</v>
      </c>
      <c r="B212">
        <f t="shared" si="11"/>
        <v>22155</v>
      </c>
      <c r="C212" s="122">
        <f t="shared" si="10"/>
        <v>1629.1519288172162</v>
      </c>
      <c r="D212">
        <f t="shared" si="9"/>
        <v>3.2910091146424121E+63</v>
      </c>
    </row>
    <row r="213" spans="1:4">
      <c r="A213">
        <v>212</v>
      </c>
      <c r="B213">
        <f t="shared" si="11"/>
        <v>22366</v>
      </c>
      <c r="C213" s="122">
        <f t="shared" si="10"/>
        <v>1638.3191363673984</v>
      </c>
      <c r="D213">
        <f t="shared" si="9"/>
        <v>6.5820182292848242E+63</v>
      </c>
    </row>
    <row r="214" spans="1:4">
      <c r="A214">
        <v>213</v>
      </c>
      <c r="B214">
        <f t="shared" si="11"/>
        <v>22578</v>
      </c>
      <c r="C214" s="122">
        <f t="shared" si="10"/>
        <v>1647.4931491081038</v>
      </c>
      <c r="D214">
        <f t="shared" si="9"/>
        <v>1.3164036458569648E+64</v>
      </c>
    </row>
    <row r="215" spans="1:4">
      <c r="A215">
        <v>214</v>
      </c>
      <c r="B215">
        <f t="shared" si="11"/>
        <v>22791</v>
      </c>
      <c r="C215" s="122">
        <f t="shared" si="10"/>
        <v>1656.6739350898454</v>
      </c>
      <c r="D215">
        <f t="shared" si="9"/>
        <v>2.6328072917139297E+64</v>
      </c>
    </row>
    <row r="216" spans="1:4">
      <c r="A216">
        <v>215</v>
      </c>
      <c r="B216">
        <f t="shared" si="11"/>
        <v>23005</v>
      </c>
      <c r="C216" s="122">
        <f t="shared" si="10"/>
        <v>1665.8614626617339</v>
      </c>
      <c r="D216">
        <f t="shared" si="9"/>
        <v>5.2656145834278593E+64</v>
      </c>
    </row>
    <row r="217" spans="1:4">
      <c r="A217">
        <v>216</v>
      </c>
      <c r="B217">
        <f t="shared" si="11"/>
        <v>23220</v>
      </c>
      <c r="C217" s="122">
        <f t="shared" si="10"/>
        <v>1675.0557004673094</v>
      </c>
      <c r="D217">
        <f t="shared" si="9"/>
        <v>1.0531229166855719E+65</v>
      </c>
    </row>
    <row r="218" spans="1:4">
      <c r="A218">
        <v>217</v>
      </c>
      <c r="B218">
        <f t="shared" si="11"/>
        <v>23436</v>
      </c>
      <c r="C218" s="122">
        <f t="shared" si="10"/>
        <v>1684.2566174404521</v>
      </c>
      <c r="D218">
        <f t="shared" si="9"/>
        <v>2.1062458333711437E+65</v>
      </c>
    </row>
    <row r="219" spans="1:4">
      <c r="A219">
        <v>218</v>
      </c>
      <c r="B219">
        <f t="shared" si="11"/>
        <v>23653</v>
      </c>
      <c r="C219" s="122">
        <f t="shared" si="10"/>
        <v>1693.4641828013698</v>
      </c>
      <c r="D219">
        <f t="shared" si="9"/>
        <v>4.2124916667422875E+65</v>
      </c>
    </row>
    <row r="220" spans="1:4">
      <c r="A220">
        <v>219</v>
      </c>
      <c r="B220">
        <f t="shared" si="11"/>
        <v>23871</v>
      </c>
      <c r="C220" s="122">
        <f t="shared" si="10"/>
        <v>1702.6783660526571</v>
      </c>
      <c r="D220">
        <f t="shared" si="9"/>
        <v>8.4249833334845749E+65</v>
      </c>
    </row>
    <row r="221" spans="1:4">
      <c r="A221">
        <v>220</v>
      </c>
      <c r="B221">
        <f t="shared" si="11"/>
        <v>24090</v>
      </c>
      <c r="C221" s="122">
        <f t="shared" si="10"/>
        <v>1711.8991369754253</v>
      </c>
      <c r="D221">
        <f t="shared" si="9"/>
        <v>1.684996666696915E+66</v>
      </c>
    </row>
    <row r="222" spans="1:4">
      <c r="A222">
        <v>221</v>
      </c>
      <c r="B222">
        <f t="shared" si="11"/>
        <v>24310</v>
      </c>
      <c r="C222" s="122">
        <f t="shared" si="10"/>
        <v>1721.1264656255064</v>
      </c>
      <c r="D222">
        <f t="shared" si="9"/>
        <v>3.36999333339383E+66</v>
      </c>
    </row>
    <row r="223" spans="1:4">
      <c r="A223">
        <v>222</v>
      </c>
      <c r="B223">
        <f t="shared" si="11"/>
        <v>24531</v>
      </c>
      <c r="C223" s="122">
        <f t="shared" si="10"/>
        <v>1730.3603223297237</v>
      </c>
      <c r="D223">
        <f t="shared" si="9"/>
        <v>6.7399866667876599E+66</v>
      </c>
    </row>
    <row r="224" spans="1:4">
      <c r="A224">
        <v>223</v>
      </c>
      <c r="B224">
        <f t="shared" si="11"/>
        <v>24753</v>
      </c>
      <c r="C224" s="122">
        <f t="shared" si="10"/>
        <v>1739.600677682228</v>
      </c>
      <c r="D224">
        <f t="shared" si="9"/>
        <v>1.347997333357532E+67</v>
      </c>
    </row>
    <row r="225" spans="1:4">
      <c r="A225">
        <v>224</v>
      </c>
      <c r="B225">
        <f t="shared" si="11"/>
        <v>24976</v>
      </c>
      <c r="C225" s="122">
        <f t="shared" si="10"/>
        <v>1748.8475025409032</v>
      </c>
      <c r="D225">
        <f t="shared" si="9"/>
        <v>2.695994666715064E+67</v>
      </c>
    </row>
    <row r="226" spans="1:4">
      <c r="A226">
        <v>225</v>
      </c>
      <c r="B226">
        <f t="shared" si="11"/>
        <v>25200</v>
      </c>
      <c r="C226" s="122">
        <f t="shared" si="10"/>
        <v>1758.1007680238333</v>
      </c>
      <c r="D226">
        <f t="shared" si="9"/>
        <v>5.391989333430128E+67</v>
      </c>
    </row>
    <row r="227" spans="1:4">
      <c r="A227">
        <v>226</v>
      </c>
      <c r="B227">
        <f t="shared" si="11"/>
        <v>25425</v>
      </c>
      <c r="C227" s="122">
        <f t="shared" si="10"/>
        <v>1767.3604455058326</v>
      </c>
      <c r="D227">
        <f t="shared" si="9"/>
        <v>1.0783978666860256E+68</v>
      </c>
    </row>
    <row r="228" spans="1:4">
      <c r="A228">
        <v>227</v>
      </c>
      <c r="B228">
        <f t="shared" si="11"/>
        <v>25651</v>
      </c>
      <c r="C228" s="122">
        <f t="shared" si="10"/>
        <v>1776.6265066150379</v>
      </c>
      <c r="D228">
        <f t="shared" si="9"/>
        <v>2.1567957333720512E+68</v>
      </c>
    </row>
    <row r="229" spans="1:4">
      <c r="A229">
        <v>228</v>
      </c>
      <c r="B229">
        <f t="shared" si="11"/>
        <v>25878</v>
      </c>
      <c r="C229" s="122">
        <f t="shared" si="10"/>
        <v>1785.8989232295612</v>
      </c>
      <c r="D229">
        <f t="shared" si="9"/>
        <v>4.3135914667441024E+68</v>
      </c>
    </row>
    <row r="230" spans="1:4">
      <c r="A230">
        <v>229</v>
      </c>
      <c r="B230">
        <f t="shared" si="11"/>
        <v>26106</v>
      </c>
      <c r="C230" s="122">
        <f t="shared" si="10"/>
        <v>1795.1776674742002</v>
      </c>
      <c r="D230">
        <f t="shared" si="9"/>
        <v>8.6271829334882047E+68</v>
      </c>
    </row>
    <row r="231" spans="1:4">
      <c r="A231">
        <v>230</v>
      </c>
      <c r="B231">
        <f t="shared" si="11"/>
        <v>26335</v>
      </c>
      <c r="C231" s="122">
        <f t="shared" si="10"/>
        <v>1804.4627117172065</v>
      </c>
      <c r="D231">
        <f t="shared" si="9"/>
        <v>1.7254365866976409E+69</v>
      </c>
    </row>
    <row r="232" spans="1:4">
      <c r="A232">
        <v>231</v>
      </c>
      <c r="B232">
        <f t="shared" si="11"/>
        <v>26565</v>
      </c>
      <c r="C232" s="122">
        <f t="shared" si="10"/>
        <v>1813.7540285671091</v>
      </c>
      <c r="D232">
        <f t="shared" si="9"/>
        <v>3.4508731733952819E+69</v>
      </c>
    </row>
    <row r="233" spans="1:4">
      <c r="A233">
        <v>232</v>
      </c>
      <c r="B233">
        <f t="shared" si="11"/>
        <v>26796</v>
      </c>
      <c r="C233" s="122">
        <f t="shared" si="10"/>
        <v>1823.0515908695966</v>
      </c>
      <c r="D233">
        <f t="shared" si="9"/>
        <v>6.9017463467905638E+69</v>
      </c>
    </row>
    <row r="234" spans="1:4">
      <c r="A234">
        <v>233</v>
      </c>
      <c r="B234">
        <f t="shared" si="11"/>
        <v>27028</v>
      </c>
      <c r="C234" s="122">
        <f t="shared" si="10"/>
        <v>1832.3553717044472</v>
      </c>
      <c r="D234">
        <f t="shared" si="9"/>
        <v>1.3803492693581128E+70</v>
      </c>
    </row>
    <row r="235" spans="1:4">
      <c r="A235">
        <v>234</v>
      </c>
      <c r="B235">
        <f t="shared" si="11"/>
        <v>27261</v>
      </c>
      <c r="C235" s="122">
        <f t="shared" si="10"/>
        <v>1841.6653443825167</v>
      </c>
      <c r="D235">
        <f t="shared" si="9"/>
        <v>2.7606985387162255E+70</v>
      </c>
    </row>
    <row r="236" spans="1:4">
      <c r="A236">
        <v>235</v>
      </c>
      <c r="B236">
        <f t="shared" si="11"/>
        <v>27495</v>
      </c>
      <c r="C236" s="122">
        <f t="shared" si="10"/>
        <v>1850.9814824427751</v>
      </c>
      <c r="D236">
        <f t="shared" si="9"/>
        <v>5.521397077432451E+70</v>
      </c>
    </row>
    <row r="237" spans="1:4">
      <c r="A237">
        <v>236</v>
      </c>
      <c r="B237">
        <f t="shared" si="11"/>
        <v>27730</v>
      </c>
      <c r="C237" s="122">
        <f t="shared" si="10"/>
        <v>1860.3037596493948</v>
      </c>
      <c r="D237">
        <f t="shared" si="9"/>
        <v>1.1042794154864902E+71</v>
      </c>
    </row>
    <row r="238" spans="1:4">
      <c r="A238">
        <v>237</v>
      </c>
      <c r="B238">
        <f t="shared" si="11"/>
        <v>27966</v>
      </c>
      <c r="C238" s="122">
        <f t="shared" si="10"/>
        <v>1869.6321499888877</v>
      </c>
      <c r="D238">
        <f t="shared" si="9"/>
        <v>2.2085588309729804E+71</v>
      </c>
    </row>
    <row r="239" spans="1:4">
      <c r="A239">
        <v>238</v>
      </c>
      <c r="B239">
        <f t="shared" si="11"/>
        <v>28203</v>
      </c>
      <c r="C239" s="122">
        <f t="shared" si="10"/>
        <v>1878.9666276672908</v>
      </c>
      <c r="D239">
        <f t="shared" si="9"/>
        <v>4.4171176619459608E+71</v>
      </c>
    </row>
    <row r="240" spans="1:4">
      <c r="A240">
        <v>239</v>
      </c>
      <c r="B240">
        <f t="shared" si="11"/>
        <v>28441</v>
      </c>
      <c r="C240" s="122">
        <f t="shared" si="10"/>
        <v>1888.3071671073992</v>
      </c>
      <c r="D240">
        <f t="shared" si="9"/>
        <v>8.8342353238919216E+71</v>
      </c>
    </row>
    <row r="241" spans="1:4">
      <c r="A241">
        <v>240</v>
      </c>
      <c r="B241">
        <f t="shared" si="11"/>
        <v>28680</v>
      </c>
      <c r="C241" s="122">
        <f t="shared" si="10"/>
        <v>1897.6537429460445</v>
      </c>
      <c r="D241">
        <f t="shared" si="9"/>
        <v>1.7668470647783843E+72</v>
      </c>
    </row>
    <row r="242" spans="1:4">
      <c r="A242">
        <v>241</v>
      </c>
      <c r="B242">
        <f t="shared" si="11"/>
        <v>28920</v>
      </c>
      <c r="C242" s="122">
        <f t="shared" si="10"/>
        <v>1907.0063300314209</v>
      </c>
      <c r="D242">
        <f t="shared" si="9"/>
        <v>3.5336941295567687E+72</v>
      </c>
    </row>
    <row r="243" spans="1:4">
      <c r="A243">
        <v>242</v>
      </c>
      <c r="B243">
        <f t="shared" si="11"/>
        <v>29161</v>
      </c>
      <c r="C243" s="122">
        <f t="shared" si="10"/>
        <v>1916.364903420452</v>
      </c>
      <c r="D243">
        <f t="shared" si="9"/>
        <v>7.0673882591135373E+72</v>
      </c>
    </row>
    <row r="244" spans="1:4">
      <c r="A244">
        <v>243</v>
      </c>
      <c r="B244">
        <f t="shared" si="11"/>
        <v>29403</v>
      </c>
      <c r="C244" s="122">
        <f t="shared" si="10"/>
        <v>1925.7294383762048</v>
      </c>
      <c r="D244">
        <f t="shared" si="9"/>
        <v>1.4134776518227075E+73</v>
      </c>
    </row>
    <row r="245" spans="1:4">
      <c r="A245">
        <v>244</v>
      </c>
      <c r="B245">
        <f t="shared" si="11"/>
        <v>29646</v>
      </c>
      <c r="C245" s="122">
        <f t="shared" si="10"/>
        <v>1935.0999103653444</v>
      </c>
      <c r="D245">
        <f t="shared" si="9"/>
        <v>2.8269553036454149E+73</v>
      </c>
    </row>
    <row r="246" spans="1:4">
      <c r="A246">
        <v>245</v>
      </c>
      <c r="B246">
        <f t="shared" si="11"/>
        <v>29890</v>
      </c>
      <c r="C246" s="122">
        <f t="shared" si="10"/>
        <v>1944.4762950556301</v>
      </c>
      <c r="D246">
        <f t="shared" si="9"/>
        <v>5.6539106072908299E+73</v>
      </c>
    </row>
    <row r="247" spans="1:4">
      <c r="A247">
        <v>246</v>
      </c>
      <c r="B247">
        <f t="shared" si="11"/>
        <v>30135</v>
      </c>
      <c r="C247" s="122">
        <f t="shared" si="10"/>
        <v>1953.8585683134529</v>
      </c>
      <c r="D247">
        <f t="shared" si="9"/>
        <v>1.130782121458166E+74</v>
      </c>
    </row>
    <row r="248" spans="1:4">
      <c r="A248">
        <v>247</v>
      </c>
      <c r="B248">
        <f t="shared" si="11"/>
        <v>30381</v>
      </c>
      <c r="C248" s="122">
        <f t="shared" si="10"/>
        <v>1963.2467062014155</v>
      </c>
      <c r="D248">
        <f t="shared" si="9"/>
        <v>2.2615642429163319E+74</v>
      </c>
    </row>
    <row r="249" spans="1:4">
      <c r="A249">
        <v>248</v>
      </c>
      <c r="B249">
        <f t="shared" si="11"/>
        <v>30628</v>
      </c>
      <c r="C249" s="122">
        <f t="shared" si="10"/>
        <v>1972.6406849759453</v>
      </c>
      <c r="D249">
        <f t="shared" si="9"/>
        <v>4.5231284858326639E+74</v>
      </c>
    </row>
    <row r="250" spans="1:4">
      <c r="A250">
        <v>249</v>
      </c>
      <c r="B250">
        <f t="shared" si="11"/>
        <v>30876</v>
      </c>
      <c r="C250" s="122">
        <f t="shared" si="10"/>
        <v>1982.040481084952</v>
      </c>
      <c r="D250">
        <f t="shared" si="9"/>
        <v>9.0462569716653278E+74</v>
      </c>
    </row>
    <row r="251" spans="1:4">
      <c r="A251">
        <v>250</v>
      </c>
      <c r="B251">
        <f t="shared" si="11"/>
        <v>31125</v>
      </c>
      <c r="C251" s="122">
        <f t="shared" si="10"/>
        <v>1991.4460711655217</v>
      </c>
      <c r="D251">
        <f t="shared" si="9"/>
        <v>1.8092513943330656E+75</v>
      </c>
    </row>
    <row r="252" spans="1:4">
      <c r="A252">
        <v>251</v>
      </c>
      <c r="B252">
        <f t="shared" si="11"/>
        <v>31375</v>
      </c>
      <c r="C252" s="122">
        <f t="shared" si="10"/>
        <v>2000.8574320416437</v>
      </c>
      <c r="D252">
        <f t="shared" si="9"/>
        <v>3.6185027886661311E+75</v>
      </c>
    </row>
    <row r="253" spans="1:4">
      <c r="A253">
        <v>252</v>
      </c>
      <c r="B253">
        <f t="shared" si="11"/>
        <v>31626</v>
      </c>
      <c r="C253" s="122">
        <f t="shared" si="10"/>
        <v>2010.2745407219791</v>
      </c>
      <c r="D253">
        <f t="shared" si="9"/>
        <v>7.2370055773322622E+75</v>
      </c>
    </row>
    <row r="254" spans="1:4">
      <c r="A254">
        <v>253</v>
      </c>
      <c r="B254">
        <f t="shared" si="11"/>
        <v>31878</v>
      </c>
      <c r="C254" s="122">
        <f t="shared" si="10"/>
        <v>2019.6973743976605</v>
      </c>
      <c r="D254">
        <f t="shared" si="9"/>
        <v>1.4474011154664524E+76</v>
      </c>
    </row>
    <row r="255" spans="1:4">
      <c r="A255">
        <v>254</v>
      </c>
      <c r="B255">
        <f t="shared" si="11"/>
        <v>32131</v>
      </c>
      <c r="C255" s="122">
        <f t="shared" si="10"/>
        <v>2029.1259104401302</v>
      </c>
      <c r="D255">
        <f t="shared" si="9"/>
        <v>2.8948022309329049E+76</v>
      </c>
    </row>
    <row r="256" spans="1:4">
      <c r="A256">
        <v>255</v>
      </c>
      <c r="B256">
        <f t="shared" si="11"/>
        <v>32385</v>
      </c>
      <c r="C256" s="122">
        <f t="shared" si="10"/>
        <v>2038.5601263990088</v>
      </c>
      <c r="D256">
        <f t="shared" si="9"/>
        <v>5.7896044618658098E+76</v>
      </c>
    </row>
    <row r="257" spans="1:4">
      <c r="A257">
        <v>256</v>
      </c>
      <c r="B257">
        <f t="shared" si="11"/>
        <v>32640</v>
      </c>
      <c r="C257" s="122">
        <f t="shared" si="10"/>
        <v>2048</v>
      </c>
      <c r="D257">
        <f t="shared" si="9"/>
        <v>1.157920892373162E+77</v>
      </c>
    </row>
  </sheetData>
  <sheetCalcPr fullCalcOnLoad="1"/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36"/>
  <sheetViews>
    <sheetView topLeftCell="A6" workbookViewId="0">
      <selection activeCell="A17" sqref="A17:AF38"/>
    </sheetView>
  </sheetViews>
  <sheetFormatPr baseColWidth="10" defaultRowHeight="15"/>
  <sheetData>
    <row r="1" spans="1:6" ht="16" thickBot="1">
      <c r="A1" s="137" t="s">
        <v>630</v>
      </c>
      <c r="B1" s="261"/>
      <c r="C1" s="264">
        <v>12</v>
      </c>
      <c r="D1" s="264"/>
      <c r="E1" s="264"/>
      <c r="F1" s="264"/>
    </row>
    <row r="2" spans="1:6" ht="16" thickBot="1">
      <c r="A2" s="138" t="s">
        <v>632</v>
      </c>
      <c r="B2" s="261"/>
      <c r="C2" s="262">
        <v>7</v>
      </c>
      <c r="D2" s="262">
        <v>15</v>
      </c>
      <c r="E2" s="262">
        <v>11</v>
      </c>
      <c r="F2" s="262">
        <v>10</v>
      </c>
    </row>
    <row r="3" spans="1:6" ht="16" thickBot="1">
      <c r="A3" s="138" t="s">
        <v>575</v>
      </c>
      <c r="B3" s="261"/>
      <c r="C3" s="262">
        <v>14</v>
      </c>
      <c r="D3" s="262">
        <v>15</v>
      </c>
      <c r="E3" s="262">
        <v>17</v>
      </c>
      <c r="F3" s="262">
        <v>11</v>
      </c>
    </row>
    <row r="4" spans="1:6" ht="16" thickBot="1">
      <c r="A4" s="138" t="s">
        <v>584</v>
      </c>
      <c r="B4" s="261"/>
      <c r="C4" s="262">
        <v>17</v>
      </c>
      <c r="D4" s="262">
        <v>16</v>
      </c>
      <c r="E4" s="262">
        <v>12</v>
      </c>
      <c r="F4" s="262">
        <v>10</v>
      </c>
    </row>
    <row r="5" spans="1:6" ht="16" thickBot="1">
      <c r="A5" s="138" t="s">
        <v>568</v>
      </c>
      <c r="B5" s="261"/>
      <c r="C5" s="262">
        <v>6</v>
      </c>
      <c r="D5" s="262">
        <v>7</v>
      </c>
      <c r="E5" s="262">
        <v>7</v>
      </c>
      <c r="F5" s="262">
        <v>7</v>
      </c>
    </row>
    <row r="6" spans="1:6" ht="16" thickBot="1">
      <c r="A6" s="138" t="s">
        <v>569</v>
      </c>
      <c r="B6" s="261"/>
      <c r="C6" s="262">
        <v>7</v>
      </c>
      <c r="D6" s="262">
        <v>15</v>
      </c>
      <c r="E6" s="262">
        <v>13</v>
      </c>
      <c r="F6" s="262">
        <v>12</v>
      </c>
    </row>
    <row r="7" spans="1:6" ht="16" thickBot="1">
      <c r="A7" s="138" t="s">
        <v>571</v>
      </c>
      <c r="B7" s="261"/>
      <c r="C7" s="262">
        <v>13</v>
      </c>
      <c r="D7" s="262">
        <v>14</v>
      </c>
      <c r="E7" s="262">
        <v>11</v>
      </c>
      <c r="F7" s="262">
        <v>10</v>
      </c>
    </row>
    <row r="8" spans="1:6" ht="16" thickBot="1">
      <c r="A8" s="138" t="s">
        <v>572</v>
      </c>
      <c r="B8" s="261"/>
      <c r="C8" s="262">
        <v>7</v>
      </c>
      <c r="D8" s="262">
        <v>7</v>
      </c>
      <c r="E8" s="262">
        <v>11</v>
      </c>
      <c r="F8" s="262">
        <v>8</v>
      </c>
    </row>
    <row r="9" spans="1:6" ht="16" thickBot="1">
      <c r="A9" s="138" t="s">
        <v>574</v>
      </c>
      <c r="B9" s="261"/>
      <c r="C9" s="262">
        <v>13</v>
      </c>
      <c r="D9" s="262">
        <v>13</v>
      </c>
      <c r="E9" s="262">
        <v>13</v>
      </c>
      <c r="F9" s="262">
        <v>12</v>
      </c>
    </row>
    <row r="10" spans="1:6" ht="16" thickBot="1">
      <c r="A10" s="138" t="s">
        <v>564</v>
      </c>
      <c r="B10" s="261"/>
      <c r="C10" s="262">
        <v>13</v>
      </c>
      <c r="D10" s="262">
        <v>11</v>
      </c>
      <c r="E10" s="262">
        <v>10</v>
      </c>
      <c r="F10" s="262">
        <v>8</v>
      </c>
    </row>
    <row r="11" spans="1:6" ht="16" thickBot="1">
      <c r="A11" s="138" t="s">
        <v>565</v>
      </c>
      <c r="B11" s="261"/>
      <c r="C11" s="262">
        <v>14</v>
      </c>
      <c r="D11" s="262">
        <v>16</v>
      </c>
      <c r="E11" s="262">
        <v>14</v>
      </c>
      <c r="F11" s="262">
        <v>10</v>
      </c>
    </row>
    <row r="12" spans="1:6" ht="16" thickBot="1">
      <c r="A12" s="138" t="s">
        <v>567</v>
      </c>
      <c r="B12" s="261"/>
      <c r="C12" s="262">
        <v>17</v>
      </c>
      <c r="D12" s="262">
        <v>14</v>
      </c>
      <c r="E12" s="262">
        <v>13</v>
      </c>
      <c r="F12" s="262">
        <v>13</v>
      </c>
    </row>
    <row r="13" spans="1:6" ht="16" thickBot="1">
      <c r="A13" s="138" t="s">
        <v>40</v>
      </c>
      <c r="B13" s="261"/>
      <c r="C13" s="262">
        <v>11</v>
      </c>
      <c r="D13" s="262">
        <v>12</v>
      </c>
      <c r="E13" s="262">
        <v>12</v>
      </c>
      <c r="F13" s="262"/>
    </row>
    <row r="17" spans="1:19" ht="16" thickBot="1"/>
    <row r="18" spans="1:19" ht="16" thickBot="1">
      <c r="A18" s="137" t="s">
        <v>689</v>
      </c>
      <c r="B18" s="261"/>
      <c r="C18" s="260" t="s">
        <v>690</v>
      </c>
      <c r="D18" s="264" t="s">
        <v>585</v>
      </c>
      <c r="E18" s="264" t="s">
        <v>691</v>
      </c>
      <c r="F18" s="264" t="s">
        <v>580</v>
      </c>
      <c r="G18" s="264" t="s">
        <v>583</v>
      </c>
      <c r="H18" s="264" t="s">
        <v>634</v>
      </c>
      <c r="I18" s="264" t="s">
        <v>633</v>
      </c>
      <c r="J18" s="264" t="s">
        <v>634</v>
      </c>
      <c r="K18" s="264" t="s">
        <v>579</v>
      </c>
      <c r="L18" s="264" t="s">
        <v>579</v>
      </c>
      <c r="M18" s="264" t="s">
        <v>579</v>
      </c>
      <c r="N18" s="264" t="s">
        <v>579</v>
      </c>
      <c r="O18" s="264" t="s">
        <v>634</v>
      </c>
      <c r="P18" s="264" t="s">
        <v>579</v>
      </c>
      <c r="Q18" s="264" t="s">
        <v>579</v>
      </c>
      <c r="R18" s="264" t="s">
        <v>334</v>
      </c>
      <c r="S18" s="265" t="s">
        <v>692</v>
      </c>
    </row>
    <row r="19" spans="1:19" ht="16" thickBot="1">
      <c r="A19" s="138" t="s">
        <v>693</v>
      </c>
      <c r="B19" s="261"/>
      <c r="C19" s="260" t="s">
        <v>694</v>
      </c>
      <c r="D19" s="262" t="s">
        <v>585</v>
      </c>
      <c r="E19" s="262" t="s">
        <v>581</v>
      </c>
      <c r="F19" s="262" t="s">
        <v>585</v>
      </c>
      <c r="G19" s="262" t="s">
        <v>582</v>
      </c>
      <c r="H19" s="262" t="s">
        <v>579</v>
      </c>
      <c r="I19" s="262" t="s">
        <v>578</v>
      </c>
      <c r="J19" s="262" t="s">
        <v>578</v>
      </c>
      <c r="K19" s="262" t="s">
        <v>576</v>
      </c>
      <c r="L19" s="262" t="s">
        <v>576</v>
      </c>
      <c r="M19" s="262" t="s">
        <v>576</v>
      </c>
      <c r="N19" s="262" t="s">
        <v>576</v>
      </c>
      <c r="O19" s="262" t="s">
        <v>634</v>
      </c>
      <c r="P19" s="262" t="s">
        <v>576</v>
      </c>
      <c r="Q19" s="262" t="s">
        <v>576</v>
      </c>
      <c r="R19" s="262" t="s">
        <v>576</v>
      </c>
      <c r="S19" s="263" t="s">
        <v>695</v>
      </c>
    </row>
    <row r="20" spans="1:19" ht="16" thickBot="1">
      <c r="A20" s="138" t="s">
        <v>696</v>
      </c>
      <c r="B20" s="261"/>
      <c r="C20" s="260" t="s">
        <v>697</v>
      </c>
      <c r="D20" s="262" t="s">
        <v>585</v>
      </c>
      <c r="E20" s="262" t="s">
        <v>691</v>
      </c>
      <c r="F20" s="262" t="s">
        <v>581</v>
      </c>
      <c r="G20" s="262" t="s">
        <v>586</v>
      </c>
      <c r="H20" s="262" t="s">
        <v>636</v>
      </c>
      <c r="I20" s="262" t="s">
        <v>573</v>
      </c>
      <c r="J20" s="262" t="s">
        <v>633</v>
      </c>
      <c r="K20" s="262" t="s">
        <v>579</v>
      </c>
      <c r="L20" s="262" t="s">
        <v>579</v>
      </c>
      <c r="M20" s="262" t="s">
        <v>576</v>
      </c>
      <c r="N20" s="262" t="s">
        <v>576</v>
      </c>
      <c r="O20" s="262" t="s">
        <v>634</v>
      </c>
      <c r="P20" s="262" t="s">
        <v>579</v>
      </c>
      <c r="Q20" s="262" t="s">
        <v>576</v>
      </c>
      <c r="R20" s="262" t="s">
        <v>576</v>
      </c>
      <c r="S20" s="263" t="s">
        <v>698</v>
      </c>
    </row>
    <row r="21" spans="1:19" ht="16" thickBot="1">
      <c r="A21" s="138" t="s">
        <v>672</v>
      </c>
      <c r="B21" s="261"/>
      <c r="C21" s="260" t="s">
        <v>699</v>
      </c>
      <c r="D21" s="262" t="s">
        <v>585</v>
      </c>
      <c r="E21" s="262" t="s">
        <v>691</v>
      </c>
      <c r="F21" s="262" t="s">
        <v>700</v>
      </c>
      <c r="G21" s="262" t="s">
        <v>586</v>
      </c>
      <c r="H21" s="262" t="s">
        <v>578</v>
      </c>
      <c r="I21" s="262" t="s">
        <v>634</v>
      </c>
      <c r="J21" s="262" t="s">
        <v>636</v>
      </c>
      <c r="K21" s="262" t="s">
        <v>579</v>
      </c>
      <c r="L21" s="262" t="s">
        <v>579</v>
      </c>
      <c r="M21" s="262" t="s">
        <v>579</v>
      </c>
      <c r="N21" s="262" t="s">
        <v>579</v>
      </c>
      <c r="O21" s="262" t="s">
        <v>634</v>
      </c>
      <c r="P21" s="262" t="s">
        <v>579</v>
      </c>
      <c r="Q21" s="262" t="s">
        <v>579</v>
      </c>
      <c r="R21" s="262" t="s">
        <v>579</v>
      </c>
      <c r="S21" s="263" t="s">
        <v>701</v>
      </c>
    </row>
    <row r="22" spans="1:19" ht="16" thickBot="1">
      <c r="A22" s="138" t="s">
        <v>702</v>
      </c>
      <c r="B22" s="261"/>
      <c r="C22" s="260" t="s">
        <v>703</v>
      </c>
      <c r="D22" s="262" t="s">
        <v>580</v>
      </c>
      <c r="E22" s="262" t="s">
        <v>585</v>
      </c>
      <c r="F22" s="262" t="s">
        <v>585</v>
      </c>
      <c r="G22" s="262" t="s">
        <v>583</v>
      </c>
      <c r="H22" s="262" t="s">
        <v>634</v>
      </c>
      <c r="I22" s="262" t="s">
        <v>635</v>
      </c>
      <c r="J22" s="262" t="s">
        <v>635</v>
      </c>
      <c r="K22" s="262" t="s">
        <v>579</v>
      </c>
      <c r="L22" s="262" t="s">
        <v>579</v>
      </c>
      <c r="M22" s="262" t="s">
        <v>334</v>
      </c>
      <c r="N22" s="262" t="s">
        <v>579</v>
      </c>
      <c r="O22" s="262" t="s">
        <v>634</v>
      </c>
      <c r="P22" s="262" t="s">
        <v>579</v>
      </c>
      <c r="Q22" s="262" t="s">
        <v>578</v>
      </c>
      <c r="R22" s="262" t="s">
        <v>579</v>
      </c>
      <c r="S22" s="263" t="s">
        <v>704</v>
      </c>
    </row>
    <row r="23" spans="1:19" ht="16" thickBot="1">
      <c r="A23" s="138" t="s">
        <v>705</v>
      </c>
      <c r="B23" s="261"/>
      <c r="C23" s="260" t="s">
        <v>706</v>
      </c>
      <c r="D23" s="262" t="s">
        <v>581</v>
      </c>
      <c r="E23" s="262" t="s">
        <v>707</v>
      </c>
      <c r="F23" s="262" t="s">
        <v>581</v>
      </c>
      <c r="G23" s="262" t="s">
        <v>586</v>
      </c>
      <c r="H23" s="262" t="s">
        <v>634</v>
      </c>
      <c r="I23" s="262" t="s">
        <v>573</v>
      </c>
      <c r="J23" s="262" t="s">
        <v>637</v>
      </c>
      <c r="K23" s="262" t="s">
        <v>579</v>
      </c>
      <c r="L23" s="262" t="s">
        <v>579</v>
      </c>
      <c r="M23" s="262" t="s">
        <v>579</v>
      </c>
      <c r="N23" s="262" t="s">
        <v>637</v>
      </c>
      <c r="O23" s="262" t="s">
        <v>577</v>
      </c>
      <c r="P23" s="262" t="s">
        <v>579</v>
      </c>
      <c r="Q23" s="262" t="s">
        <v>579</v>
      </c>
      <c r="R23" s="262" t="s">
        <v>579</v>
      </c>
      <c r="S23" s="263" t="s">
        <v>570</v>
      </c>
    </row>
    <row r="24" spans="1:19" ht="16" thickBot="1">
      <c r="A24" s="138" t="s">
        <v>708</v>
      </c>
      <c r="B24" s="261"/>
      <c r="C24" s="260" t="s">
        <v>709</v>
      </c>
      <c r="D24" s="262" t="s">
        <v>566</v>
      </c>
      <c r="E24" s="262" t="s">
        <v>566</v>
      </c>
      <c r="F24" s="262" t="s">
        <v>566</v>
      </c>
      <c r="G24" s="262" t="s">
        <v>586</v>
      </c>
      <c r="H24" s="262" t="s">
        <v>634</v>
      </c>
      <c r="I24" s="262" t="s">
        <v>634</v>
      </c>
      <c r="J24" s="262" t="s">
        <v>573</v>
      </c>
      <c r="K24" s="262" t="s">
        <v>577</v>
      </c>
      <c r="L24" s="262" t="s">
        <v>579</v>
      </c>
      <c r="M24" s="262" t="s">
        <v>579</v>
      </c>
      <c r="N24" s="262" t="s">
        <v>579</v>
      </c>
      <c r="O24" s="262" t="s">
        <v>577</v>
      </c>
      <c r="P24" s="262" t="s">
        <v>579</v>
      </c>
      <c r="Q24" s="262" t="s">
        <v>579</v>
      </c>
      <c r="R24" s="262" t="s">
        <v>579</v>
      </c>
      <c r="S24" s="263" t="s">
        <v>710</v>
      </c>
    </row>
    <row r="25" spans="1:19" ht="16" thickBot="1">
      <c r="A25" s="138" t="s">
        <v>711</v>
      </c>
      <c r="B25" s="261"/>
      <c r="C25" s="260" t="s">
        <v>712</v>
      </c>
      <c r="D25" s="262" t="s">
        <v>691</v>
      </c>
      <c r="E25" s="262" t="s">
        <v>707</v>
      </c>
      <c r="F25" s="262" t="s">
        <v>581</v>
      </c>
      <c r="G25" s="262" t="s">
        <v>586</v>
      </c>
      <c r="H25" s="262" t="s">
        <v>573</v>
      </c>
      <c r="I25" s="262" t="s">
        <v>635</v>
      </c>
      <c r="J25" s="262" t="s">
        <v>573</v>
      </c>
      <c r="K25" s="262" t="s">
        <v>579</v>
      </c>
      <c r="L25" s="262" t="s">
        <v>631</v>
      </c>
      <c r="M25" s="262" t="s">
        <v>579</v>
      </c>
      <c r="N25" s="262" t="s">
        <v>579</v>
      </c>
      <c r="O25" s="262" t="s">
        <v>579</v>
      </c>
      <c r="P25" s="262" t="s">
        <v>579</v>
      </c>
      <c r="Q25" s="262" t="s">
        <v>579</v>
      </c>
      <c r="R25" s="262" t="s">
        <v>334</v>
      </c>
      <c r="S25" s="263" t="s">
        <v>713</v>
      </c>
    </row>
    <row r="26" spans="1:19" ht="16" thickBot="1">
      <c r="A26" s="138" t="s">
        <v>714</v>
      </c>
      <c r="B26" s="261"/>
      <c r="C26" s="260" t="s">
        <v>715</v>
      </c>
      <c r="D26" s="262" t="s">
        <v>334</v>
      </c>
      <c r="E26" s="262" t="s">
        <v>334</v>
      </c>
      <c r="F26" s="262" t="s">
        <v>334</v>
      </c>
      <c r="G26" s="262" t="s">
        <v>334</v>
      </c>
      <c r="H26" s="262" t="s">
        <v>334</v>
      </c>
      <c r="I26" s="262" t="s">
        <v>334</v>
      </c>
      <c r="J26" s="262" t="s">
        <v>334</v>
      </c>
      <c r="K26" s="262" t="s">
        <v>334</v>
      </c>
      <c r="L26" s="262" t="s">
        <v>334</v>
      </c>
      <c r="M26" s="262" t="s">
        <v>334</v>
      </c>
      <c r="N26" s="262" t="s">
        <v>635</v>
      </c>
      <c r="O26" s="262" t="s">
        <v>573</v>
      </c>
      <c r="P26" s="262" t="s">
        <v>334</v>
      </c>
      <c r="Q26" s="262" t="s">
        <v>334</v>
      </c>
      <c r="R26" s="262" t="s">
        <v>334</v>
      </c>
      <c r="S26" s="263" t="s">
        <v>716</v>
      </c>
    </row>
    <row r="27" spans="1:19" ht="16" thickBot="1">
      <c r="A27" s="138" t="s">
        <v>717</v>
      </c>
      <c r="B27" s="261"/>
      <c r="C27" s="260" t="s">
        <v>718</v>
      </c>
      <c r="D27" s="262" t="s">
        <v>580</v>
      </c>
      <c r="E27" s="262" t="s">
        <v>580</v>
      </c>
      <c r="F27" s="262" t="s">
        <v>581</v>
      </c>
      <c r="G27" s="262" t="s">
        <v>582</v>
      </c>
      <c r="H27" s="262" t="s">
        <v>578</v>
      </c>
      <c r="I27" s="262" t="s">
        <v>637</v>
      </c>
      <c r="J27" s="262" t="s">
        <v>631</v>
      </c>
      <c r="K27" s="262" t="s">
        <v>579</v>
      </c>
      <c r="L27" s="262" t="s">
        <v>579</v>
      </c>
      <c r="M27" s="262" t="s">
        <v>579</v>
      </c>
      <c r="N27" s="262" t="s">
        <v>579</v>
      </c>
      <c r="O27" s="262" t="s">
        <v>634</v>
      </c>
      <c r="P27" s="262" t="s">
        <v>579</v>
      </c>
      <c r="Q27" s="262" t="s">
        <v>579</v>
      </c>
      <c r="R27" s="262" t="s">
        <v>579</v>
      </c>
      <c r="S27" s="263" t="s">
        <v>719</v>
      </c>
    </row>
    <row r="28" spans="1:19" ht="16" thickBot="1">
      <c r="A28" s="138" t="s">
        <v>720</v>
      </c>
      <c r="B28" s="261"/>
      <c r="C28" s="260" t="s">
        <v>721</v>
      </c>
      <c r="D28" s="262" t="s">
        <v>334</v>
      </c>
      <c r="E28" s="262" t="s">
        <v>334</v>
      </c>
      <c r="F28" s="262" t="s">
        <v>334</v>
      </c>
      <c r="G28" s="262" t="s">
        <v>334</v>
      </c>
      <c r="H28" s="262" t="s">
        <v>334</v>
      </c>
      <c r="I28" s="262" t="s">
        <v>334</v>
      </c>
      <c r="J28" s="262" t="s">
        <v>334</v>
      </c>
      <c r="K28" s="262" t="s">
        <v>334</v>
      </c>
      <c r="L28" s="262" t="s">
        <v>334</v>
      </c>
      <c r="M28" s="262" t="s">
        <v>334</v>
      </c>
      <c r="N28" s="262" t="s">
        <v>334</v>
      </c>
      <c r="O28" s="262" t="s">
        <v>334</v>
      </c>
      <c r="P28" s="262" t="s">
        <v>334</v>
      </c>
      <c r="Q28" s="262" t="s">
        <v>334</v>
      </c>
      <c r="R28" s="262" t="s">
        <v>334</v>
      </c>
      <c r="S28" s="263" t="s">
        <v>334</v>
      </c>
    </row>
    <row r="29" spans="1:19" ht="16" thickBot="1">
      <c r="A29" s="138" t="s">
        <v>722</v>
      </c>
      <c r="B29" s="261"/>
      <c r="C29" s="260" t="s">
        <v>723</v>
      </c>
      <c r="D29" s="262" t="s">
        <v>724</v>
      </c>
      <c r="E29" s="262" t="s">
        <v>724</v>
      </c>
      <c r="F29" s="262" t="s">
        <v>334</v>
      </c>
      <c r="G29" s="262" t="s">
        <v>586</v>
      </c>
      <c r="H29" s="262" t="s">
        <v>578</v>
      </c>
      <c r="I29" s="262" t="s">
        <v>578</v>
      </c>
      <c r="J29" s="262" t="s">
        <v>636</v>
      </c>
      <c r="K29" s="262" t="s">
        <v>576</v>
      </c>
      <c r="L29" s="262" t="s">
        <v>576</v>
      </c>
      <c r="M29" s="262" t="s">
        <v>579</v>
      </c>
      <c r="N29" s="262" t="s">
        <v>576</v>
      </c>
      <c r="O29" s="262" t="s">
        <v>634</v>
      </c>
      <c r="P29" s="262" t="s">
        <v>576</v>
      </c>
      <c r="Q29" s="262" t="s">
        <v>576</v>
      </c>
      <c r="R29" s="262" t="s">
        <v>579</v>
      </c>
      <c r="S29" s="263" t="s">
        <v>725</v>
      </c>
    </row>
    <row r="30" spans="1:19" ht="16" thickBot="1">
      <c r="A30" s="138" t="s">
        <v>726</v>
      </c>
      <c r="B30" s="261"/>
      <c r="C30" s="260" t="s">
        <v>727</v>
      </c>
      <c r="D30" s="262" t="s">
        <v>585</v>
      </c>
      <c r="E30" s="262" t="s">
        <v>691</v>
      </c>
      <c r="F30" s="262" t="s">
        <v>728</v>
      </c>
      <c r="G30" s="262" t="s">
        <v>583</v>
      </c>
      <c r="H30" s="262" t="s">
        <v>633</v>
      </c>
      <c r="I30" s="262" t="s">
        <v>635</v>
      </c>
      <c r="J30" s="262" t="s">
        <v>631</v>
      </c>
      <c r="K30" s="262" t="s">
        <v>636</v>
      </c>
      <c r="L30" s="262" t="s">
        <v>579</v>
      </c>
      <c r="M30" s="262" t="s">
        <v>579</v>
      </c>
      <c r="N30" s="262" t="s">
        <v>579</v>
      </c>
      <c r="O30" s="262" t="s">
        <v>579</v>
      </c>
      <c r="P30" s="262" t="s">
        <v>579</v>
      </c>
      <c r="Q30" s="262" t="s">
        <v>579</v>
      </c>
      <c r="R30" s="262" t="s">
        <v>579</v>
      </c>
      <c r="S30" s="263" t="s">
        <v>729</v>
      </c>
    </row>
    <row r="31" spans="1:19" ht="16" thickBot="1">
      <c r="A31" s="138" t="s">
        <v>730</v>
      </c>
      <c r="B31" s="261"/>
      <c r="C31" s="260" t="s">
        <v>731</v>
      </c>
      <c r="D31" s="262" t="s">
        <v>724</v>
      </c>
      <c r="E31" s="262" t="s">
        <v>724</v>
      </c>
      <c r="F31" s="262" t="s">
        <v>724</v>
      </c>
      <c r="G31" s="262" t="s">
        <v>586</v>
      </c>
      <c r="H31" s="262" t="s">
        <v>578</v>
      </c>
      <c r="I31" s="262" t="s">
        <v>578</v>
      </c>
      <c r="J31" s="262" t="s">
        <v>636</v>
      </c>
      <c r="K31" s="262" t="s">
        <v>576</v>
      </c>
      <c r="L31" s="262" t="s">
        <v>576</v>
      </c>
      <c r="M31" s="262" t="s">
        <v>576</v>
      </c>
      <c r="N31" s="262" t="s">
        <v>576</v>
      </c>
      <c r="O31" s="262" t="s">
        <v>634</v>
      </c>
      <c r="P31" s="262" t="s">
        <v>576</v>
      </c>
      <c r="Q31" s="262" t="s">
        <v>576</v>
      </c>
      <c r="R31" s="262" t="s">
        <v>577</v>
      </c>
      <c r="S31" s="263" t="s">
        <v>732</v>
      </c>
    </row>
    <row r="32" spans="1:19" ht="16" thickBot="1">
      <c r="A32" s="138" t="s">
        <v>733</v>
      </c>
      <c r="B32" s="261"/>
      <c r="C32" s="260" t="s">
        <v>734</v>
      </c>
      <c r="D32" s="262" t="s">
        <v>735</v>
      </c>
      <c r="E32" s="262" t="s">
        <v>735</v>
      </c>
      <c r="F32" s="262" t="s">
        <v>736</v>
      </c>
      <c r="G32" s="262" t="s">
        <v>586</v>
      </c>
      <c r="H32" s="262" t="s">
        <v>578</v>
      </c>
      <c r="I32" s="262" t="s">
        <v>633</v>
      </c>
      <c r="J32" s="262" t="s">
        <v>631</v>
      </c>
      <c r="K32" s="262" t="s">
        <v>579</v>
      </c>
      <c r="L32" s="262" t="s">
        <v>579</v>
      </c>
      <c r="M32" s="262" t="s">
        <v>579</v>
      </c>
      <c r="N32" s="262" t="s">
        <v>579</v>
      </c>
      <c r="O32" s="262" t="s">
        <v>636</v>
      </c>
      <c r="P32" s="262" t="s">
        <v>577</v>
      </c>
      <c r="Q32" s="262" t="s">
        <v>579</v>
      </c>
      <c r="R32" s="262" t="s">
        <v>579</v>
      </c>
      <c r="S32" s="263" t="s">
        <v>737</v>
      </c>
    </row>
    <row r="33" spans="1:19" ht="16" thickBot="1">
      <c r="A33" s="137" t="s">
        <v>738</v>
      </c>
      <c r="B33" s="261"/>
      <c r="C33" s="260" t="s">
        <v>556</v>
      </c>
      <c r="D33" s="264" t="s">
        <v>557</v>
      </c>
      <c r="E33" s="264" t="s">
        <v>334</v>
      </c>
      <c r="F33" s="264" t="s">
        <v>557</v>
      </c>
      <c r="G33" s="264" t="s">
        <v>334</v>
      </c>
      <c r="H33" s="264" t="s">
        <v>579</v>
      </c>
      <c r="I33" s="264" t="s">
        <v>334</v>
      </c>
      <c r="J33" s="264" t="s">
        <v>631</v>
      </c>
      <c r="K33" s="264" t="s">
        <v>334</v>
      </c>
      <c r="L33" s="264" t="s">
        <v>334</v>
      </c>
      <c r="M33" s="264" t="s">
        <v>334</v>
      </c>
      <c r="N33" s="264" t="s">
        <v>334</v>
      </c>
      <c r="O33" s="264" t="s">
        <v>334</v>
      </c>
      <c r="P33" s="264" t="s">
        <v>334</v>
      </c>
      <c r="Q33" s="264" t="s">
        <v>334</v>
      </c>
      <c r="R33" s="264" t="s">
        <v>334</v>
      </c>
      <c r="S33" s="265" t="s">
        <v>558</v>
      </c>
    </row>
    <row r="34" spans="1:19" ht="16" thickBot="1">
      <c r="A34" s="138" t="s">
        <v>645</v>
      </c>
      <c r="B34" s="261"/>
      <c r="C34" s="260" t="s">
        <v>646</v>
      </c>
      <c r="D34" s="262" t="s">
        <v>691</v>
      </c>
      <c r="E34" s="262" t="s">
        <v>707</v>
      </c>
      <c r="F34" s="262" t="s">
        <v>580</v>
      </c>
      <c r="G34" s="262" t="s">
        <v>586</v>
      </c>
      <c r="H34" s="262" t="s">
        <v>637</v>
      </c>
      <c r="I34" s="262" t="s">
        <v>633</v>
      </c>
      <c r="J34" s="262" t="s">
        <v>635</v>
      </c>
      <c r="K34" s="262" t="s">
        <v>576</v>
      </c>
      <c r="L34" s="262" t="s">
        <v>579</v>
      </c>
      <c r="M34" s="262" t="s">
        <v>634</v>
      </c>
      <c r="N34" s="262" t="s">
        <v>577</v>
      </c>
      <c r="O34" s="262" t="s">
        <v>579</v>
      </c>
      <c r="P34" s="262" t="s">
        <v>631</v>
      </c>
      <c r="Q34" s="262" t="s">
        <v>579</v>
      </c>
      <c r="R34" s="262" t="s">
        <v>579</v>
      </c>
      <c r="S34" s="263" t="s">
        <v>647</v>
      </c>
    </row>
    <row r="35" spans="1:19" ht="16" thickBot="1">
      <c r="A35" s="138" t="s">
        <v>563</v>
      </c>
      <c r="B35" s="261"/>
      <c r="C35" s="260" t="s">
        <v>656</v>
      </c>
      <c r="D35" s="262" t="s">
        <v>724</v>
      </c>
      <c r="E35" s="262" t="s">
        <v>700</v>
      </c>
      <c r="F35" s="262" t="s">
        <v>657</v>
      </c>
      <c r="G35" s="262" t="s">
        <v>586</v>
      </c>
      <c r="H35" s="262" t="s">
        <v>634</v>
      </c>
      <c r="I35" s="262" t="s">
        <v>635</v>
      </c>
      <c r="J35" s="262" t="s">
        <v>635</v>
      </c>
      <c r="K35" s="262" t="s">
        <v>637</v>
      </c>
      <c r="L35" s="262" t="s">
        <v>635</v>
      </c>
      <c r="M35" s="262" t="s">
        <v>579</v>
      </c>
      <c r="N35" s="262" t="s">
        <v>579</v>
      </c>
      <c r="O35" s="262" t="s">
        <v>634</v>
      </c>
      <c r="P35" s="262" t="s">
        <v>579</v>
      </c>
      <c r="Q35" s="262" t="s">
        <v>637</v>
      </c>
      <c r="R35" s="262" t="s">
        <v>579</v>
      </c>
      <c r="S35" s="263" t="s">
        <v>658</v>
      </c>
    </row>
    <row r="36" spans="1:19" ht="16" thickBot="1">
      <c r="A36" s="375" t="s">
        <v>659</v>
      </c>
      <c r="B36" s="376"/>
      <c r="C36" s="377"/>
      <c r="D36" s="272" t="s">
        <v>660</v>
      </c>
      <c r="E36" s="272" t="s">
        <v>691</v>
      </c>
      <c r="F36" s="272" t="s">
        <v>661</v>
      </c>
      <c r="G36" s="272" t="s">
        <v>662</v>
      </c>
      <c r="H36" s="272" t="s">
        <v>663</v>
      </c>
      <c r="I36" s="272" t="s">
        <v>664</v>
      </c>
      <c r="J36" s="272" t="s">
        <v>665</v>
      </c>
      <c r="K36" s="272" t="s">
        <v>666</v>
      </c>
      <c r="L36" s="272" t="s">
        <v>667</v>
      </c>
      <c r="M36" s="272" t="s">
        <v>668</v>
      </c>
      <c r="N36" s="272" t="s">
        <v>579</v>
      </c>
      <c r="O36" s="272" t="s">
        <v>669</v>
      </c>
      <c r="P36" s="272" t="s">
        <v>670</v>
      </c>
      <c r="Q36" s="272" t="s">
        <v>666</v>
      </c>
      <c r="R36" s="272" t="s">
        <v>671</v>
      </c>
      <c r="S36" s="272">
        <v>72</v>
      </c>
    </row>
  </sheetData>
  <sheetCalcPr fullCalcOnLoad="1"/>
  <mergeCells count="1">
    <mergeCell ref="A36:C36"/>
  </mergeCells>
  <phoneticPr fontId="18" type="noConversion"/>
  <hyperlinks>
    <hyperlink ref="A1" r:id="rId1"/>
    <hyperlink ref="A18" r:id="rId2"/>
    <hyperlink ref="A33" r:id="rId3"/>
  </hyperlinks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Y28"/>
  <sheetViews>
    <sheetView topLeftCell="N1" workbookViewId="0">
      <selection activeCell="W4" sqref="W4:X21"/>
    </sheetView>
  </sheetViews>
  <sheetFormatPr baseColWidth="10" defaultRowHeight="15"/>
  <cols>
    <col min="1" max="1" width="2.75" customWidth="1"/>
    <col min="2" max="2" width="4.375" customWidth="1"/>
    <col min="3" max="3" width="28.25" customWidth="1"/>
    <col min="4" max="4" width="7.125" customWidth="1"/>
  </cols>
  <sheetData>
    <row r="1" spans="2:25" ht="16" thickBot="1"/>
    <row r="2" spans="2:25" ht="17" thickBot="1">
      <c r="B2">
        <v>1</v>
      </c>
      <c r="C2" s="170" t="s">
        <v>29</v>
      </c>
      <c r="D2" s="171">
        <v>3</v>
      </c>
      <c r="E2" s="172" t="s">
        <v>30</v>
      </c>
    </row>
    <row r="3" spans="2:25" ht="17" thickBot="1">
      <c r="B3" s="173">
        <v>2</v>
      </c>
      <c r="C3" s="166" t="s">
        <v>20</v>
      </c>
      <c r="D3" s="167">
        <v>3</v>
      </c>
      <c r="E3" s="174" t="s">
        <v>30</v>
      </c>
      <c r="P3" t="s">
        <v>677</v>
      </c>
      <c r="Q3" t="s">
        <v>600</v>
      </c>
      <c r="R3" t="s">
        <v>676</v>
      </c>
      <c r="S3" t="s">
        <v>601</v>
      </c>
      <c r="T3" t="s">
        <v>675</v>
      </c>
      <c r="U3" t="s">
        <v>674</v>
      </c>
      <c r="V3" t="s">
        <v>673</v>
      </c>
      <c r="W3" t="s">
        <v>603</v>
      </c>
      <c r="X3" t="s">
        <v>620</v>
      </c>
    </row>
    <row r="4" spans="2:25" ht="17" customHeight="1" thickBot="1">
      <c r="B4" s="173">
        <v>3</v>
      </c>
      <c r="C4" s="166" t="s">
        <v>151</v>
      </c>
      <c r="D4" s="167">
        <v>3</v>
      </c>
      <c r="E4" s="174" t="s">
        <v>30</v>
      </c>
      <c r="G4" s="137" t="s">
        <v>689</v>
      </c>
      <c r="H4" s="261"/>
      <c r="I4" s="341" t="s">
        <v>15</v>
      </c>
      <c r="J4" s="341"/>
      <c r="K4" s="341"/>
      <c r="L4" s="341"/>
      <c r="M4" s="341"/>
      <c r="N4" s="341"/>
      <c r="O4" s="341"/>
      <c r="P4" s="264" t="s">
        <v>634</v>
      </c>
      <c r="Q4" s="264" t="s">
        <v>579</v>
      </c>
      <c r="R4" s="264" t="s">
        <v>579</v>
      </c>
      <c r="S4" s="264" t="s">
        <v>579</v>
      </c>
      <c r="T4" s="264" t="s">
        <v>579</v>
      </c>
      <c r="U4" s="264" t="s">
        <v>634</v>
      </c>
      <c r="V4" s="264" t="s">
        <v>579</v>
      </c>
      <c r="W4" s="264" t="s">
        <v>579</v>
      </c>
      <c r="X4" s="264" t="s">
        <v>334</v>
      </c>
      <c r="Y4" s="265" t="s">
        <v>692</v>
      </c>
    </row>
    <row r="5" spans="2:25" ht="17" customHeight="1" thickBot="1">
      <c r="B5" s="173">
        <v>4</v>
      </c>
      <c r="C5" s="166" t="s">
        <v>152</v>
      </c>
      <c r="D5" s="167">
        <v>3</v>
      </c>
      <c r="E5" s="174" t="s">
        <v>30</v>
      </c>
      <c r="G5" s="138" t="s">
        <v>693</v>
      </c>
      <c r="H5" s="261"/>
      <c r="I5" s="341" t="s">
        <v>17</v>
      </c>
      <c r="J5" s="341"/>
      <c r="K5" s="341"/>
      <c r="L5" s="341"/>
      <c r="M5" s="341"/>
      <c r="N5" s="341"/>
      <c r="O5" s="341"/>
      <c r="P5" s="262" t="s">
        <v>578</v>
      </c>
      <c r="Q5" s="262" t="s">
        <v>576</v>
      </c>
      <c r="R5" s="262" t="s">
        <v>576</v>
      </c>
      <c r="S5" s="262" t="s">
        <v>576</v>
      </c>
      <c r="T5" s="262" t="s">
        <v>576</v>
      </c>
      <c r="U5" s="262" t="s">
        <v>634</v>
      </c>
      <c r="V5" s="262" t="s">
        <v>576</v>
      </c>
      <c r="W5" s="262" t="s">
        <v>576</v>
      </c>
      <c r="X5" s="262" t="s">
        <v>576</v>
      </c>
      <c r="Y5" s="263" t="s">
        <v>695</v>
      </c>
    </row>
    <row r="6" spans="2:25" ht="17" customHeight="1" thickBot="1">
      <c r="B6" s="173">
        <v>5</v>
      </c>
      <c r="C6" s="166" t="s">
        <v>52</v>
      </c>
      <c r="D6" s="167">
        <v>3</v>
      </c>
      <c r="E6" s="174" t="s">
        <v>53</v>
      </c>
      <c r="G6" s="138" t="s">
        <v>696</v>
      </c>
      <c r="H6" s="261"/>
      <c r="I6" s="341" t="s">
        <v>89</v>
      </c>
      <c r="J6" s="341"/>
      <c r="K6" s="341"/>
      <c r="L6" s="341"/>
      <c r="M6" s="341"/>
      <c r="N6" s="341"/>
      <c r="O6" s="341"/>
      <c r="P6" s="262" t="s">
        <v>633</v>
      </c>
      <c r="Q6" s="262" t="s">
        <v>579</v>
      </c>
      <c r="R6" s="262" t="s">
        <v>579</v>
      </c>
      <c r="S6" s="262" t="s">
        <v>576</v>
      </c>
      <c r="T6" s="262" t="s">
        <v>576</v>
      </c>
      <c r="U6" s="262" t="s">
        <v>634</v>
      </c>
      <c r="V6" s="262" t="s">
        <v>579</v>
      </c>
      <c r="W6" s="262" t="s">
        <v>576</v>
      </c>
      <c r="X6" s="262" t="s">
        <v>576</v>
      </c>
      <c r="Y6" s="263" t="s">
        <v>698</v>
      </c>
    </row>
    <row r="7" spans="2:25" ht="17" customHeight="1" thickBot="1">
      <c r="B7" s="173">
        <v>6</v>
      </c>
      <c r="C7" s="166" t="s">
        <v>54</v>
      </c>
      <c r="D7" s="167">
        <v>3</v>
      </c>
      <c r="E7" s="174" t="s">
        <v>53</v>
      </c>
      <c r="G7" s="138" t="s">
        <v>672</v>
      </c>
      <c r="H7" s="261"/>
      <c r="I7" s="341" t="s">
        <v>1</v>
      </c>
      <c r="J7" s="341"/>
      <c r="K7" s="341"/>
      <c r="L7" s="341"/>
      <c r="M7" s="341"/>
      <c r="N7" s="341"/>
      <c r="O7" s="341"/>
      <c r="P7" s="262" t="s">
        <v>636</v>
      </c>
      <c r="Q7" s="262" t="s">
        <v>579</v>
      </c>
      <c r="R7" s="262" t="s">
        <v>579</v>
      </c>
      <c r="S7" s="262" t="s">
        <v>579</v>
      </c>
      <c r="T7" s="262" t="s">
        <v>579</v>
      </c>
      <c r="U7" s="262" t="s">
        <v>634</v>
      </c>
      <c r="V7" s="262" t="s">
        <v>579</v>
      </c>
      <c r="W7" s="262" t="s">
        <v>579</v>
      </c>
      <c r="X7" s="262" t="s">
        <v>579</v>
      </c>
      <c r="Y7" s="263" t="s">
        <v>701</v>
      </c>
    </row>
    <row r="8" spans="2:25" ht="17" customHeight="1" thickBot="1">
      <c r="B8" s="173">
        <v>7</v>
      </c>
      <c r="C8" s="166" t="s">
        <v>56</v>
      </c>
      <c r="D8" s="167">
        <v>3</v>
      </c>
      <c r="E8" s="174" t="s">
        <v>53</v>
      </c>
      <c r="G8" s="138" t="s">
        <v>702</v>
      </c>
      <c r="H8" s="261"/>
      <c r="I8" s="341" t="s">
        <v>26</v>
      </c>
      <c r="J8" s="341"/>
      <c r="K8" s="341"/>
      <c r="L8" s="341"/>
      <c r="M8" s="341"/>
      <c r="N8" s="341"/>
      <c r="O8" s="341"/>
      <c r="P8" s="262" t="s">
        <v>635</v>
      </c>
      <c r="Q8" s="262" t="s">
        <v>579</v>
      </c>
      <c r="R8" s="262" t="s">
        <v>579</v>
      </c>
      <c r="S8" s="262" t="s">
        <v>334</v>
      </c>
      <c r="T8" s="262" t="s">
        <v>579</v>
      </c>
      <c r="U8" s="262" t="s">
        <v>634</v>
      </c>
      <c r="V8" s="262" t="s">
        <v>579</v>
      </c>
      <c r="W8" s="262" t="s">
        <v>578</v>
      </c>
      <c r="X8" s="262" t="s">
        <v>579</v>
      </c>
      <c r="Y8" s="263" t="s">
        <v>704</v>
      </c>
    </row>
    <row r="9" spans="2:25" ht="17" customHeight="1" thickBot="1">
      <c r="B9" s="173">
        <v>8</v>
      </c>
      <c r="C9" s="166" t="s">
        <v>97</v>
      </c>
      <c r="D9" s="167">
        <v>3</v>
      </c>
      <c r="E9" s="174" t="s">
        <v>53</v>
      </c>
      <c r="G9" s="138" t="s">
        <v>705</v>
      </c>
      <c r="H9" s="261"/>
      <c r="I9" s="341" t="s">
        <v>463</v>
      </c>
      <c r="J9" s="341"/>
      <c r="K9" s="341"/>
      <c r="L9" s="341"/>
      <c r="M9" s="341"/>
      <c r="N9" s="341"/>
      <c r="O9" s="341"/>
      <c r="P9" s="262" t="s">
        <v>637</v>
      </c>
      <c r="Q9" s="262" t="s">
        <v>579</v>
      </c>
      <c r="R9" s="262" t="s">
        <v>579</v>
      </c>
      <c r="S9" s="262" t="s">
        <v>579</v>
      </c>
      <c r="T9" s="262" t="s">
        <v>637</v>
      </c>
      <c r="U9" s="262" t="s">
        <v>577</v>
      </c>
      <c r="V9" s="262" t="s">
        <v>579</v>
      </c>
      <c r="W9" s="262" t="s">
        <v>579</v>
      </c>
      <c r="X9" s="262" t="s">
        <v>579</v>
      </c>
      <c r="Y9" s="263" t="s">
        <v>570</v>
      </c>
    </row>
    <row r="10" spans="2:25" ht="17" customHeight="1" thickBot="1">
      <c r="B10" s="173">
        <v>9</v>
      </c>
      <c r="C10" s="166" t="s">
        <v>9</v>
      </c>
      <c r="D10" s="167">
        <v>3</v>
      </c>
      <c r="E10" s="174" t="s">
        <v>53</v>
      </c>
      <c r="G10" s="138" t="s">
        <v>708</v>
      </c>
      <c r="H10" s="261"/>
      <c r="I10" s="341" t="s">
        <v>300</v>
      </c>
      <c r="J10" s="341"/>
      <c r="K10" s="341"/>
      <c r="L10" s="341"/>
      <c r="M10" s="341"/>
      <c r="N10" s="341"/>
      <c r="O10" s="341"/>
      <c r="P10" s="262" t="s">
        <v>573</v>
      </c>
      <c r="Q10" s="262" t="s">
        <v>577</v>
      </c>
      <c r="R10" s="262" t="s">
        <v>579</v>
      </c>
      <c r="S10" s="262" t="s">
        <v>579</v>
      </c>
      <c r="T10" s="262" t="s">
        <v>579</v>
      </c>
      <c r="U10" s="262" t="s">
        <v>577</v>
      </c>
      <c r="V10" s="262" t="s">
        <v>579</v>
      </c>
      <c r="W10" s="262" t="s">
        <v>579</v>
      </c>
      <c r="X10" s="262" t="s">
        <v>579</v>
      </c>
      <c r="Y10" s="263" t="s">
        <v>710</v>
      </c>
    </row>
    <row r="11" spans="2:25" ht="17" customHeight="1" thickBot="1">
      <c r="B11" s="173">
        <v>10</v>
      </c>
      <c r="C11" s="166" t="s">
        <v>149</v>
      </c>
      <c r="D11" s="167">
        <v>3</v>
      </c>
      <c r="E11" s="174" t="s">
        <v>53</v>
      </c>
      <c r="G11" s="138" t="s">
        <v>711</v>
      </c>
      <c r="H11" s="261"/>
      <c r="I11" s="341" t="s">
        <v>472</v>
      </c>
      <c r="J11" s="341"/>
      <c r="K11" s="341"/>
      <c r="L11" s="341"/>
      <c r="M11" s="341"/>
      <c r="N11" s="341"/>
      <c r="O11" s="341"/>
      <c r="P11" s="262" t="s">
        <v>573</v>
      </c>
      <c r="Q11" s="262" t="s">
        <v>579</v>
      </c>
      <c r="R11" s="262" t="s">
        <v>631</v>
      </c>
      <c r="S11" s="262" t="s">
        <v>579</v>
      </c>
      <c r="T11" s="262" t="s">
        <v>579</v>
      </c>
      <c r="U11" s="262" t="s">
        <v>579</v>
      </c>
      <c r="V11" s="262" t="s">
        <v>579</v>
      </c>
      <c r="W11" s="262" t="s">
        <v>579</v>
      </c>
      <c r="X11" s="262" t="s">
        <v>334</v>
      </c>
      <c r="Y11" s="263" t="s">
        <v>713</v>
      </c>
    </row>
    <row r="12" spans="2:25" ht="17" customHeight="1" thickBot="1">
      <c r="B12" s="173">
        <v>11</v>
      </c>
      <c r="C12" s="166" t="s">
        <v>65</v>
      </c>
      <c r="D12" s="167">
        <v>3</v>
      </c>
      <c r="E12" s="174" t="s">
        <v>53</v>
      </c>
      <c r="G12" s="138" t="s">
        <v>714</v>
      </c>
      <c r="H12" s="261"/>
      <c r="I12" s="341" t="s">
        <v>306</v>
      </c>
      <c r="J12" s="341"/>
      <c r="K12" s="341"/>
      <c r="L12" s="341"/>
      <c r="M12" s="341"/>
      <c r="N12" s="341"/>
      <c r="O12" s="341"/>
      <c r="P12" s="262" t="s">
        <v>334</v>
      </c>
      <c r="Q12" s="262" t="s">
        <v>334</v>
      </c>
      <c r="R12" s="262" t="s">
        <v>334</v>
      </c>
      <c r="S12" s="262" t="s">
        <v>334</v>
      </c>
      <c r="T12" s="262" t="s">
        <v>635</v>
      </c>
      <c r="U12" s="262" t="s">
        <v>573</v>
      </c>
      <c r="V12" s="262" t="s">
        <v>334</v>
      </c>
      <c r="W12" s="262" t="s">
        <v>334</v>
      </c>
      <c r="X12" s="262" t="s">
        <v>334</v>
      </c>
      <c r="Y12" s="263" t="s">
        <v>716</v>
      </c>
    </row>
    <row r="13" spans="2:25" ht="17" customHeight="1" thickBot="1">
      <c r="B13" s="173">
        <v>21</v>
      </c>
      <c r="C13" s="166" t="s">
        <v>51</v>
      </c>
      <c r="D13" s="167">
        <v>3</v>
      </c>
      <c r="E13" s="174">
        <v>100</v>
      </c>
      <c r="G13" s="138" t="s">
        <v>717</v>
      </c>
      <c r="H13" s="261"/>
      <c r="I13" s="341" t="s">
        <v>475</v>
      </c>
      <c r="J13" s="341"/>
      <c r="K13" s="341"/>
      <c r="L13" s="341"/>
      <c r="M13" s="341"/>
      <c r="N13" s="341"/>
      <c r="O13" s="341"/>
      <c r="P13" s="262" t="s">
        <v>631</v>
      </c>
      <c r="Q13" s="262" t="s">
        <v>579</v>
      </c>
      <c r="R13" s="262" t="s">
        <v>579</v>
      </c>
      <c r="S13" s="262" t="s">
        <v>579</v>
      </c>
      <c r="T13" s="262" t="s">
        <v>579</v>
      </c>
      <c r="U13" s="262" t="s">
        <v>634</v>
      </c>
      <c r="V13" s="262" t="s">
        <v>579</v>
      </c>
      <c r="W13" s="262" t="s">
        <v>579</v>
      </c>
      <c r="X13" s="262" t="s">
        <v>579</v>
      </c>
      <c r="Y13" s="263" t="s">
        <v>719</v>
      </c>
    </row>
    <row r="14" spans="2:25" ht="17" customHeight="1" thickBot="1">
      <c r="B14" s="173">
        <v>22</v>
      </c>
      <c r="C14" s="166" t="s">
        <v>55</v>
      </c>
      <c r="D14" s="167">
        <v>3</v>
      </c>
      <c r="E14" s="174">
        <v>100</v>
      </c>
      <c r="G14" s="138" t="s">
        <v>720</v>
      </c>
      <c r="H14" s="261"/>
      <c r="I14" s="341" t="s">
        <v>477</v>
      </c>
      <c r="J14" s="341"/>
      <c r="K14" s="341"/>
      <c r="L14" s="341"/>
      <c r="M14" s="341"/>
      <c r="N14" s="341"/>
      <c r="O14" s="341"/>
      <c r="P14" s="262" t="s">
        <v>334</v>
      </c>
      <c r="Q14" s="262" t="s">
        <v>334</v>
      </c>
      <c r="R14" s="262" t="s">
        <v>334</v>
      </c>
      <c r="S14" s="262" t="s">
        <v>334</v>
      </c>
      <c r="T14" s="262" t="s">
        <v>334</v>
      </c>
      <c r="U14" s="262" t="s">
        <v>334</v>
      </c>
      <c r="V14" s="262" t="s">
        <v>334</v>
      </c>
      <c r="W14" s="262" t="s">
        <v>334</v>
      </c>
      <c r="X14" s="262" t="s">
        <v>334</v>
      </c>
      <c r="Y14" s="263" t="s">
        <v>334</v>
      </c>
    </row>
    <row r="15" spans="2:25" ht="17" customHeight="1" thickBot="1">
      <c r="B15" s="173">
        <v>23</v>
      </c>
      <c r="C15" s="166" t="s">
        <v>57</v>
      </c>
      <c r="D15" s="167">
        <v>3</v>
      </c>
      <c r="E15" s="174">
        <v>100</v>
      </c>
      <c r="G15" s="138" t="s">
        <v>722</v>
      </c>
      <c r="H15" s="261"/>
      <c r="I15" s="341" t="s">
        <v>458</v>
      </c>
      <c r="J15" s="341"/>
      <c r="K15" s="341"/>
      <c r="L15" s="341"/>
      <c r="M15" s="341"/>
      <c r="N15" s="341"/>
      <c r="O15" s="341"/>
      <c r="P15" s="262" t="s">
        <v>636</v>
      </c>
      <c r="Q15" s="262" t="s">
        <v>576</v>
      </c>
      <c r="R15" s="262" t="s">
        <v>576</v>
      </c>
      <c r="S15" s="262" t="s">
        <v>579</v>
      </c>
      <c r="T15" s="262" t="s">
        <v>576</v>
      </c>
      <c r="U15" s="262" t="s">
        <v>634</v>
      </c>
      <c r="V15" s="262" t="s">
        <v>576</v>
      </c>
      <c r="W15" s="262" t="s">
        <v>576</v>
      </c>
      <c r="X15" s="262" t="s">
        <v>579</v>
      </c>
      <c r="Y15" s="263" t="s">
        <v>725</v>
      </c>
    </row>
    <row r="16" spans="2:25" ht="17" customHeight="1" thickBot="1">
      <c r="B16" s="173">
        <v>24</v>
      </c>
      <c r="C16" s="166" t="s">
        <v>13</v>
      </c>
      <c r="D16" s="167">
        <v>3</v>
      </c>
      <c r="E16" s="174">
        <v>100</v>
      </c>
      <c r="G16" s="138" t="s">
        <v>726</v>
      </c>
      <c r="H16" s="261"/>
      <c r="I16" s="341" t="s">
        <v>460</v>
      </c>
      <c r="J16" s="341"/>
      <c r="K16" s="341"/>
      <c r="L16" s="341"/>
      <c r="M16" s="341"/>
      <c r="N16" s="341"/>
      <c r="O16" s="341"/>
      <c r="P16" s="262" t="s">
        <v>631</v>
      </c>
      <c r="Q16" s="262" t="s">
        <v>636</v>
      </c>
      <c r="R16" s="262" t="s">
        <v>579</v>
      </c>
      <c r="S16" s="262" t="s">
        <v>579</v>
      </c>
      <c r="T16" s="262" t="s">
        <v>579</v>
      </c>
      <c r="U16" s="262" t="s">
        <v>579</v>
      </c>
      <c r="V16" s="262" t="s">
        <v>579</v>
      </c>
      <c r="W16" s="262" t="s">
        <v>579</v>
      </c>
      <c r="X16" s="262" t="s">
        <v>579</v>
      </c>
      <c r="Y16" s="263" t="s">
        <v>729</v>
      </c>
    </row>
    <row r="17" spans="2:25" ht="17" customHeight="1" thickBot="1">
      <c r="B17" s="173">
        <v>25</v>
      </c>
      <c r="C17" s="166" t="s">
        <v>49</v>
      </c>
      <c r="D17" s="167">
        <v>3</v>
      </c>
      <c r="E17" s="174">
        <v>75</v>
      </c>
      <c r="G17" s="138" t="s">
        <v>730</v>
      </c>
      <c r="H17" s="261"/>
      <c r="I17" s="341" t="s">
        <v>465</v>
      </c>
      <c r="J17" s="341"/>
      <c r="K17" s="341"/>
      <c r="L17" s="341"/>
      <c r="M17" s="341"/>
      <c r="N17" s="341"/>
      <c r="O17" s="341"/>
      <c r="P17" s="262" t="s">
        <v>636</v>
      </c>
      <c r="Q17" s="262" t="s">
        <v>576</v>
      </c>
      <c r="R17" s="262" t="s">
        <v>576</v>
      </c>
      <c r="S17" s="262" t="s">
        <v>576</v>
      </c>
      <c r="T17" s="262" t="s">
        <v>576</v>
      </c>
      <c r="U17" s="262" t="s">
        <v>634</v>
      </c>
      <c r="V17" s="262" t="s">
        <v>576</v>
      </c>
      <c r="W17" s="262" t="s">
        <v>576</v>
      </c>
      <c r="X17" s="262" t="s">
        <v>577</v>
      </c>
      <c r="Y17" s="263" t="s">
        <v>732</v>
      </c>
    </row>
    <row r="18" spans="2:25" ht="33" customHeight="1" thickBot="1">
      <c r="B18" s="173">
        <v>26</v>
      </c>
      <c r="C18" s="166" t="s">
        <v>58</v>
      </c>
      <c r="D18" s="167">
        <v>3</v>
      </c>
      <c r="E18" s="174">
        <v>75</v>
      </c>
      <c r="G18" s="138" t="s">
        <v>733</v>
      </c>
      <c r="H18" s="261"/>
      <c r="I18" s="341" t="s">
        <v>505</v>
      </c>
      <c r="J18" s="341"/>
      <c r="K18" s="341"/>
      <c r="L18" s="341"/>
      <c r="M18" s="341"/>
      <c r="N18" s="341"/>
      <c r="O18" s="341"/>
      <c r="P18" s="262" t="s">
        <v>631</v>
      </c>
      <c r="Q18" s="262" t="s">
        <v>579</v>
      </c>
      <c r="R18" s="262" t="s">
        <v>579</v>
      </c>
      <c r="S18" s="262" t="s">
        <v>579</v>
      </c>
      <c r="T18" s="262" t="s">
        <v>579</v>
      </c>
      <c r="U18" s="262" t="s">
        <v>636</v>
      </c>
      <c r="V18" s="262" t="s">
        <v>577</v>
      </c>
      <c r="W18" s="262" t="s">
        <v>579</v>
      </c>
      <c r="X18" s="262" t="s">
        <v>579</v>
      </c>
      <c r="Y18" s="263" t="s">
        <v>737</v>
      </c>
    </row>
    <row r="19" spans="2:25" ht="17" customHeight="1" thickBot="1">
      <c r="B19" s="173">
        <v>27</v>
      </c>
      <c r="C19" s="166" t="s">
        <v>3</v>
      </c>
      <c r="D19" s="167">
        <v>3</v>
      </c>
      <c r="E19" s="174">
        <v>75</v>
      </c>
      <c r="G19" s="137" t="s">
        <v>738</v>
      </c>
      <c r="H19" s="261"/>
      <c r="I19" s="341" t="s">
        <v>508</v>
      </c>
      <c r="J19" s="341"/>
      <c r="K19" s="341"/>
      <c r="L19" s="341"/>
      <c r="M19" s="341"/>
      <c r="N19" s="341"/>
      <c r="O19" s="341"/>
      <c r="P19" s="264" t="s">
        <v>631</v>
      </c>
      <c r="Q19" s="264" t="s">
        <v>334</v>
      </c>
      <c r="R19" s="264" t="s">
        <v>334</v>
      </c>
      <c r="S19" s="264" t="s">
        <v>334</v>
      </c>
      <c r="T19" s="264" t="s">
        <v>334</v>
      </c>
      <c r="U19" s="264" t="s">
        <v>334</v>
      </c>
      <c r="V19" s="264" t="s">
        <v>334</v>
      </c>
      <c r="W19" s="264" t="s">
        <v>334</v>
      </c>
      <c r="X19" s="264" t="s">
        <v>334</v>
      </c>
      <c r="Y19" s="265" t="s">
        <v>558</v>
      </c>
    </row>
    <row r="20" spans="2:25" ht="17" customHeight="1" thickBot="1">
      <c r="B20" s="173">
        <v>28</v>
      </c>
      <c r="C20" s="166" t="s">
        <v>104</v>
      </c>
      <c r="D20" s="167">
        <v>3</v>
      </c>
      <c r="E20" s="174">
        <v>75</v>
      </c>
      <c r="G20" s="138" t="s">
        <v>645</v>
      </c>
      <c r="H20" s="261"/>
      <c r="I20" s="341" t="s">
        <v>424</v>
      </c>
      <c r="J20" s="341"/>
      <c r="K20" s="341"/>
      <c r="L20" s="341"/>
      <c r="M20" s="341"/>
      <c r="N20" s="341"/>
      <c r="O20" s="341"/>
      <c r="P20" s="262" t="s">
        <v>635</v>
      </c>
      <c r="Q20" s="262" t="s">
        <v>576</v>
      </c>
      <c r="R20" s="262" t="s">
        <v>579</v>
      </c>
      <c r="S20" s="262" t="s">
        <v>634</v>
      </c>
      <c r="T20" s="262" t="s">
        <v>577</v>
      </c>
      <c r="U20" s="262" t="s">
        <v>579</v>
      </c>
      <c r="V20" s="262" t="s">
        <v>631</v>
      </c>
      <c r="W20" s="262" t="s">
        <v>579</v>
      </c>
      <c r="X20" s="262" t="s">
        <v>579</v>
      </c>
      <c r="Y20" s="263" t="s">
        <v>647</v>
      </c>
    </row>
    <row r="21" spans="2:25" ht="17" customHeight="1" thickBot="1">
      <c r="B21" s="173">
        <v>29</v>
      </c>
      <c r="C21" s="166" t="s">
        <v>95</v>
      </c>
      <c r="D21" s="167">
        <v>3</v>
      </c>
      <c r="E21" s="174">
        <v>50</v>
      </c>
      <c r="G21" s="138" t="s">
        <v>563</v>
      </c>
      <c r="H21" s="261"/>
      <c r="I21" s="341" t="s">
        <v>448</v>
      </c>
      <c r="J21" s="341"/>
      <c r="K21" s="341"/>
      <c r="L21" s="341"/>
      <c r="M21" s="341"/>
      <c r="N21" s="341"/>
      <c r="O21" s="341"/>
      <c r="P21" s="262" t="s">
        <v>635</v>
      </c>
      <c r="Q21" s="262" t="s">
        <v>637</v>
      </c>
      <c r="R21" s="262" t="s">
        <v>635</v>
      </c>
      <c r="S21" s="262" t="s">
        <v>579</v>
      </c>
      <c r="T21" s="262" t="s">
        <v>579</v>
      </c>
      <c r="U21" s="262" t="s">
        <v>634</v>
      </c>
      <c r="V21" s="262" t="s">
        <v>579</v>
      </c>
      <c r="W21" s="262" t="s">
        <v>637</v>
      </c>
      <c r="X21" s="262" t="s">
        <v>579</v>
      </c>
      <c r="Y21" s="263" t="s">
        <v>658</v>
      </c>
    </row>
    <row r="22" spans="2:25" ht="17" thickBot="1">
      <c r="B22" s="173">
        <v>30</v>
      </c>
      <c r="C22" s="166" t="s">
        <v>96</v>
      </c>
      <c r="D22" s="167">
        <v>3</v>
      </c>
      <c r="E22" s="174">
        <v>50</v>
      </c>
      <c r="G22" s="375" t="s">
        <v>659</v>
      </c>
      <c r="H22" s="376"/>
      <c r="I22" s="377"/>
      <c r="J22" s="272" t="s">
        <v>660</v>
      </c>
      <c r="K22" s="272" t="s">
        <v>691</v>
      </c>
      <c r="L22" s="272" t="s">
        <v>661</v>
      </c>
      <c r="M22" s="272" t="s">
        <v>662</v>
      </c>
      <c r="N22" s="272" t="s">
        <v>663</v>
      </c>
      <c r="O22" s="272" t="s">
        <v>664</v>
      </c>
      <c r="P22" s="272" t="s">
        <v>665</v>
      </c>
      <c r="Q22" s="272" t="s">
        <v>666</v>
      </c>
      <c r="R22" s="272" t="s">
        <v>667</v>
      </c>
      <c r="S22" s="272" t="s">
        <v>668</v>
      </c>
      <c r="T22" s="272" t="s">
        <v>579</v>
      </c>
      <c r="U22" s="272" t="s">
        <v>669</v>
      </c>
      <c r="V22" s="272" t="s">
        <v>670</v>
      </c>
      <c r="W22" s="272" t="s">
        <v>666</v>
      </c>
      <c r="X22" s="272" t="s">
        <v>671</v>
      </c>
      <c r="Y22" s="272">
        <v>72</v>
      </c>
    </row>
    <row r="23" spans="2:25" ht="17" thickBot="1">
      <c r="B23" s="173">
        <v>31</v>
      </c>
      <c r="C23" s="166" t="s">
        <v>11</v>
      </c>
      <c r="D23" s="167">
        <v>3</v>
      </c>
      <c r="E23" s="174">
        <v>50</v>
      </c>
    </row>
    <row r="24" spans="2:25" ht="17" thickBot="1">
      <c r="B24" s="173">
        <v>32</v>
      </c>
      <c r="C24" s="166" t="s">
        <v>12</v>
      </c>
      <c r="D24" s="167">
        <v>3</v>
      </c>
      <c r="E24" s="174">
        <v>50</v>
      </c>
    </row>
    <row r="25" spans="2:25" ht="17" thickBot="1">
      <c r="B25" s="173">
        <v>33</v>
      </c>
      <c r="C25" s="166" t="s">
        <v>64</v>
      </c>
      <c r="D25" s="167">
        <v>3</v>
      </c>
      <c r="E25" s="174">
        <v>50</v>
      </c>
    </row>
    <row r="26" spans="2:25" ht="17" thickBot="1">
      <c r="B26" s="173">
        <v>37</v>
      </c>
      <c r="C26" s="168" t="s">
        <v>150</v>
      </c>
      <c r="D26" s="169">
        <v>5</v>
      </c>
      <c r="E26" s="174" t="s">
        <v>53</v>
      </c>
    </row>
    <row r="27" spans="2:25" ht="17" thickBot="1">
      <c r="B27" s="173">
        <v>34</v>
      </c>
      <c r="C27" s="166" t="s">
        <v>94</v>
      </c>
      <c r="D27" s="167">
        <v>5</v>
      </c>
      <c r="E27" s="174">
        <v>100</v>
      </c>
    </row>
    <row r="28" spans="2:25" ht="17" thickBot="1">
      <c r="B28" s="175">
        <v>37</v>
      </c>
      <c r="C28" s="176" t="s">
        <v>10</v>
      </c>
      <c r="D28" s="177">
        <v>9</v>
      </c>
      <c r="E28" s="178" t="s">
        <v>30</v>
      </c>
    </row>
  </sheetData>
  <sheetCalcPr fullCalcOnLoad="1"/>
  <sortState ref="C3:E42">
    <sortCondition ref="D4:D42"/>
    <sortCondition descending="1" ref="E4:E42"/>
  </sortState>
  <mergeCells count="19">
    <mergeCell ref="I9:O9"/>
    <mergeCell ref="I10:O10"/>
    <mergeCell ref="I17:O17"/>
    <mergeCell ref="I18:O18"/>
    <mergeCell ref="G22:I22"/>
    <mergeCell ref="I19:O19"/>
    <mergeCell ref="I20:O20"/>
    <mergeCell ref="I21:O21"/>
    <mergeCell ref="I11:O11"/>
    <mergeCell ref="I12:O12"/>
    <mergeCell ref="I13:O13"/>
    <mergeCell ref="I14:O14"/>
    <mergeCell ref="I15:O15"/>
    <mergeCell ref="I16:O16"/>
    <mergeCell ref="I4:O4"/>
    <mergeCell ref="I5:O5"/>
    <mergeCell ref="I6:O6"/>
    <mergeCell ref="I7:O7"/>
    <mergeCell ref="I8:O8"/>
  </mergeCells>
  <phoneticPr fontId="18" type="noConversion"/>
  <hyperlinks>
    <hyperlink ref="G4" r:id="rId1"/>
    <hyperlink ref="G19" r:id="rId2"/>
  </hyperlinks>
  <pageMargins left="0.75" right="0.75" top="1" bottom="1" header="0.5" footer="0.5"/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8"/>
  <sheetViews>
    <sheetView view="pageLayout" workbookViewId="0">
      <selection activeCell="A19" sqref="A19"/>
    </sheetView>
  </sheetViews>
  <sheetFormatPr baseColWidth="10" defaultRowHeight="15"/>
  <cols>
    <col min="1" max="1" width="29.375" style="139" bestFit="1" customWidth="1"/>
    <col min="2" max="16384" width="10.625" style="139"/>
  </cols>
  <sheetData>
    <row r="1" spans="1:2">
      <c r="A1" s="139" t="s">
        <v>655</v>
      </c>
    </row>
    <row r="3" spans="1:2" ht="14.25" customHeight="1" thickBot="1">
      <c r="A3" s="286" t="s">
        <v>376</v>
      </c>
      <c r="B3" s="290">
        <v>4</v>
      </c>
    </row>
    <row r="4" spans="1:2" ht="14.25" customHeight="1" thickBot="1">
      <c r="A4" s="286" t="s">
        <v>323</v>
      </c>
      <c r="B4" s="290">
        <v>5</v>
      </c>
    </row>
    <row r="5" spans="1:2" ht="15" customHeight="1" thickBot="1">
      <c r="A5" s="286" t="s">
        <v>521</v>
      </c>
      <c r="B5" s="290">
        <v>12</v>
      </c>
    </row>
    <row r="6" spans="1:2" ht="16" customHeight="1" thickBot="1">
      <c r="A6" s="286" t="s">
        <v>210</v>
      </c>
      <c r="B6" s="290">
        <v>2.5</v>
      </c>
    </row>
    <row r="7" spans="1:2" ht="15" customHeight="1" thickTop="1" thickBot="1">
      <c r="A7" s="286" t="s">
        <v>274</v>
      </c>
      <c r="B7" s="290">
        <v>11</v>
      </c>
    </row>
    <row r="8" spans="1:2" ht="14.25" customHeight="1" thickTop="1" thickBot="1">
      <c r="A8" s="286" t="s">
        <v>129</v>
      </c>
      <c r="B8" s="290">
        <v>4.5</v>
      </c>
    </row>
    <row r="9" spans="1:2" ht="14.25" customHeight="1" thickTop="1" thickBot="1">
      <c r="A9" s="286" t="s">
        <v>253</v>
      </c>
      <c r="B9" s="290">
        <v>5.5</v>
      </c>
    </row>
    <row r="10" spans="1:2" ht="14.25" customHeight="1" thickTop="1" thickBot="1">
      <c r="A10" s="286" t="s">
        <v>255</v>
      </c>
      <c r="B10" s="290">
        <v>9</v>
      </c>
    </row>
    <row r="11" spans="1:2" ht="14.25" customHeight="1" thickTop="1" thickBot="1">
      <c r="A11" s="286" t="s">
        <v>529</v>
      </c>
      <c r="B11" s="290">
        <v>10.5</v>
      </c>
    </row>
    <row r="12" spans="1:2" ht="14.25" customHeight="1" thickTop="1" thickBot="1">
      <c r="A12" s="286" t="s">
        <v>186</v>
      </c>
      <c r="B12" s="290">
        <v>7</v>
      </c>
    </row>
    <row r="13" spans="1:2" ht="15" customHeight="1" thickTop="1" thickBot="1">
      <c r="A13" s="286" t="s">
        <v>341</v>
      </c>
      <c r="B13" s="290">
        <v>2</v>
      </c>
    </row>
    <row r="14" spans="1:2" ht="14.25" customHeight="1" thickTop="1" thickBot="1">
      <c r="A14" s="286" t="s">
        <v>517</v>
      </c>
      <c r="B14" s="290">
        <v>1.5</v>
      </c>
    </row>
    <row r="15" spans="1:2" ht="14.25" customHeight="1" thickTop="1" thickBot="1">
      <c r="A15" s="286" t="s">
        <v>201</v>
      </c>
      <c r="B15" s="290">
        <v>5.5</v>
      </c>
    </row>
    <row r="16" spans="1:2" ht="15" customHeight="1" thickBot="1">
      <c r="A16" s="286" t="s">
        <v>19</v>
      </c>
      <c r="B16" s="290">
        <v>1</v>
      </c>
    </row>
    <row r="17" spans="1:2" ht="14.25" customHeight="1" thickBot="1">
      <c r="A17" s="286" t="s">
        <v>21</v>
      </c>
      <c r="B17" s="290">
        <v>3</v>
      </c>
    </row>
    <row r="18" spans="1:2" ht="14.25" customHeight="1" thickBot="1">
      <c r="A18" s="286" t="s">
        <v>265</v>
      </c>
      <c r="B18" s="290">
        <v>11.5</v>
      </c>
    </row>
  </sheetData>
  <phoneticPr fontId="1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52"/>
  <sheetViews>
    <sheetView topLeftCell="A9" workbookViewId="0">
      <selection activeCell="A33" sqref="A33:XFD33"/>
    </sheetView>
  </sheetViews>
  <sheetFormatPr baseColWidth="10" defaultRowHeight="16"/>
  <cols>
    <col min="1" max="1" width="1.375" customWidth="1"/>
    <col min="2" max="2" width="3.375" customWidth="1"/>
    <col min="3" max="3" width="4" customWidth="1"/>
    <col min="4" max="4" width="0.125" customWidth="1"/>
    <col min="5" max="5" width="0.875" customWidth="1"/>
    <col min="6" max="6" width="2" customWidth="1"/>
    <col min="7" max="7" width="0.25" customWidth="1"/>
    <col min="8" max="8" width="10.5" customWidth="1"/>
    <col min="9" max="9" width="1" customWidth="1"/>
    <col min="10" max="10" width="2.875" customWidth="1"/>
    <col min="11" max="11" width="1.25" customWidth="1"/>
    <col min="12" max="12" width="4.5" customWidth="1"/>
    <col min="13" max="13" width="1.75" customWidth="1"/>
    <col min="14" max="14" width="5.875" customWidth="1"/>
    <col min="15" max="15" width="6.875" customWidth="1"/>
    <col min="16" max="16" width="2.125" customWidth="1"/>
    <col min="17" max="17" width="1.25" customWidth="1"/>
    <col min="18" max="18" width="4.375" style="67" customWidth="1"/>
    <col min="19" max="19" width="3.875" style="67" customWidth="1"/>
    <col min="20" max="20" width="4.5" style="67" customWidth="1"/>
    <col min="21" max="21" width="4.125" style="67" customWidth="1"/>
    <col min="22" max="22" width="4.375" style="67" customWidth="1"/>
    <col min="23" max="23" width="6.625" style="111" customWidth="1"/>
    <col min="24" max="24" width="5" style="75" bestFit="1" customWidth="1"/>
    <col min="25" max="25" width="3" customWidth="1"/>
    <col min="26" max="27" width="2.625" customWidth="1"/>
    <col min="28" max="28" width="3.125" customWidth="1"/>
    <col min="29" max="29" width="2.625" customWidth="1"/>
    <col min="30" max="30" width="6.375" style="185" bestFit="1" customWidth="1"/>
    <col min="31" max="31" width="7.25" style="149" bestFit="1" customWidth="1"/>
    <col min="32" max="36" width="3.875" customWidth="1"/>
    <col min="37" max="37" width="4.75" style="240" customWidth="1"/>
    <col min="38" max="49" width="2.625" customWidth="1"/>
  </cols>
  <sheetData>
    <row r="1" spans="1:42" ht="17.25" customHeight="1">
      <c r="J1" s="304" t="s">
        <v>184</v>
      </c>
      <c r="K1" s="304"/>
      <c r="L1" s="304"/>
      <c r="M1" s="304"/>
      <c r="N1" s="304"/>
      <c r="O1" s="304"/>
      <c r="P1" s="304"/>
      <c r="Q1" s="304"/>
      <c r="R1" s="66"/>
    </row>
    <row r="2" spans="1:42" ht="10.5" customHeight="1"/>
    <row r="3" spans="1:42" ht="18.75" customHeight="1">
      <c r="B3" s="294"/>
      <c r="C3" s="294"/>
      <c r="F3" s="312" t="s">
        <v>446</v>
      </c>
      <c r="G3" s="312"/>
      <c r="H3" s="312"/>
      <c r="I3" s="312"/>
      <c r="J3" s="312"/>
      <c r="K3" s="312"/>
      <c r="L3" s="312"/>
      <c r="M3" s="312"/>
      <c r="N3" s="312"/>
      <c r="O3" s="312"/>
      <c r="P3" s="312"/>
    </row>
    <row r="4" spans="1:42" ht="14.25" customHeight="1">
      <c r="B4" s="294"/>
      <c r="C4" s="294"/>
      <c r="K4" s="305" t="s">
        <v>4</v>
      </c>
      <c r="L4" s="305"/>
      <c r="M4" s="305"/>
      <c r="N4" s="305"/>
      <c r="O4" s="305"/>
      <c r="P4" s="305"/>
    </row>
    <row r="5" spans="1:42" ht="11.25" customHeight="1">
      <c r="B5" s="294"/>
      <c r="C5" s="294"/>
    </row>
    <row r="6" spans="1:42" ht="16.5" customHeight="1">
      <c r="B6" s="294"/>
      <c r="C6" s="294"/>
      <c r="E6" s="313" t="s">
        <v>597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</row>
    <row r="7" spans="1:42" ht="10.5" customHeight="1">
      <c r="B7" s="294"/>
      <c r="C7" s="294"/>
      <c r="I7" s="318" t="s">
        <v>183</v>
      </c>
      <c r="J7" s="318"/>
      <c r="K7" s="318"/>
      <c r="L7" s="318"/>
    </row>
    <row r="8" spans="1:42" ht="16" customHeight="1">
      <c r="I8" s="318"/>
      <c r="J8" s="318"/>
      <c r="K8" s="318"/>
      <c r="L8" s="318"/>
    </row>
    <row r="9" spans="1:42" ht="12" customHeight="1" thickBot="1">
      <c r="A9" s="294"/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63"/>
    </row>
    <row r="10" spans="1:42" ht="21.75" customHeight="1" thickTop="1" thickBot="1">
      <c r="A10" s="309" t="s">
        <v>414</v>
      </c>
      <c r="B10" s="309"/>
      <c r="C10" s="309"/>
      <c r="D10" s="309"/>
      <c r="E10" s="314" t="s">
        <v>598</v>
      </c>
      <c r="F10" s="314"/>
      <c r="G10" s="306" t="s">
        <v>638</v>
      </c>
      <c r="H10" s="306"/>
      <c r="I10" s="306"/>
      <c r="J10" s="302" t="s">
        <v>164</v>
      </c>
      <c r="K10" s="302"/>
      <c r="L10" s="302"/>
      <c r="M10" s="302"/>
      <c r="N10" s="302"/>
      <c r="O10" s="302"/>
      <c r="P10" s="298" t="s">
        <v>225</v>
      </c>
      <c r="Q10" s="299"/>
      <c r="R10" s="87"/>
      <c r="S10" s="68"/>
      <c r="T10" s="68"/>
      <c r="U10" s="68"/>
      <c r="V10" s="68"/>
      <c r="W10" s="112"/>
      <c r="X10" s="76"/>
      <c r="Y10" s="5"/>
      <c r="Z10" s="5"/>
      <c r="AA10" s="5"/>
      <c r="AB10" s="5"/>
      <c r="AC10" s="5"/>
      <c r="AD10" s="186"/>
      <c r="AE10" s="150"/>
      <c r="AF10" s="5"/>
      <c r="AG10" s="5"/>
      <c r="AH10" s="5"/>
      <c r="AI10" s="5"/>
      <c r="AJ10" s="5"/>
      <c r="AK10" s="241"/>
      <c r="AL10" s="5"/>
      <c r="AM10" s="5"/>
      <c r="AN10" s="5"/>
      <c r="AO10" s="5"/>
      <c r="AP10" s="5"/>
    </row>
    <row r="11" spans="1:42" ht="27" customHeight="1" thickTop="1" thickBot="1">
      <c r="A11" s="309" t="s">
        <v>415</v>
      </c>
      <c r="B11" s="309"/>
      <c r="C11" s="309"/>
      <c r="D11" s="309"/>
      <c r="E11" s="315" t="s">
        <v>599</v>
      </c>
      <c r="F11" s="315"/>
      <c r="G11" s="315"/>
      <c r="H11" s="315"/>
      <c r="I11" s="315"/>
      <c r="J11" s="315"/>
      <c r="K11" s="315"/>
      <c r="L11" s="306" t="s">
        <v>5</v>
      </c>
      <c r="M11" s="306"/>
      <c r="N11" s="4" t="s">
        <v>6</v>
      </c>
      <c r="O11" s="3" t="s">
        <v>7</v>
      </c>
      <c r="P11" s="300" t="s">
        <v>289</v>
      </c>
      <c r="Q11" s="301"/>
      <c r="R11" s="88" t="s">
        <v>291</v>
      </c>
      <c r="S11" s="74">
        <v>12.5</v>
      </c>
      <c r="T11" s="74">
        <v>12.5</v>
      </c>
      <c r="U11" s="74">
        <v>12.5</v>
      </c>
      <c r="V11" s="74">
        <v>12.5</v>
      </c>
      <c r="W11" s="112">
        <v>40</v>
      </c>
      <c r="X11" s="76"/>
      <c r="Y11" s="5"/>
      <c r="Z11" s="5"/>
      <c r="AA11" s="5"/>
      <c r="AB11" s="5"/>
      <c r="AC11" s="5"/>
      <c r="AD11" s="186"/>
      <c r="AE11" s="150"/>
      <c r="AF11" s="5"/>
      <c r="AG11" s="5"/>
      <c r="AH11" s="5"/>
      <c r="AI11" s="5"/>
      <c r="AJ11" s="5"/>
      <c r="AK11" s="241"/>
      <c r="AL11" s="5"/>
      <c r="AM11" s="5"/>
      <c r="AN11" s="5"/>
      <c r="AO11" s="5"/>
      <c r="AP11" s="5"/>
    </row>
    <row r="12" spans="1:42" s="46" customFormat="1" ht="15.75" customHeight="1" thickTop="1" thickBot="1">
      <c r="A12" s="309" t="s">
        <v>416</v>
      </c>
      <c r="B12" s="309"/>
      <c r="C12" s="309"/>
      <c r="D12" s="309"/>
      <c r="E12" s="319" t="s">
        <v>559</v>
      </c>
      <c r="F12" s="319"/>
      <c r="G12" s="319"/>
      <c r="H12" s="319"/>
      <c r="I12" s="319"/>
      <c r="J12" s="319"/>
      <c r="K12" s="319"/>
      <c r="L12" s="319"/>
      <c r="M12" s="319"/>
      <c r="N12" s="319"/>
      <c r="O12" s="12" t="s">
        <v>8</v>
      </c>
      <c r="P12" s="319" t="s">
        <v>227</v>
      </c>
      <c r="Q12" s="320"/>
      <c r="R12" s="89" t="s">
        <v>139</v>
      </c>
      <c r="S12" s="69">
        <v>2</v>
      </c>
      <c r="T12" s="69">
        <v>2</v>
      </c>
      <c r="U12" s="69">
        <v>3</v>
      </c>
      <c r="V12" s="69">
        <v>3</v>
      </c>
      <c r="W12" s="113">
        <v>20</v>
      </c>
      <c r="X12" s="76">
        <f>+W12*0.4+(V12/3+U12/3+T12/2+S12/2)*20*0.125+R12/2*20*0.1</f>
        <v>20</v>
      </c>
      <c r="Y12" s="43">
        <v>2</v>
      </c>
      <c r="Z12" s="43">
        <v>3</v>
      </c>
      <c r="AA12" s="43">
        <v>2</v>
      </c>
      <c r="AB12" s="43">
        <v>3</v>
      </c>
      <c r="AC12" s="43">
        <v>8</v>
      </c>
      <c r="AD12" s="187">
        <v>20</v>
      </c>
      <c r="AE12" s="151">
        <f>+AD12*0.5+AC12/8*20*0.1+AB12/3*20*0.1+AA12/2*20*0.1+Z12/3*20*0.1+Y12/2*20*0.1</f>
        <v>20</v>
      </c>
      <c r="AF12" s="43">
        <v>4</v>
      </c>
      <c r="AG12" s="43">
        <v>2</v>
      </c>
      <c r="AH12" s="43">
        <v>2</v>
      </c>
      <c r="AI12" s="43">
        <v>2</v>
      </c>
      <c r="AJ12" s="43">
        <v>2</v>
      </c>
      <c r="AK12" s="242"/>
      <c r="AL12" s="43"/>
      <c r="AM12" s="43"/>
      <c r="AN12" s="43"/>
      <c r="AO12" s="43"/>
      <c r="AP12" s="43"/>
    </row>
    <row r="13" spans="1:42" s="46" customFormat="1" ht="16.5" customHeight="1" thickTop="1" thickBot="1">
      <c r="A13" s="310" t="s">
        <v>417</v>
      </c>
      <c r="B13" s="310"/>
      <c r="C13" s="295" t="s">
        <v>418</v>
      </c>
      <c r="D13" s="295"/>
      <c r="E13" s="295"/>
      <c r="F13" s="295"/>
      <c r="G13" s="295"/>
      <c r="H13" s="307" t="s">
        <v>302</v>
      </c>
      <c r="I13" s="307"/>
      <c r="J13" s="307"/>
      <c r="K13" s="307"/>
      <c r="L13" s="307"/>
      <c r="M13" s="307"/>
      <c r="N13" s="307"/>
      <c r="O13" s="307" t="s">
        <v>190</v>
      </c>
      <c r="P13" s="307"/>
      <c r="Q13" s="308"/>
      <c r="R13" s="90" t="s">
        <v>110</v>
      </c>
      <c r="S13" s="70" t="s">
        <v>154</v>
      </c>
      <c r="T13" s="70" t="s">
        <v>111</v>
      </c>
      <c r="U13" s="70" t="s">
        <v>112</v>
      </c>
      <c r="V13" s="70" t="s">
        <v>113</v>
      </c>
      <c r="W13" s="114" t="s">
        <v>290</v>
      </c>
      <c r="X13" s="77" t="s">
        <v>292</v>
      </c>
      <c r="Y13" s="61" t="s">
        <v>283</v>
      </c>
      <c r="Z13" s="61" t="s">
        <v>451</v>
      </c>
      <c r="AA13" s="61" t="s">
        <v>145</v>
      </c>
      <c r="AB13" s="61" t="s">
        <v>236</v>
      </c>
      <c r="AC13" s="61" t="s">
        <v>335</v>
      </c>
      <c r="AD13" s="188" t="s">
        <v>327</v>
      </c>
      <c r="AE13" s="152" t="s">
        <v>329</v>
      </c>
      <c r="AF13" s="61" t="s">
        <v>81</v>
      </c>
      <c r="AG13" s="61" t="s">
        <v>59</v>
      </c>
      <c r="AH13" s="61" t="s">
        <v>620</v>
      </c>
      <c r="AI13" s="61" t="s">
        <v>621</v>
      </c>
      <c r="AJ13" s="61" t="s">
        <v>622</v>
      </c>
      <c r="AK13" s="243" t="s">
        <v>623</v>
      </c>
      <c r="AL13" s="61"/>
      <c r="AM13" s="61"/>
      <c r="AN13" s="61"/>
      <c r="AO13" s="61"/>
      <c r="AP13" s="61"/>
    </row>
    <row r="14" spans="1:42" s="59" customFormat="1" ht="16" customHeight="1">
      <c r="B14" s="59">
        <v>1</v>
      </c>
      <c r="H14" s="328" t="s">
        <v>229</v>
      </c>
      <c r="I14" s="329"/>
      <c r="J14" s="329"/>
      <c r="K14" s="329"/>
      <c r="L14" s="329"/>
      <c r="M14" s="329"/>
      <c r="N14" s="330"/>
      <c r="O14" s="83"/>
      <c r="P14" s="84"/>
      <c r="Q14" s="84"/>
      <c r="R14" s="64">
        <v>2</v>
      </c>
      <c r="S14" s="71">
        <v>2</v>
      </c>
      <c r="T14" s="72">
        <v>2</v>
      </c>
      <c r="U14" s="72">
        <v>3</v>
      </c>
      <c r="V14" s="72">
        <v>3</v>
      </c>
      <c r="W14" s="115">
        <v>13</v>
      </c>
      <c r="X14" s="120">
        <f>+W14*0.4+(V14/3+U14/3+T14/2+S14/2)*20*0.125+R14/2*20*0.1+1</f>
        <v>18.2</v>
      </c>
      <c r="Y14" s="124">
        <v>2</v>
      </c>
      <c r="Z14" s="124">
        <v>3</v>
      </c>
      <c r="AA14" s="124">
        <v>2</v>
      </c>
      <c r="AB14" s="124"/>
      <c r="AC14" s="179">
        <v>7</v>
      </c>
      <c r="AD14" s="189">
        <v>14</v>
      </c>
      <c r="AE14" s="153">
        <f>+AD14*0.5+AC14/8*20*0.1+AB14/3*20*0.1+AA14/2*20*0.1+Z14/3*20*0.1+Y14/2*20*0.1+1</f>
        <v>15.75</v>
      </c>
      <c r="AF14" s="124">
        <v>4</v>
      </c>
      <c r="AG14" s="60">
        <v>1</v>
      </c>
      <c r="AH14" s="60">
        <v>1</v>
      </c>
      <c r="AI14" s="60">
        <v>2</v>
      </c>
      <c r="AJ14" s="60">
        <v>2</v>
      </c>
      <c r="AK14" s="245">
        <f>+(AJ14+AI14+AH14+AG14+AF14)/12*20+1</f>
        <v>17.666666666666668</v>
      </c>
      <c r="AL14" s="60"/>
      <c r="AM14" s="60"/>
      <c r="AN14" s="60"/>
      <c r="AO14" s="60"/>
      <c r="AP14" s="60"/>
    </row>
    <row r="15" spans="1:42" s="59" customFormat="1" ht="16" customHeight="1">
      <c r="B15" s="59">
        <v>2</v>
      </c>
      <c r="H15" s="326" t="s">
        <v>114</v>
      </c>
      <c r="I15" s="326"/>
      <c r="J15" s="326"/>
      <c r="K15" s="326"/>
      <c r="L15" s="326"/>
      <c r="M15" s="326"/>
      <c r="N15" s="327"/>
      <c r="O15" s="324"/>
      <c r="P15" s="325"/>
      <c r="Q15" s="325"/>
      <c r="R15" s="65" t="s">
        <v>44</v>
      </c>
      <c r="S15" s="72"/>
      <c r="T15" s="72"/>
      <c r="U15" s="72">
        <v>1.5</v>
      </c>
      <c r="V15" s="72">
        <v>1</v>
      </c>
      <c r="W15" s="115">
        <v>7</v>
      </c>
      <c r="X15" s="76">
        <f t="shared" ref="X15:X37" si="0">+W15*0.4+(V15/3+U15/3+T15/2+S15/2)*20*0.125+R15/2*20*0.1</f>
        <v>4.8833333333333329</v>
      </c>
      <c r="Y15" s="124">
        <v>1.5</v>
      </c>
      <c r="Z15" s="124"/>
      <c r="AA15" s="124"/>
      <c r="AB15" s="124"/>
      <c r="AC15" s="179">
        <v>2</v>
      </c>
      <c r="AD15" s="189"/>
      <c r="AE15" s="151">
        <f t="shared" ref="AE15:AE39" si="1">+AD15*0.5+AC15/8*20*0.1+AB15/3*20*0.1+AA15/2*20*0.1+Z15/3*20*0.1+Y15/2*20*0.1</f>
        <v>2</v>
      </c>
      <c r="AF15" s="124"/>
      <c r="AG15" s="60"/>
      <c r="AH15" s="60"/>
      <c r="AI15" s="60"/>
      <c r="AJ15" s="60"/>
      <c r="AK15" s="245">
        <f>+(AJ15+AI15+AH15+AG15+AF15)/12*20+1</f>
        <v>1</v>
      </c>
      <c r="AL15" s="60"/>
      <c r="AM15" s="60"/>
      <c r="AN15" s="60"/>
      <c r="AO15" s="60"/>
      <c r="AP15" s="60"/>
    </row>
    <row r="16" spans="1:42" s="59" customFormat="1" ht="16" customHeight="1">
      <c r="B16" s="59">
        <v>3</v>
      </c>
      <c r="H16" s="329" t="s">
        <v>220</v>
      </c>
      <c r="I16" s="334"/>
      <c r="J16" s="334"/>
      <c r="K16" s="334"/>
      <c r="L16" s="334"/>
      <c r="M16" s="334"/>
      <c r="N16" s="335"/>
      <c r="O16" s="198" t="s">
        <v>84</v>
      </c>
      <c r="P16" s="93"/>
      <c r="Q16" s="94"/>
      <c r="R16" s="79"/>
      <c r="S16" s="72"/>
      <c r="T16" s="72"/>
      <c r="U16" s="72"/>
      <c r="V16" s="72"/>
      <c r="W16" s="115" t="s">
        <v>452</v>
      </c>
      <c r="X16" s="120">
        <v>13</v>
      </c>
      <c r="Y16" s="124"/>
      <c r="Z16" s="124"/>
      <c r="AA16" s="124"/>
      <c r="AB16" s="124"/>
      <c r="AC16" s="124"/>
      <c r="AD16" s="189"/>
      <c r="AE16" s="181">
        <v>13</v>
      </c>
      <c r="AF16" s="124"/>
      <c r="AG16" s="60"/>
      <c r="AH16" s="60"/>
      <c r="AI16" s="60"/>
      <c r="AJ16" s="60"/>
      <c r="AK16" s="244">
        <v>10</v>
      </c>
      <c r="AL16" s="60"/>
      <c r="AM16" s="60"/>
      <c r="AN16" s="60"/>
      <c r="AO16" s="60"/>
      <c r="AP16" s="60"/>
    </row>
    <row r="17" spans="2:42" s="59" customFormat="1" ht="16" customHeight="1">
      <c r="B17" s="59">
        <v>4</v>
      </c>
      <c r="H17" s="329" t="s">
        <v>221</v>
      </c>
      <c r="I17" s="334"/>
      <c r="J17" s="334"/>
      <c r="K17" s="334"/>
      <c r="L17" s="334"/>
      <c r="M17" s="334"/>
      <c r="N17" s="335"/>
      <c r="O17" s="83"/>
      <c r="P17" s="84"/>
      <c r="Q17" s="85"/>
      <c r="R17" s="85"/>
      <c r="S17" s="226">
        <v>1</v>
      </c>
      <c r="T17" s="226">
        <v>1</v>
      </c>
      <c r="U17" s="226">
        <v>1</v>
      </c>
      <c r="V17" s="226">
        <v>1</v>
      </c>
      <c r="W17" s="116">
        <v>12</v>
      </c>
      <c r="X17" s="76">
        <f t="shared" si="0"/>
        <v>8.9666666666666668</v>
      </c>
      <c r="Y17" s="124"/>
      <c r="Z17" s="124">
        <v>3</v>
      </c>
      <c r="AA17" s="124">
        <v>2</v>
      </c>
      <c r="AB17" s="124"/>
      <c r="AC17" s="179">
        <v>5</v>
      </c>
      <c r="AD17" s="189">
        <v>11</v>
      </c>
      <c r="AE17" s="151">
        <f t="shared" si="1"/>
        <v>10.75</v>
      </c>
      <c r="AF17" s="124"/>
      <c r="AG17" s="60">
        <v>1</v>
      </c>
      <c r="AH17" s="60">
        <v>2</v>
      </c>
      <c r="AI17" s="60">
        <v>2</v>
      </c>
      <c r="AJ17" s="60">
        <v>2</v>
      </c>
      <c r="AK17" s="244">
        <f t="shared" ref="AK17:AK39" si="2">+(AJ17+AI17+AH17+AG17+AF17)/12*20</f>
        <v>11.666666666666668</v>
      </c>
      <c r="AL17" s="60"/>
      <c r="AM17" s="60"/>
      <c r="AN17" s="60"/>
      <c r="AO17" s="60"/>
      <c r="AP17" s="60"/>
    </row>
    <row r="18" spans="2:42" s="59" customFormat="1" ht="16" customHeight="1">
      <c r="B18" s="59">
        <v>5</v>
      </c>
      <c r="H18" s="328" t="s">
        <v>230</v>
      </c>
      <c r="I18" s="329"/>
      <c r="J18" s="329"/>
      <c r="K18" s="329"/>
      <c r="L18" s="329"/>
      <c r="M18" s="329"/>
      <c r="N18" s="330"/>
      <c r="O18" s="124" t="s">
        <v>141</v>
      </c>
      <c r="P18" s="91"/>
      <c r="Q18" s="92"/>
      <c r="R18" s="78">
        <v>2</v>
      </c>
      <c r="S18" s="71">
        <v>2</v>
      </c>
      <c r="T18" s="72">
        <v>0</v>
      </c>
      <c r="U18" s="72">
        <v>0</v>
      </c>
      <c r="V18" s="72"/>
      <c r="W18" s="115" t="s">
        <v>453</v>
      </c>
      <c r="X18" s="120">
        <v>16</v>
      </c>
      <c r="Y18" s="124"/>
      <c r="Z18" s="124"/>
      <c r="AA18" s="124"/>
      <c r="AB18" s="124"/>
      <c r="AC18" s="194">
        <v>0</v>
      </c>
      <c r="AD18" s="189"/>
      <c r="AE18" s="151">
        <v>15</v>
      </c>
      <c r="AF18" s="124"/>
      <c r="AG18" s="60"/>
      <c r="AH18" s="60"/>
      <c r="AI18" s="60"/>
      <c r="AJ18" s="60"/>
      <c r="AK18" s="245">
        <v>15</v>
      </c>
      <c r="AL18" s="60"/>
      <c r="AM18" s="60"/>
      <c r="AN18" s="60"/>
      <c r="AO18" s="60"/>
      <c r="AP18" s="60"/>
    </row>
    <row r="19" spans="2:42" s="59" customFormat="1" ht="16" customHeight="1">
      <c r="B19" s="59">
        <v>6</v>
      </c>
      <c r="H19" s="330" t="s">
        <v>222</v>
      </c>
      <c r="I19" s="336"/>
      <c r="J19" s="336"/>
      <c r="K19" s="336"/>
      <c r="L19" s="336"/>
      <c r="M19" s="336"/>
      <c r="N19" s="337"/>
      <c r="O19" s="83"/>
      <c r="P19" s="84"/>
      <c r="Q19" s="85"/>
      <c r="R19" s="78"/>
      <c r="S19" s="71"/>
      <c r="T19" s="72"/>
      <c r="U19" s="72"/>
      <c r="V19" s="72"/>
      <c r="W19" s="115"/>
      <c r="X19" s="76"/>
      <c r="Y19" s="124"/>
      <c r="Z19" s="124"/>
      <c r="AA19" s="124"/>
      <c r="AB19" s="124"/>
      <c r="AC19" s="194">
        <v>0</v>
      </c>
      <c r="AD19" s="189"/>
      <c r="AE19" s="151">
        <f t="shared" si="1"/>
        <v>0</v>
      </c>
      <c r="AF19" s="124"/>
      <c r="AG19" s="60"/>
      <c r="AH19" s="60"/>
      <c r="AI19" s="60"/>
      <c r="AJ19" s="60"/>
      <c r="AK19" s="244">
        <f t="shared" si="2"/>
        <v>0</v>
      </c>
      <c r="AL19" s="60"/>
      <c r="AM19" s="60"/>
      <c r="AN19" s="60"/>
      <c r="AO19" s="60"/>
      <c r="AP19" s="60"/>
    </row>
    <row r="20" spans="2:42" s="59" customFormat="1" ht="16" customHeight="1">
      <c r="B20" s="59">
        <v>7</v>
      </c>
      <c r="H20" s="328" t="s">
        <v>383</v>
      </c>
      <c r="I20" s="329"/>
      <c r="J20" s="329"/>
      <c r="K20" s="329"/>
      <c r="L20" s="329"/>
      <c r="M20" s="329"/>
      <c r="N20" s="330"/>
      <c r="O20" s="83"/>
      <c r="P20" s="84"/>
      <c r="Q20" s="85"/>
      <c r="R20" s="78">
        <v>2</v>
      </c>
      <c r="S20" s="71"/>
      <c r="T20" s="72">
        <v>1</v>
      </c>
      <c r="U20" s="72">
        <v>2</v>
      </c>
      <c r="V20" s="72">
        <v>2.5</v>
      </c>
      <c r="W20" s="115">
        <v>13</v>
      </c>
      <c r="X20" s="76">
        <f t="shared" si="0"/>
        <v>12.2</v>
      </c>
      <c r="Y20" s="124"/>
      <c r="Z20" s="124">
        <v>1</v>
      </c>
      <c r="AA20" s="124">
        <v>1.5</v>
      </c>
      <c r="AB20" s="124">
        <v>3</v>
      </c>
      <c r="AC20" s="179">
        <v>7</v>
      </c>
      <c r="AD20" s="189">
        <v>12</v>
      </c>
      <c r="AE20" s="151">
        <f t="shared" si="1"/>
        <v>11.916666666666666</v>
      </c>
      <c r="AF20" s="124">
        <v>4</v>
      </c>
      <c r="AG20" s="60"/>
      <c r="AH20" s="60">
        <v>2</v>
      </c>
      <c r="AI20" s="60">
        <v>1</v>
      </c>
      <c r="AJ20" s="60">
        <v>1</v>
      </c>
      <c r="AK20" s="245">
        <f>+(AJ20+AI20+AH20+AG20+AF20)/12*20+1</f>
        <v>14.333333333333332</v>
      </c>
      <c r="AL20" s="60"/>
      <c r="AM20" s="60"/>
      <c r="AN20" s="60"/>
      <c r="AO20" s="60"/>
      <c r="AP20" s="60"/>
    </row>
    <row r="21" spans="2:42" s="59" customFormat="1" ht="16" customHeight="1">
      <c r="B21" s="59">
        <v>8</v>
      </c>
      <c r="H21" s="339" t="s">
        <v>175</v>
      </c>
      <c r="I21" s="339"/>
      <c r="J21" s="339"/>
      <c r="K21" s="339"/>
      <c r="L21" s="339"/>
      <c r="M21" s="339"/>
      <c r="N21" s="340"/>
      <c r="O21" s="331"/>
      <c r="P21" s="332"/>
      <c r="Q21" s="333"/>
      <c r="R21" s="80" t="s">
        <v>273</v>
      </c>
      <c r="S21" s="73"/>
      <c r="T21" s="73">
        <v>1</v>
      </c>
      <c r="U21" s="73">
        <v>2</v>
      </c>
      <c r="V21" s="73">
        <v>2</v>
      </c>
      <c r="W21" s="117">
        <v>8</v>
      </c>
      <c r="X21" s="120">
        <f>+W21*0.4+(V21/3+U21/3+T21/2+S21/2)*20*0.125+R21/2*20*0.1+1</f>
        <v>8.7833333333333332</v>
      </c>
      <c r="Y21" s="124">
        <v>2</v>
      </c>
      <c r="Z21" s="124">
        <v>3</v>
      </c>
      <c r="AA21" s="124"/>
      <c r="AB21" s="124">
        <v>2.5</v>
      </c>
      <c r="AC21" s="179">
        <v>6</v>
      </c>
      <c r="AD21" s="189">
        <v>11</v>
      </c>
      <c r="AE21" s="151">
        <f t="shared" si="1"/>
        <v>12.666666666666668</v>
      </c>
      <c r="AF21" s="124">
        <v>2.5</v>
      </c>
      <c r="AG21" s="60"/>
      <c r="AH21" s="60">
        <v>2</v>
      </c>
      <c r="AI21" s="60">
        <v>2</v>
      </c>
      <c r="AJ21" s="60">
        <v>2</v>
      </c>
      <c r="AK21" s="245">
        <f>+(AJ21+AI21+AH21+AG21+AF21)/12*20+1</f>
        <v>15.166666666666668</v>
      </c>
      <c r="AL21" s="60"/>
      <c r="AM21" s="60"/>
      <c r="AN21" s="60"/>
      <c r="AO21" s="60"/>
      <c r="AP21" s="60"/>
    </row>
    <row r="22" spans="2:42" s="59" customFormat="1" ht="16" customHeight="1">
      <c r="B22" s="59">
        <v>9</v>
      </c>
      <c r="H22" s="328" t="s">
        <v>551</v>
      </c>
      <c r="I22" s="329"/>
      <c r="J22" s="329"/>
      <c r="K22" s="329"/>
      <c r="L22" s="329"/>
      <c r="M22" s="329"/>
      <c r="N22" s="330"/>
      <c r="O22" s="83"/>
      <c r="P22" s="84"/>
      <c r="Q22" s="85"/>
      <c r="R22" s="78">
        <v>2</v>
      </c>
      <c r="S22" s="71">
        <v>2</v>
      </c>
      <c r="T22" s="72">
        <v>2</v>
      </c>
      <c r="U22" s="72">
        <v>2.5</v>
      </c>
      <c r="V22" s="72">
        <v>2</v>
      </c>
      <c r="W22" s="115">
        <v>15</v>
      </c>
      <c r="X22" s="120">
        <f>+W22*0.4+(V22/3+U22/3+T22/2+S22/2)*20*0.125+R22/2*20*0.1+1</f>
        <v>17.75</v>
      </c>
      <c r="Y22" s="124">
        <v>2</v>
      </c>
      <c r="Z22" s="124">
        <v>3</v>
      </c>
      <c r="AA22" s="124">
        <v>2</v>
      </c>
      <c r="AB22" s="124"/>
      <c r="AC22" s="179">
        <v>6</v>
      </c>
      <c r="AD22" s="189">
        <v>11</v>
      </c>
      <c r="AE22" s="153">
        <f>+AD22*0.5+AC22/8*20*0.1+AB22/3*20*0.1+AA22/2*20*0.1+Z22/3*20*0.1+Y22/2*20*0.1+1</f>
        <v>14</v>
      </c>
      <c r="AF22" s="124">
        <v>3</v>
      </c>
      <c r="AG22" s="60">
        <v>1</v>
      </c>
      <c r="AH22" s="60">
        <v>2</v>
      </c>
      <c r="AI22" s="60">
        <v>2</v>
      </c>
      <c r="AJ22" s="60">
        <v>2</v>
      </c>
      <c r="AK22" s="245">
        <f>+(AJ22+AI22+AH22+AG22+AF22)/12*20+1</f>
        <v>17.666666666666668</v>
      </c>
      <c r="AL22" s="60"/>
      <c r="AM22" s="60"/>
      <c r="AN22" s="60"/>
      <c r="AO22" s="60"/>
      <c r="AP22" s="60"/>
    </row>
    <row r="23" spans="2:42" s="59" customFormat="1" ht="16" customHeight="1">
      <c r="B23" s="59">
        <v>10</v>
      </c>
      <c r="H23" s="330" t="s">
        <v>223</v>
      </c>
      <c r="I23" s="336"/>
      <c r="J23" s="336"/>
      <c r="K23" s="336"/>
      <c r="L23" s="336"/>
      <c r="M23" s="336"/>
      <c r="N23" s="337"/>
      <c r="O23" s="83"/>
      <c r="P23" s="84"/>
      <c r="Q23" s="85"/>
      <c r="R23" s="78"/>
      <c r="S23" s="71"/>
      <c r="T23" s="72"/>
      <c r="U23" s="72"/>
      <c r="V23" s="72"/>
      <c r="W23" s="115"/>
      <c r="X23" s="120">
        <f>+W23*0.4+(V23/3+U23/3+T23/2+S23/2)*20*0.125+R23/2*20*0.1+1</f>
        <v>1</v>
      </c>
      <c r="Y23" s="124"/>
      <c r="Z23" s="124"/>
      <c r="AA23" s="124"/>
      <c r="AB23" s="124"/>
      <c r="AC23" s="124"/>
      <c r="AD23" s="189"/>
      <c r="AE23" s="151">
        <f t="shared" si="1"/>
        <v>0</v>
      </c>
      <c r="AF23" s="124"/>
      <c r="AG23" s="60"/>
      <c r="AH23" s="60"/>
      <c r="AI23" s="60"/>
      <c r="AJ23" s="60"/>
      <c r="AK23" s="244">
        <f t="shared" si="2"/>
        <v>0</v>
      </c>
      <c r="AL23" s="60"/>
      <c r="AM23" s="60"/>
      <c r="AN23" s="60"/>
      <c r="AO23" s="60"/>
      <c r="AP23" s="60"/>
    </row>
    <row r="24" spans="2:42" s="59" customFormat="1" ht="16" customHeight="1">
      <c r="B24" s="59">
        <v>11</v>
      </c>
      <c r="H24" s="328" t="s">
        <v>541</v>
      </c>
      <c r="I24" s="329"/>
      <c r="J24" s="329"/>
      <c r="K24" s="329"/>
      <c r="L24" s="329"/>
      <c r="M24" s="329"/>
      <c r="N24" s="330"/>
      <c r="O24" s="83"/>
      <c r="P24" s="84"/>
      <c r="Q24" s="85"/>
      <c r="R24" s="78">
        <v>2</v>
      </c>
      <c r="S24" s="71">
        <v>2</v>
      </c>
      <c r="T24" s="72">
        <v>2</v>
      </c>
      <c r="U24" s="72">
        <v>3</v>
      </c>
      <c r="V24" s="72">
        <v>3</v>
      </c>
      <c r="W24" s="115">
        <v>12</v>
      </c>
      <c r="X24" s="76">
        <f t="shared" si="0"/>
        <v>16.8</v>
      </c>
      <c r="Y24" s="124">
        <v>2</v>
      </c>
      <c r="Z24" s="124">
        <v>3</v>
      </c>
      <c r="AA24" s="124">
        <v>2</v>
      </c>
      <c r="AB24" s="124">
        <v>2</v>
      </c>
      <c r="AC24" s="179">
        <v>8</v>
      </c>
      <c r="AD24" s="189">
        <v>10</v>
      </c>
      <c r="AE24" s="151">
        <f t="shared" si="1"/>
        <v>14.333333333333334</v>
      </c>
      <c r="AF24" s="124">
        <v>3.5</v>
      </c>
      <c r="AG24" s="60">
        <v>2</v>
      </c>
      <c r="AH24" s="60">
        <v>2</v>
      </c>
      <c r="AI24" s="60">
        <v>2</v>
      </c>
      <c r="AJ24" s="60">
        <v>2</v>
      </c>
      <c r="AK24" s="245">
        <f>+(AJ24+AI24+AH24+AG24+AF24)/12*20+1</f>
        <v>20.166666666666668</v>
      </c>
      <c r="AL24" s="60"/>
      <c r="AM24" s="60"/>
      <c r="AN24" s="60"/>
      <c r="AO24" s="60"/>
      <c r="AP24" s="60"/>
    </row>
    <row r="25" spans="2:42" s="59" customFormat="1" ht="16" customHeight="1">
      <c r="B25" s="59">
        <v>12</v>
      </c>
      <c r="H25" s="326" t="s">
        <v>115</v>
      </c>
      <c r="I25" s="326"/>
      <c r="J25" s="326"/>
      <c r="K25" s="326"/>
      <c r="L25" s="326"/>
      <c r="M25" s="326"/>
      <c r="N25" s="327"/>
      <c r="O25" s="83"/>
      <c r="P25" s="84"/>
      <c r="Q25" s="85"/>
      <c r="R25" s="81">
        <v>0</v>
      </c>
      <c r="S25" s="72"/>
      <c r="T25" s="72">
        <v>1</v>
      </c>
      <c r="U25" s="72">
        <v>1.5</v>
      </c>
      <c r="V25" s="72"/>
      <c r="W25" s="115"/>
      <c r="X25" s="76">
        <f t="shared" si="0"/>
        <v>2.5</v>
      </c>
      <c r="Y25" s="124"/>
      <c r="Z25" s="124"/>
      <c r="AA25" s="124"/>
      <c r="AB25" s="124"/>
      <c r="AC25" s="179">
        <v>4</v>
      </c>
      <c r="AD25" s="189"/>
      <c r="AE25" s="151">
        <f t="shared" si="1"/>
        <v>1</v>
      </c>
      <c r="AF25" s="124"/>
      <c r="AG25" s="60"/>
      <c r="AH25" s="60"/>
      <c r="AI25" s="60"/>
      <c r="AJ25" s="60"/>
      <c r="AK25" s="245">
        <f>+(AJ25+AI25+AH25+AG25+AF25)/12*20+1</f>
        <v>1</v>
      </c>
      <c r="AL25" s="60"/>
      <c r="AM25" s="60"/>
      <c r="AN25" s="60"/>
      <c r="AO25" s="60"/>
      <c r="AP25" s="60"/>
    </row>
    <row r="26" spans="2:42" s="59" customFormat="1" ht="16" customHeight="1">
      <c r="B26" s="59">
        <v>13</v>
      </c>
      <c r="H26" s="328" t="s">
        <v>232</v>
      </c>
      <c r="I26" s="329"/>
      <c r="J26" s="329"/>
      <c r="K26" s="329"/>
      <c r="L26" s="329"/>
      <c r="M26" s="329"/>
      <c r="N26" s="330"/>
      <c r="O26" s="83"/>
      <c r="P26" s="84"/>
      <c r="Q26" s="85"/>
      <c r="R26" s="78">
        <v>2</v>
      </c>
      <c r="S26" s="71">
        <v>2</v>
      </c>
      <c r="T26" s="72">
        <v>2</v>
      </c>
      <c r="U26" s="72">
        <v>3</v>
      </c>
      <c r="V26" s="72">
        <v>2</v>
      </c>
      <c r="W26" s="115">
        <v>0</v>
      </c>
      <c r="X26" s="76">
        <f t="shared" si="0"/>
        <v>11.166666666666666</v>
      </c>
      <c r="Y26" s="124">
        <v>2</v>
      </c>
      <c r="Z26" s="124">
        <v>3</v>
      </c>
      <c r="AA26" s="124">
        <v>1.5</v>
      </c>
      <c r="AB26" s="124">
        <v>2</v>
      </c>
      <c r="AC26" s="179">
        <v>8</v>
      </c>
      <c r="AD26" s="189">
        <v>11</v>
      </c>
      <c r="AE26" s="151">
        <f t="shared" si="1"/>
        <v>14.333333333333334</v>
      </c>
      <c r="AF26" s="124">
        <v>3</v>
      </c>
      <c r="AG26" s="60">
        <v>1</v>
      </c>
      <c r="AH26" s="60">
        <v>2</v>
      </c>
      <c r="AI26" s="60">
        <v>1</v>
      </c>
      <c r="AJ26" s="60">
        <v>2</v>
      </c>
      <c r="AK26" s="245">
        <f>+(AJ26+AI26+AH26+AG26+AF26)/12*20+1</f>
        <v>16</v>
      </c>
      <c r="AL26" s="60"/>
      <c r="AM26" s="60"/>
      <c r="AN26" s="60"/>
      <c r="AO26" s="60"/>
      <c r="AP26" s="60"/>
    </row>
    <row r="27" spans="2:42" s="59" customFormat="1" ht="16" customHeight="1">
      <c r="B27" s="59">
        <v>14</v>
      </c>
      <c r="H27" s="328" t="s">
        <v>485</v>
      </c>
      <c r="I27" s="329"/>
      <c r="J27" s="329"/>
      <c r="K27" s="329"/>
      <c r="L27" s="329"/>
      <c r="M27" s="329"/>
      <c r="N27" s="330"/>
      <c r="O27" s="83"/>
      <c r="P27" s="84"/>
      <c r="Q27" s="85"/>
      <c r="R27" s="78">
        <v>2</v>
      </c>
      <c r="S27" s="71"/>
      <c r="T27" s="72"/>
      <c r="U27" s="72"/>
      <c r="V27" s="72"/>
      <c r="W27" s="115"/>
      <c r="X27" s="76">
        <f t="shared" si="0"/>
        <v>2</v>
      </c>
      <c r="Y27" s="124"/>
      <c r="Z27" s="124"/>
      <c r="AA27" s="124"/>
      <c r="AB27" s="124"/>
      <c r="AC27" s="194">
        <v>0</v>
      </c>
      <c r="AD27" s="189"/>
      <c r="AE27" s="151">
        <f t="shared" si="1"/>
        <v>0</v>
      </c>
      <c r="AF27" s="124"/>
      <c r="AG27" s="60"/>
      <c r="AH27" s="60"/>
      <c r="AI27" s="60"/>
      <c r="AJ27" s="60"/>
      <c r="AK27" s="244">
        <f t="shared" si="2"/>
        <v>0</v>
      </c>
      <c r="AL27" s="60"/>
      <c r="AM27" s="60"/>
      <c r="AN27" s="60"/>
      <c r="AO27" s="60"/>
      <c r="AP27" s="60"/>
    </row>
    <row r="28" spans="2:42" s="59" customFormat="1" ht="16" customHeight="1">
      <c r="B28" s="59">
        <v>15</v>
      </c>
      <c r="H28" s="328" t="s">
        <v>108</v>
      </c>
      <c r="I28" s="329"/>
      <c r="J28" s="329"/>
      <c r="K28" s="329"/>
      <c r="L28" s="329"/>
      <c r="M28" s="329"/>
      <c r="N28" s="330"/>
      <c r="O28" s="83"/>
      <c r="P28" s="84"/>
      <c r="Q28" s="85"/>
      <c r="R28" s="78">
        <v>2</v>
      </c>
      <c r="S28" s="71">
        <v>2</v>
      </c>
      <c r="T28" s="72">
        <v>2</v>
      </c>
      <c r="U28" s="72">
        <v>3</v>
      </c>
      <c r="V28" s="72">
        <v>2</v>
      </c>
      <c r="W28" s="115">
        <v>14</v>
      </c>
      <c r="X28" s="120">
        <f>+W28*0.4+(V28/3+U28/3+T28/2+S28/2)*20*0.125+R28/2*20*0.1+1</f>
        <v>17.766666666666666</v>
      </c>
      <c r="Y28" s="124">
        <v>1.5</v>
      </c>
      <c r="Z28" s="124">
        <v>3</v>
      </c>
      <c r="AA28" s="124">
        <v>2</v>
      </c>
      <c r="AB28" s="124">
        <v>3</v>
      </c>
      <c r="AC28" s="179">
        <v>8</v>
      </c>
      <c r="AD28" s="189">
        <v>12</v>
      </c>
      <c r="AE28" s="153">
        <f>+AD28*0.5+AC28/8*20*0.1+AB28/3*20*0.1+AA28/2*20*0.1+Z28/3*20*0.1+Y28/2*20*0.1+1</f>
        <v>16.5</v>
      </c>
      <c r="AF28" s="124">
        <v>3</v>
      </c>
      <c r="AG28" s="60">
        <v>1</v>
      </c>
      <c r="AH28" s="60">
        <v>2</v>
      </c>
      <c r="AI28" s="60">
        <v>2</v>
      </c>
      <c r="AJ28" s="60">
        <v>2</v>
      </c>
      <c r="AK28" s="245">
        <f>+(AJ28+AI28+AH28+AG28+AF28)/12*20+1</f>
        <v>17.666666666666668</v>
      </c>
      <c r="AL28" s="60"/>
      <c r="AM28" s="60"/>
      <c r="AN28" s="60"/>
      <c r="AO28" s="60"/>
      <c r="AP28" s="60"/>
    </row>
    <row r="29" spans="2:42" s="59" customFormat="1" ht="16" customHeight="1">
      <c r="B29" s="59">
        <v>16</v>
      </c>
      <c r="H29" s="328" t="s">
        <v>319</v>
      </c>
      <c r="I29" s="329"/>
      <c r="J29" s="329"/>
      <c r="K29" s="329"/>
      <c r="L29" s="329"/>
      <c r="M29" s="329"/>
      <c r="N29" s="330"/>
      <c r="O29" s="83"/>
      <c r="P29" s="84"/>
      <c r="Q29" s="85"/>
      <c r="R29" s="78">
        <v>2</v>
      </c>
      <c r="S29" s="71"/>
      <c r="T29" s="72"/>
      <c r="U29" s="72"/>
      <c r="V29" s="72"/>
      <c r="W29" s="115">
        <v>5</v>
      </c>
      <c r="X29" s="76">
        <f t="shared" si="0"/>
        <v>4</v>
      </c>
      <c r="Y29" s="124"/>
      <c r="Z29" s="124"/>
      <c r="AA29" s="124"/>
      <c r="AB29" s="124"/>
      <c r="AC29" s="179">
        <v>3</v>
      </c>
      <c r="AD29" s="189">
        <v>8</v>
      </c>
      <c r="AE29" s="151">
        <f t="shared" si="1"/>
        <v>4.75</v>
      </c>
      <c r="AF29" s="124">
        <v>1</v>
      </c>
      <c r="AG29" s="60"/>
      <c r="AH29" s="60"/>
      <c r="AI29" s="60"/>
      <c r="AJ29" s="60"/>
      <c r="AK29" s="244">
        <f t="shared" si="2"/>
        <v>1.6666666666666665</v>
      </c>
      <c r="AL29" s="60"/>
      <c r="AM29" s="60"/>
      <c r="AN29" s="60"/>
      <c r="AO29" s="60"/>
      <c r="AP29" s="60"/>
    </row>
    <row r="30" spans="2:42" s="59" customFormat="1" ht="16" customHeight="1">
      <c r="B30" s="59">
        <v>17</v>
      </c>
      <c r="H30" s="328" t="s">
        <v>320</v>
      </c>
      <c r="I30" s="329"/>
      <c r="J30" s="329"/>
      <c r="K30" s="329"/>
      <c r="L30" s="329"/>
      <c r="M30" s="329"/>
      <c r="N30" s="330"/>
      <c r="O30" s="83"/>
      <c r="P30" s="84"/>
      <c r="Q30" s="85"/>
      <c r="R30" s="78">
        <v>2</v>
      </c>
      <c r="S30" s="71">
        <v>2</v>
      </c>
      <c r="T30" s="72">
        <v>1</v>
      </c>
      <c r="U30" s="72">
        <v>3</v>
      </c>
      <c r="V30" s="72">
        <v>3</v>
      </c>
      <c r="W30" s="115">
        <v>9</v>
      </c>
      <c r="X30" s="76">
        <f t="shared" si="0"/>
        <v>14.35</v>
      </c>
      <c r="Y30" s="124">
        <v>2</v>
      </c>
      <c r="Z30" s="124">
        <v>3</v>
      </c>
      <c r="AA30" s="124">
        <v>2</v>
      </c>
      <c r="AB30" s="124">
        <v>2</v>
      </c>
      <c r="AC30" s="179">
        <v>8</v>
      </c>
      <c r="AD30" s="189">
        <v>11</v>
      </c>
      <c r="AE30" s="151">
        <f t="shared" si="1"/>
        <v>14.833333333333334</v>
      </c>
      <c r="AF30" s="124">
        <v>3.5</v>
      </c>
      <c r="AG30" s="60">
        <v>2</v>
      </c>
      <c r="AH30" s="60">
        <v>2</v>
      </c>
      <c r="AI30" s="60">
        <v>2</v>
      </c>
      <c r="AJ30" s="60">
        <v>2</v>
      </c>
      <c r="AK30" s="245">
        <f>+(AJ30+AI30+AH30+AG30+AF30)/12*20+1</f>
        <v>20.166666666666668</v>
      </c>
      <c r="AL30" s="60"/>
      <c r="AM30" s="60"/>
      <c r="AN30" s="60"/>
      <c r="AO30" s="60"/>
      <c r="AP30" s="60"/>
    </row>
    <row r="31" spans="2:42" s="59" customFormat="1" ht="16" customHeight="1">
      <c r="B31" s="59">
        <v>18</v>
      </c>
      <c r="H31" s="328" t="s">
        <v>321</v>
      </c>
      <c r="I31" s="329"/>
      <c r="J31" s="329"/>
      <c r="K31" s="329"/>
      <c r="L31" s="329"/>
      <c r="M31" s="329"/>
      <c r="N31" s="330"/>
      <c r="O31" s="83"/>
      <c r="P31" s="84"/>
      <c r="Q31" s="85"/>
      <c r="R31" s="78">
        <v>2</v>
      </c>
      <c r="S31" s="71">
        <v>1</v>
      </c>
      <c r="T31" s="72"/>
      <c r="U31" s="72">
        <v>1.5</v>
      </c>
      <c r="V31" s="72"/>
      <c r="W31" s="115">
        <v>11</v>
      </c>
      <c r="X31" s="76">
        <f t="shared" si="0"/>
        <v>8.9</v>
      </c>
      <c r="Y31" s="124">
        <v>1.5</v>
      </c>
      <c r="Z31" s="124"/>
      <c r="AA31" s="124"/>
      <c r="AB31" s="124"/>
      <c r="AC31" s="179">
        <v>2</v>
      </c>
      <c r="AD31" s="189"/>
      <c r="AE31" s="151">
        <f t="shared" si="1"/>
        <v>2</v>
      </c>
      <c r="AF31" s="124"/>
      <c r="AG31" s="60"/>
      <c r="AH31" s="60"/>
      <c r="AI31" s="60"/>
      <c r="AJ31" s="60"/>
      <c r="AK31" s="244">
        <f t="shared" si="2"/>
        <v>0</v>
      </c>
      <c r="AL31" s="60"/>
      <c r="AM31" s="60"/>
      <c r="AN31" s="60"/>
      <c r="AO31" s="60"/>
      <c r="AP31" s="60"/>
    </row>
    <row r="32" spans="2:42" s="59" customFormat="1" ht="16" customHeight="1">
      <c r="B32" s="59">
        <v>19</v>
      </c>
      <c r="H32" s="328" t="s">
        <v>277</v>
      </c>
      <c r="I32" s="329"/>
      <c r="J32" s="329"/>
      <c r="K32" s="329"/>
      <c r="L32" s="329"/>
      <c r="M32" s="329"/>
      <c r="N32" s="330"/>
      <c r="O32" s="83"/>
      <c r="P32" s="84"/>
      <c r="Q32" s="85"/>
      <c r="R32" s="78">
        <v>2</v>
      </c>
      <c r="S32" s="71"/>
      <c r="T32" s="72">
        <v>1.5</v>
      </c>
      <c r="U32" s="72">
        <v>2</v>
      </c>
      <c r="V32" s="72">
        <v>2</v>
      </c>
      <c r="W32" s="115">
        <v>12</v>
      </c>
      <c r="X32" s="76">
        <f t="shared" si="0"/>
        <v>12.008333333333333</v>
      </c>
      <c r="Y32" s="124">
        <v>1.5</v>
      </c>
      <c r="Z32" s="124">
        <v>2.5</v>
      </c>
      <c r="AA32" s="124">
        <v>1</v>
      </c>
      <c r="AB32" s="124">
        <v>2</v>
      </c>
      <c r="AC32" s="179">
        <v>8</v>
      </c>
      <c r="AD32" s="189">
        <v>10</v>
      </c>
      <c r="AE32" s="151">
        <f t="shared" si="1"/>
        <v>12.5</v>
      </c>
      <c r="AF32" s="124">
        <v>1</v>
      </c>
      <c r="AG32" s="60"/>
      <c r="AH32" s="60">
        <v>2</v>
      </c>
      <c r="AI32" s="60">
        <v>1</v>
      </c>
      <c r="AJ32" s="60">
        <v>2</v>
      </c>
      <c r="AK32" s="245">
        <f t="shared" ref="AK32:AK33" si="3">+(AJ32+AI32+AH32+AG32+AF32)/12*20+1</f>
        <v>11</v>
      </c>
      <c r="AL32" s="60"/>
      <c r="AM32" s="60"/>
      <c r="AN32" s="60"/>
      <c r="AO32" s="60"/>
      <c r="AP32" s="60"/>
    </row>
    <row r="33" spans="2:42" s="59" customFormat="1" ht="16" customHeight="1">
      <c r="B33" s="59">
        <v>20</v>
      </c>
      <c r="H33" s="328" t="s">
        <v>178</v>
      </c>
      <c r="I33" s="329"/>
      <c r="J33" s="329"/>
      <c r="K33" s="329"/>
      <c r="L33" s="329"/>
      <c r="M33" s="329"/>
      <c r="N33" s="330"/>
      <c r="O33" s="83"/>
      <c r="P33" s="84"/>
      <c r="Q33" s="85"/>
      <c r="R33" s="78">
        <v>2</v>
      </c>
      <c r="S33" s="71"/>
      <c r="T33" s="72">
        <v>2</v>
      </c>
      <c r="U33" s="72">
        <v>2</v>
      </c>
      <c r="V33" s="72">
        <v>2</v>
      </c>
      <c r="W33" s="115">
        <v>11</v>
      </c>
      <c r="X33" s="76">
        <f t="shared" si="0"/>
        <v>12.233333333333333</v>
      </c>
      <c r="Y33" s="124">
        <v>1.5</v>
      </c>
      <c r="Z33" s="124">
        <v>1</v>
      </c>
      <c r="AA33" s="124">
        <v>1</v>
      </c>
      <c r="AB33" s="124">
        <v>2</v>
      </c>
      <c r="AC33" s="179">
        <v>8</v>
      </c>
      <c r="AD33" s="189">
        <v>11</v>
      </c>
      <c r="AE33" s="151">
        <f t="shared" si="1"/>
        <v>12</v>
      </c>
      <c r="AF33" s="124">
        <v>1</v>
      </c>
      <c r="AG33" s="60">
        <v>1</v>
      </c>
      <c r="AH33" s="60">
        <v>2</v>
      </c>
      <c r="AI33" s="60">
        <v>1</v>
      </c>
      <c r="AJ33" s="60">
        <v>2</v>
      </c>
      <c r="AK33" s="245">
        <f t="shared" si="3"/>
        <v>12.666666666666668</v>
      </c>
      <c r="AL33" s="60"/>
      <c r="AM33" s="60"/>
      <c r="AN33" s="60"/>
      <c r="AO33" s="60"/>
      <c r="AP33" s="60"/>
    </row>
    <row r="34" spans="2:42" s="59" customFormat="1" ht="16" customHeight="1">
      <c r="B34" s="59">
        <v>21</v>
      </c>
      <c r="H34" s="326" t="s">
        <v>298</v>
      </c>
      <c r="I34" s="326"/>
      <c r="J34" s="326"/>
      <c r="K34" s="326"/>
      <c r="L34" s="326"/>
      <c r="M34" s="326"/>
      <c r="N34" s="327"/>
      <c r="O34" s="321" t="s">
        <v>445</v>
      </c>
      <c r="P34" s="322"/>
      <c r="Q34" s="323"/>
      <c r="R34" s="79" t="s">
        <v>299</v>
      </c>
      <c r="S34" s="72"/>
      <c r="T34" s="72">
        <v>1</v>
      </c>
      <c r="U34" s="72">
        <v>2.5</v>
      </c>
      <c r="V34" s="72">
        <v>2.5</v>
      </c>
      <c r="W34" s="115">
        <v>13</v>
      </c>
      <c r="X34" s="76">
        <f t="shared" si="0"/>
        <v>12.616666666666667</v>
      </c>
      <c r="Y34" s="124">
        <v>1</v>
      </c>
      <c r="Z34" s="124">
        <v>2</v>
      </c>
      <c r="AA34" s="124">
        <v>2</v>
      </c>
      <c r="AB34" s="124">
        <v>2.5</v>
      </c>
      <c r="AC34" s="179">
        <v>4</v>
      </c>
      <c r="AD34" s="189">
        <v>13</v>
      </c>
      <c r="AE34" s="151">
        <f t="shared" si="1"/>
        <v>13.500000000000002</v>
      </c>
      <c r="AF34" s="124">
        <v>3</v>
      </c>
      <c r="AG34" s="60">
        <v>2</v>
      </c>
      <c r="AH34" s="60">
        <v>2</v>
      </c>
      <c r="AI34" s="60">
        <v>2</v>
      </c>
      <c r="AJ34" s="60">
        <v>2</v>
      </c>
      <c r="AK34" s="244">
        <f t="shared" si="2"/>
        <v>18.333333333333332</v>
      </c>
      <c r="AL34" s="60"/>
      <c r="AM34" s="60"/>
      <c r="AN34" s="60"/>
      <c r="AO34" s="60"/>
      <c r="AP34" s="60"/>
    </row>
    <row r="35" spans="2:42" s="59" customFormat="1" ht="16" customHeight="1">
      <c r="B35" s="59">
        <v>22</v>
      </c>
      <c r="H35" s="326" t="s">
        <v>144</v>
      </c>
      <c r="I35" s="326"/>
      <c r="J35" s="326"/>
      <c r="K35" s="326"/>
      <c r="L35" s="326"/>
      <c r="M35" s="326"/>
      <c r="N35" s="327"/>
      <c r="O35" s="321"/>
      <c r="P35" s="322"/>
      <c r="Q35" s="323"/>
      <c r="R35" s="79" t="s">
        <v>161</v>
      </c>
      <c r="S35" s="72"/>
      <c r="T35" s="72">
        <v>0</v>
      </c>
      <c r="U35" s="72"/>
      <c r="V35" s="72"/>
      <c r="W35" s="115"/>
      <c r="X35" s="76">
        <f t="shared" si="0"/>
        <v>0</v>
      </c>
      <c r="Y35" s="124"/>
      <c r="Z35" s="124"/>
      <c r="AA35" s="124"/>
      <c r="AB35" s="124"/>
      <c r="AC35" s="124"/>
      <c r="AD35" s="189"/>
      <c r="AE35" s="151">
        <f t="shared" si="1"/>
        <v>0</v>
      </c>
      <c r="AF35" s="124"/>
      <c r="AG35" s="60"/>
      <c r="AH35" s="60"/>
      <c r="AI35" s="60"/>
      <c r="AJ35" s="60"/>
      <c r="AK35" s="244">
        <f t="shared" si="2"/>
        <v>0</v>
      </c>
      <c r="AL35" s="60"/>
      <c r="AM35" s="60"/>
      <c r="AN35" s="60"/>
      <c r="AO35" s="60"/>
      <c r="AP35" s="60"/>
    </row>
    <row r="36" spans="2:42" s="59" customFormat="1" ht="16" customHeight="1">
      <c r="B36" s="59">
        <v>23</v>
      </c>
      <c r="H36" s="326" t="s">
        <v>133</v>
      </c>
      <c r="I36" s="326"/>
      <c r="J36" s="326"/>
      <c r="K36" s="326"/>
      <c r="L36" s="326"/>
      <c r="M36" s="326"/>
      <c r="N36" s="327"/>
      <c r="O36" s="321"/>
      <c r="P36" s="322"/>
      <c r="Q36" s="323"/>
      <c r="R36" s="79" t="s">
        <v>134</v>
      </c>
      <c r="S36" s="72"/>
      <c r="T36" s="72">
        <v>0</v>
      </c>
      <c r="U36" s="72"/>
      <c r="V36" s="72"/>
      <c r="W36" s="115"/>
      <c r="X36" s="76">
        <f t="shared" si="0"/>
        <v>0</v>
      </c>
      <c r="Y36" s="124"/>
      <c r="Z36" s="124"/>
      <c r="AA36" s="124"/>
      <c r="AB36" s="124"/>
      <c r="AC36" s="124"/>
      <c r="AD36" s="189"/>
      <c r="AE36" s="151">
        <f t="shared" si="1"/>
        <v>0</v>
      </c>
      <c r="AF36" s="124"/>
      <c r="AG36" s="60"/>
      <c r="AH36" s="60"/>
      <c r="AI36" s="60"/>
      <c r="AJ36" s="60"/>
      <c r="AK36" s="244">
        <f t="shared" si="2"/>
        <v>0</v>
      </c>
      <c r="AL36" s="60"/>
      <c r="AM36" s="60"/>
      <c r="AN36" s="60"/>
      <c r="AO36" s="60"/>
      <c r="AP36" s="60"/>
    </row>
    <row r="37" spans="2:42" s="59" customFormat="1" ht="16" customHeight="1">
      <c r="B37" s="59">
        <v>24</v>
      </c>
      <c r="H37" s="326" t="s">
        <v>287</v>
      </c>
      <c r="I37" s="326"/>
      <c r="J37" s="326"/>
      <c r="K37" s="326"/>
      <c r="L37" s="326"/>
      <c r="M37" s="326"/>
      <c r="N37" s="327"/>
      <c r="O37" s="321"/>
      <c r="P37" s="322"/>
      <c r="Q37" s="323"/>
      <c r="R37" s="79" t="s">
        <v>288</v>
      </c>
      <c r="S37" s="72"/>
      <c r="T37" s="72">
        <v>0</v>
      </c>
      <c r="U37" s="72"/>
      <c r="V37" s="72"/>
      <c r="W37" s="115"/>
      <c r="X37" s="76">
        <f t="shared" si="0"/>
        <v>0</v>
      </c>
      <c r="Y37" s="124"/>
      <c r="Z37" s="124"/>
      <c r="AA37" s="124"/>
      <c r="AB37" s="124"/>
      <c r="AC37" s="124"/>
      <c r="AD37" s="189"/>
      <c r="AE37" s="151">
        <f t="shared" si="1"/>
        <v>0</v>
      </c>
      <c r="AF37" s="124"/>
      <c r="AG37" s="60"/>
      <c r="AH37" s="60"/>
      <c r="AI37" s="60"/>
      <c r="AJ37" s="60"/>
      <c r="AK37" s="244">
        <f t="shared" si="2"/>
        <v>0</v>
      </c>
      <c r="AL37" s="60"/>
      <c r="AM37" s="60"/>
      <c r="AN37" s="60"/>
      <c r="AO37" s="60"/>
      <c r="AP37" s="60"/>
    </row>
    <row r="38" spans="2:42" s="59" customFormat="1" ht="16" customHeight="1">
      <c r="B38" s="59">
        <v>25</v>
      </c>
      <c r="H38" s="326" t="s">
        <v>271</v>
      </c>
      <c r="I38" s="326"/>
      <c r="J38" s="326"/>
      <c r="K38" s="326"/>
      <c r="L38" s="326"/>
      <c r="M38" s="326"/>
      <c r="N38" s="327"/>
      <c r="O38" s="124" t="s">
        <v>140</v>
      </c>
      <c r="P38" s="93"/>
      <c r="Q38" s="94"/>
      <c r="R38" s="79" t="s">
        <v>272</v>
      </c>
      <c r="S38" s="72">
        <v>2</v>
      </c>
      <c r="T38" s="72">
        <v>1.5</v>
      </c>
      <c r="U38" s="72">
        <v>2.5</v>
      </c>
      <c r="V38" s="72">
        <v>2.5</v>
      </c>
      <c r="W38" s="115">
        <v>10</v>
      </c>
      <c r="X38" s="76">
        <f>+W38*0.4+(V38/3+U38/3+T38/2+S38/2)*20*0.125+R38/2*20*0.1</f>
        <v>14.541666666666668</v>
      </c>
      <c r="Y38" s="124">
        <v>1</v>
      </c>
      <c r="Z38" s="124">
        <v>2</v>
      </c>
      <c r="AA38" s="124">
        <v>1</v>
      </c>
      <c r="AB38" s="124">
        <v>2.5</v>
      </c>
      <c r="AC38" s="179">
        <v>5</v>
      </c>
      <c r="AD38" s="189">
        <v>14</v>
      </c>
      <c r="AE38" s="151">
        <f t="shared" si="1"/>
        <v>13.250000000000002</v>
      </c>
      <c r="AF38" s="124">
        <v>3.5</v>
      </c>
      <c r="AG38" s="60">
        <v>2</v>
      </c>
      <c r="AH38" s="60">
        <v>2</v>
      </c>
      <c r="AI38" s="60">
        <v>2</v>
      </c>
      <c r="AJ38" s="60">
        <v>2</v>
      </c>
      <c r="AK38" s="244">
        <f t="shared" si="2"/>
        <v>19.166666666666668</v>
      </c>
      <c r="AL38" s="60"/>
      <c r="AM38" s="60"/>
      <c r="AN38" s="60"/>
      <c r="AO38" s="60"/>
      <c r="AP38" s="60"/>
    </row>
    <row r="39" spans="2:42" s="59" customFormat="1" ht="16" customHeight="1">
      <c r="B39" s="59">
        <v>26</v>
      </c>
      <c r="H39" s="328" t="s">
        <v>231</v>
      </c>
      <c r="I39" s="329"/>
      <c r="J39" s="329"/>
      <c r="K39" s="329"/>
      <c r="L39" s="329"/>
      <c r="M39" s="329"/>
      <c r="N39" s="330"/>
      <c r="O39" s="83"/>
      <c r="P39" s="84"/>
      <c r="Q39" s="85"/>
      <c r="R39" s="78">
        <v>2</v>
      </c>
      <c r="S39" s="71"/>
      <c r="T39" s="72">
        <v>0</v>
      </c>
      <c r="U39" s="72"/>
      <c r="V39" s="72"/>
      <c r="W39" s="115"/>
      <c r="X39" s="120">
        <f>+W39*0.4+(V39/3+U39/3+T39/2+S39/2)*20*0.125+R39/2*20*0.1+1</f>
        <v>3</v>
      </c>
      <c r="Y39" s="124"/>
      <c r="Z39" s="124"/>
      <c r="AA39" s="124"/>
      <c r="AB39" s="124"/>
      <c r="AC39" s="194">
        <v>0</v>
      </c>
      <c r="AD39" s="189"/>
      <c r="AE39" s="151">
        <f t="shared" si="1"/>
        <v>0</v>
      </c>
      <c r="AF39" s="124"/>
      <c r="AG39" s="60"/>
      <c r="AH39" s="60"/>
      <c r="AI39" s="60"/>
      <c r="AJ39" s="60"/>
      <c r="AK39" s="244">
        <f t="shared" si="2"/>
        <v>0</v>
      </c>
      <c r="AL39" s="60"/>
      <c r="AM39" s="60"/>
      <c r="AN39" s="60"/>
      <c r="AO39" s="60"/>
      <c r="AP39" s="60"/>
    </row>
    <row r="40" spans="2:42" ht="16" customHeight="1">
      <c r="H40" s="296"/>
      <c r="I40" s="296"/>
      <c r="J40" s="296"/>
      <c r="K40" s="296"/>
      <c r="L40" s="296"/>
      <c r="M40" s="296"/>
      <c r="N40" s="338"/>
      <c r="O40" s="25"/>
      <c r="P40" s="86"/>
      <c r="Q40" s="26"/>
      <c r="R40" s="82"/>
      <c r="S40" s="68"/>
      <c r="T40" s="68"/>
      <c r="U40" s="68"/>
      <c r="V40" s="68"/>
      <c r="W40" s="112"/>
      <c r="X40" s="76"/>
      <c r="Y40" s="125"/>
      <c r="Z40" s="125"/>
      <c r="AA40" s="125"/>
      <c r="AB40" s="125"/>
      <c r="AC40" s="125"/>
      <c r="AD40" s="186"/>
      <c r="AE40" s="150"/>
      <c r="AF40" s="125"/>
      <c r="AG40" s="5"/>
      <c r="AH40" s="5"/>
      <c r="AI40" s="5"/>
      <c r="AJ40" s="5"/>
      <c r="AK40" s="241"/>
      <c r="AL40" s="5"/>
      <c r="AM40" s="5"/>
      <c r="AN40" s="5"/>
      <c r="AO40" s="5"/>
      <c r="AP40" s="5"/>
    </row>
    <row r="41" spans="2:42" ht="16" customHeight="1">
      <c r="H41" s="296"/>
      <c r="I41" s="296"/>
      <c r="J41" s="296"/>
      <c r="K41" s="296"/>
      <c r="L41" s="296"/>
      <c r="M41" s="296"/>
      <c r="N41" s="338"/>
      <c r="O41" s="25"/>
      <c r="P41" s="86"/>
      <c r="Q41" s="26"/>
      <c r="R41" s="82"/>
      <c r="S41" s="68"/>
      <c r="T41" s="68"/>
      <c r="U41" s="68"/>
      <c r="V41" s="68"/>
      <c r="W41" s="112"/>
      <c r="X41" s="76"/>
      <c r="Y41" s="125"/>
      <c r="Z41" s="125"/>
      <c r="AA41" s="125"/>
      <c r="AB41" s="125"/>
      <c r="AC41" s="125"/>
      <c r="AD41" s="186"/>
      <c r="AE41" s="150"/>
      <c r="AF41" s="125"/>
      <c r="AG41" s="5"/>
      <c r="AH41" s="5"/>
      <c r="AI41" s="5"/>
      <c r="AJ41" s="5"/>
      <c r="AK41" s="241"/>
      <c r="AL41" s="5"/>
      <c r="AM41" s="5"/>
      <c r="AN41" s="5"/>
      <c r="AO41" s="5"/>
      <c r="AP41" s="5"/>
    </row>
    <row r="42" spans="2:42" ht="16" customHeight="1">
      <c r="H42" s="296"/>
      <c r="I42" s="296"/>
      <c r="J42" s="296"/>
      <c r="K42" s="296"/>
      <c r="L42" s="296"/>
      <c r="M42" s="296"/>
      <c r="N42" s="338"/>
      <c r="O42" s="25"/>
      <c r="P42" s="86"/>
      <c r="Q42" s="26"/>
      <c r="R42" s="82"/>
      <c r="S42" s="68"/>
      <c r="T42" s="68"/>
      <c r="U42" s="68"/>
      <c r="V42" s="68"/>
      <c r="W42" s="112"/>
      <c r="X42" s="76"/>
      <c r="Y42" s="125"/>
      <c r="Z42" s="125"/>
      <c r="AA42" s="125"/>
      <c r="AB42" s="125"/>
      <c r="AC42" s="125"/>
      <c r="AD42" s="186"/>
      <c r="AE42" s="150"/>
      <c r="AF42" s="125"/>
      <c r="AG42" s="5"/>
      <c r="AH42" s="5"/>
      <c r="AI42" s="5"/>
      <c r="AJ42" s="5"/>
      <c r="AK42" s="241"/>
      <c r="AL42" s="5"/>
      <c r="AM42" s="5"/>
      <c r="AN42" s="5"/>
      <c r="AO42" s="5"/>
      <c r="AP42" s="5"/>
    </row>
    <row r="43" spans="2:42" ht="20" customHeight="1"/>
    <row r="44" spans="2:42" ht="20" customHeight="1"/>
    <row r="45" spans="2:42" ht="20" customHeight="1"/>
    <row r="46" spans="2:42" ht="20" customHeight="1"/>
    <row r="47" spans="2:42" ht="20" customHeight="1"/>
    <row r="48" spans="2:42" ht="20" customHeight="1"/>
    <row r="49" ht="20" customHeight="1"/>
    <row r="50" ht="20" customHeight="1"/>
    <row r="51" ht="20" customHeight="1"/>
    <row r="52" ht="20" customHeight="1"/>
  </sheetData>
  <sheetCalcPr fullCalcOnLoad="1"/>
  <mergeCells count="58">
    <mergeCell ref="H21:N21"/>
    <mergeCell ref="H24:N24"/>
    <mergeCell ref="H26:N26"/>
    <mergeCell ref="H27:N27"/>
    <mergeCell ref="H28:N28"/>
    <mergeCell ref="H23:N23"/>
    <mergeCell ref="H42:N42"/>
    <mergeCell ref="H25:N25"/>
    <mergeCell ref="H38:N38"/>
    <mergeCell ref="H29:N29"/>
    <mergeCell ref="H40:N40"/>
    <mergeCell ref="H41:N41"/>
    <mergeCell ref="H37:N37"/>
    <mergeCell ref="H30:N30"/>
    <mergeCell ref="H31:N31"/>
    <mergeCell ref="H32:N32"/>
    <mergeCell ref="H33:N33"/>
    <mergeCell ref="H39:N39"/>
    <mergeCell ref="O37:Q37"/>
    <mergeCell ref="O34:Q34"/>
    <mergeCell ref="H35:N35"/>
    <mergeCell ref="H36:N36"/>
    <mergeCell ref="O36:Q36"/>
    <mergeCell ref="A9:Q9"/>
    <mergeCell ref="A10:D10"/>
    <mergeCell ref="E10:F10"/>
    <mergeCell ref="G10:I10"/>
    <mergeCell ref="J10:O10"/>
    <mergeCell ref="P10:Q10"/>
    <mergeCell ref="A13:B13"/>
    <mergeCell ref="C13:G13"/>
    <mergeCell ref="H13:N13"/>
    <mergeCell ref="O13:Q13"/>
    <mergeCell ref="O35:Q35"/>
    <mergeCell ref="O15:Q15"/>
    <mergeCell ref="H34:N34"/>
    <mergeCell ref="H15:N15"/>
    <mergeCell ref="H14:N14"/>
    <mergeCell ref="H18:N18"/>
    <mergeCell ref="H20:N20"/>
    <mergeCell ref="H22:N22"/>
    <mergeCell ref="O21:Q21"/>
    <mergeCell ref="H16:N16"/>
    <mergeCell ref="H17:N17"/>
    <mergeCell ref="H19:N19"/>
    <mergeCell ref="J1:Q1"/>
    <mergeCell ref="B3:C7"/>
    <mergeCell ref="F3:P3"/>
    <mergeCell ref="K4:P4"/>
    <mergeCell ref="E6:P6"/>
    <mergeCell ref="I7:L8"/>
    <mergeCell ref="A11:D11"/>
    <mergeCell ref="E11:K11"/>
    <mergeCell ref="L11:M11"/>
    <mergeCell ref="P11:Q11"/>
    <mergeCell ref="A12:D12"/>
    <mergeCell ref="E12:N12"/>
    <mergeCell ref="P12:Q12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1"/>
  <sheetViews>
    <sheetView topLeftCell="E1" workbookViewId="0">
      <selection activeCell="AE30" sqref="AE30"/>
    </sheetView>
  </sheetViews>
  <sheetFormatPr baseColWidth="10" defaultRowHeight="15"/>
  <cols>
    <col min="1" max="1" width="1.375" customWidth="1"/>
    <col min="2" max="2" width="3.5" customWidth="1"/>
    <col min="3" max="3" width="3.125" customWidth="1"/>
    <col min="4" max="4" width="0.125" customWidth="1"/>
    <col min="5" max="5" width="1.625" customWidth="1"/>
    <col min="6" max="6" width="2" customWidth="1"/>
    <col min="7" max="7" width="0.25" customWidth="1"/>
    <col min="8" max="8" width="7.125" customWidth="1"/>
    <col min="9" max="9" width="7.75" customWidth="1"/>
    <col min="10" max="10" width="2.875" customWidth="1"/>
    <col min="11" max="11" width="1.375" customWidth="1"/>
    <col min="12" max="12" width="3.375" customWidth="1"/>
    <col min="13" max="13" width="1.75" customWidth="1"/>
    <col min="14" max="14" width="5.25" customWidth="1"/>
    <col min="15" max="15" width="7.25" customWidth="1"/>
    <col min="16" max="16" width="2" customWidth="1"/>
    <col min="17" max="17" width="2.125" customWidth="1"/>
    <col min="18" max="18" width="4.625" style="95" customWidth="1"/>
    <col min="19" max="19" width="5" style="62" customWidth="1"/>
    <col min="20" max="20" width="4.75" style="95" customWidth="1"/>
    <col min="21" max="21" width="5.125" style="127" customWidth="1"/>
    <col min="22" max="23" width="4.625" style="145" bestFit="1" customWidth="1"/>
    <col min="24" max="24" width="4.375" style="127" bestFit="1" customWidth="1"/>
    <col min="25" max="28" width="8.125" customWidth="1"/>
    <col min="29" max="29" width="6.375" style="256" customWidth="1"/>
    <col min="30" max="30" width="6.625" style="251" customWidth="1"/>
    <col min="31" max="31" width="6.625" style="278" customWidth="1"/>
    <col min="32" max="35" width="5.375" style="279" customWidth="1"/>
    <col min="36" max="47" width="2.625" customWidth="1"/>
  </cols>
  <sheetData>
    <row r="1" spans="1:47" ht="17.25" customHeight="1">
      <c r="J1" s="348" t="s">
        <v>228</v>
      </c>
      <c r="K1" s="348"/>
      <c r="L1" s="348"/>
      <c r="M1" s="348"/>
      <c r="N1" s="348"/>
      <c r="O1" s="348"/>
      <c r="P1" s="348"/>
      <c r="Q1" s="348"/>
    </row>
    <row r="2" spans="1:47" ht="10.5" customHeight="1"/>
    <row r="3" spans="1:47" ht="18.75" customHeight="1">
      <c r="B3" s="294"/>
      <c r="C3" s="294"/>
      <c r="F3" s="312" t="s">
        <v>446</v>
      </c>
      <c r="G3" s="312"/>
      <c r="H3" s="312"/>
      <c r="I3" s="312"/>
      <c r="J3" s="312"/>
      <c r="K3" s="312"/>
      <c r="L3" s="312"/>
      <c r="M3" s="312"/>
      <c r="N3" s="312"/>
      <c r="O3" s="312"/>
      <c r="P3" s="312"/>
    </row>
    <row r="4" spans="1:47" ht="14.25" customHeight="1">
      <c r="B4" s="294"/>
      <c r="C4" s="294"/>
      <c r="K4" s="305" t="s">
        <v>4</v>
      </c>
      <c r="L4" s="305"/>
      <c r="M4" s="305"/>
      <c r="N4" s="305"/>
      <c r="O4" s="305"/>
      <c r="P4" s="305"/>
    </row>
    <row r="5" spans="1:47" ht="11.25" customHeight="1">
      <c r="B5" s="294"/>
      <c r="C5" s="294"/>
    </row>
    <row r="6" spans="1:47" ht="16.5" customHeight="1">
      <c r="B6" s="294"/>
      <c r="C6" s="294"/>
      <c r="E6" s="313" t="s">
        <v>597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</row>
    <row r="7" spans="1:47" ht="10.5" customHeight="1">
      <c r="B7" s="294"/>
      <c r="C7" s="294"/>
      <c r="I7" s="318" t="s">
        <v>183</v>
      </c>
      <c r="J7" s="318"/>
      <c r="K7" s="318"/>
      <c r="L7" s="318"/>
    </row>
    <row r="8" spans="1:47" ht="6" customHeight="1">
      <c r="I8" s="318"/>
      <c r="J8" s="318"/>
      <c r="K8" s="318"/>
      <c r="L8" s="318"/>
    </row>
    <row r="9" spans="1:47" ht="7.5" customHeight="1" thickBot="1">
      <c r="A9" s="294"/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</row>
    <row r="10" spans="1:47" ht="21.75" customHeight="1" thickTop="1" thickBot="1">
      <c r="A10" s="309" t="s">
        <v>414</v>
      </c>
      <c r="B10" s="309"/>
      <c r="C10" s="309"/>
      <c r="D10" s="309"/>
      <c r="E10" s="347" t="s">
        <v>598</v>
      </c>
      <c r="F10" s="347"/>
      <c r="G10" s="344" t="s">
        <v>638</v>
      </c>
      <c r="H10" s="344"/>
      <c r="I10" s="344"/>
      <c r="J10" s="346" t="s">
        <v>164</v>
      </c>
      <c r="K10" s="346"/>
      <c r="L10" s="346"/>
      <c r="M10" s="346"/>
      <c r="N10" s="346"/>
      <c r="O10" s="346"/>
      <c r="P10" s="298" t="s">
        <v>225</v>
      </c>
      <c r="Q10" s="298"/>
      <c r="R10" s="96"/>
      <c r="S10" s="27"/>
      <c r="T10" s="96"/>
      <c r="U10" s="27"/>
      <c r="V10" s="146"/>
      <c r="W10" s="146"/>
      <c r="X10" s="27"/>
      <c r="Y10" s="205"/>
      <c r="Z10" s="205"/>
      <c r="AA10" s="205"/>
      <c r="AB10" s="205"/>
      <c r="AC10" s="257"/>
      <c r="AD10" s="252"/>
      <c r="AE10" s="276"/>
      <c r="AF10" s="280"/>
      <c r="AG10" s="280"/>
      <c r="AH10" s="280"/>
      <c r="AI10" s="280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ht="24.75" customHeight="1" thickTop="1" thickBot="1">
      <c r="A11" s="309" t="s">
        <v>415</v>
      </c>
      <c r="B11" s="309"/>
      <c r="C11" s="309"/>
      <c r="D11" s="309"/>
      <c r="E11" s="343" t="s">
        <v>33</v>
      </c>
      <c r="F11" s="343"/>
      <c r="G11" s="343"/>
      <c r="H11" s="343"/>
      <c r="I11" s="343"/>
      <c r="J11" s="343"/>
      <c r="K11" s="343"/>
      <c r="L11" s="344" t="s">
        <v>5</v>
      </c>
      <c r="M11" s="344"/>
      <c r="N11" s="6" t="s">
        <v>173</v>
      </c>
      <c r="O11" s="7" t="s">
        <v>7</v>
      </c>
      <c r="P11" s="345" t="s">
        <v>174</v>
      </c>
      <c r="Q11" s="345"/>
      <c r="R11" s="96"/>
      <c r="S11" s="27"/>
      <c r="T11" s="96"/>
      <c r="U11" s="27"/>
      <c r="V11" s="146"/>
      <c r="W11" s="146"/>
      <c r="X11" s="27"/>
      <c r="Y11" s="205"/>
      <c r="Z11" s="205"/>
      <c r="AA11" s="205"/>
      <c r="AB11" s="205"/>
      <c r="AC11" s="257"/>
      <c r="AD11" s="252"/>
      <c r="AE11" s="276"/>
      <c r="AF11" s="280"/>
      <c r="AG11" s="280"/>
      <c r="AH11" s="280"/>
      <c r="AI11" s="280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ht="15" customHeight="1" thickTop="1" thickBot="1">
      <c r="A12" s="309" t="s">
        <v>416</v>
      </c>
      <c r="B12" s="309"/>
      <c r="C12" s="309"/>
      <c r="D12" s="309"/>
      <c r="E12" s="346" t="s">
        <v>559</v>
      </c>
      <c r="F12" s="346"/>
      <c r="G12" s="346"/>
      <c r="H12" s="346"/>
      <c r="I12" s="346"/>
      <c r="J12" s="346"/>
      <c r="K12" s="346"/>
      <c r="L12" s="346"/>
      <c r="M12" s="346"/>
      <c r="N12" s="346"/>
      <c r="O12" s="8" t="s">
        <v>8</v>
      </c>
      <c r="P12" s="346" t="s">
        <v>227</v>
      </c>
      <c r="Q12" s="346"/>
      <c r="R12" s="96">
        <v>20</v>
      </c>
      <c r="S12" s="27">
        <v>5</v>
      </c>
      <c r="T12" s="96">
        <f>+R12*0.75+S12/5*20*0.25</f>
        <v>20</v>
      </c>
      <c r="U12" s="27">
        <v>5</v>
      </c>
      <c r="V12" s="146"/>
      <c r="W12" s="146"/>
      <c r="X12" s="27">
        <v>20</v>
      </c>
      <c r="Y12" s="205">
        <v>20</v>
      </c>
      <c r="Z12" s="205">
        <v>20</v>
      </c>
      <c r="AA12" s="205">
        <v>20</v>
      </c>
      <c r="AB12" s="205">
        <v>20</v>
      </c>
      <c r="AC12" s="257">
        <v>20</v>
      </c>
      <c r="AD12" s="252">
        <f>+AC12*0.4+X12*0.4+(AB12+AA12+Z12+Y12)/4*0.2</f>
        <v>20</v>
      </c>
      <c r="AE12" s="276"/>
      <c r="AF12" s="280"/>
      <c r="AG12" s="280"/>
      <c r="AH12" s="280"/>
      <c r="AI12" s="280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46" customFormat="1" ht="16.5" customHeight="1" thickTop="1" thickBot="1">
      <c r="A13" s="310" t="s">
        <v>417</v>
      </c>
      <c r="B13" s="310"/>
      <c r="C13" s="295" t="s">
        <v>418</v>
      </c>
      <c r="D13" s="295"/>
      <c r="E13" s="295"/>
      <c r="F13" s="295"/>
      <c r="G13" s="295"/>
      <c r="H13" s="295" t="s">
        <v>302</v>
      </c>
      <c r="I13" s="295"/>
      <c r="J13" s="295"/>
      <c r="K13" s="295"/>
      <c r="L13" s="295"/>
      <c r="M13" s="295"/>
      <c r="N13" s="295"/>
      <c r="O13" s="295" t="s">
        <v>190</v>
      </c>
      <c r="P13" s="295"/>
      <c r="Q13" s="295"/>
      <c r="R13" s="187" t="s">
        <v>61</v>
      </c>
      <c r="S13" s="147" t="s">
        <v>62</v>
      </c>
      <c r="T13" s="187" t="s">
        <v>63</v>
      </c>
      <c r="U13" s="147" t="s">
        <v>41</v>
      </c>
      <c r="V13" s="187" t="s">
        <v>42</v>
      </c>
      <c r="W13" s="187" t="s">
        <v>63</v>
      </c>
      <c r="X13" s="147" t="s">
        <v>43</v>
      </c>
      <c r="Y13" s="43" t="s">
        <v>626</v>
      </c>
      <c r="Z13" s="43" t="s">
        <v>627</v>
      </c>
      <c r="AA13" s="43" t="s">
        <v>628</v>
      </c>
      <c r="AB13" s="43" t="s">
        <v>629</v>
      </c>
      <c r="AC13" s="258" t="s">
        <v>607</v>
      </c>
      <c r="AD13" s="253" t="s">
        <v>625</v>
      </c>
      <c r="AE13" s="277" t="s">
        <v>653</v>
      </c>
      <c r="AF13" s="281" t="s">
        <v>683</v>
      </c>
      <c r="AG13" s="281" t="s">
        <v>684</v>
      </c>
      <c r="AH13" s="281" t="s">
        <v>685</v>
      </c>
      <c r="AI13" s="281" t="s">
        <v>686</v>
      </c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</row>
    <row r="14" spans="1:47" ht="15" customHeight="1" thickBot="1">
      <c r="A14" s="311">
        <v>1</v>
      </c>
      <c r="B14" s="311"/>
      <c r="C14" s="341" t="s">
        <v>14</v>
      </c>
      <c r="D14" s="341"/>
      <c r="E14" s="341"/>
      <c r="F14" s="341"/>
      <c r="G14" s="341"/>
      <c r="H14" s="341" t="s">
        <v>15</v>
      </c>
      <c r="I14" s="341"/>
      <c r="J14" s="341"/>
      <c r="K14" s="341"/>
      <c r="L14" s="341"/>
      <c r="M14" s="341"/>
      <c r="N14" s="341"/>
      <c r="O14" s="342" t="s">
        <v>193</v>
      </c>
      <c r="P14" s="342"/>
      <c r="Q14" s="342"/>
      <c r="R14" s="96">
        <v>9</v>
      </c>
      <c r="S14" s="27">
        <v>3</v>
      </c>
      <c r="T14" s="96">
        <f>+R14*0.75+S14/5*20*0.25</f>
        <v>9.75</v>
      </c>
      <c r="U14" s="27">
        <v>4</v>
      </c>
      <c r="V14" s="146">
        <v>12</v>
      </c>
      <c r="W14" s="146">
        <f>+V14*0.8+U14*4*0.2</f>
        <v>12.8</v>
      </c>
      <c r="X14" s="27">
        <v>17</v>
      </c>
      <c r="Y14" s="264">
        <v>17</v>
      </c>
      <c r="Z14" s="264">
        <v>17</v>
      </c>
      <c r="AA14" s="262">
        <v>14</v>
      </c>
      <c r="AB14" s="264">
        <v>17</v>
      </c>
      <c r="AC14" s="257">
        <v>5</v>
      </c>
      <c r="AD14" s="252">
        <f>+AC14*0.4+X14*0.4+(AB14+AA14+Z14+Y14)/4*0.2</f>
        <v>12.05</v>
      </c>
      <c r="AE14" s="276"/>
      <c r="AF14" s="280">
        <f>+MFLab!V14</f>
        <v>13.6</v>
      </c>
      <c r="AG14" s="280">
        <f>+MFLab!AB14</f>
        <v>15.2</v>
      </c>
      <c r="AH14" s="280">
        <f>+MFLab!AG14</f>
        <v>12.75</v>
      </c>
      <c r="AI14" s="280">
        <f>+((T14*2+AF14)/3 +( W14*2+AG14)/3+(AD14*2+AH14)/3)/3</f>
        <v>12.305555555555555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4.25" customHeight="1" thickBot="1">
      <c r="A15" s="311">
        <v>2</v>
      </c>
      <c r="B15" s="311"/>
      <c r="C15" s="341" t="s">
        <v>16</v>
      </c>
      <c r="D15" s="341"/>
      <c r="E15" s="341"/>
      <c r="F15" s="341"/>
      <c r="G15" s="341"/>
      <c r="H15" s="341" t="s">
        <v>17</v>
      </c>
      <c r="I15" s="341"/>
      <c r="J15" s="341"/>
      <c r="K15" s="341"/>
      <c r="L15" s="341"/>
      <c r="M15" s="341"/>
      <c r="N15" s="341"/>
      <c r="O15" s="342" t="s">
        <v>193</v>
      </c>
      <c r="P15" s="342"/>
      <c r="Q15" s="342"/>
      <c r="R15" s="96">
        <v>12</v>
      </c>
      <c r="S15" s="27">
        <v>5</v>
      </c>
      <c r="T15" s="119">
        <f>+R15*0.75+S15/5*20*0.25+1</f>
        <v>15</v>
      </c>
      <c r="U15" s="27">
        <v>5</v>
      </c>
      <c r="V15" s="146">
        <v>15.5</v>
      </c>
      <c r="W15" s="148">
        <f>+V15*0.8+U15*4*0.2+1</f>
        <v>17.399999999999999</v>
      </c>
      <c r="X15" s="27">
        <v>20</v>
      </c>
      <c r="Y15" s="262">
        <v>20</v>
      </c>
      <c r="Z15" s="262">
        <v>20</v>
      </c>
      <c r="AA15" s="262">
        <v>14</v>
      </c>
      <c r="AB15" s="262">
        <v>20</v>
      </c>
      <c r="AC15" s="257">
        <v>10</v>
      </c>
      <c r="AD15" s="254">
        <f>+AC15*0.4+X15*0.4+(AB15+AA15+Z15+Y15)/4*0.2+1</f>
        <v>16.7</v>
      </c>
      <c r="AE15" s="276"/>
      <c r="AF15" s="280">
        <f>+MFLab!V15</f>
        <v>15</v>
      </c>
      <c r="AG15" s="280">
        <f>+MFLab!AB15</f>
        <v>18</v>
      </c>
      <c r="AH15" s="280">
        <f>+MFLab!AG15</f>
        <v>20</v>
      </c>
      <c r="AI15" s="280">
        <f t="shared" ref="AI15:AI31" si="0">+((T15*2+AF15)/3 +( W15*2+AG15)/3+(AD15*2+AH15)/3)/3</f>
        <v>16.799999999999997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ht="14.25" customHeight="1" thickBot="1">
      <c r="A16" s="311">
        <v>3</v>
      </c>
      <c r="B16" s="311"/>
      <c r="C16" s="341" t="s">
        <v>18</v>
      </c>
      <c r="D16" s="341"/>
      <c r="E16" s="341"/>
      <c r="F16" s="341"/>
      <c r="G16" s="341"/>
      <c r="H16" s="341" t="s">
        <v>89</v>
      </c>
      <c r="I16" s="341"/>
      <c r="J16" s="341"/>
      <c r="K16" s="341"/>
      <c r="L16" s="341"/>
      <c r="M16" s="341"/>
      <c r="N16" s="341"/>
      <c r="O16" s="342" t="s">
        <v>193</v>
      </c>
      <c r="P16" s="342"/>
      <c r="Q16" s="342"/>
      <c r="R16" s="96">
        <v>15</v>
      </c>
      <c r="S16" s="27">
        <v>4</v>
      </c>
      <c r="T16" s="119">
        <f>+R16*0.75+S16/5*20*0.25+1</f>
        <v>16.25</v>
      </c>
      <c r="U16" s="27"/>
      <c r="V16" s="146">
        <v>10</v>
      </c>
      <c r="W16" s="148">
        <f>+V16*0.8+U16*4*0.2+1</f>
        <v>9</v>
      </c>
      <c r="X16" s="27">
        <v>17</v>
      </c>
      <c r="Y16" s="264">
        <v>17</v>
      </c>
      <c r="Z16" s="262">
        <v>20</v>
      </c>
      <c r="AA16" s="262">
        <v>14</v>
      </c>
      <c r="AB16" s="264">
        <v>17</v>
      </c>
      <c r="AC16" s="257">
        <v>7</v>
      </c>
      <c r="AD16" s="254">
        <f>+AC16*0.4+X16*0.4+(AB16+AA16+Z16+Y16)/4*0.2+1</f>
        <v>14.000000000000002</v>
      </c>
      <c r="AE16" s="276"/>
      <c r="AF16" s="280">
        <f>+MFLab!V16</f>
        <v>14.7</v>
      </c>
      <c r="AG16" s="280">
        <f>+MFLab!AB16</f>
        <v>13.399999999999999</v>
      </c>
      <c r="AH16" s="280">
        <f>+MFLab!AG16</f>
        <v>19.25</v>
      </c>
      <c r="AI16" s="280">
        <f t="shared" si="0"/>
        <v>13.983333333333334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ht="15" customHeight="1" thickBot="1">
      <c r="A17" s="311">
        <v>4</v>
      </c>
      <c r="B17" s="311"/>
      <c r="C17" s="341" t="s">
        <v>0</v>
      </c>
      <c r="D17" s="341"/>
      <c r="E17" s="341"/>
      <c r="F17" s="341"/>
      <c r="G17" s="341"/>
      <c r="H17" s="341" t="s">
        <v>1</v>
      </c>
      <c r="I17" s="341"/>
      <c r="J17" s="341"/>
      <c r="K17" s="341"/>
      <c r="L17" s="341"/>
      <c r="M17" s="341"/>
      <c r="N17" s="341"/>
      <c r="O17" s="342" t="s">
        <v>193</v>
      </c>
      <c r="P17" s="342"/>
      <c r="Q17" s="342"/>
      <c r="R17" s="96">
        <v>8</v>
      </c>
      <c r="S17" s="27">
        <v>4</v>
      </c>
      <c r="T17" s="119">
        <f>+R17*0.75+S17/5*20*0.25+1</f>
        <v>11</v>
      </c>
      <c r="U17" s="27">
        <v>5</v>
      </c>
      <c r="V17" s="146">
        <v>14</v>
      </c>
      <c r="W17" s="146">
        <f t="shared" ref="W17:W31" si="1">+V17*0.8+U17*4*0.2</f>
        <v>15.200000000000001</v>
      </c>
      <c r="X17" s="27">
        <v>17</v>
      </c>
      <c r="Y17" s="264">
        <v>17</v>
      </c>
      <c r="Z17" s="264">
        <v>17</v>
      </c>
      <c r="AA17" s="262">
        <v>14</v>
      </c>
      <c r="AB17" s="264">
        <v>17</v>
      </c>
      <c r="AC17" s="257">
        <v>5</v>
      </c>
      <c r="AD17" s="254">
        <f>+AC17*0.4+X17*0.4+(AB17+AA17+Z17+Y17)/4*0.2+1</f>
        <v>13.05</v>
      </c>
      <c r="AE17" s="276"/>
      <c r="AF17" s="280">
        <f>+MFLab!V17</f>
        <v>16.2</v>
      </c>
      <c r="AG17" s="280">
        <f>+MFLab!AB17</f>
        <v>16</v>
      </c>
      <c r="AH17" s="280">
        <f>+MFLab!AG17</f>
        <v>17</v>
      </c>
      <c r="AI17" s="280">
        <f t="shared" si="0"/>
        <v>14.18888888888889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4.25" customHeight="1" thickBot="1">
      <c r="A18" s="311">
        <v>5</v>
      </c>
      <c r="B18" s="311"/>
      <c r="C18" s="341" t="s">
        <v>2</v>
      </c>
      <c r="D18" s="341"/>
      <c r="E18" s="341"/>
      <c r="F18" s="341"/>
      <c r="G18" s="341"/>
      <c r="H18" s="341" t="s">
        <v>26</v>
      </c>
      <c r="I18" s="341"/>
      <c r="J18" s="341"/>
      <c r="K18" s="341"/>
      <c r="L18" s="341"/>
      <c r="M18" s="341"/>
      <c r="N18" s="341"/>
      <c r="O18" s="342" t="s">
        <v>193</v>
      </c>
      <c r="P18" s="342"/>
      <c r="Q18" s="342"/>
      <c r="R18" s="96">
        <v>10.5</v>
      </c>
      <c r="S18" s="27">
        <v>3</v>
      </c>
      <c r="T18" s="96">
        <f t="shared" ref="T18:T31" si="2">+R18*0.75+S18/5*20*0.25</f>
        <v>10.875</v>
      </c>
      <c r="U18" s="27">
        <v>5</v>
      </c>
      <c r="V18" s="146">
        <v>11.5</v>
      </c>
      <c r="W18" s="146">
        <f t="shared" si="1"/>
        <v>13.200000000000001</v>
      </c>
      <c r="X18" s="27">
        <v>16</v>
      </c>
      <c r="Y18" s="264">
        <v>17</v>
      </c>
      <c r="Z18" s="264">
        <v>17</v>
      </c>
      <c r="AA18" s="262">
        <v>14</v>
      </c>
      <c r="AB18" s="264">
        <v>17</v>
      </c>
      <c r="AC18" s="257">
        <v>7</v>
      </c>
      <c r="AD18" s="254">
        <f>+AC18*0.4+X18*0.4+(AB18+AA18+Z18+Y18)/4*0.2+1</f>
        <v>13.450000000000001</v>
      </c>
      <c r="AE18" s="276"/>
      <c r="AF18" s="280">
        <f>+MFLab!V18</f>
        <v>14.9</v>
      </c>
      <c r="AG18" s="280">
        <f>+MFLab!AB18</f>
        <v>9.6</v>
      </c>
      <c r="AH18" s="280">
        <f>+MFLab!AG18</f>
        <v>12.5</v>
      </c>
      <c r="AI18" s="280">
        <f t="shared" si="0"/>
        <v>12.450000000000001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ht="15" customHeight="1" thickBot="1">
      <c r="A19" s="311">
        <v>6</v>
      </c>
      <c r="B19" s="311"/>
      <c r="C19" s="341" t="s">
        <v>462</v>
      </c>
      <c r="D19" s="341"/>
      <c r="E19" s="341"/>
      <c r="F19" s="341"/>
      <c r="G19" s="341"/>
      <c r="H19" s="341" t="s">
        <v>463</v>
      </c>
      <c r="I19" s="341"/>
      <c r="J19" s="341"/>
      <c r="K19" s="341"/>
      <c r="L19" s="341"/>
      <c r="M19" s="341"/>
      <c r="N19" s="341"/>
      <c r="O19" s="342" t="s">
        <v>350</v>
      </c>
      <c r="P19" s="342"/>
      <c r="Q19" s="342"/>
      <c r="R19" s="96">
        <v>9</v>
      </c>
      <c r="S19" s="27">
        <v>4</v>
      </c>
      <c r="T19" s="96">
        <f t="shared" si="2"/>
        <v>10.75</v>
      </c>
      <c r="U19" s="27">
        <v>4</v>
      </c>
      <c r="V19" s="146">
        <v>8.5</v>
      </c>
      <c r="W19" s="181">
        <f>+V19*0.8+U19*4*0.2+1</f>
        <v>11</v>
      </c>
      <c r="X19" s="27">
        <v>17</v>
      </c>
      <c r="Y19" s="264">
        <v>17</v>
      </c>
      <c r="Z19" s="262">
        <v>10</v>
      </c>
      <c r="AA19" s="262">
        <v>18</v>
      </c>
      <c r="AB19" s="264">
        <v>17</v>
      </c>
      <c r="AC19" s="257">
        <v>5</v>
      </c>
      <c r="AD19" s="252">
        <f t="shared" ref="AD19:AD31" si="3">+AC19*0.4+X19*0.4+(AB19+AA19+Z19+Y19)/4*0.2</f>
        <v>11.9</v>
      </c>
      <c r="AE19" s="276"/>
      <c r="AF19" s="280">
        <f>+MFLab!V19</f>
        <v>11.7</v>
      </c>
      <c r="AG19" s="280">
        <f>+MFLab!AB19</f>
        <v>14.399999999999999</v>
      </c>
      <c r="AH19" s="280">
        <f>+MFLab!AG19</f>
        <v>17</v>
      </c>
      <c r="AI19" s="280">
        <f t="shared" si="0"/>
        <v>12.266666666666667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ht="14.25" customHeight="1" thickBot="1">
      <c r="A20" s="311">
        <v>7</v>
      </c>
      <c r="B20" s="311"/>
      <c r="C20" s="341" t="s">
        <v>464</v>
      </c>
      <c r="D20" s="341"/>
      <c r="E20" s="341"/>
      <c r="F20" s="341"/>
      <c r="G20" s="341"/>
      <c r="H20" s="341" t="s">
        <v>300</v>
      </c>
      <c r="I20" s="341"/>
      <c r="J20" s="341"/>
      <c r="K20" s="341"/>
      <c r="L20" s="341"/>
      <c r="M20" s="341"/>
      <c r="N20" s="341"/>
      <c r="O20" s="342" t="s">
        <v>351</v>
      </c>
      <c r="P20" s="342"/>
      <c r="Q20" s="342"/>
      <c r="R20" s="96">
        <v>3.5</v>
      </c>
      <c r="S20" s="27">
        <v>4</v>
      </c>
      <c r="T20" s="96">
        <f t="shared" si="2"/>
        <v>6.625</v>
      </c>
      <c r="U20" s="27">
        <v>4</v>
      </c>
      <c r="V20" s="146">
        <v>12</v>
      </c>
      <c r="W20" s="146">
        <f t="shared" si="1"/>
        <v>12.8</v>
      </c>
      <c r="X20" s="27">
        <v>17</v>
      </c>
      <c r="Y20" s="264">
        <v>17</v>
      </c>
      <c r="Z20" s="264">
        <v>17</v>
      </c>
      <c r="AA20" s="262">
        <v>18</v>
      </c>
      <c r="AB20" s="264">
        <v>17</v>
      </c>
      <c r="AC20" s="257">
        <v>7</v>
      </c>
      <c r="AD20" s="252">
        <f t="shared" si="3"/>
        <v>13.05</v>
      </c>
      <c r="AE20" s="276"/>
      <c r="AF20" s="280">
        <f>+MFLab!V20</f>
        <v>7.3</v>
      </c>
      <c r="AG20" s="280">
        <f>+MFLab!AB20</f>
        <v>11.399999999999999</v>
      </c>
      <c r="AH20" s="280">
        <f>+MFLab!AG20</f>
        <v>17.25</v>
      </c>
      <c r="AI20" s="280">
        <f t="shared" si="0"/>
        <v>11.21111111111111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ht="14.25" customHeight="1" thickBot="1">
      <c r="A21" s="311">
        <v>8</v>
      </c>
      <c r="B21" s="311"/>
      <c r="C21" s="341" t="s">
        <v>471</v>
      </c>
      <c r="D21" s="341"/>
      <c r="E21" s="341"/>
      <c r="F21" s="341"/>
      <c r="G21" s="341"/>
      <c r="H21" s="341" t="s">
        <v>472</v>
      </c>
      <c r="I21" s="341"/>
      <c r="J21" s="341"/>
      <c r="K21" s="341"/>
      <c r="L21" s="341"/>
      <c r="M21" s="341"/>
      <c r="N21" s="341"/>
      <c r="O21" s="342" t="s">
        <v>345</v>
      </c>
      <c r="P21" s="342"/>
      <c r="Q21" s="342"/>
      <c r="R21" s="96">
        <v>10.5</v>
      </c>
      <c r="S21" s="27">
        <v>4</v>
      </c>
      <c r="T21" s="96">
        <f t="shared" si="2"/>
        <v>11.875</v>
      </c>
      <c r="U21" s="27">
        <v>5</v>
      </c>
      <c r="V21" s="146">
        <v>8.5</v>
      </c>
      <c r="W21" s="146">
        <f t="shared" si="1"/>
        <v>10.8</v>
      </c>
      <c r="X21" s="27">
        <v>17</v>
      </c>
      <c r="Y21" s="262">
        <v>12</v>
      </c>
      <c r="Z21" s="264">
        <v>17</v>
      </c>
      <c r="AA21" s="264">
        <v>17</v>
      </c>
      <c r="AB21" s="264">
        <v>17</v>
      </c>
      <c r="AC21" s="257">
        <v>9</v>
      </c>
      <c r="AD21" s="252">
        <f t="shared" si="3"/>
        <v>13.55</v>
      </c>
      <c r="AE21" s="276"/>
      <c r="AF21" s="280">
        <f>+MFLab!V21</f>
        <v>12</v>
      </c>
      <c r="AG21" s="280">
        <f>+MFLab!AB21</f>
        <v>8.6</v>
      </c>
      <c r="AH21" s="280">
        <f>+MFLab!AG21</f>
        <v>15.75</v>
      </c>
      <c r="AI21" s="280">
        <f t="shared" si="0"/>
        <v>12.088888888888889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5" customHeight="1" thickBot="1">
      <c r="A22" s="311">
        <v>9</v>
      </c>
      <c r="B22" s="311"/>
      <c r="C22" s="341" t="s">
        <v>473</v>
      </c>
      <c r="D22" s="341"/>
      <c r="E22" s="341"/>
      <c r="F22" s="341"/>
      <c r="G22" s="341"/>
      <c r="H22" s="341" t="s">
        <v>306</v>
      </c>
      <c r="I22" s="341"/>
      <c r="J22" s="341"/>
      <c r="K22" s="341"/>
      <c r="L22" s="341"/>
      <c r="M22" s="341"/>
      <c r="N22" s="341"/>
      <c r="O22" s="342" t="s">
        <v>307</v>
      </c>
      <c r="P22" s="342"/>
      <c r="Q22" s="342"/>
      <c r="R22" s="96">
        <v>9</v>
      </c>
      <c r="S22" s="27"/>
      <c r="T22" s="96">
        <f>+R22*0.75+S22/5*20*0.25</f>
        <v>6.75</v>
      </c>
      <c r="U22" s="27"/>
      <c r="V22" s="146">
        <v>5</v>
      </c>
      <c r="W22" s="146">
        <f t="shared" si="1"/>
        <v>4</v>
      </c>
      <c r="X22" s="27"/>
      <c r="Y22" s="262"/>
      <c r="Z22" s="262">
        <v>11</v>
      </c>
      <c r="AA22" s="262">
        <v>8</v>
      </c>
      <c r="AB22" s="262">
        <v>7</v>
      </c>
      <c r="AC22" s="257">
        <v>8</v>
      </c>
      <c r="AD22" s="252">
        <f t="shared" si="3"/>
        <v>4.5</v>
      </c>
      <c r="AE22" s="276"/>
      <c r="AF22" s="280">
        <f>+MFLab!V22</f>
        <v>1</v>
      </c>
      <c r="AG22" s="280">
        <f>+MFLab!AB22</f>
        <v>1.6</v>
      </c>
      <c r="AH22" s="280">
        <f>+MFLab!AG22</f>
        <v>0</v>
      </c>
      <c r="AI22" s="280">
        <f t="shared" si="0"/>
        <v>3.6777777777777776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14.25" customHeight="1" thickBot="1">
      <c r="A23" s="311">
        <v>10</v>
      </c>
      <c r="B23" s="311"/>
      <c r="C23" s="341" t="s">
        <v>474</v>
      </c>
      <c r="D23" s="341"/>
      <c r="E23" s="341"/>
      <c r="F23" s="341"/>
      <c r="G23" s="341"/>
      <c r="H23" s="341" t="s">
        <v>475</v>
      </c>
      <c r="I23" s="341"/>
      <c r="J23" s="341"/>
      <c r="K23" s="341"/>
      <c r="L23" s="341"/>
      <c r="M23" s="341"/>
      <c r="N23" s="341"/>
      <c r="O23" s="342" t="s">
        <v>193</v>
      </c>
      <c r="P23" s="342"/>
      <c r="Q23" s="342"/>
      <c r="R23" s="96">
        <v>9.5</v>
      </c>
      <c r="S23" s="27">
        <v>5</v>
      </c>
      <c r="T23" s="96">
        <f t="shared" si="2"/>
        <v>12.125</v>
      </c>
      <c r="U23" s="27">
        <v>5</v>
      </c>
      <c r="V23" s="146">
        <v>14</v>
      </c>
      <c r="W23" s="146">
        <f t="shared" si="1"/>
        <v>15.200000000000001</v>
      </c>
      <c r="X23" s="27">
        <v>16</v>
      </c>
      <c r="Y23" s="264">
        <v>17</v>
      </c>
      <c r="Z23" s="264">
        <v>17</v>
      </c>
      <c r="AA23" s="262">
        <v>14</v>
      </c>
      <c r="AB23" s="264">
        <v>17</v>
      </c>
      <c r="AC23" s="257">
        <v>9</v>
      </c>
      <c r="AD23" s="254">
        <f>+AC23*0.4+X23*0.4+(AB23+AA23+Z23+Y23)/4*0.2+1</f>
        <v>14.25</v>
      </c>
      <c r="AE23" s="276"/>
      <c r="AF23" s="280">
        <f>+MFLab!V23</f>
        <v>14.6</v>
      </c>
      <c r="AG23" s="280">
        <f>+MFLab!AB23</f>
        <v>13.6</v>
      </c>
      <c r="AH23" s="280">
        <f>+MFLab!AG23</f>
        <v>17</v>
      </c>
      <c r="AI23" s="280">
        <f t="shared" si="0"/>
        <v>14.261111111111111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5" customHeight="1" thickBot="1">
      <c r="A24" s="311">
        <v>11</v>
      </c>
      <c r="B24" s="311"/>
      <c r="C24" s="341" t="s">
        <v>476</v>
      </c>
      <c r="D24" s="341"/>
      <c r="E24" s="341"/>
      <c r="F24" s="341"/>
      <c r="G24" s="341"/>
      <c r="H24" s="341" t="s">
        <v>477</v>
      </c>
      <c r="I24" s="341"/>
      <c r="J24" s="341"/>
      <c r="K24" s="341"/>
      <c r="L24" s="341"/>
      <c r="M24" s="341"/>
      <c r="N24" s="341"/>
      <c r="O24" s="342" t="s">
        <v>194</v>
      </c>
      <c r="P24" s="342"/>
      <c r="Q24" s="342"/>
      <c r="R24" s="96">
        <v>7</v>
      </c>
      <c r="S24" s="27"/>
      <c r="T24" s="96">
        <f t="shared" si="2"/>
        <v>5.25</v>
      </c>
      <c r="U24" s="27"/>
      <c r="V24" s="146">
        <v>3.5</v>
      </c>
      <c r="W24" s="146">
        <f t="shared" si="1"/>
        <v>2.8000000000000003</v>
      </c>
      <c r="X24" s="27">
        <v>17</v>
      </c>
      <c r="Y24" s="262"/>
      <c r="Z24" s="262"/>
      <c r="AA24" s="262"/>
      <c r="AB24" s="262"/>
      <c r="AC24" s="257">
        <v>11</v>
      </c>
      <c r="AD24" s="254">
        <f>+AC24*0.4+X24*0.4+(AB24+AA24+Z24+Y24)/4*0.2+1</f>
        <v>12.200000000000001</v>
      </c>
      <c r="AE24" s="276"/>
      <c r="AF24" s="280">
        <f>+MFLab!V24</f>
        <v>1.5</v>
      </c>
      <c r="AG24" s="280">
        <f>+MFLab!AB24</f>
        <v>4</v>
      </c>
      <c r="AH24" s="280">
        <f>+MFLab!AG24</f>
        <v>0</v>
      </c>
      <c r="AI24" s="280">
        <f t="shared" si="0"/>
        <v>5.1111111111111116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ht="14.25" customHeight="1" thickBot="1">
      <c r="A25" s="311">
        <v>12</v>
      </c>
      <c r="B25" s="311"/>
      <c r="C25" s="341" t="s">
        <v>457</v>
      </c>
      <c r="D25" s="341"/>
      <c r="E25" s="341"/>
      <c r="F25" s="341"/>
      <c r="G25" s="341"/>
      <c r="H25" s="341" t="s">
        <v>458</v>
      </c>
      <c r="I25" s="341"/>
      <c r="J25" s="341"/>
      <c r="K25" s="341"/>
      <c r="L25" s="341"/>
      <c r="M25" s="341"/>
      <c r="N25" s="341"/>
      <c r="O25" s="342" t="s">
        <v>193</v>
      </c>
      <c r="P25" s="342"/>
      <c r="Q25" s="342"/>
      <c r="R25" s="96">
        <v>6.5</v>
      </c>
      <c r="S25" s="27">
        <v>4</v>
      </c>
      <c r="T25" s="119">
        <f>+R25*0.75+S25/5*20*0.25+1</f>
        <v>9.875</v>
      </c>
      <c r="U25" s="27">
        <v>4</v>
      </c>
      <c r="V25" s="146">
        <v>11.5</v>
      </c>
      <c r="W25" s="181">
        <f>+V25*0.8+U25*4*0.2+1</f>
        <v>13.400000000000002</v>
      </c>
      <c r="X25" s="27">
        <v>16</v>
      </c>
      <c r="Y25" s="262">
        <v>20</v>
      </c>
      <c r="Z25" s="262">
        <v>20</v>
      </c>
      <c r="AA25" s="262">
        <v>14</v>
      </c>
      <c r="AB25" s="262">
        <v>20</v>
      </c>
      <c r="AC25" s="257">
        <v>4</v>
      </c>
      <c r="AD25" s="252">
        <f t="shared" si="3"/>
        <v>11.7</v>
      </c>
      <c r="AE25" s="276"/>
      <c r="AF25" s="280">
        <f>+MFLab!V25</f>
        <v>21</v>
      </c>
      <c r="AG25" s="280">
        <f>+MFLab!AB25</f>
        <v>17.399999999999999</v>
      </c>
      <c r="AH25" s="280">
        <f>+MFLab!AG25</f>
        <v>18.5</v>
      </c>
      <c r="AI25" s="280">
        <f t="shared" si="0"/>
        <v>14.094444444444447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ht="14.25" customHeight="1" thickBot="1">
      <c r="A26" s="311">
        <v>13</v>
      </c>
      <c r="B26" s="311"/>
      <c r="C26" s="341" t="s">
        <v>459</v>
      </c>
      <c r="D26" s="341"/>
      <c r="E26" s="341"/>
      <c r="F26" s="341"/>
      <c r="G26" s="341"/>
      <c r="H26" s="341" t="s">
        <v>460</v>
      </c>
      <c r="I26" s="341"/>
      <c r="J26" s="341"/>
      <c r="K26" s="341"/>
      <c r="L26" s="341"/>
      <c r="M26" s="341"/>
      <c r="N26" s="341"/>
      <c r="O26" s="342" t="s">
        <v>193</v>
      </c>
      <c r="P26" s="342"/>
      <c r="Q26" s="342"/>
      <c r="R26" s="96">
        <v>7</v>
      </c>
      <c r="S26" s="27">
        <v>3</v>
      </c>
      <c r="T26" s="96">
        <f t="shared" si="2"/>
        <v>8.25</v>
      </c>
      <c r="U26" s="27">
        <v>5</v>
      </c>
      <c r="V26" s="146">
        <v>14.5</v>
      </c>
      <c r="W26" s="146">
        <f t="shared" si="1"/>
        <v>15.600000000000001</v>
      </c>
      <c r="X26" s="27">
        <v>17</v>
      </c>
      <c r="Y26" s="264">
        <v>17</v>
      </c>
      <c r="Z26" s="264">
        <v>17</v>
      </c>
      <c r="AA26" s="264">
        <v>17</v>
      </c>
      <c r="AB26" s="264">
        <v>17</v>
      </c>
      <c r="AC26" s="257">
        <v>8</v>
      </c>
      <c r="AD26" s="254">
        <f>+AC26*0.4+X26*0.4+(AB26+AA26+Z26+Y26)/4*0.2+1</f>
        <v>14.4</v>
      </c>
      <c r="AE26" s="276"/>
      <c r="AF26" s="280">
        <f>+MFLab!V26</f>
        <v>14.9</v>
      </c>
      <c r="AG26" s="280">
        <f>+MFLab!AB26</f>
        <v>14.2</v>
      </c>
      <c r="AH26" s="280">
        <f>+MFLab!AG26</f>
        <v>16.5</v>
      </c>
      <c r="AI26" s="280">
        <f t="shared" si="0"/>
        <v>13.566666666666668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ht="15" customHeight="1" thickBot="1">
      <c r="A27" s="311">
        <v>14</v>
      </c>
      <c r="B27" s="311"/>
      <c r="C27" s="341" t="s">
        <v>461</v>
      </c>
      <c r="D27" s="341"/>
      <c r="E27" s="341"/>
      <c r="F27" s="341"/>
      <c r="G27" s="341"/>
      <c r="H27" s="341" t="s">
        <v>465</v>
      </c>
      <c r="I27" s="341"/>
      <c r="J27" s="341"/>
      <c r="K27" s="341"/>
      <c r="L27" s="341"/>
      <c r="M27" s="341"/>
      <c r="N27" s="341"/>
      <c r="O27" s="342" t="s">
        <v>193</v>
      </c>
      <c r="P27" s="342"/>
      <c r="Q27" s="342"/>
      <c r="R27" s="96">
        <v>15</v>
      </c>
      <c r="S27" s="27">
        <v>4</v>
      </c>
      <c r="T27" s="119">
        <f>+R27*0.75+S27/5*20*0.25+1</f>
        <v>16.25</v>
      </c>
      <c r="U27" s="27">
        <v>5</v>
      </c>
      <c r="V27" s="146">
        <v>16</v>
      </c>
      <c r="W27" s="181">
        <f>+V27*0.8+U27*4*0.2+1</f>
        <v>17.8</v>
      </c>
      <c r="X27" s="27">
        <v>16</v>
      </c>
      <c r="Y27" s="262">
        <v>20</v>
      </c>
      <c r="Z27" s="262">
        <v>20</v>
      </c>
      <c r="AA27" s="262">
        <v>14</v>
      </c>
      <c r="AB27" s="262">
        <v>20</v>
      </c>
      <c r="AC27" s="257">
        <v>11</v>
      </c>
      <c r="AD27" s="254">
        <f>+AC27*0.4+X27*0.4+(AB27+AA27+Z27+Y27)/4*0.2+1</f>
        <v>15.5</v>
      </c>
      <c r="AE27" s="276"/>
      <c r="AF27" s="280">
        <f>+MFLab!V27</f>
        <v>21</v>
      </c>
      <c r="AG27" s="280">
        <f>+MFLab!AB27</f>
        <v>17.399999999999999</v>
      </c>
      <c r="AH27" s="280">
        <f>+MFLab!AG27</f>
        <v>19.5</v>
      </c>
      <c r="AI27" s="280">
        <f t="shared" si="0"/>
        <v>17.444444444444443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ht="14.25" customHeight="1" thickBot="1">
      <c r="A28" s="311">
        <v>15</v>
      </c>
      <c r="B28" s="311"/>
      <c r="C28" s="341" t="s">
        <v>466</v>
      </c>
      <c r="D28" s="341"/>
      <c r="E28" s="341"/>
      <c r="F28" s="341"/>
      <c r="G28" s="341"/>
      <c r="H28" s="341" t="s">
        <v>505</v>
      </c>
      <c r="I28" s="341"/>
      <c r="J28" s="341"/>
      <c r="K28" s="341"/>
      <c r="L28" s="341"/>
      <c r="M28" s="341"/>
      <c r="N28" s="341"/>
      <c r="O28" s="342" t="s">
        <v>506</v>
      </c>
      <c r="P28" s="342"/>
      <c r="Q28" s="342"/>
      <c r="R28" s="96">
        <v>6</v>
      </c>
      <c r="S28" s="27">
        <v>4</v>
      </c>
      <c r="T28" s="96">
        <f t="shared" si="2"/>
        <v>8.5</v>
      </c>
      <c r="U28" s="27"/>
      <c r="V28" s="146">
        <v>11</v>
      </c>
      <c r="W28" s="146">
        <f t="shared" si="1"/>
        <v>8.8000000000000007</v>
      </c>
      <c r="X28" s="27">
        <v>17</v>
      </c>
      <c r="Y28" s="264">
        <v>17</v>
      </c>
      <c r="Z28" s="264">
        <v>17</v>
      </c>
      <c r="AA28" s="262">
        <v>15</v>
      </c>
      <c r="AB28" s="262">
        <v>18</v>
      </c>
      <c r="AC28" s="257">
        <v>9</v>
      </c>
      <c r="AD28" s="252">
        <f t="shared" si="3"/>
        <v>13.75</v>
      </c>
      <c r="AE28" s="276"/>
      <c r="AF28" s="280">
        <f>+MFLab!V28</f>
        <v>8.1</v>
      </c>
      <c r="AG28" s="280">
        <f>+MFLab!AB28</f>
        <v>10.6</v>
      </c>
      <c r="AH28" s="280">
        <f>+MFLab!AG28</f>
        <v>17</v>
      </c>
      <c r="AI28" s="280">
        <f t="shared" si="0"/>
        <v>10.866666666666667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ht="15" customHeight="1" thickBot="1">
      <c r="A29" s="311">
        <v>16</v>
      </c>
      <c r="B29" s="311"/>
      <c r="C29" s="341" t="s">
        <v>507</v>
      </c>
      <c r="D29" s="341"/>
      <c r="E29" s="341"/>
      <c r="F29" s="341"/>
      <c r="G29" s="341"/>
      <c r="H29" s="341" t="s">
        <v>508</v>
      </c>
      <c r="I29" s="341"/>
      <c r="J29" s="341"/>
      <c r="K29" s="341"/>
      <c r="L29" s="341"/>
      <c r="M29" s="341"/>
      <c r="N29" s="341"/>
      <c r="O29" s="342" t="s">
        <v>193</v>
      </c>
      <c r="P29" s="342"/>
      <c r="Q29" s="342"/>
      <c r="R29" s="96">
        <v>5.5</v>
      </c>
      <c r="S29" s="27"/>
      <c r="T29" s="96">
        <f t="shared" si="2"/>
        <v>4.125</v>
      </c>
      <c r="U29" s="27">
        <v>5</v>
      </c>
      <c r="V29" s="146">
        <v>9</v>
      </c>
      <c r="W29" s="146">
        <f t="shared" si="1"/>
        <v>11.2</v>
      </c>
      <c r="X29" s="27">
        <v>16</v>
      </c>
      <c r="Y29" s="264"/>
      <c r="Z29" s="264"/>
      <c r="AA29" s="264"/>
      <c r="AB29" s="264"/>
      <c r="AC29" s="257">
        <v>9</v>
      </c>
      <c r="AD29" s="252">
        <f t="shared" si="3"/>
        <v>10</v>
      </c>
      <c r="AE29" s="276"/>
      <c r="AF29" s="280">
        <f>+MFLab!V29</f>
        <v>11.799999999999999</v>
      </c>
      <c r="AG29" s="280">
        <f>+MFLab!AB29</f>
        <v>11.8</v>
      </c>
      <c r="AH29" s="280">
        <f>+MFLab!AG29</f>
        <v>0</v>
      </c>
      <c r="AI29" s="280">
        <f t="shared" si="0"/>
        <v>8.25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ht="14.25" customHeight="1" thickBot="1">
      <c r="A30" s="311">
        <v>17</v>
      </c>
      <c r="B30" s="311"/>
      <c r="C30" s="341" t="s">
        <v>509</v>
      </c>
      <c r="D30" s="341"/>
      <c r="E30" s="341"/>
      <c r="F30" s="341"/>
      <c r="G30" s="341"/>
      <c r="H30" s="341" t="s">
        <v>424</v>
      </c>
      <c r="I30" s="341"/>
      <c r="J30" s="341"/>
      <c r="K30" s="341"/>
      <c r="L30" s="341"/>
      <c r="M30" s="341"/>
      <c r="N30" s="341"/>
      <c r="O30" s="342" t="s">
        <v>363</v>
      </c>
      <c r="P30" s="342"/>
      <c r="Q30" s="342"/>
      <c r="R30" s="96">
        <v>8</v>
      </c>
      <c r="S30" s="27">
        <v>4</v>
      </c>
      <c r="T30" s="96">
        <f t="shared" si="2"/>
        <v>10</v>
      </c>
      <c r="U30" s="27">
        <v>4</v>
      </c>
      <c r="V30" s="146">
        <v>9</v>
      </c>
      <c r="W30" s="146">
        <f t="shared" si="1"/>
        <v>10.4</v>
      </c>
      <c r="X30" s="27">
        <v>17</v>
      </c>
      <c r="Y30" s="264">
        <v>17</v>
      </c>
      <c r="Z30" s="262">
        <v>18</v>
      </c>
      <c r="AA30" s="264">
        <v>17</v>
      </c>
      <c r="AB30" s="262">
        <v>12</v>
      </c>
      <c r="AC30" s="257">
        <v>10</v>
      </c>
      <c r="AD30" s="252">
        <f t="shared" si="3"/>
        <v>14</v>
      </c>
      <c r="AE30" s="276"/>
      <c r="AF30" s="280">
        <f>+MFLab!V30</f>
        <v>13.4</v>
      </c>
      <c r="AG30" s="280">
        <f>+MFLab!AB30</f>
        <v>10.4</v>
      </c>
      <c r="AH30" s="280">
        <f>+MFLab!AG30</f>
        <v>17</v>
      </c>
      <c r="AI30" s="280">
        <f t="shared" si="0"/>
        <v>12.177777777777777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ht="14.25" customHeight="1" thickBot="1">
      <c r="A31" s="311">
        <v>18</v>
      </c>
      <c r="B31" s="311"/>
      <c r="C31" s="341" t="s">
        <v>364</v>
      </c>
      <c r="D31" s="341"/>
      <c r="E31" s="341"/>
      <c r="F31" s="341"/>
      <c r="G31" s="341"/>
      <c r="H31" s="341" t="s">
        <v>448</v>
      </c>
      <c r="I31" s="341"/>
      <c r="J31" s="341"/>
      <c r="K31" s="341"/>
      <c r="L31" s="341"/>
      <c r="M31" s="341"/>
      <c r="N31" s="341"/>
      <c r="O31" s="342" t="s">
        <v>191</v>
      </c>
      <c r="P31" s="342"/>
      <c r="Q31" s="342"/>
      <c r="R31" s="96">
        <v>6</v>
      </c>
      <c r="S31" s="27">
        <v>4</v>
      </c>
      <c r="T31" s="96">
        <f t="shared" si="2"/>
        <v>8.5</v>
      </c>
      <c r="U31" s="27">
        <v>4</v>
      </c>
      <c r="V31" s="146">
        <v>6</v>
      </c>
      <c r="W31" s="146">
        <f t="shared" si="1"/>
        <v>8</v>
      </c>
      <c r="X31" s="27">
        <v>5</v>
      </c>
      <c r="Y31" s="262">
        <v>11</v>
      </c>
      <c r="Z31" s="264">
        <v>17</v>
      </c>
      <c r="AA31" s="262">
        <v>14</v>
      </c>
      <c r="AB31" s="264">
        <v>17</v>
      </c>
      <c r="AC31" s="257">
        <v>4</v>
      </c>
      <c r="AD31" s="252">
        <f t="shared" si="3"/>
        <v>6.5500000000000007</v>
      </c>
      <c r="AE31" s="276">
        <v>10.5</v>
      </c>
      <c r="AF31" s="280">
        <f>+MFLab!V31</f>
        <v>16.399999999999999</v>
      </c>
      <c r="AG31" s="280">
        <f>+MFLab!AB31</f>
        <v>11.6</v>
      </c>
      <c r="AH31" s="280">
        <f>+MFLab!AG31</f>
        <v>13.5</v>
      </c>
      <c r="AI31" s="280">
        <f t="shared" si="0"/>
        <v>9.7333333333333343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</sheetData>
  <sheetCalcPr fullCalcOnLoad="1"/>
  <mergeCells count="95">
    <mergeCell ref="J1:Q1"/>
    <mergeCell ref="B3:C7"/>
    <mergeCell ref="F3:P3"/>
    <mergeCell ref="K4:P4"/>
    <mergeCell ref="E6:P6"/>
    <mergeCell ref="I7:L8"/>
    <mergeCell ref="A9:Q9"/>
    <mergeCell ref="A10:D10"/>
    <mergeCell ref="E10:F10"/>
    <mergeCell ref="G10:I10"/>
    <mergeCell ref="J10:O10"/>
    <mergeCell ref="P10:Q10"/>
    <mergeCell ref="A11:D11"/>
    <mergeCell ref="E11:K11"/>
    <mergeCell ref="L11:M11"/>
    <mergeCell ref="P11:Q11"/>
    <mergeCell ref="A12:D12"/>
    <mergeCell ref="E12:N12"/>
    <mergeCell ref="P12:Q12"/>
    <mergeCell ref="A13:B13"/>
    <mergeCell ref="C13:G13"/>
    <mergeCell ref="H13:N13"/>
    <mergeCell ref="O13:Q13"/>
    <mergeCell ref="A14:B14"/>
    <mergeCell ref="C14:G14"/>
    <mergeCell ref="H14:N14"/>
    <mergeCell ref="O14:Q14"/>
    <mergeCell ref="A15:B15"/>
    <mergeCell ref="C15:G15"/>
    <mergeCell ref="H15:N15"/>
    <mergeCell ref="O15:Q15"/>
    <mergeCell ref="A16:B16"/>
    <mergeCell ref="C16:G16"/>
    <mergeCell ref="H16:N16"/>
    <mergeCell ref="O16:Q16"/>
    <mergeCell ref="A17:B17"/>
    <mergeCell ref="C17:G17"/>
    <mergeCell ref="H17:N17"/>
    <mergeCell ref="O17:Q17"/>
    <mergeCell ref="A18:B18"/>
    <mergeCell ref="C18:G18"/>
    <mergeCell ref="H18:N18"/>
    <mergeCell ref="O18:Q18"/>
    <mergeCell ref="A19:B19"/>
    <mergeCell ref="C19:G19"/>
    <mergeCell ref="H19:N19"/>
    <mergeCell ref="O19:Q19"/>
    <mergeCell ref="A20:B20"/>
    <mergeCell ref="C20:G20"/>
    <mergeCell ref="H20:N20"/>
    <mergeCell ref="O20:Q20"/>
    <mergeCell ref="A21:B21"/>
    <mergeCell ref="C21:G21"/>
    <mergeCell ref="H21:N21"/>
    <mergeCell ref="O21:Q21"/>
    <mergeCell ref="A22:B22"/>
    <mergeCell ref="C22:G22"/>
    <mergeCell ref="H22:N22"/>
    <mergeCell ref="O22:Q22"/>
    <mergeCell ref="A23:B23"/>
    <mergeCell ref="C23:G23"/>
    <mergeCell ref="H23:N23"/>
    <mergeCell ref="O23:Q23"/>
    <mergeCell ref="A24:B24"/>
    <mergeCell ref="C24:G24"/>
    <mergeCell ref="H24:N24"/>
    <mergeCell ref="O24:Q24"/>
    <mergeCell ref="A25:B25"/>
    <mergeCell ref="C25:G25"/>
    <mergeCell ref="H25:N25"/>
    <mergeCell ref="O25:Q25"/>
    <mergeCell ref="A26:B26"/>
    <mergeCell ref="C26:G26"/>
    <mergeCell ref="H26:N26"/>
    <mergeCell ref="O26:Q26"/>
    <mergeCell ref="A27:B27"/>
    <mergeCell ref="C27:G27"/>
    <mergeCell ref="H27:N27"/>
    <mergeCell ref="O27:Q27"/>
    <mergeCell ref="A28:B28"/>
    <mergeCell ref="C28:G28"/>
    <mergeCell ref="H28:N28"/>
    <mergeCell ref="O28:Q28"/>
    <mergeCell ref="A31:B31"/>
    <mergeCell ref="C31:G31"/>
    <mergeCell ref="H31:N31"/>
    <mergeCell ref="O31:Q31"/>
    <mergeCell ref="A29:B29"/>
    <mergeCell ref="C29:G29"/>
    <mergeCell ref="H29:N29"/>
    <mergeCell ref="O29:Q29"/>
    <mergeCell ref="A30:B30"/>
    <mergeCell ref="C30:G30"/>
    <mergeCell ref="H30:N30"/>
    <mergeCell ref="O30:Q30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K32"/>
  <sheetViews>
    <sheetView workbookViewId="0">
      <selection activeCell="O18" sqref="O18:Q18"/>
    </sheetView>
  </sheetViews>
  <sheetFormatPr baseColWidth="10" defaultRowHeight="15"/>
  <cols>
    <col min="1" max="1" width="1.375" customWidth="1"/>
    <col min="2" max="2" width="3.5" customWidth="1"/>
    <col min="3" max="3" width="3.125" customWidth="1"/>
    <col min="4" max="4" width="0.125" customWidth="1"/>
    <col min="5" max="5" width="1.625" customWidth="1"/>
    <col min="6" max="6" width="2" customWidth="1"/>
    <col min="7" max="7" width="0.25" customWidth="1"/>
    <col min="8" max="8" width="7.125" customWidth="1"/>
    <col min="9" max="9" width="7.75" customWidth="1"/>
    <col min="10" max="10" width="2.875" customWidth="1"/>
    <col min="11" max="11" width="1.375" customWidth="1"/>
    <col min="12" max="12" width="3.375" customWidth="1"/>
    <col min="13" max="13" width="1.75" customWidth="1"/>
    <col min="14" max="14" width="5.25" customWidth="1"/>
    <col min="15" max="15" width="7.25" customWidth="1"/>
    <col min="16" max="16" width="2" customWidth="1"/>
    <col min="17" max="17" width="2.125" customWidth="1"/>
    <col min="18" max="20" width="6" bestFit="1" customWidth="1"/>
    <col min="21" max="21" width="4.25" bestFit="1" customWidth="1"/>
    <col min="22" max="22" width="6.125" style="102" customWidth="1"/>
    <col min="23" max="25" width="4.625" customWidth="1"/>
    <col min="26" max="26" width="3.875" customWidth="1"/>
    <col min="27" max="27" width="5.25" customWidth="1"/>
    <col min="28" max="28" width="5.25" style="142" customWidth="1"/>
    <col min="29" max="32" width="4.625" bestFit="1" customWidth="1"/>
    <col min="33" max="33" width="4.625" style="273" bestFit="1" customWidth="1"/>
    <col min="34" max="37" width="2.625" customWidth="1"/>
  </cols>
  <sheetData>
    <row r="1" spans="1:37" ht="17.25" customHeight="1">
      <c r="J1" s="348" t="s">
        <v>228</v>
      </c>
      <c r="K1" s="348"/>
      <c r="L1" s="348"/>
      <c r="M1" s="348"/>
      <c r="N1" s="348"/>
      <c r="O1" s="348"/>
      <c r="P1" s="348"/>
      <c r="Q1" s="348"/>
    </row>
    <row r="2" spans="1:37" ht="10.5" customHeight="1"/>
    <row r="3" spans="1:37" ht="18.75" customHeight="1">
      <c r="B3" s="294"/>
      <c r="C3" s="294"/>
      <c r="F3" s="312" t="s">
        <v>446</v>
      </c>
      <c r="G3" s="312"/>
      <c r="H3" s="312"/>
      <c r="I3" s="312"/>
      <c r="J3" s="312"/>
      <c r="K3" s="312"/>
      <c r="L3" s="312"/>
      <c r="M3" s="312"/>
      <c r="N3" s="312"/>
      <c r="O3" s="312"/>
      <c r="P3" s="312"/>
    </row>
    <row r="4" spans="1:37" ht="14.25" customHeight="1">
      <c r="B4" s="294"/>
      <c r="C4" s="294"/>
      <c r="K4" s="305" t="s">
        <v>4</v>
      </c>
      <c r="L4" s="305"/>
      <c r="M4" s="305"/>
      <c r="N4" s="305"/>
      <c r="O4" s="305"/>
      <c r="P4" s="305"/>
    </row>
    <row r="5" spans="1:37" ht="11.25" customHeight="1">
      <c r="B5" s="294"/>
      <c r="C5" s="294"/>
    </row>
    <row r="6" spans="1:37" ht="16.5" customHeight="1">
      <c r="B6" s="294"/>
      <c r="C6" s="294"/>
      <c r="E6" s="313" t="s">
        <v>597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</row>
    <row r="7" spans="1:37" ht="10.5" customHeight="1">
      <c r="B7" s="294"/>
      <c r="C7" s="294"/>
      <c r="I7" s="318" t="s">
        <v>183</v>
      </c>
      <c r="J7" s="318"/>
      <c r="K7" s="318"/>
      <c r="L7" s="318"/>
    </row>
    <row r="8" spans="1:37" ht="6" customHeight="1">
      <c r="I8" s="318"/>
      <c r="J8" s="318"/>
      <c r="K8" s="318"/>
      <c r="L8" s="318"/>
    </row>
    <row r="9" spans="1:37" ht="7.5" customHeight="1" thickBot="1">
      <c r="A9" s="294"/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</row>
    <row r="10" spans="1:37" ht="21.75" customHeight="1" thickTop="1" thickBot="1">
      <c r="A10" s="309" t="s">
        <v>414</v>
      </c>
      <c r="B10" s="309"/>
      <c r="C10" s="309"/>
      <c r="D10" s="309"/>
      <c r="E10" s="347" t="s">
        <v>598</v>
      </c>
      <c r="F10" s="347"/>
      <c r="G10" s="344" t="s">
        <v>638</v>
      </c>
      <c r="H10" s="344"/>
      <c r="I10" s="344"/>
      <c r="J10" s="346" t="s">
        <v>164</v>
      </c>
      <c r="K10" s="346"/>
      <c r="L10" s="346"/>
      <c r="M10" s="346"/>
      <c r="N10" s="346"/>
      <c r="O10" s="346"/>
      <c r="P10" s="298" t="s">
        <v>225</v>
      </c>
      <c r="Q10" s="298"/>
      <c r="R10" s="5"/>
      <c r="S10" s="5"/>
      <c r="T10" s="5"/>
      <c r="U10" s="5"/>
      <c r="V10" s="103"/>
      <c r="W10" s="5"/>
      <c r="X10" s="5"/>
      <c r="Y10" s="5"/>
      <c r="Z10" s="5"/>
      <c r="AA10" s="5"/>
      <c r="AB10" s="143"/>
      <c r="AC10" s="5"/>
      <c r="AD10" s="5"/>
      <c r="AE10" s="5"/>
      <c r="AF10" s="5"/>
      <c r="AG10" s="274"/>
      <c r="AH10" s="5"/>
      <c r="AI10" s="5"/>
      <c r="AJ10" s="5"/>
      <c r="AK10" s="5"/>
    </row>
    <row r="11" spans="1:37" ht="24.75" customHeight="1" thickTop="1" thickBot="1">
      <c r="A11" s="309" t="s">
        <v>415</v>
      </c>
      <c r="B11" s="309"/>
      <c r="C11" s="309"/>
      <c r="D11" s="309"/>
      <c r="E11" s="343" t="s">
        <v>33</v>
      </c>
      <c r="F11" s="343"/>
      <c r="G11" s="343"/>
      <c r="H11" s="343"/>
      <c r="I11" s="343"/>
      <c r="J11" s="343"/>
      <c r="K11" s="343"/>
      <c r="L11" s="344" t="s">
        <v>5</v>
      </c>
      <c r="M11" s="344"/>
      <c r="N11" s="6" t="s">
        <v>173</v>
      </c>
      <c r="O11" s="7" t="s">
        <v>7</v>
      </c>
      <c r="P11" s="345" t="s">
        <v>503</v>
      </c>
      <c r="Q11" s="345"/>
      <c r="R11" s="5">
        <v>30</v>
      </c>
      <c r="S11" s="5">
        <v>30</v>
      </c>
      <c r="T11" s="5">
        <v>30</v>
      </c>
      <c r="U11" s="5">
        <v>10</v>
      </c>
      <c r="V11" s="103"/>
      <c r="W11" s="5"/>
      <c r="X11" s="5"/>
      <c r="Y11" s="5"/>
      <c r="Z11" s="5"/>
      <c r="AA11" s="5"/>
      <c r="AB11" s="143"/>
      <c r="AC11" s="5"/>
      <c r="AD11" s="5"/>
      <c r="AE11" s="5"/>
      <c r="AF11" s="5"/>
      <c r="AG11" s="274"/>
      <c r="AH11" s="5"/>
      <c r="AI11" s="5"/>
      <c r="AJ11" s="5"/>
      <c r="AK11" s="5"/>
    </row>
    <row r="12" spans="1:37" ht="15" customHeight="1" thickTop="1" thickBot="1">
      <c r="A12" s="309" t="s">
        <v>416</v>
      </c>
      <c r="B12" s="309"/>
      <c r="C12" s="309"/>
      <c r="D12" s="309"/>
      <c r="E12" s="346" t="s">
        <v>559</v>
      </c>
      <c r="F12" s="346"/>
      <c r="G12" s="346"/>
      <c r="H12" s="346"/>
      <c r="I12" s="346"/>
      <c r="J12" s="346"/>
      <c r="K12" s="346"/>
      <c r="L12" s="346"/>
      <c r="M12" s="346"/>
      <c r="N12" s="346"/>
      <c r="O12" s="8" t="s">
        <v>8</v>
      </c>
      <c r="P12" s="346" t="s">
        <v>227</v>
      </c>
      <c r="Q12" s="346"/>
      <c r="R12" s="5">
        <v>100</v>
      </c>
      <c r="S12" s="5">
        <v>100</v>
      </c>
      <c r="T12" s="5">
        <v>100</v>
      </c>
      <c r="U12" s="5">
        <v>4</v>
      </c>
      <c r="V12" s="103">
        <f>+U12/4*20*0.1+(T12+S12+R12)/100*20*0.3</f>
        <v>20</v>
      </c>
      <c r="W12" s="5"/>
      <c r="X12" s="5"/>
      <c r="Y12" s="5"/>
      <c r="Z12" s="5">
        <v>2</v>
      </c>
      <c r="AA12" s="5">
        <v>5</v>
      </c>
      <c r="AB12" s="143"/>
      <c r="AC12" s="5"/>
      <c r="AD12" s="5"/>
      <c r="AE12" s="5"/>
      <c r="AF12" s="5"/>
      <c r="AG12" s="274"/>
      <c r="AH12" s="5"/>
      <c r="AI12" s="5"/>
      <c r="AJ12" s="5"/>
      <c r="AK12" s="5"/>
    </row>
    <row r="13" spans="1:37" ht="16.5" customHeight="1" thickTop="1" thickBot="1">
      <c r="A13" s="310" t="s">
        <v>417</v>
      </c>
      <c r="B13" s="310"/>
      <c r="C13" s="295" t="s">
        <v>418</v>
      </c>
      <c r="D13" s="295"/>
      <c r="E13" s="295"/>
      <c r="F13" s="295"/>
      <c r="G13" s="295"/>
      <c r="H13" s="295" t="s">
        <v>302</v>
      </c>
      <c r="I13" s="295"/>
      <c r="J13" s="295"/>
      <c r="K13" s="295"/>
      <c r="L13" s="295"/>
      <c r="M13" s="295"/>
      <c r="N13" s="295"/>
      <c r="O13" s="295" t="s">
        <v>190</v>
      </c>
      <c r="P13" s="295"/>
      <c r="Q13" s="349"/>
      <c r="R13" s="43" t="s">
        <v>547</v>
      </c>
      <c r="S13" s="43" t="s">
        <v>548</v>
      </c>
      <c r="T13" s="43" t="s">
        <v>587</v>
      </c>
      <c r="U13" s="43" t="s">
        <v>110</v>
      </c>
      <c r="V13" s="99" t="s">
        <v>292</v>
      </c>
      <c r="W13" s="43" t="s">
        <v>113</v>
      </c>
      <c r="X13" s="43" t="s">
        <v>283</v>
      </c>
      <c r="Y13" s="43" t="s">
        <v>451</v>
      </c>
      <c r="Z13" s="43" t="s">
        <v>588</v>
      </c>
      <c r="AA13" s="43" t="s">
        <v>110</v>
      </c>
      <c r="AB13" s="144" t="s">
        <v>292</v>
      </c>
      <c r="AC13" s="43" t="s">
        <v>678</v>
      </c>
      <c r="AD13" s="43" t="s">
        <v>679</v>
      </c>
      <c r="AE13" s="43" t="s">
        <v>680</v>
      </c>
      <c r="AF13" s="43" t="s">
        <v>681</v>
      </c>
      <c r="AG13" s="275" t="s">
        <v>682</v>
      </c>
      <c r="AH13" s="43"/>
      <c r="AI13" s="43"/>
      <c r="AJ13" s="43"/>
      <c r="AK13" s="43"/>
    </row>
    <row r="14" spans="1:37" ht="15" customHeight="1" thickTop="1" thickBot="1">
      <c r="A14" s="311">
        <v>1</v>
      </c>
      <c r="B14" s="311"/>
      <c r="C14" s="341" t="s">
        <v>14</v>
      </c>
      <c r="D14" s="341"/>
      <c r="E14" s="341"/>
      <c r="F14" s="341"/>
      <c r="G14" s="341"/>
      <c r="H14" s="341" t="s">
        <v>15</v>
      </c>
      <c r="I14" s="341"/>
      <c r="J14" s="341"/>
      <c r="K14" s="341"/>
      <c r="L14" s="341"/>
      <c r="M14" s="341"/>
      <c r="N14" s="341"/>
      <c r="O14" s="342" t="s">
        <v>193</v>
      </c>
      <c r="P14" s="342"/>
      <c r="Q14" s="350"/>
      <c r="R14" s="5">
        <v>70</v>
      </c>
      <c r="S14" s="5">
        <v>65</v>
      </c>
      <c r="T14" s="25">
        <v>75</v>
      </c>
      <c r="U14" s="29">
        <v>2</v>
      </c>
      <c r="V14" s="104">
        <f>+U14/4*20*0.1+(T14+S14+R14)/100*20*0.3</f>
        <v>13.6</v>
      </c>
      <c r="W14" s="140">
        <v>14</v>
      </c>
      <c r="X14" s="140">
        <v>13</v>
      </c>
      <c r="Y14" s="140">
        <v>14</v>
      </c>
      <c r="Z14" s="5">
        <v>1.5</v>
      </c>
      <c r="AA14" s="128">
        <v>5</v>
      </c>
      <c r="AB14" s="143">
        <f>+(W14+X14+Y14)/3*0.6+Z14*10*0.2+AA14*4*0.2</f>
        <v>15.2</v>
      </c>
      <c r="AC14" s="264">
        <v>17</v>
      </c>
      <c r="AD14" s="264">
        <v>17</v>
      </c>
      <c r="AE14" s="264">
        <v>17</v>
      </c>
      <c r="AF14" s="264" t="s">
        <v>334</v>
      </c>
      <c r="AG14" s="274">
        <f>SUM(AC14:AF14)/4</f>
        <v>12.75</v>
      </c>
      <c r="AH14" s="5"/>
      <c r="AI14" s="5"/>
      <c r="AJ14" s="5"/>
      <c r="AK14" s="5"/>
    </row>
    <row r="15" spans="1:37" ht="14.25" customHeight="1" thickTop="1" thickBot="1">
      <c r="A15" s="311">
        <v>2</v>
      </c>
      <c r="B15" s="311"/>
      <c r="C15" s="341" t="s">
        <v>16</v>
      </c>
      <c r="D15" s="341"/>
      <c r="E15" s="341"/>
      <c r="F15" s="341"/>
      <c r="G15" s="341"/>
      <c r="H15" s="341" t="s">
        <v>17</v>
      </c>
      <c r="I15" s="341"/>
      <c r="J15" s="341"/>
      <c r="K15" s="341"/>
      <c r="L15" s="341"/>
      <c r="M15" s="341"/>
      <c r="N15" s="341"/>
      <c r="O15" s="342" t="s">
        <v>193</v>
      </c>
      <c r="P15" s="342"/>
      <c r="Q15" s="350"/>
      <c r="R15" s="5">
        <v>70</v>
      </c>
      <c r="S15" s="5">
        <v>60</v>
      </c>
      <c r="T15" s="25">
        <v>70</v>
      </c>
      <c r="U15" s="29">
        <v>4</v>
      </c>
      <c r="V15" s="121">
        <f>+U15/4*20*0.1+(T15+S15+R15)/100*20*0.3+1</f>
        <v>15</v>
      </c>
      <c r="W15" s="141">
        <v>17</v>
      </c>
      <c r="X15" s="141">
        <v>16</v>
      </c>
      <c r="Y15" s="141">
        <v>16</v>
      </c>
      <c r="Z15" s="5">
        <v>2</v>
      </c>
      <c r="AA15" s="129">
        <v>4</v>
      </c>
      <c r="AB15" s="119">
        <f>+(W15+X15+Y15)/3*0.6+Z15*10*0.2+AA15*4*0.2+1</f>
        <v>18</v>
      </c>
      <c r="AC15" s="262">
        <v>20</v>
      </c>
      <c r="AD15" s="262">
        <v>20</v>
      </c>
      <c r="AE15" s="262">
        <v>20</v>
      </c>
      <c r="AF15" s="262">
        <v>20</v>
      </c>
      <c r="AG15" s="274">
        <f t="shared" ref="AG15:AG31" si="0">SUM(AC15:AF15)/4</f>
        <v>20</v>
      </c>
      <c r="AH15" s="5"/>
      <c r="AI15" s="5"/>
      <c r="AJ15" s="5"/>
      <c r="AK15" s="5"/>
    </row>
    <row r="16" spans="1:37" ht="14.25" customHeight="1" thickTop="1" thickBot="1">
      <c r="A16" s="311">
        <v>3</v>
      </c>
      <c r="B16" s="311"/>
      <c r="C16" s="341" t="s">
        <v>18</v>
      </c>
      <c r="D16" s="341"/>
      <c r="E16" s="341"/>
      <c r="F16" s="341"/>
      <c r="G16" s="341"/>
      <c r="H16" s="341" t="s">
        <v>89</v>
      </c>
      <c r="I16" s="341"/>
      <c r="J16" s="341"/>
      <c r="K16" s="341"/>
      <c r="L16" s="341"/>
      <c r="M16" s="341"/>
      <c r="N16" s="341"/>
      <c r="O16" s="342" t="s">
        <v>193</v>
      </c>
      <c r="P16" s="342"/>
      <c r="Q16" s="350"/>
      <c r="R16" s="5">
        <v>70</v>
      </c>
      <c r="S16" s="5">
        <v>65</v>
      </c>
      <c r="T16" s="25">
        <v>60</v>
      </c>
      <c r="U16" s="29">
        <v>4</v>
      </c>
      <c r="V16" s="121">
        <f>+U16/4*20*0.1+(T16+S16+R16)/100*20*0.3+1</f>
        <v>14.7</v>
      </c>
      <c r="W16" s="141">
        <v>15</v>
      </c>
      <c r="X16" s="141">
        <v>8</v>
      </c>
      <c r="Y16" s="141">
        <v>13</v>
      </c>
      <c r="Z16" s="5">
        <v>1</v>
      </c>
      <c r="AA16" s="129">
        <v>4</v>
      </c>
      <c r="AB16" s="119">
        <f>+(W16+X16+Y16)/3*0.6+Z16*10*0.2+AA16*4*0.2+1</f>
        <v>13.399999999999999</v>
      </c>
      <c r="AC16" s="264">
        <v>17</v>
      </c>
      <c r="AD16" s="262">
        <v>20</v>
      </c>
      <c r="AE16" s="262">
        <v>20</v>
      </c>
      <c r="AF16" s="262">
        <v>20</v>
      </c>
      <c r="AG16" s="274">
        <f t="shared" si="0"/>
        <v>19.25</v>
      </c>
      <c r="AH16" s="5"/>
      <c r="AI16" s="5"/>
      <c r="AJ16" s="5"/>
      <c r="AK16" s="5"/>
    </row>
    <row r="17" spans="1:37" ht="15" customHeight="1" thickTop="1" thickBot="1">
      <c r="A17" s="311">
        <v>4</v>
      </c>
      <c r="B17" s="311"/>
      <c r="C17" s="341" t="s">
        <v>0</v>
      </c>
      <c r="D17" s="341"/>
      <c r="E17" s="341"/>
      <c r="F17" s="341"/>
      <c r="G17" s="341"/>
      <c r="H17" s="341" t="s">
        <v>1</v>
      </c>
      <c r="I17" s="341"/>
      <c r="J17" s="341"/>
      <c r="K17" s="341"/>
      <c r="L17" s="341"/>
      <c r="M17" s="341"/>
      <c r="N17" s="341"/>
      <c r="O17" s="342" t="s">
        <v>193</v>
      </c>
      <c r="P17" s="342"/>
      <c r="Q17" s="350"/>
      <c r="R17" s="5">
        <v>70</v>
      </c>
      <c r="S17" s="5">
        <v>65</v>
      </c>
      <c r="T17" s="25">
        <v>85</v>
      </c>
      <c r="U17" s="29">
        <v>4</v>
      </c>
      <c r="V17" s="121">
        <f>+U17/4*20*0.1+(T17+S17+R17)/100*20*0.3+1</f>
        <v>16.2</v>
      </c>
      <c r="W17" s="141">
        <v>16</v>
      </c>
      <c r="X17" s="141">
        <v>14</v>
      </c>
      <c r="Y17" s="141">
        <v>15</v>
      </c>
      <c r="Z17" s="5">
        <v>1.5</v>
      </c>
      <c r="AA17" s="129">
        <v>5</v>
      </c>
      <c r="AB17" s="143">
        <f t="shared" ref="AB17:AB32" si="1">+(W17+X17+Y17)/3*0.6+Z17*10*0.2+AA17*4*0.2</f>
        <v>16</v>
      </c>
      <c r="AC17" s="264">
        <v>17</v>
      </c>
      <c r="AD17" s="264">
        <v>17</v>
      </c>
      <c r="AE17" s="264">
        <v>17</v>
      </c>
      <c r="AF17" s="264">
        <v>17</v>
      </c>
      <c r="AG17" s="274">
        <f t="shared" si="0"/>
        <v>17</v>
      </c>
      <c r="AH17" s="5"/>
      <c r="AI17" s="5"/>
      <c r="AJ17" s="5"/>
      <c r="AK17" s="5"/>
    </row>
    <row r="18" spans="1:37" ht="14.25" customHeight="1" thickTop="1" thickBot="1">
      <c r="A18" s="311">
        <v>5</v>
      </c>
      <c r="B18" s="311"/>
      <c r="C18" s="341" t="s">
        <v>2</v>
      </c>
      <c r="D18" s="341"/>
      <c r="E18" s="341"/>
      <c r="F18" s="341"/>
      <c r="G18" s="341"/>
      <c r="H18" s="341" t="s">
        <v>26</v>
      </c>
      <c r="I18" s="341"/>
      <c r="J18" s="341"/>
      <c r="K18" s="341"/>
      <c r="L18" s="341"/>
      <c r="M18" s="341"/>
      <c r="N18" s="341"/>
      <c r="O18" s="342" t="s">
        <v>193</v>
      </c>
      <c r="P18" s="342"/>
      <c r="Q18" s="350"/>
      <c r="R18" s="5">
        <v>75</v>
      </c>
      <c r="S18" s="5">
        <v>70</v>
      </c>
      <c r="T18" s="25">
        <v>70</v>
      </c>
      <c r="U18" s="29">
        <v>4</v>
      </c>
      <c r="V18" s="104">
        <f t="shared" ref="V18:V31" si="2">+U18/4*20*0.1+(T18+S18+R18)/100*20*0.3</f>
        <v>14.9</v>
      </c>
      <c r="W18" s="141">
        <v>14</v>
      </c>
      <c r="X18" s="141">
        <v>11</v>
      </c>
      <c r="Y18" s="141">
        <v>11</v>
      </c>
      <c r="Z18" s="5"/>
      <c r="AA18" s="129">
        <v>3</v>
      </c>
      <c r="AB18" s="143">
        <f t="shared" si="1"/>
        <v>9.6</v>
      </c>
      <c r="AC18" s="264">
        <v>17</v>
      </c>
      <c r="AD18" s="262" t="s">
        <v>334</v>
      </c>
      <c r="AE18" s="262">
        <v>16</v>
      </c>
      <c r="AF18" s="264">
        <v>17</v>
      </c>
      <c r="AG18" s="274">
        <f t="shared" si="0"/>
        <v>12.5</v>
      </c>
      <c r="AH18" s="5"/>
      <c r="AI18" s="5"/>
      <c r="AJ18" s="5"/>
      <c r="AK18" s="5"/>
    </row>
    <row r="19" spans="1:37" ht="15" customHeight="1" thickTop="1" thickBot="1">
      <c r="A19" s="311">
        <v>6</v>
      </c>
      <c r="B19" s="311"/>
      <c r="C19" s="341" t="s">
        <v>462</v>
      </c>
      <c r="D19" s="341"/>
      <c r="E19" s="341"/>
      <c r="F19" s="341"/>
      <c r="G19" s="341"/>
      <c r="H19" s="341" t="s">
        <v>463</v>
      </c>
      <c r="I19" s="341"/>
      <c r="J19" s="341"/>
      <c r="K19" s="341"/>
      <c r="L19" s="341"/>
      <c r="M19" s="341"/>
      <c r="N19" s="341"/>
      <c r="O19" s="342" t="s">
        <v>350</v>
      </c>
      <c r="P19" s="342"/>
      <c r="Q19" s="350"/>
      <c r="R19" s="5">
        <v>60</v>
      </c>
      <c r="S19" s="5">
        <v>50</v>
      </c>
      <c r="T19" s="25">
        <v>60</v>
      </c>
      <c r="U19" s="29">
        <v>3</v>
      </c>
      <c r="V19" s="104">
        <f t="shared" si="2"/>
        <v>11.7</v>
      </c>
      <c r="W19" s="141">
        <v>14</v>
      </c>
      <c r="X19" s="141">
        <v>8</v>
      </c>
      <c r="Y19" s="141">
        <v>10</v>
      </c>
      <c r="Z19" s="5">
        <v>1.5</v>
      </c>
      <c r="AA19" s="129">
        <v>5</v>
      </c>
      <c r="AB19" s="181">
        <f>+(W19+X19+Y19)/3*0.6+Z19*10*0.2+AA19*4*0.2+1</f>
        <v>14.399999999999999</v>
      </c>
      <c r="AC19" s="264">
        <v>17</v>
      </c>
      <c r="AD19" s="264">
        <v>17</v>
      </c>
      <c r="AE19" s="264">
        <v>17</v>
      </c>
      <c r="AF19" s="264">
        <v>17</v>
      </c>
      <c r="AG19" s="274">
        <f t="shared" si="0"/>
        <v>17</v>
      </c>
      <c r="AH19" s="5"/>
      <c r="AI19" s="5"/>
      <c r="AJ19" s="5"/>
      <c r="AK19" s="5"/>
    </row>
    <row r="20" spans="1:37" ht="14.25" customHeight="1" thickTop="1" thickBot="1">
      <c r="A20" s="311">
        <v>7</v>
      </c>
      <c r="B20" s="311"/>
      <c r="C20" s="341" t="s">
        <v>464</v>
      </c>
      <c r="D20" s="341"/>
      <c r="E20" s="341"/>
      <c r="F20" s="341"/>
      <c r="G20" s="341"/>
      <c r="H20" s="341" t="s">
        <v>300</v>
      </c>
      <c r="I20" s="341"/>
      <c r="J20" s="341"/>
      <c r="K20" s="341"/>
      <c r="L20" s="341"/>
      <c r="M20" s="341"/>
      <c r="N20" s="341"/>
      <c r="O20" s="342" t="s">
        <v>351</v>
      </c>
      <c r="P20" s="342"/>
      <c r="Q20" s="350"/>
      <c r="R20" s="5">
        <v>35</v>
      </c>
      <c r="S20" s="5">
        <v>35</v>
      </c>
      <c r="T20" s="25">
        <v>35</v>
      </c>
      <c r="U20" s="29">
        <v>2</v>
      </c>
      <c r="V20" s="104">
        <f t="shared" si="2"/>
        <v>7.3</v>
      </c>
      <c r="W20" s="141">
        <v>14</v>
      </c>
      <c r="X20" s="141">
        <v>14</v>
      </c>
      <c r="Y20" s="141">
        <v>8</v>
      </c>
      <c r="Z20" s="5">
        <v>0.5</v>
      </c>
      <c r="AA20" s="129">
        <v>4</v>
      </c>
      <c r="AB20" s="143">
        <f t="shared" si="1"/>
        <v>11.399999999999999</v>
      </c>
      <c r="AC20" s="262">
        <v>18</v>
      </c>
      <c r="AD20" s="264">
        <v>17</v>
      </c>
      <c r="AE20" s="264">
        <v>17</v>
      </c>
      <c r="AF20" s="264">
        <v>17</v>
      </c>
      <c r="AG20" s="274">
        <f t="shared" si="0"/>
        <v>17.25</v>
      </c>
      <c r="AH20" s="5"/>
      <c r="AI20" s="5"/>
      <c r="AJ20" s="5"/>
      <c r="AK20" s="5"/>
    </row>
    <row r="21" spans="1:37" ht="14.25" customHeight="1" thickTop="1" thickBot="1">
      <c r="A21" s="311">
        <v>8</v>
      </c>
      <c r="B21" s="311"/>
      <c r="C21" s="341" t="s">
        <v>471</v>
      </c>
      <c r="D21" s="341"/>
      <c r="E21" s="341"/>
      <c r="F21" s="341"/>
      <c r="G21" s="341"/>
      <c r="H21" s="341" t="s">
        <v>472</v>
      </c>
      <c r="I21" s="341"/>
      <c r="J21" s="341"/>
      <c r="K21" s="341"/>
      <c r="L21" s="341"/>
      <c r="M21" s="341"/>
      <c r="N21" s="341"/>
      <c r="O21" s="342" t="s">
        <v>345</v>
      </c>
      <c r="P21" s="342"/>
      <c r="Q21" s="350"/>
      <c r="R21" s="5">
        <v>65</v>
      </c>
      <c r="S21" s="5">
        <v>50</v>
      </c>
      <c r="T21" s="25">
        <v>60</v>
      </c>
      <c r="U21" s="29">
        <v>3</v>
      </c>
      <c r="V21" s="104">
        <f t="shared" si="2"/>
        <v>12</v>
      </c>
      <c r="W21" s="141">
        <v>8</v>
      </c>
      <c r="X21" s="141">
        <v>11</v>
      </c>
      <c r="Y21" s="141">
        <v>8</v>
      </c>
      <c r="Z21" s="5"/>
      <c r="AA21" s="129">
        <v>4</v>
      </c>
      <c r="AB21" s="143">
        <f t="shared" si="1"/>
        <v>8.6</v>
      </c>
      <c r="AC21" s="264">
        <v>17</v>
      </c>
      <c r="AD21" s="264">
        <v>17</v>
      </c>
      <c r="AE21" s="264">
        <v>17</v>
      </c>
      <c r="AF21" s="262">
        <v>12</v>
      </c>
      <c r="AG21" s="274">
        <f t="shared" si="0"/>
        <v>15.75</v>
      </c>
      <c r="AH21" s="5"/>
      <c r="AI21" s="5"/>
      <c r="AJ21" s="5"/>
      <c r="AK21" s="5"/>
    </row>
    <row r="22" spans="1:37" ht="15" customHeight="1" thickTop="1" thickBot="1">
      <c r="A22" s="311">
        <v>9</v>
      </c>
      <c r="B22" s="311"/>
      <c r="C22" s="341" t="s">
        <v>473</v>
      </c>
      <c r="D22" s="341"/>
      <c r="E22" s="341"/>
      <c r="F22" s="341"/>
      <c r="G22" s="341"/>
      <c r="H22" s="341" t="s">
        <v>306</v>
      </c>
      <c r="I22" s="341"/>
      <c r="J22" s="341"/>
      <c r="K22" s="341"/>
      <c r="L22" s="341"/>
      <c r="M22" s="341"/>
      <c r="N22" s="341"/>
      <c r="O22" s="342" t="s">
        <v>307</v>
      </c>
      <c r="P22" s="342"/>
      <c r="Q22" s="350"/>
      <c r="R22" s="5"/>
      <c r="S22" s="5"/>
      <c r="T22" s="25"/>
      <c r="U22" s="29">
        <v>2</v>
      </c>
      <c r="V22" s="104">
        <f t="shared" si="2"/>
        <v>1</v>
      </c>
      <c r="W22" s="141">
        <v>0</v>
      </c>
      <c r="X22" s="141">
        <v>0</v>
      </c>
      <c r="Y22" s="141">
        <v>0</v>
      </c>
      <c r="Z22" s="5"/>
      <c r="AA22" s="129">
        <v>2</v>
      </c>
      <c r="AB22" s="143">
        <f t="shared" si="1"/>
        <v>1.6</v>
      </c>
      <c r="AC22" s="262" t="s">
        <v>334</v>
      </c>
      <c r="AD22" s="262" t="s">
        <v>334</v>
      </c>
      <c r="AE22" s="262" t="s">
        <v>334</v>
      </c>
      <c r="AF22" s="262" t="s">
        <v>334</v>
      </c>
      <c r="AG22" s="274">
        <f t="shared" si="0"/>
        <v>0</v>
      </c>
      <c r="AH22" s="5"/>
      <c r="AI22" s="5"/>
      <c r="AJ22" s="5"/>
      <c r="AK22" s="5"/>
    </row>
    <row r="23" spans="1:37" ht="14.25" customHeight="1" thickTop="1" thickBot="1">
      <c r="A23" s="311">
        <v>10</v>
      </c>
      <c r="B23" s="311"/>
      <c r="C23" s="341" t="s">
        <v>474</v>
      </c>
      <c r="D23" s="341"/>
      <c r="E23" s="341"/>
      <c r="F23" s="341"/>
      <c r="G23" s="341"/>
      <c r="H23" s="341" t="s">
        <v>475</v>
      </c>
      <c r="I23" s="341"/>
      <c r="J23" s="341"/>
      <c r="K23" s="341"/>
      <c r="L23" s="341"/>
      <c r="M23" s="341"/>
      <c r="N23" s="341"/>
      <c r="O23" s="342" t="s">
        <v>193</v>
      </c>
      <c r="P23" s="342"/>
      <c r="Q23" s="350"/>
      <c r="R23" s="5">
        <v>75</v>
      </c>
      <c r="S23" s="5">
        <v>75</v>
      </c>
      <c r="T23" s="25">
        <v>60</v>
      </c>
      <c r="U23" s="29">
        <v>4</v>
      </c>
      <c r="V23" s="104">
        <f t="shared" si="2"/>
        <v>14.6</v>
      </c>
      <c r="W23" s="141">
        <v>16</v>
      </c>
      <c r="X23" s="141">
        <v>10</v>
      </c>
      <c r="Y23" s="141">
        <v>12</v>
      </c>
      <c r="Z23" s="5">
        <v>1</v>
      </c>
      <c r="AA23" s="129">
        <v>5</v>
      </c>
      <c r="AB23" s="143">
        <f t="shared" si="1"/>
        <v>13.6</v>
      </c>
      <c r="AC23" s="264">
        <v>17</v>
      </c>
      <c r="AD23" s="264">
        <v>17</v>
      </c>
      <c r="AE23" s="264">
        <v>17</v>
      </c>
      <c r="AF23" s="264">
        <v>17</v>
      </c>
      <c r="AG23" s="274">
        <f t="shared" si="0"/>
        <v>17</v>
      </c>
      <c r="AH23" s="5"/>
      <c r="AI23" s="5"/>
      <c r="AJ23" s="5"/>
      <c r="AK23" s="5"/>
    </row>
    <row r="24" spans="1:37" ht="15" customHeight="1" thickTop="1" thickBot="1">
      <c r="A24" s="311">
        <v>11</v>
      </c>
      <c r="B24" s="311"/>
      <c r="C24" s="341" t="s">
        <v>476</v>
      </c>
      <c r="D24" s="341"/>
      <c r="E24" s="341"/>
      <c r="F24" s="341"/>
      <c r="G24" s="341"/>
      <c r="H24" s="341" t="s">
        <v>477</v>
      </c>
      <c r="I24" s="341"/>
      <c r="J24" s="341"/>
      <c r="K24" s="341"/>
      <c r="L24" s="341"/>
      <c r="M24" s="341"/>
      <c r="N24" s="341"/>
      <c r="O24" s="342" t="s">
        <v>194</v>
      </c>
      <c r="P24" s="342"/>
      <c r="Q24" s="350"/>
      <c r="R24" s="5"/>
      <c r="S24" s="5"/>
      <c r="T24" s="25"/>
      <c r="U24" s="29">
        <v>3</v>
      </c>
      <c r="V24" s="104">
        <f t="shared" si="2"/>
        <v>1.5</v>
      </c>
      <c r="W24" s="141">
        <v>0</v>
      </c>
      <c r="X24" s="141">
        <v>0</v>
      </c>
      <c r="Y24" s="141">
        <v>0</v>
      </c>
      <c r="Z24" s="5"/>
      <c r="AA24" s="129">
        <v>5</v>
      </c>
      <c r="AB24" s="143">
        <f t="shared" si="1"/>
        <v>4</v>
      </c>
      <c r="AC24" s="262" t="s">
        <v>334</v>
      </c>
      <c r="AD24" s="262" t="s">
        <v>334</v>
      </c>
      <c r="AE24" s="262" t="s">
        <v>334</v>
      </c>
      <c r="AF24" s="262" t="s">
        <v>334</v>
      </c>
      <c r="AG24" s="274">
        <f t="shared" si="0"/>
        <v>0</v>
      </c>
      <c r="AH24" s="5"/>
      <c r="AI24" s="5"/>
      <c r="AJ24" s="5"/>
      <c r="AK24" s="5"/>
    </row>
    <row r="25" spans="1:37" ht="14.25" customHeight="1" thickTop="1" thickBot="1">
      <c r="A25" s="311">
        <v>12</v>
      </c>
      <c r="B25" s="311"/>
      <c r="C25" s="341" t="s">
        <v>457</v>
      </c>
      <c r="D25" s="341"/>
      <c r="E25" s="341"/>
      <c r="F25" s="341"/>
      <c r="G25" s="341"/>
      <c r="H25" s="341" t="s">
        <v>458</v>
      </c>
      <c r="I25" s="341"/>
      <c r="J25" s="341"/>
      <c r="K25" s="341"/>
      <c r="L25" s="341"/>
      <c r="M25" s="341"/>
      <c r="N25" s="341"/>
      <c r="O25" s="342" t="s">
        <v>193</v>
      </c>
      <c r="P25" s="342"/>
      <c r="Q25" s="350"/>
      <c r="R25" s="5">
        <v>100</v>
      </c>
      <c r="S25" s="5">
        <v>100</v>
      </c>
      <c r="T25" s="25">
        <v>100</v>
      </c>
      <c r="U25" s="29">
        <v>4</v>
      </c>
      <c r="V25" s="121">
        <f>+U25/4*20*0.1+(T25+S25+R25)/100*20*0.3+1</f>
        <v>21</v>
      </c>
      <c r="W25" s="141">
        <v>16</v>
      </c>
      <c r="X25" s="141">
        <v>16</v>
      </c>
      <c r="Y25" s="141">
        <v>15</v>
      </c>
      <c r="Z25" s="5">
        <v>1.5</v>
      </c>
      <c r="AA25" s="129">
        <v>5</v>
      </c>
      <c r="AB25" s="181">
        <f>+(W25+X25+Y25)/3*0.6+Z25*10*0.2+AA25*4*0.2+1</f>
        <v>17.399999999999999</v>
      </c>
      <c r="AC25" s="262">
        <v>20</v>
      </c>
      <c r="AD25" s="264">
        <v>17</v>
      </c>
      <c r="AE25" s="262">
        <v>20</v>
      </c>
      <c r="AF25" s="264">
        <v>17</v>
      </c>
      <c r="AG25" s="274">
        <f t="shared" si="0"/>
        <v>18.5</v>
      </c>
      <c r="AH25" s="5"/>
      <c r="AI25" s="5"/>
      <c r="AJ25" s="5"/>
      <c r="AK25" s="5"/>
    </row>
    <row r="26" spans="1:37" ht="14.25" customHeight="1" thickTop="1" thickBot="1">
      <c r="A26" s="311">
        <v>13</v>
      </c>
      <c r="B26" s="311"/>
      <c r="C26" s="341" t="s">
        <v>459</v>
      </c>
      <c r="D26" s="341"/>
      <c r="E26" s="341"/>
      <c r="F26" s="341"/>
      <c r="G26" s="341"/>
      <c r="H26" s="341" t="s">
        <v>460</v>
      </c>
      <c r="I26" s="341"/>
      <c r="J26" s="341"/>
      <c r="K26" s="341"/>
      <c r="L26" s="341"/>
      <c r="M26" s="341"/>
      <c r="N26" s="341"/>
      <c r="O26" s="342" t="s">
        <v>193</v>
      </c>
      <c r="P26" s="342"/>
      <c r="Q26" s="350"/>
      <c r="R26" s="5">
        <v>70</v>
      </c>
      <c r="S26" s="5">
        <v>65</v>
      </c>
      <c r="T26" s="25">
        <v>80</v>
      </c>
      <c r="U26" s="29">
        <v>4</v>
      </c>
      <c r="V26" s="104">
        <f t="shared" si="2"/>
        <v>14.9</v>
      </c>
      <c r="W26" s="141">
        <v>13</v>
      </c>
      <c r="X26" s="141">
        <v>11</v>
      </c>
      <c r="Y26" s="141">
        <v>12</v>
      </c>
      <c r="Z26" s="5">
        <v>1.5</v>
      </c>
      <c r="AA26" s="129">
        <v>5</v>
      </c>
      <c r="AB26" s="143">
        <f t="shared" si="1"/>
        <v>14.2</v>
      </c>
      <c r="AC26" s="262">
        <v>15</v>
      </c>
      <c r="AD26" s="264">
        <v>17</v>
      </c>
      <c r="AE26" s="264">
        <v>17</v>
      </c>
      <c r="AF26" s="264">
        <v>17</v>
      </c>
      <c r="AG26" s="274">
        <f t="shared" si="0"/>
        <v>16.5</v>
      </c>
      <c r="AH26" s="5"/>
      <c r="AI26" s="5"/>
      <c r="AJ26" s="5"/>
      <c r="AK26" s="5"/>
    </row>
    <row r="27" spans="1:37" ht="15" customHeight="1" thickTop="1" thickBot="1">
      <c r="A27" s="311">
        <v>14</v>
      </c>
      <c r="B27" s="311"/>
      <c r="C27" s="341" t="s">
        <v>461</v>
      </c>
      <c r="D27" s="341"/>
      <c r="E27" s="341"/>
      <c r="F27" s="341"/>
      <c r="G27" s="341"/>
      <c r="H27" s="341" t="s">
        <v>465</v>
      </c>
      <c r="I27" s="341"/>
      <c r="J27" s="341"/>
      <c r="K27" s="341"/>
      <c r="L27" s="341"/>
      <c r="M27" s="341"/>
      <c r="N27" s="341"/>
      <c r="O27" s="342" t="s">
        <v>193</v>
      </c>
      <c r="P27" s="342"/>
      <c r="Q27" s="350"/>
      <c r="R27" s="5">
        <v>100</v>
      </c>
      <c r="S27" s="5">
        <v>100</v>
      </c>
      <c r="T27" s="25">
        <v>100</v>
      </c>
      <c r="U27" s="29">
        <v>4</v>
      </c>
      <c r="V27" s="121">
        <f>+U27/4*20*0.1+(T27+S27+R27)/100*20*0.3+1</f>
        <v>21</v>
      </c>
      <c r="W27" s="141">
        <v>16</v>
      </c>
      <c r="X27" s="141">
        <v>16</v>
      </c>
      <c r="Y27" s="141">
        <v>15</v>
      </c>
      <c r="Z27" s="5">
        <v>1.5</v>
      </c>
      <c r="AA27" s="129">
        <v>5</v>
      </c>
      <c r="AB27" s="181">
        <f>+(W27+X27+Y27)/3*0.6+Z27*10*0.2+AA27*4*0.2+1</f>
        <v>17.399999999999999</v>
      </c>
      <c r="AC27" s="262">
        <v>20</v>
      </c>
      <c r="AD27" s="262">
        <v>20</v>
      </c>
      <c r="AE27" s="262">
        <v>20</v>
      </c>
      <c r="AF27" s="262">
        <v>18</v>
      </c>
      <c r="AG27" s="274">
        <f t="shared" si="0"/>
        <v>19.5</v>
      </c>
      <c r="AH27" s="5"/>
      <c r="AI27" s="5"/>
      <c r="AJ27" s="5"/>
      <c r="AK27" s="5"/>
    </row>
    <row r="28" spans="1:37" ht="14.25" customHeight="1" thickTop="1" thickBot="1">
      <c r="A28" s="311">
        <v>15</v>
      </c>
      <c r="B28" s="311"/>
      <c r="C28" s="341" t="s">
        <v>466</v>
      </c>
      <c r="D28" s="341"/>
      <c r="E28" s="341"/>
      <c r="F28" s="341"/>
      <c r="G28" s="341"/>
      <c r="H28" s="341" t="s">
        <v>505</v>
      </c>
      <c r="I28" s="341"/>
      <c r="J28" s="341"/>
      <c r="K28" s="341"/>
      <c r="L28" s="341"/>
      <c r="M28" s="341"/>
      <c r="N28" s="341"/>
      <c r="O28" s="342" t="s">
        <v>506</v>
      </c>
      <c r="P28" s="342"/>
      <c r="Q28" s="350"/>
      <c r="R28" s="5">
        <v>40</v>
      </c>
      <c r="S28" s="5">
        <v>40</v>
      </c>
      <c r="T28" s="25">
        <v>30</v>
      </c>
      <c r="U28" s="29">
        <v>3</v>
      </c>
      <c r="V28" s="104">
        <f t="shared" si="2"/>
        <v>8.1</v>
      </c>
      <c r="W28" s="141">
        <v>16</v>
      </c>
      <c r="X28" s="141">
        <v>13</v>
      </c>
      <c r="Y28" s="141">
        <v>12</v>
      </c>
      <c r="Z28" s="5"/>
      <c r="AA28" s="129">
        <v>3</v>
      </c>
      <c r="AB28" s="143">
        <f t="shared" si="1"/>
        <v>10.6</v>
      </c>
      <c r="AC28" s="264">
        <v>17</v>
      </c>
      <c r="AD28" s="264">
        <v>17</v>
      </c>
      <c r="AE28" s="264">
        <v>17</v>
      </c>
      <c r="AF28" s="264">
        <v>17</v>
      </c>
      <c r="AG28" s="274">
        <f t="shared" si="0"/>
        <v>17</v>
      </c>
      <c r="AH28" s="5"/>
      <c r="AI28" s="5"/>
      <c r="AJ28" s="5"/>
      <c r="AK28" s="5"/>
    </row>
    <row r="29" spans="1:37" ht="15" customHeight="1" thickTop="1" thickBot="1">
      <c r="A29" s="311">
        <v>16</v>
      </c>
      <c r="B29" s="311"/>
      <c r="C29" s="341" t="s">
        <v>507</v>
      </c>
      <c r="D29" s="341"/>
      <c r="E29" s="341"/>
      <c r="F29" s="341"/>
      <c r="G29" s="341"/>
      <c r="H29" s="341" t="s">
        <v>508</v>
      </c>
      <c r="I29" s="341"/>
      <c r="J29" s="341"/>
      <c r="K29" s="341"/>
      <c r="L29" s="341"/>
      <c r="M29" s="341"/>
      <c r="N29" s="341"/>
      <c r="O29" s="342" t="s">
        <v>193</v>
      </c>
      <c r="P29" s="342"/>
      <c r="Q29" s="350"/>
      <c r="R29" s="5">
        <v>90</v>
      </c>
      <c r="S29" s="5"/>
      <c r="T29" s="25">
        <v>90</v>
      </c>
      <c r="U29" s="29">
        <v>2</v>
      </c>
      <c r="V29" s="104">
        <f t="shared" si="2"/>
        <v>11.799999999999999</v>
      </c>
      <c r="W29" s="141">
        <v>17</v>
      </c>
      <c r="X29" s="141">
        <v>0</v>
      </c>
      <c r="Y29" s="141">
        <v>12</v>
      </c>
      <c r="Z29" s="5">
        <v>1</v>
      </c>
      <c r="AA29" s="129">
        <v>5</v>
      </c>
      <c r="AB29" s="143">
        <f t="shared" si="1"/>
        <v>11.8</v>
      </c>
      <c r="AC29" s="264" t="s">
        <v>334</v>
      </c>
      <c r="AD29" s="264" t="s">
        <v>334</v>
      </c>
      <c r="AE29" s="264" t="s">
        <v>334</v>
      </c>
      <c r="AF29" s="264" t="s">
        <v>334</v>
      </c>
      <c r="AG29" s="274">
        <f t="shared" si="0"/>
        <v>0</v>
      </c>
      <c r="AH29" s="5"/>
      <c r="AI29" s="5"/>
      <c r="AJ29" s="5"/>
      <c r="AK29" s="5"/>
    </row>
    <row r="30" spans="1:37" ht="14.25" customHeight="1" thickTop="1" thickBot="1">
      <c r="A30" s="311">
        <v>17</v>
      </c>
      <c r="B30" s="311"/>
      <c r="C30" s="341" t="s">
        <v>509</v>
      </c>
      <c r="D30" s="341"/>
      <c r="E30" s="341"/>
      <c r="F30" s="341"/>
      <c r="G30" s="341"/>
      <c r="H30" s="341" t="s">
        <v>424</v>
      </c>
      <c r="I30" s="341"/>
      <c r="J30" s="341"/>
      <c r="K30" s="341"/>
      <c r="L30" s="341"/>
      <c r="M30" s="341"/>
      <c r="N30" s="341"/>
      <c r="O30" s="342" t="s">
        <v>363</v>
      </c>
      <c r="P30" s="342"/>
      <c r="Q30" s="350"/>
      <c r="R30" s="5">
        <v>65</v>
      </c>
      <c r="S30" s="5">
        <v>50</v>
      </c>
      <c r="T30" s="25">
        <v>75</v>
      </c>
      <c r="U30" s="29">
        <v>4</v>
      </c>
      <c r="V30" s="104">
        <f t="shared" si="2"/>
        <v>13.4</v>
      </c>
      <c r="W30" s="141">
        <v>10</v>
      </c>
      <c r="X30" s="141">
        <v>13</v>
      </c>
      <c r="Y30" s="141">
        <v>11</v>
      </c>
      <c r="Z30" s="5">
        <v>1</v>
      </c>
      <c r="AA30" s="129">
        <v>2</v>
      </c>
      <c r="AB30" s="143">
        <f t="shared" si="1"/>
        <v>10.4</v>
      </c>
      <c r="AC30" s="262">
        <v>20</v>
      </c>
      <c r="AD30" s="262">
        <v>14</v>
      </c>
      <c r="AE30" s="264">
        <v>17</v>
      </c>
      <c r="AF30" s="264">
        <v>17</v>
      </c>
      <c r="AG30" s="274">
        <f t="shared" si="0"/>
        <v>17</v>
      </c>
      <c r="AH30" s="5"/>
      <c r="AI30" s="5"/>
      <c r="AJ30" s="5"/>
      <c r="AK30" s="5"/>
    </row>
    <row r="31" spans="1:37" ht="14.25" customHeight="1" thickTop="1" thickBot="1">
      <c r="A31" s="311">
        <v>18</v>
      </c>
      <c r="B31" s="311"/>
      <c r="C31" s="341" t="s">
        <v>364</v>
      </c>
      <c r="D31" s="341"/>
      <c r="E31" s="341"/>
      <c r="F31" s="341"/>
      <c r="G31" s="341"/>
      <c r="H31" s="341" t="s">
        <v>448</v>
      </c>
      <c r="I31" s="341"/>
      <c r="J31" s="341"/>
      <c r="K31" s="341"/>
      <c r="L31" s="341"/>
      <c r="M31" s="341"/>
      <c r="N31" s="341"/>
      <c r="O31" s="342" t="s">
        <v>191</v>
      </c>
      <c r="P31" s="342"/>
      <c r="Q31" s="350"/>
      <c r="R31" s="5">
        <v>100</v>
      </c>
      <c r="S31" s="5">
        <v>85</v>
      </c>
      <c r="T31" s="25">
        <v>55</v>
      </c>
      <c r="U31" s="29">
        <v>4</v>
      </c>
      <c r="V31" s="104">
        <f t="shared" si="2"/>
        <v>16.399999999999999</v>
      </c>
      <c r="W31" s="141">
        <v>14</v>
      </c>
      <c r="X31" s="141">
        <v>11</v>
      </c>
      <c r="Y31" s="141">
        <v>11</v>
      </c>
      <c r="Z31" s="5">
        <v>1</v>
      </c>
      <c r="AA31" s="130">
        <v>3</v>
      </c>
      <c r="AB31" s="143">
        <f t="shared" si="1"/>
        <v>11.6</v>
      </c>
      <c r="AC31" s="262">
        <v>10</v>
      </c>
      <c r="AD31" s="264">
        <v>17</v>
      </c>
      <c r="AE31" s="262">
        <v>10</v>
      </c>
      <c r="AF31" s="264">
        <v>17</v>
      </c>
      <c r="AG31" s="274">
        <f t="shared" si="0"/>
        <v>13.5</v>
      </c>
      <c r="AH31" s="5"/>
      <c r="AI31" s="5"/>
      <c r="AJ31" s="5"/>
      <c r="AK31" s="5"/>
    </row>
    <row r="32" spans="1:37" ht="16" thickTop="1">
      <c r="W32">
        <v>20</v>
      </c>
      <c r="X32">
        <v>20</v>
      </c>
      <c r="Y32">
        <v>20</v>
      </c>
      <c r="Z32">
        <v>2</v>
      </c>
      <c r="AA32">
        <v>5</v>
      </c>
      <c r="AB32" s="143">
        <f t="shared" si="1"/>
        <v>20</v>
      </c>
    </row>
  </sheetData>
  <mergeCells count="95">
    <mergeCell ref="A31:B31"/>
    <mergeCell ref="C31:G31"/>
    <mergeCell ref="H31:N31"/>
    <mergeCell ref="O31:Q31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A11:D11"/>
    <mergeCell ref="E11:K11"/>
    <mergeCell ref="L11:M11"/>
    <mergeCell ref="P11:Q11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J37"/>
  <sheetViews>
    <sheetView tabSelected="1" topLeftCell="A5" workbookViewId="0">
      <selection activeCell="A33" sqref="A33:XFD33"/>
    </sheetView>
  </sheetViews>
  <sheetFormatPr baseColWidth="10" defaultRowHeight="15"/>
  <cols>
    <col min="1" max="1" width="4.125" style="9" customWidth="1"/>
    <col min="2" max="2" width="10.875" style="9" bestFit="1" customWidth="1"/>
    <col min="3" max="3" width="33.875" style="9" customWidth="1"/>
    <col min="4" max="4" width="2.625" style="9" customWidth="1"/>
    <col min="5" max="5" width="2.75" style="9" customWidth="1"/>
    <col min="6" max="6" width="3.25" style="9" customWidth="1"/>
    <col min="7" max="7" width="3" style="9" customWidth="1"/>
    <col min="8" max="9" width="2.875" style="9" customWidth="1"/>
    <col min="10" max="10" width="2.5" style="9" customWidth="1"/>
    <col min="11" max="11" width="7.25" style="9" customWidth="1"/>
    <col min="12" max="12" width="5.125" style="9" customWidth="1"/>
    <col min="13" max="13" width="3.625" style="9" customWidth="1"/>
    <col min="14" max="14" width="3.25" style="9" customWidth="1"/>
    <col min="15" max="15" width="3" style="9" customWidth="1"/>
    <col min="16" max="16" width="2.375" style="9" customWidth="1"/>
    <col min="17" max="17" width="2.5" style="9" customWidth="1"/>
    <col min="18" max="18" width="2.75" style="9" customWidth="1"/>
    <col min="19" max="19" width="2.5" style="9" customWidth="1"/>
    <col min="20" max="20" width="6.125" style="190" customWidth="1"/>
    <col min="21" max="21" width="6.125" style="105" customWidth="1"/>
    <col min="22" max="26" width="3" style="9" customWidth="1"/>
    <col min="27" max="27" width="3.625" style="9" customWidth="1"/>
    <col min="28" max="28" width="4" style="9" customWidth="1"/>
    <col min="29" max="29" width="6.125" style="105" customWidth="1"/>
    <col min="30" max="30" width="6.125" style="246" customWidth="1"/>
    <col min="32" max="49" width="2.5" style="9" customWidth="1"/>
    <col min="50" max="16384" width="10.625" style="9"/>
  </cols>
  <sheetData>
    <row r="1" spans="1:36" ht="17.25" customHeight="1">
      <c r="K1" s="348" t="s">
        <v>526</v>
      </c>
      <c r="L1" s="348"/>
      <c r="M1" s="348"/>
      <c r="N1" s="348"/>
      <c r="O1" s="348"/>
      <c r="P1" s="348"/>
      <c r="Q1" s="348"/>
      <c r="R1" s="348"/>
    </row>
    <row r="2" spans="1:36" ht="10.5" customHeight="1"/>
    <row r="3" spans="1:36" ht="18.75" customHeight="1">
      <c r="B3" s="294"/>
      <c r="C3" s="294"/>
      <c r="F3" s="312" t="s">
        <v>446</v>
      </c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</row>
    <row r="4" spans="1:36" ht="14.25" customHeight="1">
      <c r="B4" s="294"/>
      <c r="C4" s="294"/>
      <c r="L4" s="305" t="s">
        <v>4</v>
      </c>
      <c r="M4" s="305"/>
      <c r="N4" s="305"/>
      <c r="O4" s="305"/>
      <c r="P4" s="305"/>
      <c r="Q4" s="305"/>
    </row>
    <row r="5" spans="1:36" ht="11.25" customHeight="1">
      <c r="B5" s="294"/>
      <c r="C5" s="294"/>
    </row>
    <row r="6" spans="1:36" ht="16.5" customHeight="1">
      <c r="B6" s="294"/>
      <c r="C6" s="294"/>
      <c r="E6" s="313" t="s">
        <v>597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</row>
    <row r="7" spans="1:36" ht="10.5" customHeight="1">
      <c r="B7" s="294"/>
      <c r="C7" s="294"/>
      <c r="I7" s="318" t="s">
        <v>183</v>
      </c>
      <c r="J7" s="318"/>
      <c r="K7" s="318"/>
      <c r="L7" s="318"/>
      <c r="M7" s="318"/>
    </row>
    <row r="8" spans="1:36" ht="6" customHeight="1">
      <c r="I8" s="318"/>
      <c r="J8" s="318"/>
      <c r="K8" s="318"/>
      <c r="L8" s="318"/>
      <c r="M8" s="318"/>
    </row>
    <row r="9" spans="1:36" ht="7.5" customHeight="1" thickBot="1">
      <c r="A9" s="294"/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</row>
    <row r="10" spans="1:36" ht="21.75" customHeight="1" thickTop="1" thickBot="1">
      <c r="A10" s="351" t="s">
        <v>414</v>
      </c>
      <c r="B10" s="352"/>
      <c r="C10" s="18" t="s">
        <v>598</v>
      </c>
      <c r="D10" s="18"/>
      <c r="E10" s="16" t="s">
        <v>638</v>
      </c>
      <c r="F10" s="16"/>
      <c r="G10" s="16"/>
      <c r="H10" s="16"/>
      <c r="I10" s="17" t="s">
        <v>164</v>
      </c>
      <c r="J10" s="17"/>
      <c r="K10" s="17"/>
      <c r="L10" s="17"/>
      <c r="M10" s="17"/>
      <c r="N10" s="17"/>
      <c r="O10" s="298" t="s">
        <v>225</v>
      </c>
      <c r="P10" s="298"/>
    </row>
    <row r="11" spans="1:36" ht="15" customHeight="1" thickTop="1" thickBot="1">
      <c r="A11" s="351" t="s">
        <v>415</v>
      </c>
      <c r="B11" s="352"/>
      <c r="C11" s="15" t="s">
        <v>214</v>
      </c>
      <c r="D11" s="15"/>
      <c r="E11" s="15"/>
      <c r="F11" s="15"/>
      <c r="G11" s="15"/>
      <c r="H11" s="15"/>
      <c r="I11" s="15"/>
      <c r="J11" s="15"/>
      <c r="K11" s="16" t="s">
        <v>5</v>
      </c>
      <c r="L11" s="16"/>
      <c r="M11" s="17" t="s">
        <v>365</v>
      </c>
      <c r="N11" s="7" t="s">
        <v>7</v>
      </c>
      <c r="O11" s="345" t="s">
        <v>366</v>
      </c>
      <c r="P11" s="347"/>
      <c r="S11" s="107"/>
      <c r="T11" s="191"/>
      <c r="U11" s="135"/>
      <c r="V11" s="107"/>
      <c r="W11" s="107"/>
      <c r="X11" s="107"/>
      <c r="Y11" s="107"/>
      <c r="Z11" s="107"/>
      <c r="AA11" s="107"/>
      <c r="AB11" s="107"/>
      <c r="AC11" s="135"/>
      <c r="AD11" s="247"/>
      <c r="AF11" s="107"/>
      <c r="AG11" s="107"/>
      <c r="AH11" s="107"/>
      <c r="AI11" s="107"/>
      <c r="AJ11" s="107"/>
    </row>
    <row r="12" spans="1:36" ht="15.75" customHeight="1" thickTop="1" thickBot="1">
      <c r="A12" s="351" t="s">
        <v>416</v>
      </c>
      <c r="B12" s="352"/>
      <c r="C12" s="17" t="s">
        <v>559</v>
      </c>
      <c r="D12" s="17"/>
      <c r="E12" s="17"/>
      <c r="F12" s="17" t="s">
        <v>501</v>
      </c>
      <c r="G12" s="17" t="s">
        <v>501</v>
      </c>
      <c r="H12" s="17" t="s">
        <v>501</v>
      </c>
      <c r="I12" s="17" t="s">
        <v>501</v>
      </c>
      <c r="J12" s="17" t="s">
        <v>502</v>
      </c>
      <c r="K12" s="15" t="s">
        <v>500</v>
      </c>
      <c r="L12" s="109"/>
      <c r="M12" s="126" t="s">
        <v>67</v>
      </c>
      <c r="N12" s="108">
        <v>20</v>
      </c>
      <c r="O12" s="182" t="s">
        <v>66</v>
      </c>
      <c r="P12" s="182"/>
      <c r="Q12" s="10">
        <v>1</v>
      </c>
      <c r="R12" s="10">
        <v>20</v>
      </c>
      <c r="S12" s="10">
        <v>7</v>
      </c>
      <c r="T12" s="192">
        <v>20</v>
      </c>
      <c r="U12" s="184">
        <f>+T12*0.4+S12/7*20*0.1+R12*0.1+Q12*20*0.1+O12*20*0.1+N12*0.1+M12*0.1+P12</f>
        <v>20</v>
      </c>
      <c r="V12" s="10">
        <v>20</v>
      </c>
      <c r="W12" s="10">
        <v>20</v>
      </c>
      <c r="X12" s="10">
        <v>20</v>
      </c>
      <c r="Y12" s="10">
        <v>20</v>
      </c>
      <c r="Z12" s="10">
        <v>20</v>
      </c>
      <c r="AA12" s="10">
        <v>5</v>
      </c>
      <c r="AB12" s="10">
        <v>20</v>
      </c>
      <c r="AC12" s="136">
        <v>4</v>
      </c>
      <c r="AD12" s="248">
        <f>+AC12*5*0.28+AB12*0.28+(Z12+Y12+X12+W12+V12)/5*0.28+AA12*4*0.16</f>
        <v>20</v>
      </c>
      <c r="AF12" s="10"/>
      <c r="AG12" s="10"/>
      <c r="AH12" s="10"/>
      <c r="AI12" s="10"/>
      <c r="AJ12" s="10"/>
    </row>
    <row r="13" spans="1:36" ht="16.5" customHeight="1" thickTop="1" thickBot="1">
      <c r="A13" s="13" t="s">
        <v>417</v>
      </c>
      <c r="B13" s="14" t="s">
        <v>418</v>
      </c>
      <c r="C13" s="14" t="s">
        <v>302</v>
      </c>
      <c r="D13" s="14"/>
      <c r="E13" s="10" t="s">
        <v>219</v>
      </c>
      <c r="F13" s="10" t="s">
        <v>340</v>
      </c>
      <c r="G13" s="10" t="s">
        <v>435</v>
      </c>
      <c r="H13" s="10" t="s">
        <v>436</v>
      </c>
      <c r="I13" s="10" t="s">
        <v>437</v>
      </c>
      <c r="J13" s="10" t="s">
        <v>338</v>
      </c>
      <c r="K13" s="106" t="s">
        <v>268</v>
      </c>
      <c r="L13" s="109" t="s">
        <v>339</v>
      </c>
      <c r="M13" s="10" t="s">
        <v>283</v>
      </c>
      <c r="N13" s="10" t="s">
        <v>455</v>
      </c>
      <c r="O13" s="10" t="s">
        <v>27</v>
      </c>
      <c r="P13" s="10" t="s">
        <v>297</v>
      </c>
      <c r="Q13" s="10" t="s">
        <v>28</v>
      </c>
      <c r="R13" s="10" t="s">
        <v>22</v>
      </c>
      <c r="S13" s="10" t="s">
        <v>426</v>
      </c>
      <c r="T13" s="193" t="s">
        <v>330</v>
      </c>
      <c r="U13" s="201" t="s">
        <v>80</v>
      </c>
      <c r="V13" s="10" t="s">
        <v>60</v>
      </c>
      <c r="W13" s="10" t="s">
        <v>601</v>
      </c>
      <c r="X13" s="10" t="s">
        <v>603</v>
      </c>
      <c r="Y13" s="10" t="s">
        <v>604</v>
      </c>
      <c r="Z13" s="10" t="s">
        <v>605</v>
      </c>
      <c r="AA13" s="10" t="s">
        <v>606</v>
      </c>
      <c r="AB13" s="10" t="s">
        <v>611</v>
      </c>
      <c r="AC13" s="193" t="s">
        <v>330</v>
      </c>
      <c r="AD13" s="249" t="s">
        <v>80</v>
      </c>
      <c r="AF13" s="10"/>
      <c r="AG13" s="10"/>
      <c r="AH13" s="10"/>
      <c r="AI13" s="10"/>
      <c r="AJ13" s="10"/>
    </row>
    <row r="14" spans="1:36" ht="14.25" customHeight="1" thickTop="1" thickBot="1">
      <c r="A14" s="10">
        <v>1</v>
      </c>
      <c r="B14" s="10">
        <v>2009202731</v>
      </c>
      <c r="C14" s="10" t="s">
        <v>293</v>
      </c>
      <c r="E14" s="10">
        <v>5</v>
      </c>
      <c r="F14" s="10">
        <v>16.666666666666668</v>
      </c>
      <c r="G14" s="10">
        <v>11</v>
      </c>
      <c r="H14" s="10">
        <v>13</v>
      </c>
      <c r="I14" s="10">
        <v>14.285714285714286</v>
      </c>
      <c r="J14" s="10"/>
      <c r="K14" s="106">
        <v>11</v>
      </c>
      <c r="L14" s="109">
        <f>+K14*0.4+J14*0.1+(I14+H14+G14+F14)*0.125</f>
        <v>11.269047619047619</v>
      </c>
      <c r="M14" s="10">
        <v>10</v>
      </c>
      <c r="N14" s="10"/>
      <c r="O14" s="10">
        <v>1</v>
      </c>
      <c r="P14" s="10"/>
      <c r="Q14" s="10">
        <v>1</v>
      </c>
      <c r="R14" s="10">
        <v>11</v>
      </c>
      <c r="S14" s="10">
        <v>6</v>
      </c>
      <c r="T14" s="192">
        <v>8</v>
      </c>
      <c r="U14" s="184">
        <f>+T14*0.4+S14/7*20*0.1+R14*0.1+Q14*20*0.1+O14*20*0.1+N14*0.1+M14*0.1+P14</f>
        <v>11.014285714285714</v>
      </c>
      <c r="V14" s="10">
        <v>11</v>
      </c>
      <c r="W14" s="262">
        <v>11</v>
      </c>
      <c r="X14" s="262">
        <v>11</v>
      </c>
      <c r="Y14" s="262">
        <v>11</v>
      </c>
      <c r="Z14" s="262">
        <v>7</v>
      </c>
      <c r="AA14" s="10">
        <v>3</v>
      </c>
      <c r="AB14" s="10">
        <v>7</v>
      </c>
      <c r="AC14" s="136">
        <v>2</v>
      </c>
      <c r="AD14" s="248">
        <f t="shared" ref="AD14:AD36" si="0">+AC14*5*0.28+AB14*0.28+(Z14+Y14+X14+W14+V14)/5*0.28+AA14*4*0.16</f>
        <v>9.5360000000000014</v>
      </c>
      <c r="AF14" s="10"/>
      <c r="AG14" s="10"/>
      <c r="AH14" s="10"/>
      <c r="AI14" s="10"/>
      <c r="AJ14" s="10"/>
    </row>
    <row r="15" spans="1:36" ht="15" customHeight="1" thickBot="1">
      <c r="A15" s="10">
        <v>2</v>
      </c>
      <c r="B15" s="10">
        <v>2011802081</v>
      </c>
      <c r="C15" s="10" t="s">
        <v>294</v>
      </c>
      <c r="E15" s="10">
        <v>2</v>
      </c>
      <c r="F15" s="10">
        <v>13.333333333333332</v>
      </c>
      <c r="G15" s="10">
        <v>13</v>
      </c>
      <c r="H15" s="10">
        <v>13</v>
      </c>
      <c r="I15" s="10">
        <v>17.142857142857142</v>
      </c>
      <c r="J15" s="10">
        <v>16</v>
      </c>
      <c r="K15" s="106">
        <v>8</v>
      </c>
      <c r="L15" s="109">
        <f t="shared" ref="L15:L35" si="1">+K15*0.4+J15*0.1+(I15+H15+G15+F15)*0.125</f>
        <v>11.859523809523809</v>
      </c>
      <c r="M15" s="10">
        <v>12</v>
      </c>
      <c r="N15" s="10">
        <v>15</v>
      </c>
      <c r="O15" s="10">
        <v>1</v>
      </c>
      <c r="P15" s="10"/>
      <c r="Q15" s="10">
        <v>1</v>
      </c>
      <c r="R15" s="10">
        <v>12</v>
      </c>
      <c r="S15" s="10">
        <v>7</v>
      </c>
      <c r="T15" s="192">
        <v>11</v>
      </c>
      <c r="U15" s="184">
        <f t="shared" ref="U15:U35" si="2">+T15*0.4+S15/7*20*0.1+R15*0.1+Q15*20*0.1+O15*20*0.1+N15*0.1+M15*0.1+P15</f>
        <v>14.3</v>
      </c>
      <c r="V15" s="10"/>
      <c r="W15" s="262">
        <v>7</v>
      </c>
      <c r="X15" s="262">
        <v>15</v>
      </c>
      <c r="Y15" s="262">
        <v>13</v>
      </c>
      <c r="Z15" s="262">
        <v>12</v>
      </c>
      <c r="AA15" s="10">
        <v>2</v>
      </c>
      <c r="AB15" s="10">
        <v>8</v>
      </c>
      <c r="AC15" s="136">
        <v>1.5</v>
      </c>
      <c r="AD15" s="250">
        <f>+AC15*5*0.28+AB15*0.28+(Z15+Y15+X15+W15+V15)/5*0.28+AA15*4*0.16+1</f>
        <v>9.2520000000000007</v>
      </c>
      <c r="AF15" s="10"/>
      <c r="AG15" s="10"/>
      <c r="AH15" s="10"/>
      <c r="AI15" s="10"/>
      <c r="AJ15" s="10"/>
    </row>
    <row r="16" spans="1:36" ht="14.25" customHeight="1" thickBot="1">
      <c r="A16" s="10">
        <v>3</v>
      </c>
      <c r="B16" s="10">
        <v>2008203982</v>
      </c>
      <c r="C16" s="10" t="s">
        <v>295</v>
      </c>
      <c r="E16" s="10">
        <v>6</v>
      </c>
      <c r="F16" s="10">
        <v>16.666666666666668</v>
      </c>
      <c r="G16" s="10">
        <v>6</v>
      </c>
      <c r="H16" s="10"/>
      <c r="I16" s="10">
        <v>11.428571428571427</v>
      </c>
      <c r="J16" s="10"/>
      <c r="K16" s="106">
        <v>9</v>
      </c>
      <c r="L16" s="109">
        <f t="shared" si="1"/>
        <v>7.8619047619047624</v>
      </c>
      <c r="M16" s="10">
        <v>12</v>
      </c>
      <c r="N16" s="10"/>
      <c r="O16" s="10">
        <v>1</v>
      </c>
      <c r="P16" s="10"/>
      <c r="Q16" s="10">
        <v>1</v>
      </c>
      <c r="R16" s="10">
        <v>12</v>
      </c>
      <c r="S16" s="10">
        <v>7</v>
      </c>
      <c r="T16" s="192">
        <v>12</v>
      </c>
      <c r="U16" s="184">
        <f t="shared" si="2"/>
        <v>13.2</v>
      </c>
      <c r="V16" s="10">
        <v>11</v>
      </c>
      <c r="W16" s="262">
        <v>13</v>
      </c>
      <c r="X16" s="262">
        <v>14</v>
      </c>
      <c r="Y16" s="262">
        <v>11</v>
      </c>
      <c r="Z16" s="262">
        <v>10</v>
      </c>
      <c r="AA16" s="10">
        <v>5</v>
      </c>
      <c r="AB16" s="10">
        <v>9</v>
      </c>
      <c r="AC16" s="136">
        <v>2.5</v>
      </c>
      <c r="AD16" s="248">
        <f t="shared" si="0"/>
        <v>12.524000000000001</v>
      </c>
      <c r="AF16" s="10"/>
      <c r="AG16" s="10"/>
      <c r="AH16" s="10"/>
      <c r="AI16" s="10"/>
      <c r="AJ16" s="10"/>
    </row>
    <row r="17" spans="1:36" ht="14.25" customHeight="1" thickBot="1">
      <c r="A17" s="10">
        <v>4</v>
      </c>
      <c r="B17" s="10">
        <v>2007702001</v>
      </c>
      <c r="C17" s="10" t="s">
        <v>296</v>
      </c>
      <c r="E17" s="10">
        <v>5</v>
      </c>
      <c r="F17" s="10">
        <v>0</v>
      </c>
      <c r="G17" s="10"/>
      <c r="H17" s="10"/>
      <c r="I17" s="10">
        <v>0</v>
      </c>
      <c r="J17" s="10"/>
      <c r="K17" s="106"/>
      <c r="L17" s="109">
        <f t="shared" si="1"/>
        <v>0</v>
      </c>
      <c r="M17" s="10">
        <v>12</v>
      </c>
      <c r="N17" s="10"/>
      <c r="O17" s="10"/>
      <c r="P17" s="10"/>
      <c r="Q17" s="10">
        <v>1</v>
      </c>
      <c r="R17" s="10"/>
      <c r="S17" s="10">
        <v>5</v>
      </c>
      <c r="T17" s="192">
        <v>6</v>
      </c>
      <c r="U17" s="184">
        <f>+T17*0.4+S17/7*20*0.1+R17*0.1+Q17*20*0.1+O17*20*0.1+N17*0.1+M17*0.1+P17</f>
        <v>7.0285714285714294</v>
      </c>
      <c r="V17" s="10"/>
      <c r="W17" s="262">
        <v>7</v>
      </c>
      <c r="X17" s="262">
        <v>7</v>
      </c>
      <c r="Y17" s="262">
        <v>11</v>
      </c>
      <c r="Z17" s="262">
        <v>8</v>
      </c>
      <c r="AA17" s="10">
        <v>3</v>
      </c>
      <c r="AB17" s="10">
        <v>6</v>
      </c>
      <c r="AC17" s="136">
        <v>1.5</v>
      </c>
      <c r="AD17" s="248">
        <f t="shared" si="0"/>
        <v>7.548</v>
      </c>
      <c r="AF17" s="10"/>
      <c r="AG17" s="10"/>
      <c r="AH17" s="10"/>
      <c r="AI17" s="10"/>
      <c r="AJ17" s="10"/>
    </row>
    <row r="18" spans="1:36" ht="15" customHeight="1">
      <c r="A18" s="10">
        <v>5</v>
      </c>
      <c r="B18" s="10">
        <v>2010203621</v>
      </c>
      <c r="C18" s="10" t="s">
        <v>402</v>
      </c>
      <c r="E18" s="10">
        <v>2</v>
      </c>
      <c r="F18" s="10">
        <v>0</v>
      </c>
      <c r="G18" s="10">
        <v>12</v>
      </c>
      <c r="H18" s="10">
        <v>12</v>
      </c>
      <c r="I18" s="10">
        <v>0</v>
      </c>
      <c r="J18" s="10"/>
      <c r="K18" s="106"/>
      <c r="L18" s="109">
        <f t="shared" si="1"/>
        <v>3</v>
      </c>
      <c r="M18" s="10"/>
      <c r="N18" s="10"/>
      <c r="O18" s="10"/>
      <c r="P18" s="10"/>
      <c r="Q18" s="10"/>
      <c r="R18" s="10"/>
      <c r="S18" s="10">
        <v>5</v>
      </c>
      <c r="T18" s="192"/>
      <c r="U18" s="184">
        <f t="shared" si="2"/>
        <v>1.4285714285714288</v>
      </c>
      <c r="V18" s="10"/>
      <c r="W18" s="10"/>
      <c r="X18" s="10"/>
      <c r="Y18" s="10"/>
      <c r="Z18" s="10"/>
      <c r="AA18" s="10"/>
      <c r="AB18" s="10"/>
      <c r="AC18" s="136"/>
      <c r="AD18" s="248">
        <f t="shared" si="0"/>
        <v>0</v>
      </c>
      <c r="AF18" s="10"/>
      <c r="AG18" s="10"/>
      <c r="AH18" s="10"/>
      <c r="AI18" s="10"/>
      <c r="AJ18" s="10"/>
    </row>
    <row r="19" spans="1:36" ht="14.25" customHeight="1" thickBot="1">
      <c r="A19" s="10">
        <v>6</v>
      </c>
      <c r="B19" s="10">
        <v>2012700731</v>
      </c>
      <c r="C19" s="10" t="s">
        <v>553</v>
      </c>
      <c r="E19" s="10">
        <v>2</v>
      </c>
      <c r="F19" s="10">
        <v>20</v>
      </c>
      <c r="G19" s="10"/>
      <c r="H19" s="10"/>
      <c r="I19" s="10">
        <v>11.428571428571427</v>
      </c>
      <c r="J19" s="10"/>
      <c r="K19" s="106">
        <v>7</v>
      </c>
      <c r="L19" s="109">
        <f t="shared" si="1"/>
        <v>6.7285714285714286</v>
      </c>
      <c r="M19" s="10">
        <v>14</v>
      </c>
      <c r="N19" s="10">
        <v>11</v>
      </c>
      <c r="O19" s="10">
        <v>1</v>
      </c>
      <c r="P19" s="10"/>
      <c r="Q19" s="10"/>
      <c r="R19" s="10">
        <v>12</v>
      </c>
      <c r="S19" s="10">
        <v>4</v>
      </c>
      <c r="T19" s="192">
        <v>11</v>
      </c>
      <c r="U19" s="184">
        <f t="shared" si="2"/>
        <v>11.242857142857144</v>
      </c>
      <c r="V19" s="10">
        <v>20</v>
      </c>
      <c r="W19" s="262">
        <v>13</v>
      </c>
      <c r="X19" s="262">
        <v>13</v>
      </c>
      <c r="Y19" s="262">
        <v>13</v>
      </c>
      <c r="Z19" s="262">
        <v>12</v>
      </c>
      <c r="AA19" s="10">
        <v>5</v>
      </c>
      <c r="AB19" s="10">
        <v>12</v>
      </c>
      <c r="AC19" s="136">
        <v>2.5</v>
      </c>
      <c r="AD19" s="248">
        <f t="shared" si="0"/>
        <v>14.036000000000001</v>
      </c>
      <c r="AF19" s="10"/>
      <c r="AG19" s="10"/>
      <c r="AH19" s="10"/>
      <c r="AI19" s="10"/>
      <c r="AJ19" s="10"/>
    </row>
    <row r="20" spans="1:36" ht="15" customHeight="1">
      <c r="A20" s="10">
        <v>7</v>
      </c>
      <c r="B20" s="10">
        <v>2003200911</v>
      </c>
      <c r="C20" s="10" t="s">
        <v>554</v>
      </c>
      <c r="E20" s="10">
        <v>4</v>
      </c>
      <c r="F20" s="10">
        <v>16.666666666666668</v>
      </c>
      <c r="G20" s="10">
        <v>12</v>
      </c>
      <c r="H20" s="10">
        <v>8</v>
      </c>
      <c r="I20" s="10">
        <v>0</v>
      </c>
      <c r="J20" s="10">
        <v>15</v>
      </c>
      <c r="K20" s="106">
        <v>0</v>
      </c>
      <c r="L20" s="109">
        <f t="shared" si="1"/>
        <v>6.0833333333333339</v>
      </c>
      <c r="M20" s="10">
        <v>17</v>
      </c>
      <c r="N20" s="10">
        <v>17</v>
      </c>
      <c r="O20" s="10"/>
      <c r="P20" s="10"/>
      <c r="Q20" s="10"/>
      <c r="R20" s="10"/>
      <c r="S20" s="10">
        <v>6</v>
      </c>
      <c r="T20" s="192"/>
      <c r="U20" s="184">
        <f t="shared" si="2"/>
        <v>5.1142857142857148</v>
      </c>
      <c r="V20" s="10"/>
      <c r="W20" s="10"/>
      <c r="X20" s="10"/>
      <c r="Y20" s="10"/>
      <c r="Z20" s="10"/>
      <c r="AA20" s="10"/>
      <c r="AB20" s="10"/>
      <c r="AC20" s="136"/>
      <c r="AD20" s="248">
        <f t="shared" si="0"/>
        <v>0</v>
      </c>
      <c r="AF20" s="10"/>
      <c r="AG20" s="10"/>
      <c r="AH20" s="10"/>
      <c r="AI20" s="10"/>
      <c r="AJ20" s="10"/>
    </row>
    <row r="21" spans="1:36" ht="14.25" customHeight="1">
      <c r="A21" s="10">
        <v>8</v>
      </c>
      <c r="B21" s="10">
        <v>2014201762</v>
      </c>
      <c r="C21" s="10" t="s">
        <v>555</v>
      </c>
      <c r="E21" s="10">
        <v>1</v>
      </c>
      <c r="F21" s="10">
        <v>0</v>
      </c>
      <c r="G21" s="10"/>
      <c r="H21" s="10"/>
      <c r="I21" s="10">
        <v>0</v>
      </c>
      <c r="J21" s="10"/>
      <c r="K21" s="106" t="s">
        <v>454</v>
      </c>
      <c r="L21" s="109">
        <v>10</v>
      </c>
      <c r="M21" s="10"/>
      <c r="N21" s="10"/>
      <c r="O21" s="10"/>
      <c r="P21" s="10"/>
      <c r="Q21" s="10"/>
      <c r="R21" s="10"/>
      <c r="S21" s="10"/>
      <c r="T21" s="192"/>
      <c r="U21" s="184">
        <v>10</v>
      </c>
      <c r="V21" s="10"/>
      <c r="W21" s="10"/>
      <c r="X21" s="10"/>
      <c r="Y21" s="10"/>
      <c r="Z21" s="10"/>
      <c r="AA21" s="10"/>
      <c r="AB21" s="10"/>
      <c r="AC21" s="136"/>
      <c r="AD21" s="248">
        <v>16</v>
      </c>
      <c r="AF21" s="10"/>
      <c r="AG21" s="10"/>
      <c r="AH21" s="10"/>
      <c r="AI21" s="10"/>
      <c r="AJ21" s="10"/>
    </row>
    <row r="22" spans="1:36" ht="14.25" customHeight="1" thickBot="1">
      <c r="A22" s="10">
        <v>9</v>
      </c>
      <c r="B22" s="10">
        <v>2011243101</v>
      </c>
      <c r="C22" s="10" t="s">
        <v>405</v>
      </c>
      <c r="E22" s="10">
        <v>2</v>
      </c>
      <c r="F22" s="10">
        <v>10</v>
      </c>
      <c r="G22" s="10">
        <v>16</v>
      </c>
      <c r="H22" s="10">
        <v>12</v>
      </c>
      <c r="I22" s="10">
        <v>0</v>
      </c>
      <c r="J22" s="10"/>
      <c r="K22" s="106">
        <v>8</v>
      </c>
      <c r="L22" s="109">
        <f t="shared" si="1"/>
        <v>7.95</v>
      </c>
      <c r="M22" s="10">
        <v>12</v>
      </c>
      <c r="N22" s="10"/>
      <c r="O22" s="10"/>
      <c r="P22" s="10"/>
      <c r="Q22" s="10"/>
      <c r="R22" s="10"/>
      <c r="S22" s="10">
        <v>4</v>
      </c>
      <c r="T22" s="192">
        <v>8</v>
      </c>
      <c r="U22" s="184">
        <f t="shared" si="2"/>
        <v>5.5428571428571436</v>
      </c>
      <c r="V22" s="10">
        <v>11</v>
      </c>
      <c r="W22" s="262">
        <v>13</v>
      </c>
      <c r="X22" s="262">
        <v>11</v>
      </c>
      <c r="Y22" s="262">
        <v>10</v>
      </c>
      <c r="Z22" s="262">
        <v>8</v>
      </c>
      <c r="AA22" s="10">
        <v>5</v>
      </c>
      <c r="AB22" s="10">
        <v>8</v>
      </c>
      <c r="AC22" s="136"/>
      <c r="AD22" s="250">
        <f>+AC22*5*0.28+AB22*0.28+(Z22+Y22+X22+W22+V22)/5*0.28+AA22*4*0.16+1</f>
        <v>9.4080000000000013</v>
      </c>
      <c r="AF22" s="10"/>
      <c r="AG22" s="10"/>
      <c r="AH22" s="10"/>
      <c r="AI22" s="10"/>
      <c r="AJ22" s="10"/>
    </row>
    <row r="23" spans="1:36" ht="17" customHeight="1" thickBot="1">
      <c r="A23" s="10">
        <v>10</v>
      </c>
      <c r="B23" s="10">
        <v>2011202041</v>
      </c>
      <c r="C23" s="10" t="s">
        <v>408</v>
      </c>
      <c r="E23" s="10">
        <v>3</v>
      </c>
      <c r="F23" s="10">
        <v>16.666666666666668</v>
      </c>
      <c r="G23" s="10">
        <v>14</v>
      </c>
      <c r="H23" s="10">
        <v>15</v>
      </c>
      <c r="I23" s="10">
        <v>17.142857142857142</v>
      </c>
      <c r="J23" s="10">
        <v>15</v>
      </c>
      <c r="K23" s="106">
        <v>13</v>
      </c>
      <c r="L23" s="109">
        <f t="shared" si="1"/>
        <v>14.551190476190477</v>
      </c>
      <c r="M23" s="10">
        <v>17</v>
      </c>
      <c r="N23" s="10">
        <v>18</v>
      </c>
      <c r="O23" s="10">
        <v>1</v>
      </c>
      <c r="P23" s="10"/>
      <c r="Q23" s="10">
        <v>1</v>
      </c>
      <c r="R23" s="10">
        <v>14</v>
      </c>
      <c r="S23" s="10">
        <v>7</v>
      </c>
      <c r="T23" s="192">
        <v>12</v>
      </c>
      <c r="U23" s="184">
        <f t="shared" si="2"/>
        <v>15.700000000000003</v>
      </c>
      <c r="V23" s="10">
        <v>11</v>
      </c>
      <c r="W23" s="262">
        <v>14</v>
      </c>
      <c r="X23" s="262">
        <v>16</v>
      </c>
      <c r="Y23" s="262">
        <v>14</v>
      </c>
      <c r="Z23" s="262">
        <v>10</v>
      </c>
      <c r="AA23" s="10">
        <v>4</v>
      </c>
      <c r="AB23" s="10">
        <v>8</v>
      </c>
      <c r="AC23" s="136">
        <v>2.5</v>
      </c>
      <c r="AD23" s="250">
        <f>+AC23*5*0.28+AB23*0.28+(Z23+Y23+X23+W23+V23)/5*0.28+AA23*4*0.16+1</f>
        <v>12.940000000000001</v>
      </c>
      <c r="AF23" s="10"/>
      <c r="AG23" s="10"/>
      <c r="AH23" s="10"/>
      <c r="AI23" s="10"/>
      <c r="AJ23" s="10"/>
    </row>
    <row r="24" spans="1:36" ht="17" customHeight="1">
      <c r="A24" s="10">
        <v>11</v>
      </c>
      <c r="B24" s="10">
        <v>2007222021</v>
      </c>
      <c r="C24" s="10" t="s">
        <v>409</v>
      </c>
      <c r="E24" s="10">
        <v>2</v>
      </c>
      <c r="F24" s="10">
        <v>0</v>
      </c>
      <c r="G24" s="10"/>
      <c r="H24" s="10"/>
      <c r="I24" s="10">
        <v>0</v>
      </c>
      <c r="J24" s="10"/>
      <c r="K24" s="106"/>
      <c r="L24" s="109">
        <f t="shared" si="1"/>
        <v>0</v>
      </c>
      <c r="M24" s="10"/>
      <c r="N24" s="10"/>
      <c r="O24" s="10"/>
      <c r="P24" s="10"/>
      <c r="Q24" s="10"/>
      <c r="R24" s="10"/>
      <c r="S24" s="10"/>
      <c r="T24" s="192"/>
      <c r="U24" s="184">
        <f t="shared" si="2"/>
        <v>0</v>
      </c>
      <c r="V24" s="10"/>
      <c r="W24" s="10"/>
      <c r="X24" s="10"/>
      <c r="Y24" s="10"/>
      <c r="Z24" s="10"/>
      <c r="AA24" s="10"/>
      <c r="AB24" s="10"/>
      <c r="AC24" s="136"/>
      <c r="AD24" s="248">
        <f t="shared" si="0"/>
        <v>0</v>
      </c>
      <c r="AF24" s="10"/>
      <c r="AG24" s="10"/>
      <c r="AH24" s="10"/>
      <c r="AI24" s="10"/>
      <c r="AJ24" s="10"/>
    </row>
    <row r="25" spans="1:36" ht="17" customHeight="1" thickBot="1">
      <c r="A25" s="10">
        <v>12</v>
      </c>
      <c r="B25" s="10">
        <v>2010222351</v>
      </c>
      <c r="C25" s="10" t="s">
        <v>410</v>
      </c>
      <c r="E25" s="10">
        <v>3</v>
      </c>
      <c r="F25" s="10">
        <v>7</v>
      </c>
      <c r="G25" s="10">
        <v>9</v>
      </c>
      <c r="H25" s="10">
        <v>12</v>
      </c>
      <c r="I25" s="10">
        <v>11</v>
      </c>
      <c r="J25" s="10">
        <v>7</v>
      </c>
      <c r="K25" s="106">
        <v>8</v>
      </c>
      <c r="L25" s="109">
        <f>+K25*0.4+J25*0.1+(I25+H25+G25+F25)*0.125</f>
        <v>8.7750000000000004</v>
      </c>
      <c r="M25" s="10">
        <v>16</v>
      </c>
      <c r="N25" s="10">
        <v>8</v>
      </c>
      <c r="O25" s="10">
        <v>1</v>
      </c>
      <c r="P25" s="10">
        <v>1</v>
      </c>
      <c r="Q25" s="10">
        <v>1</v>
      </c>
      <c r="R25" s="10">
        <v>13</v>
      </c>
      <c r="S25" s="10">
        <v>7</v>
      </c>
      <c r="T25" s="192">
        <v>9</v>
      </c>
      <c r="U25" s="184">
        <f t="shared" si="2"/>
        <v>14.299999999999999</v>
      </c>
      <c r="V25" s="10"/>
      <c r="W25" s="262">
        <v>17</v>
      </c>
      <c r="X25" s="262">
        <v>14</v>
      </c>
      <c r="Y25" s="262">
        <v>13</v>
      </c>
      <c r="Z25" s="262">
        <v>13</v>
      </c>
      <c r="AA25" s="10">
        <v>5</v>
      </c>
      <c r="AB25" s="10">
        <v>14</v>
      </c>
      <c r="AC25" s="136">
        <v>1.5</v>
      </c>
      <c r="AD25" s="250">
        <f>+AC25*5*0.28+AB25*0.28+(Z25+Y25+X25+W25+V25)/5*0.28+AA25*4*0.16+1</f>
        <v>13.412000000000003</v>
      </c>
      <c r="AE25" s="10" t="s">
        <v>619</v>
      </c>
      <c r="AF25" s="10"/>
      <c r="AG25" s="10"/>
      <c r="AH25" s="10"/>
      <c r="AI25" s="10"/>
      <c r="AJ25" s="10"/>
    </row>
    <row r="26" spans="1:36" ht="17" customHeight="1" thickBot="1">
      <c r="A26" s="10">
        <v>13</v>
      </c>
      <c r="B26" s="10">
        <v>2007700891</v>
      </c>
      <c r="C26" s="10" t="s">
        <v>251</v>
      </c>
      <c r="E26" s="10">
        <v>3</v>
      </c>
      <c r="F26" s="10">
        <v>0</v>
      </c>
      <c r="G26" s="10">
        <v>13</v>
      </c>
      <c r="H26" s="10"/>
      <c r="I26" s="10">
        <v>0</v>
      </c>
      <c r="J26" s="10"/>
      <c r="K26" s="106"/>
      <c r="L26" s="109">
        <f t="shared" si="1"/>
        <v>1.625</v>
      </c>
      <c r="M26" s="10"/>
      <c r="N26" s="10"/>
      <c r="O26" s="10"/>
      <c r="P26" s="10"/>
      <c r="Q26" s="10"/>
      <c r="R26" s="10"/>
      <c r="S26" s="10"/>
      <c r="T26" s="192"/>
      <c r="U26" s="184">
        <f t="shared" si="2"/>
        <v>0</v>
      </c>
      <c r="V26" s="10"/>
      <c r="W26" s="262">
        <v>11</v>
      </c>
      <c r="X26" s="262">
        <v>12</v>
      </c>
      <c r="Y26" s="262">
        <v>12</v>
      </c>
      <c r="Z26" s="262"/>
      <c r="AA26" s="10"/>
      <c r="AB26" s="10"/>
      <c r="AC26" s="136"/>
      <c r="AD26" s="248">
        <f t="shared" si="0"/>
        <v>1.9600000000000002</v>
      </c>
      <c r="AF26" s="10"/>
      <c r="AG26" s="10"/>
      <c r="AH26" s="10"/>
      <c r="AI26" s="10"/>
      <c r="AJ26" s="10"/>
    </row>
    <row r="27" spans="1:36" ht="17" customHeight="1">
      <c r="A27" s="10">
        <v>14</v>
      </c>
      <c r="B27" s="10">
        <v>2010400421</v>
      </c>
      <c r="C27" s="10" t="s">
        <v>103</v>
      </c>
      <c r="E27" s="10">
        <v>2</v>
      </c>
      <c r="F27" s="10">
        <v>10</v>
      </c>
      <c r="G27" s="10">
        <v>12</v>
      </c>
      <c r="H27" s="10"/>
      <c r="I27" s="10">
        <v>11.428571428571427</v>
      </c>
      <c r="J27" s="10"/>
      <c r="K27" s="106">
        <v>9</v>
      </c>
      <c r="L27" s="109">
        <f t="shared" si="1"/>
        <v>7.7785714285714285</v>
      </c>
      <c r="M27" s="10">
        <v>17</v>
      </c>
      <c r="N27" s="10"/>
      <c r="O27" s="10"/>
      <c r="P27" s="10"/>
      <c r="Q27" s="10"/>
      <c r="R27" s="10"/>
      <c r="S27" s="10">
        <v>2</v>
      </c>
      <c r="T27" s="192"/>
      <c r="U27" s="184">
        <f t="shared" si="2"/>
        <v>2.2714285714285714</v>
      </c>
      <c r="V27" s="10"/>
      <c r="W27" s="10"/>
      <c r="X27" s="10"/>
      <c r="Y27" s="10"/>
      <c r="Z27" s="10"/>
      <c r="AA27" s="10"/>
      <c r="AB27" s="10"/>
      <c r="AC27" s="136"/>
      <c r="AD27" s="248">
        <f t="shared" si="0"/>
        <v>0</v>
      </c>
      <c r="AF27" s="10"/>
      <c r="AG27" s="10"/>
      <c r="AH27" s="10"/>
      <c r="AI27" s="10"/>
      <c r="AJ27" s="10"/>
    </row>
    <row r="28" spans="1:36" ht="17" customHeight="1">
      <c r="A28" s="10">
        <v>15</v>
      </c>
      <c r="B28" s="10">
        <v>2012246631</v>
      </c>
      <c r="C28" s="10" t="s">
        <v>257</v>
      </c>
      <c r="E28" s="10">
        <v>1</v>
      </c>
      <c r="F28" s="10">
        <v>0</v>
      </c>
      <c r="G28" s="10"/>
      <c r="H28" s="10"/>
      <c r="I28" s="10">
        <v>0</v>
      </c>
      <c r="J28" s="10"/>
      <c r="K28" s="106"/>
      <c r="L28" s="109">
        <f t="shared" si="1"/>
        <v>0</v>
      </c>
      <c r="M28" s="10"/>
      <c r="N28" s="10"/>
      <c r="O28" s="10"/>
      <c r="P28" s="10"/>
      <c r="Q28" s="10">
        <v>1</v>
      </c>
      <c r="R28" s="10"/>
      <c r="S28" s="10">
        <v>3</v>
      </c>
      <c r="T28" s="192"/>
      <c r="U28" s="184">
        <f t="shared" si="2"/>
        <v>2.8571428571428572</v>
      </c>
      <c r="V28" s="10"/>
      <c r="W28" s="10">
        <v>12</v>
      </c>
      <c r="X28" s="10"/>
      <c r="Y28" s="10"/>
      <c r="Z28" s="10"/>
      <c r="AA28" s="10">
        <v>4</v>
      </c>
      <c r="AB28" s="10"/>
      <c r="AC28" s="136"/>
      <c r="AD28" s="250">
        <f>+AC28*5*0.28+AB28*0.28+(Z28+Y28+X28+W28+V28)/5*0.28+AA28*4*0.16+1</f>
        <v>4.2320000000000002</v>
      </c>
      <c r="AF28" s="10"/>
      <c r="AG28" s="10"/>
      <c r="AH28" s="10"/>
      <c r="AI28" s="10"/>
      <c r="AJ28" s="10"/>
    </row>
    <row r="29" spans="1:36" ht="17" customHeight="1" thickBot="1">
      <c r="A29" s="10">
        <v>16</v>
      </c>
      <c r="B29" s="10">
        <v>2011702591</v>
      </c>
      <c r="C29" s="10" t="s">
        <v>105</v>
      </c>
      <c r="E29" s="10">
        <v>2</v>
      </c>
      <c r="F29" s="10">
        <v>16.666666666666668</v>
      </c>
      <c r="G29" s="10">
        <v>13</v>
      </c>
      <c r="H29" s="10">
        <v>13</v>
      </c>
      <c r="I29" s="10">
        <v>11.428571428571427</v>
      </c>
      <c r="J29" s="10"/>
      <c r="K29" s="106">
        <v>17</v>
      </c>
      <c r="L29" s="109">
        <f t="shared" si="1"/>
        <v>13.561904761904763</v>
      </c>
      <c r="M29" s="10">
        <v>13</v>
      </c>
      <c r="N29" s="10">
        <v>14</v>
      </c>
      <c r="O29" s="10">
        <v>1</v>
      </c>
      <c r="P29" s="10"/>
      <c r="Q29" s="10">
        <v>1</v>
      </c>
      <c r="R29" s="10">
        <v>11</v>
      </c>
      <c r="S29" s="10">
        <v>7</v>
      </c>
      <c r="T29" s="192">
        <v>11</v>
      </c>
      <c r="U29" s="184">
        <f t="shared" si="2"/>
        <v>14.200000000000001</v>
      </c>
      <c r="V29" s="10"/>
      <c r="W29" s="262">
        <v>7</v>
      </c>
      <c r="X29" s="262">
        <v>15</v>
      </c>
      <c r="Y29" s="262">
        <v>11</v>
      </c>
      <c r="Z29" s="262">
        <v>10</v>
      </c>
      <c r="AA29" s="10">
        <v>4</v>
      </c>
      <c r="AB29" s="10">
        <v>8</v>
      </c>
      <c r="AC29" s="136">
        <v>2</v>
      </c>
      <c r="AD29" s="250">
        <f>+AC29*5*0.28+AB29*0.28+(Z29+Y29+X29+W29+V29)/5*0.28+AA29*4*0.16+1</f>
        <v>11.008000000000001</v>
      </c>
      <c r="AF29" s="10"/>
      <c r="AG29" s="10"/>
      <c r="AH29" s="10"/>
      <c r="AI29" s="10"/>
      <c r="AJ29" s="10"/>
    </row>
    <row r="30" spans="1:36" ht="17" customHeight="1" thickBot="1">
      <c r="A30" s="10">
        <v>17</v>
      </c>
      <c r="B30" s="10">
        <v>2007251071</v>
      </c>
      <c r="C30" s="10" t="s">
        <v>32</v>
      </c>
      <c r="E30" s="10">
        <v>5</v>
      </c>
      <c r="F30" s="10">
        <v>16.666666666666668</v>
      </c>
      <c r="G30" s="10">
        <v>13</v>
      </c>
      <c r="H30" s="10">
        <v>14</v>
      </c>
      <c r="I30" s="10">
        <v>17.142857142857142</v>
      </c>
      <c r="J30" s="10">
        <v>20</v>
      </c>
      <c r="K30" s="106">
        <v>14</v>
      </c>
      <c r="L30" s="109">
        <f t="shared" si="1"/>
        <v>15.201190476190476</v>
      </c>
      <c r="M30" s="10">
        <v>18</v>
      </c>
      <c r="N30" s="10">
        <v>16</v>
      </c>
      <c r="O30" s="10">
        <v>1</v>
      </c>
      <c r="P30" s="10"/>
      <c r="Q30" s="10"/>
      <c r="R30" s="10">
        <v>12</v>
      </c>
      <c r="S30" s="10">
        <v>7</v>
      </c>
      <c r="T30" s="192">
        <v>10</v>
      </c>
      <c r="U30" s="184">
        <f t="shared" si="2"/>
        <v>12.6</v>
      </c>
      <c r="V30" s="10"/>
      <c r="W30" s="262">
        <v>14</v>
      </c>
      <c r="X30" s="262">
        <v>15</v>
      </c>
      <c r="Y30" s="262">
        <v>17</v>
      </c>
      <c r="Z30" s="262">
        <v>11</v>
      </c>
      <c r="AA30" s="10">
        <v>4</v>
      </c>
      <c r="AB30" s="10"/>
      <c r="AC30" s="136">
        <v>1.5</v>
      </c>
      <c r="AD30" s="248">
        <f t="shared" si="0"/>
        <v>7.8520000000000003</v>
      </c>
      <c r="AF30" s="10"/>
      <c r="AG30" s="10"/>
      <c r="AH30" s="10"/>
      <c r="AI30" s="10"/>
      <c r="AJ30" s="10"/>
    </row>
    <row r="31" spans="1:36" ht="17" customHeight="1">
      <c r="A31" s="10">
        <v>18</v>
      </c>
      <c r="B31" s="10">
        <v>2012203881</v>
      </c>
      <c r="C31" s="10" t="s">
        <v>216</v>
      </c>
      <c r="E31" s="10">
        <v>2</v>
      </c>
      <c r="F31" s="10">
        <v>20</v>
      </c>
      <c r="G31" s="10">
        <v>12</v>
      </c>
      <c r="H31" s="10"/>
      <c r="I31" s="10">
        <v>8.5714285714285712</v>
      </c>
      <c r="J31" s="10"/>
      <c r="K31" s="106">
        <v>7</v>
      </c>
      <c r="L31" s="109">
        <f t="shared" si="1"/>
        <v>7.8714285714285719</v>
      </c>
      <c r="M31" s="10"/>
      <c r="N31" s="10"/>
      <c r="O31" s="10"/>
      <c r="P31" s="10"/>
      <c r="Q31" s="10"/>
      <c r="R31" s="10"/>
      <c r="S31" s="10">
        <v>2</v>
      </c>
      <c r="T31" s="192">
        <v>8</v>
      </c>
      <c r="U31" s="184">
        <f t="shared" si="2"/>
        <v>3.7714285714285714</v>
      </c>
      <c r="V31" s="10"/>
      <c r="W31" s="10"/>
      <c r="X31" s="10"/>
      <c r="Y31" s="10"/>
      <c r="Z31" s="10"/>
      <c r="AA31" s="10"/>
      <c r="AB31" s="10"/>
      <c r="AC31" s="136"/>
      <c r="AD31" s="248">
        <f t="shared" si="0"/>
        <v>0</v>
      </c>
      <c r="AF31" s="10"/>
      <c r="AG31" s="10"/>
      <c r="AH31" s="10"/>
      <c r="AI31" s="10"/>
      <c r="AJ31" s="10"/>
    </row>
    <row r="32" spans="1:36">
      <c r="A32" s="10">
        <v>19</v>
      </c>
      <c r="B32" s="10">
        <v>2012701721</v>
      </c>
      <c r="C32" s="10" t="s">
        <v>217</v>
      </c>
      <c r="E32" s="10">
        <v>2</v>
      </c>
      <c r="F32" s="10">
        <v>20</v>
      </c>
      <c r="G32" s="10">
        <v>9</v>
      </c>
      <c r="H32" s="10"/>
      <c r="I32" s="10">
        <v>0</v>
      </c>
      <c r="J32" s="10"/>
      <c r="K32" s="106">
        <v>8</v>
      </c>
      <c r="L32" s="109">
        <f t="shared" si="1"/>
        <v>6.8250000000000002</v>
      </c>
      <c r="M32" s="10"/>
      <c r="N32" s="10"/>
      <c r="O32" s="10">
        <v>1</v>
      </c>
      <c r="P32" s="10"/>
      <c r="Q32" s="10"/>
      <c r="R32" s="10"/>
      <c r="S32" s="10">
        <v>1</v>
      </c>
      <c r="T32" s="192"/>
      <c r="U32" s="184">
        <f t="shared" si="2"/>
        <v>2.2857142857142856</v>
      </c>
      <c r="V32" s="10"/>
      <c r="W32" s="10"/>
      <c r="X32" s="10"/>
      <c r="Y32" s="10"/>
      <c r="Z32" s="10"/>
      <c r="AA32" s="10"/>
      <c r="AB32" s="10"/>
      <c r="AC32" s="136"/>
      <c r="AD32" s="248">
        <f t="shared" si="0"/>
        <v>0</v>
      </c>
      <c r="AF32" s="10"/>
      <c r="AG32" s="10"/>
      <c r="AH32" s="10"/>
      <c r="AI32" s="10"/>
      <c r="AJ32" s="10"/>
    </row>
    <row r="33" spans="1:36" ht="16" thickBot="1">
      <c r="A33" s="10">
        <v>20</v>
      </c>
      <c r="B33" s="10">
        <v>2011110171</v>
      </c>
      <c r="C33" s="222" t="s">
        <v>218</v>
      </c>
      <c r="E33" s="10">
        <v>1</v>
      </c>
      <c r="F33" s="10">
        <v>20</v>
      </c>
      <c r="G33" s="10">
        <v>13</v>
      </c>
      <c r="H33" s="10">
        <v>10</v>
      </c>
      <c r="I33" s="10">
        <v>17.142857142857142</v>
      </c>
      <c r="J33" s="10">
        <v>18</v>
      </c>
      <c r="K33" s="106">
        <v>15</v>
      </c>
      <c r="L33" s="109">
        <f t="shared" si="1"/>
        <v>15.317857142857143</v>
      </c>
      <c r="M33" s="10">
        <v>14</v>
      </c>
      <c r="N33" s="10">
        <v>18</v>
      </c>
      <c r="O33" s="10">
        <v>1</v>
      </c>
      <c r="P33" s="10"/>
      <c r="Q33" s="10">
        <v>1</v>
      </c>
      <c r="R33" s="10">
        <v>12</v>
      </c>
      <c r="S33" s="10">
        <v>8</v>
      </c>
      <c r="T33" s="192">
        <v>11</v>
      </c>
      <c r="U33" s="199">
        <f>+T33*0.4+S33/7*20*0.1+R33*0.1+Q33*20*0.1+O33*20*0.1+N33*0.1+M33*0.1+P33+1</f>
        <v>16.085714285714289</v>
      </c>
      <c r="V33" s="10"/>
      <c r="W33" s="262">
        <v>17</v>
      </c>
      <c r="X33" s="262">
        <v>16</v>
      </c>
      <c r="Y33" s="262">
        <v>12</v>
      </c>
      <c r="Z33" s="262">
        <v>10</v>
      </c>
      <c r="AA33" s="10">
        <v>4</v>
      </c>
      <c r="AB33" s="10">
        <v>8</v>
      </c>
      <c r="AC33" s="136">
        <v>0.5</v>
      </c>
      <c r="AD33" s="250">
        <f>+AC33*5*0.28+AB33*0.28+(Z33+Y33+X33+W33+V33)/5*0.28+AA33*4*0.16+1</f>
        <v>9.58</v>
      </c>
      <c r="AF33" s="10"/>
      <c r="AG33" s="10"/>
      <c r="AH33" s="10"/>
      <c r="AI33" s="10"/>
      <c r="AJ33" s="10"/>
    </row>
    <row r="34" spans="1:36" ht="16" thickBot="1">
      <c r="A34" s="10"/>
      <c r="B34" s="10"/>
      <c r="C34" s="223" t="s">
        <v>613</v>
      </c>
      <c r="E34" s="126"/>
      <c r="F34" s="10">
        <v>10</v>
      </c>
      <c r="G34" s="10"/>
      <c r="H34" s="10"/>
      <c r="I34" s="10">
        <v>0</v>
      </c>
      <c r="J34" s="10"/>
      <c r="K34" s="136"/>
      <c r="L34" s="109">
        <f t="shared" si="1"/>
        <v>1.25</v>
      </c>
      <c r="M34" s="10"/>
      <c r="N34" s="10"/>
      <c r="O34" s="10"/>
      <c r="P34" s="10"/>
      <c r="Q34" s="10"/>
      <c r="R34" s="10"/>
      <c r="S34" s="10"/>
      <c r="T34" s="192"/>
      <c r="U34" s="184">
        <f t="shared" si="2"/>
        <v>0</v>
      </c>
      <c r="V34" s="10"/>
      <c r="W34" s="10"/>
      <c r="X34" s="10"/>
      <c r="Y34" s="10"/>
      <c r="Z34" s="10"/>
      <c r="AA34" s="10"/>
      <c r="AB34" s="10"/>
      <c r="AC34" s="136"/>
      <c r="AD34" s="248">
        <f t="shared" si="0"/>
        <v>0</v>
      </c>
      <c r="AF34" s="10"/>
      <c r="AG34" s="10"/>
      <c r="AH34" s="10"/>
      <c r="AI34" s="10"/>
      <c r="AJ34" s="10"/>
    </row>
    <row r="35" spans="1:36" ht="17" thickTop="1" thickBot="1">
      <c r="C35" s="224" t="s">
        <v>614</v>
      </c>
      <c r="E35" s="126"/>
      <c r="F35" s="10">
        <v>10</v>
      </c>
      <c r="G35" s="10">
        <v>11</v>
      </c>
      <c r="H35" s="10">
        <v>12</v>
      </c>
      <c r="I35" s="10">
        <v>11</v>
      </c>
      <c r="J35" s="10">
        <v>12</v>
      </c>
      <c r="K35" s="136">
        <v>8</v>
      </c>
      <c r="L35" s="109">
        <f t="shared" si="1"/>
        <v>9.9</v>
      </c>
      <c r="M35" s="10">
        <v>12</v>
      </c>
      <c r="N35" s="10">
        <v>14</v>
      </c>
      <c r="O35" s="10">
        <v>1</v>
      </c>
      <c r="P35" s="10">
        <v>1</v>
      </c>
      <c r="Q35" s="10">
        <v>1</v>
      </c>
      <c r="R35" s="10">
        <v>8</v>
      </c>
      <c r="S35" s="10">
        <v>6</v>
      </c>
      <c r="T35" s="192">
        <v>10</v>
      </c>
      <c r="U35" s="184">
        <f t="shared" si="2"/>
        <v>14.114285714285714</v>
      </c>
      <c r="V35" s="10"/>
      <c r="W35" s="10">
        <v>11</v>
      </c>
      <c r="X35" s="10">
        <v>11</v>
      </c>
      <c r="Y35" s="10">
        <v>11</v>
      </c>
      <c r="Z35" s="10"/>
      <c r="AA35" s="10">
        <v>3</v>
      </c>
      <c r="AB35" s="10">
        <v>8</v>
      </c>
      <c r="AC35" s="136">
        <v>2</v>
      </c>
      <c r="AD35" s="250">
        <f>+AC35*5*0.28+AB35*0.28+(Z35+Y35+X35+W35+V35)/5*0.28+AA35*4*0.16+1</f>
        <v>9.8079999999999998</v>
      </c>
      <c r="AF35" s="10"/>
      <c r="AG35" s="10"/>
      <c r="AH35" s="10"/>
      <c r="AI35" s="10"/>
      <c r="AJ35" s="10"/>
    </row>
    <row r="36" spans="1:36">
      <c r="C36" s="225" t="s">
        <v>612</v>
      </c>
      <c r="K36" s="105"/>
      <c r="L36" s="110"/>
      <c r="AB36" s="9">
        <v>7</v>
      </c>
      <c r="AD36" s="248">
        <f t="shared" si="0"/>
        <v>1.9600000000000002</v>
      </c>
    </row>
    <row r="37" spans="1:36">
      <c r="K37" s="105"/>
      <c r="L37" s="110"/>
    </row>
  </sheetData>
  <sheetCalcPr fullCalcOnLoad="1"/>
  <mergeCells count="12">
    <mergeCell ref="K1:R1"/>
    <mergeCell ref="B3:C7"/>
    <mergeCell ref="F3:Q3"/>
    <mergeCell ref="L4:Q4"/>
    <mergeCell ref="E6:Q6"/>
    <mergeCell ref="I7:M8"/>
    <mergeCell ref="O11:P11"/>
    <mergeCell ref="A11:B11"/>
    <mergeCell ref="A12:B12"/>
    <mergeCell ref="A9:R9"/>
    <mergeCell ref="O10:P10"/>
    <mergeCell ref="A10:B10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B66"/>
  <sheetViews>
    <sheetView topLeftCell="A25" workbookViewId="0">
      <selection activeCell="AW15" sqref="AW15"/>
    </sheetView>
  </sheetViews>
  <sheetFormatPr baseColWidth="10" defaultRowHeight="15"/>
  <cols>
    <col min="1" max="1" width="1.375" style="139" customWidth="1"/>
    <col min="2" max="2" width="1.5" style="139" customWidth="1"/>
    <col min="3" max="3" width="2.75" style="139" customWidth="1"/>
    <col min="4" max="4" width="0.125" style="139" customWidth="1"/>
    <col min="5" max="5" width="2.875" style="139" customWidth="1"/>
    <col min="6" max="6" width="1.125" style="139" customWidth="1"/>
    <col min="7" max="7" width="0.25" style="139" customWidth="1"/>
    <col min="8" max="8" width="7.875" style="139" customWidth="1"/>
    <col min="9" max="9" width="1.375" style="139" customWidth="1"/>
    <col min="10" max="10" width="2.875" style="139" customWidth="1"/>
    <col min="11" max="11" width="4" style="139" customWidth="1"/>
    <col min="12" max="12" width="6" style="139" customWidth="1"/>
    <col min="13" max="13" width="1.75" style="139" customWidth="1"/>
    <col min="14" max="14" width="0.375" style="139" customWidth="1"/>
    <col min="15" max="16" width="0.875" style="139" customWidth="1"/>
    <col min="17" max="17" width="0.75" style="139" customWidth="1"/>
    <col min="18" max="25" width="1.375" customWidth="1"/>
    <col min="26" max="26" width="4.625" style="19" customWidth="1"/>
    <col min="27" max="27" width="4.875" style="53" customWidth="1"/>
    <col min="28" max="34" width="1.5" customWidth="1"/>
    <col min="35" max="35" width="4.625" style="185" bestFit="1" customWidth="1"/>
    <col min="36" max="36" width="5.125" style="156" customWidth="1"/>
    <col min="37" max="46" width="1.875" customWidth="1"/>
    <col min="47" max="47" width="8.125" style="278" customWidth="1"/>
    <col min="48" max="48" width="5.875" style="229" customWidth="1"/>
    <col min="49" max="49" width="5.875" style="278" customWidth="1"/>
    <col min="50" max="52" width="5" bestFit="1" customWidth="1"/>
    <col min="53" max="53" width="6.375" customWidth="1"/>
    <col min="54" max="54" width="5.25" customWidth="1"/>
  </cols>
  <sheetData>
    <row r="1" spans="1:53" ht="17.25" customHeight="1">
      <c r="J1" s="370" t="s">
        <v>449</v>
      </c>
      <c r="K1" s="370"/>
      <c r="L1" s="370"/>
      <c r="M1" s="370"/>
      <c r="N1" s="370"/>
      <c r="O1" s="370"/>
      <c r="P1" s="370"/>
      <c r="Q1" s="370"/>
    </row>
    <row r="2" spans="1:53" ht="10.5" customHeight="1"/>
    <row r="3" spans="1:53" ht="18.75" customHeight="1">
      <c r="B3" s="367"/>
      <c r="C3" s="367"/>
      <c r="F3" s="371" t="s">
        <v>446</v>
      </c>
      <c r="G3" s="371"/>
      <c r="H3" s="371"/>
      <c r="I3" s="371"/>
      <c r="J3" s="371"/>
      <c r="K3" s="371"/>
      <c r="L3" s="371"/>
      <c r="M3" s="371"/>
      <c r="N3" s="371"/>
      <c r="O3" s="371"/>
      <c r="P3" s="371"/>
    </row>
    <row r="4" spans="1:53" ht="14.25" customHeight="1">
      <c r="B4" s="367"/>
      <c r="C4" s="367"/>
      <c r="K4" s="372" t="s">
        <v>4</v>
      </c>
      <c r="L4" s="372"/>
      <c r="M4" s="372"/>
      <c r="N4" s="372"/>
      <c r="O4" s="372"/>
      <c r="P4" s="372"/>
    </row>
    <row r="5" spans="1:53" ht="11.25" customHeight="1">
      <c r="B5" s="367"/>
      <c r="C5" s="367"/>
    </row>
    <row r="6" spans="1:53" ht="16.5" customHeight="1">
      <c r="B6" s="367"/>
      <c r="C6" s="367"/>
      <c r="E6" s="373" t="s">
        <v>597</v>
      </c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</row>
    <row r="7" spans="1:53" ht="10.5" customHeight="1">
      <c r="B7" s="367"/>
      <c r="C7" s="367"/>
      <c r="I7" s="374" t="s">
        <v>183</v>
      </c>
      <c r="J7" s="374"/>
      <c r="K7" s="374"/>
      <c r="L7" s="374"/>
    </row>
    <row r="8" spans="1:53" ht="6" customHeight="1">
      <c r="I8" s="374"/>
      <c r="J8" s="374"/>
      <c r="K8" s="374"/>
      <c r="L8" s="374"/>
    </row>
    <row r="9" spans="1:53" ht="7.5" customHeight="1" thickBot="1">
      <c r="A9" s="367"/>
      <c r="B9" s="367"/>
      <c r="C9" s="367"/>
      <c r="D9" s="367"/>
      <c r="E9" s="367"/>
      <c r="F9" s="367"/>
      <c r="G9" s="367"/>
      <c r="H9" s="367"/>
      <c r="I9" s="367"/>
      <c r="J9" s="367"/>
      <c r="K9" s="367"/>
      <c r="L9" s="367"/>
      <c r="M9" s="367"/>
      <c r="N9" s="367"/>
      <c r="O9" s="367"/>
      <c r="P9" s="367"/>
      <c r="Q9" s="367"/>
    </row>
    <row r="10" spans="1:53" ht="21.75" customHeight="1" thickTop="1" thickBot="1">
      <c r="A10" s="362" t="s">
        <v>414</v>
      </c>
      <c r="B10" s="362"/>
      <c r="C10" s="362"/>
      <c r="D10" s="362"/>
      <c r="E10" s="368" t="s">
        <v>598</v>
      </c>
      <c r="F10" s="368"/>
      <c r="G10" s="364" t="s">
        <v>638</v>
      </c>
      <c r="H10" s="364"/>
      <c r="I10" s="364"/>
      <c r="J10" s="366" t="s">
        <v>164</v>
      </c>
      <c r="K10" s="366"/>
      <c r="L10" s="366"/>
      <c r="M10" s="366"/>
      <c r="N10" s="366"/>
      <c r="O10" s="366"/>
      <c r="P10" s="369" t="s">
        <v>225</v>
      </c>
      <c r="Q10" s="369"/>
      <c r="R10" s="5"/>
      <c r="S10" s="5"/>
      <c r="T10" s="5"/>
      <c r="U10" s="5"/>
      <c r="V10" s="5"/>
      <c r="W10" s="5"/>
      <c r="X10" s="5"/>
      <c r="Y10" s="5"/>
      <c r="Z10" s="20"/>
      <c r="AA10" s="54"/>
      <c r="AB10" s="5"/>
      <c r="AC10" s="5"/>
      <c r="AD10" s="5"/>
      <c r="AE10" s="5"/>
      <c r="AF10" s="5"/>
      <c r="AG10" s="125"/>
      <c r="AH10" s="5"/>
      <c r="AI10" s="186"/>
      <c r="AJ10" s="157"/>
      <c r="AK10" s="5"/>
      <c r="AL10" s="200"/>
      <c r="AM10" s="5"/>
      <c r="AN10" s="5"/>
      <c r="AO10" s="5"/>
      <c r="AP10" s="5"/>
      <c r="AQ10" s="5"/>
      <c r="AR10" s="5"/>
      <c r="AS10" s="5"/>
      <c r="AT10" s="5"/>
      <c r="AU10" s="276"/>
      <c r="AV10" s="227"/>
      <c r="AW10" s="288"/>
    </row>
    <row r="11" spans="1:53" ht="15" customHeight="1" thickTop="1" thickBot="1">
      <c r="A11" s="362" t="s">
        <v>415</v>
      </c>
      <c r="B11" s="362"/>
      <c r="C11" s="362"/>
      <c r="D11" s="362"/>
      <c r="E11" s="363" t="s">
        <v>560</v>
      </c>
      <c r="F11" s="363"/>
      <c r="G11" s="363"/>
      <c r="H11" s="363"/>
      <c r="I11" s="363"/>
      <c r="J11" s="363"/>
      <c r="K11" s="363"/>
      <c r="L11" s="364" t="s">
        <v>5</v>
      </c>
      <c r="M11" s="364"/>
      <c r="N11" s="208" t="s">
        <v>561</v>
      </c>
      <c r="O11" s="209" t="s">
        <v>7</v>
      </c>
      <c r="P11" s="365" t="s">
        <v>174</v>
      </c>
      <c r="Q11" s="365"/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20">
        <v>60</v>
      </c>
      <c r="AA11" s="54"/>
      <c r="AB11" s="5"/>
      <c r="AC11" s="5"/>
      <c r="AD11" s="5"/>
      <c r="AE11" s="5"/>
      <c r="AF11" s="5"/>
      <c r="AG11" s="125"/>
      <c r="AH11" s="5"/>
      <c r="AI11" s="186"/>
      <c r="AJ11" s="157"/>
      <c r="AK11" s="5"/>
      <c r="AL11" s="200"/>
      <c r="AM11" s="5"/>
      <c r="AN11" s="5"/>
      <c r="AO11" s="5"/>
      <c r="AP11" s="5"/>
      <c r="AQ11" s="5"/>
      <c r="AR11" s="5"/>
      <c r="AS11" s="205"/>
      <c r="AT11" s="5"/>
      <c r="AU11" s="276"/>
      <c r="AV11" s="227"/>
      <c r="AW11" s="288"/>
    </row>
    <row r="12" spans="1:53" ht="15.75" customHeight="1" thickTop="1" thickBot="1">
      <c r="A12" s="362" t="s">
        <v>416</v>
      </c>
      <c r="B12" s="362"/>
      <c r="C12" s="362"/>
      <c r="D12" s="362"/>
      <c r="E12" s="366" t="s">
        <v>559</v>
      </c>
      <c r="F12" s="366"/>
      <c r="G12" s="366"/>
      <c r="H12" s="366"/>
      <c r="I12" s="366"/>
      <c r="J12" s="366"/>
      <c r="K12" s="366"/>
      <c r="L12" s="366"/>
      <c r="M12" s="366"/>
      <c r="N12" s="366"/>
      <c r="O12" s="210" t="s">
        <v>8</v>
      </c>
      <c r="P12" s="366" t="s">
        <v>227</v>
      </c>
      <c r="Q12" s="366"/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20">
        <v>20</v>
      </c>
      <c r="AA12" s="54">
        <f>+Z12*0.6+SUM(R12:Y12)/8*20*0.4</f>
        <v>20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125">
        <v>1</v>
      </c>
      <c r="AH12" s="5">
        <v>3</v>
      </c>
      <c r="AI12" s="186">
        <v>20</v>
      </c>
      <c r="AJ12" s="157">
        <f>+AI12*0.5+AH12/3*20*0.05+(AG12+AF12+AE12+AD12+AC12+AB12)/6*20*0.45</f>
        <v>20</v>
      </c>
      <c r="AK12" s="5">
        <v>1</v>
      </c>
      <c r="AL12" s="200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276">
        <v>20</v>
      </c>
      <c r="AV12" s="227">
        <f>+AU12*0.5+SUM(AK12:AT12)*2*0.5</f>
        <v>20</v>
      </c>
      <c r="AW12" s="288"/>
    </row>
    <row r="13" spans="1:53" s="46" customFormat="1" ht="16.5" customHeight="1" thickTop="1" thickBot="1">
      <c r="A13" s="360" t="s">
        <v>417</v>
      </c>
      <c r="B13" s="360"/>
      <c r="C13" s="361" t="s">
        <v>418</v>
      </c>
      <c r="D13" s="361"/>
      <c r="E13" s="361"/>
      <c r="F13" s="361"/>
      <c r="G13" s="361"/>
      <c r="H13" s="361" t="s">
        <v>302</v>
      </c>
      <c r="I13" s="361"/>
      <c r="J13" s="361"/>
      <c r="K13" s="361"/>
      <c r="L13" s="361"/>
      <c r="M13" s="361"/>
      <c r="N13" s="361"/>
      <c r="O13" s="361" t="s">
        <v>190</v>
      </c>
      <c r="P13" s="361"/>
      <c r="Q13" s="361"/>
      <c r="R13" s="43" t="s">
        <v>479</v>
      </c>
      <c r="S13" s="43" t="s">
        <v>480</v>
      </c>
      <c r="T13" s="43" t="s">
        <v>481</v>
      </c>
      <c r="U13" s="43" t="s">
        <v>315</v>
      </c>
      <c r="V13" s="43" t="s">
        <v>316</v>
      </c>
      <c r="W13" s="43" t="s">
        <v>317</v>
      </c>
      <c r="X13" s="43" t="s">
        <v>484</v>
      </c>
      <c r="Y13" s="43" t="s">
        <v>166</v>
      </c>
      <c r="Z13" s="52" t="s">
        <v>167</v>
      </c>
      <c r="AA13" s="55" t="s">
        <v>318</v>
      </c>
      <c r="AB13" s="43" t="s">
        <v>450</v>
      </c>
      <c r="AC13" s="43" t="s">
        <v>357</v>
      </c>
      <c r="AD13" s="43" t="s">
        <v>203</v>
      </c>
      <c r="AE13" s="43" t="s">
        <v>204</v>
      </c>
      <c r="AF13" s="43" t="s">
        <v>205</v>
      </c>
      <c r="AG13" s="43" t="s">
        <v>142</v>
      </c>
      <c r="AH13" s="43" t="s">
        <v>499</v>
      </c>
      <c r="AI13" s="187" t="s">
        <v>331</v>
      </c>
      <c r="AJ13" s="158" t="s">
        <v>332</v>
      </c>
      <c r="AK13" s="43" t="s">
        <v>649</v>
      </c>
      <c r="AL13" s="43" t="s">
        <v>489</v>
      </c>
      <c r="AM13" s="43" t="s">
        <v>650</v>
      </c>
      <c r="AN13" s="43" t="s">
        <v>651</v>
      </c>
      <c r="AO13" s="43" t="s">
        <v>615</v>
      </c>
      <c r="AP13" s="43" t="s">
        <v>615</v>
      </c>
      <c r="AQ13" s="43" t="s">
        <v>616</v>
      </c>
      <c r="AR13" s="43" t="s">
        <v>616</v>
      </c>
      <c r="AS13" s="43" t="s">
        <v>617</v>
      </c>
      <c r="AT13" s="43" t="s">
        <v>618</v>
      </c>
      <c r="AU13" s="277" t="s">
        <v>331</v>
      </c>
      <c r="AV13" s="228" t="s">
        <v>332</v>
      </c>
      <c r="AW13" s="277" t="s">
        <v>653</v>
      </c>
      <c r="AX13" s="281" t="s">
        <v>683</v>
      </c>
      <c r="AY13" s="281" t="s">
        <v>684</v>
      </c>
      <c r="AZ13" s="281" t="s">
        <v>685</v>
      </c>
      <c r="BA13" s="281" t="s">
        <v>686</v>
      </c>
    </row>
    <row r="14" spans="1:53" ht="14.25" customHeight="1" thickBot="1">
      <c r="A14" s="354">
        <v>1</v>
      </c>
      <c r="B14" s="354"/>
      <c r="C14" s="353" t="s">
        <v>562</v>
      </c>
      <c r="D14" s="353"/>
      <c r="E14" s="353"/>
      <c r="F14" s="353"/>
      <c r="G14" s="353"/>
      <c r="H14" s="353" t="s">
        <v>411</v>
      </c>
      <c r="I14" s="353"/>
      <c r="J14" s="353"/>
      <c r="K14" s="353"/>
      <c r="L14" s="353"/>
      <c r="M14" s="353"/>
      <c r="N14" s="353"/>
      <c r="O14" s="355" t="s">
        <v>196</v>
      </c>
      <c r="P14" s="355"/>
      <c r="Q14" s="355"/>
      <c r="R14" s="5"/>
      <c r="S14" s="5"/>
      <c r="T14" s="5">
        <v>1</v>
      </c>
      <c r="U14" s="5"/>
      <c r="V14" s="5">
        <v>1</v>
      </c>
      <c r="W14" s="5"/>
      <c r="X14" s="5"/>
      <c r="Y14" s="5"/>
      <c r="Z14" s="20">
        <v>4</v>
      </c>
      <c r="AA14" s="54">
        <f>+Z14*0.6+SUM(R14:Y14)/8*20*0.4</f>
        <v>4.4000000000000004</v>
      </c>
      <c r="AB14" s="125"/>
      <c r="AC14" s="125"/>
      <c r="AD14" s="125"/>
      <c r="AE14" s="125"/>
      <c r="AF14" s="125"/>
      <c r="AG14" s="125"/>
      <c r="AH14" s="125"/>
      <c r="AI14" s="186"/>
      <c r="AJ14" s="157">
        <f t="shared" ref="AJ14:AJ64" si="0">+AI14*0.5+AH14/3*20*0.05+(AG14+AF14+AE14+AD14+AC14+AB14)/6*20*0.45</f>
        <v>0</v>
      </c>
      <c r="AK14" s="5"/>
      <c r="AL14" s="200"/>
      <c r="AM14" s="5"/>
      <c r="AN14" s="5"/>
      <c r="AO14" s="5"/>
      <c r="AP14" s="5"/>
      <c r="AQ14" s="5"/>
      <c r="AR14" s="5"/>
      <c r="AS14" s="5"/>
      <c r="AT14" s="5"/>
      <c r="AU14" s="276"/>
      <c r="AV14" s="227">
        <f t="shared" ref="AV14:AV64" si="1">+AU14*0.5+SUM(AK14:AT14)*2*0.5</f>
        <v>0</v>
      </c>
      <c r="AW14" s="276"/>
      <c r="AX14" s="280">
        <f>+EDaLab!Y14</f>
        <v>5</v>
      </c>
      <c r="AY14" s="280">
        <f>+EDaLab!AI14</f>
        <v>0</v>
      </c>
      <c r="AZ14" s="280">
        <f>+EDaLab!AN14</f>
        <v>0</v>
      </c>
      <c r="BA14" s="280">
        <f>+((AA14*2+AX14)/3 +( AJ14*2+AY14)/3+(AV14*2+AZ14)/3)/3</f>
        <v>1.5333333333333334</v>
      </c>
    </row>
    <row r="15" spans="1:53" ht="15" customHeight="1" thickBot="1">
      <c r="A15" s="354">
        <v>2</v>
      </c>
      <c r="B15" s="354"/>
      <c r="C15" s="353" t="s">
        <v>412</v>
      </c>
      <c r="D15" s="353"/>
      <c r="E15" s="353"/>
      <c r="F15" s="353"/>
      <c r="G15" s="353"/>
      <c r="H15" s="353" t="s">
        <v>100</v>
      </c>
      <c r="I15" s="353"/>
      <c r="J15" s="353"/>
      <c r="K15" s="353"/>
      <c r="L15" s="353"/>
      <c r="M15" s="353"/>
      <c r="N15" s="353"/>
      <c r="O15" s="355" t="s">
        <v>101</v>
      </c>
      <c r="P15" s="355"/>
      <c r="Q15" s="355"/>
      <c r="R15" s="5"/>
      <c r="S15" s="5"/>
      <c r="T15" s="5">
        <v>1</v>
      </c>
      <c r="U15" s="5"/>
      <c r="V15" s="5">
        <v>1</v>
      </c>
      <c r="W15" s="5"/>
      <c r="X15" s="5">
        <v>1</v>
      </c>
      <c r="Y15" s="5"/>
      <c r="Z15" s="20">
        <v>7</v>
      </c>
      <c r="AA15" s="119">
        <f>+Z15*0.6+SUM(R15:Y15)/8*20*0.4+1</f>
        <v>8.1999999999999993</v>
      </c>
      <c r="AB15" s="125">
        <v>1</v>
      </c>
      <c r="AC15" s="125"/>
      <c r="AD15" s="125"/>
      <c r="AE15" s="125"/>
      <c r="AF15" s="125"/>
      <c r="AG15" s="125"/>
      <c r="AH15" s="179">
        <v>1</v>
      </c>
      <c r="AI15" s="186">
        <v>5</v>
      </c>
      <c r="AJ15" s="181">
        <f>+AI15*0.5+AH15/3*20*0.05+(AG15+AF15+AE15+AD15+AC15+AB15)/6*20*0.45+1</f>
        <v>5.3333333333333339</v>
      </c>
      <c r="AK15" s="5"/>
      <c r="AL15" s="200"/>
      <c r="AM15" s="5"/>
      <c r="AN15" s="5"/>
      <c r="AO15" s="5"/>
      <c r="AP15" s="5"/>
      <c r="AQ15" s="5"/>
      <c r="AR15" s="5"/>
      <c r="AS15" s="5"/>
      <c r="AT15" s="5"/>
      <c r="AU15" s="276">
        <v>2</v>
      </c>
      <c r="AV15" s="255">
        <f>+AU15*0.5+SUM(AK15:AT15)*2*0.5+1</f>
        <v>2</v>
      </c>
      <c r="AW15" s="276"/>
      <c r="AX15" s="280">
        <f>+EDaLab!Y15</f>
        <v>1</v>
      </c>
      <c r="AY15" s="280">
        <f>+EDaLab!AI15</f>
        <v>1</v>
      </c>
      <c r="AZ15" s="280">
        <f>+EDaLab!AN15</f>
        <v>0</v>
      </c>
      <c r="BA15" s="280">
        <f t="shared" ref="BA15:BA62" si="2">+((AA15*2+AX15)/3 +( AJ15*2+AY15)/3+(AV15*2+AZ15)/3)/3</f>
        <v>3.6740740740740745</v>
      </c>
    </row>
    <row r="16" spans="1:53" ht="14.25" customHeight="1" thickBot="1">
      <c r="A16" s="354">
        <v>3</v>
      </c>
      <c r="B16" s="354"/>
      <c r="C16" s="353" t="s">
        <v>495</v>
      </c>
      <c r="D16" s="353"/>
      <c r="E16" s="353"/>
      <c r="F16" s="353"/>
      <c r="G16" s="353"/>
      <c r="H16" s="353" t="s">
        <v>527</v>
      </c>
      <c r="I16" s="353"/>
      <c r="J16" s="353"/>
      <c r="K16" s="353"/>
      <c r="L16" s="353"/>
      <c r="M16" s="353"/>
      <c r="N16" s="353"/>
      <c r="O16" s="355" t="s">
        <v>349</v>
      </c>
      <c r="P16" s="355"/>
      <c r="Q16" s="355"/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/>
      <c r="Z16" s="20">
        <v>16</v>
      </c>
      <c r="AA16" s="54">
        <f t="shared" ref="AA16:AA64" si="3">+Z16*0.6+SUM(R16:Y16)/8*20*0.4</f>
        <v>16.600000000000001</v>
      </c>
      <c r="AB16" s="125">
        <v>1</v>
      </c>
      <c r="AC16" s="125">
        <v>1</v>
      </c>
      <c r="AD16" s="125">
        <v>1</v>
      </c>
      <c r="AE16" s="125">
        <v>1</v>
      </c>
      <c r="AF16" s="125">
        <v>1</v>
      </c>
      <c r="AG16" s="125">
        <v>1</v>
      </c>
      <c r="AH16" s="179">
        <v>3</v>
      </c>
      <c r="AI16" s="186">
        <v>17.5</v>
      </c>
      <c r="AJ16" s="165">
        <f>+AI16*0.5+AH16/3*20*0.05+(AG16+AF16+AE16+AD16+AC16+AB16)/6*20*0.45+1</f>
        <v>19.75</v>
      </c>
      <c r="AK16" s="5">
        <v>1</v>
      </c>
      <c r="AL16" s="200"/>
      <c r="AM16" s="5">
        <v>1</v>
      </c>
      <c r="AN16" s="5"/>
      <c r="AO16" s="5">
        <v>1</v>
      </c>
      <c r="AP16" s="5">
        <v>1</v>
      </c>
      <c r="AQ16" s="5">
        <v>1</v>
      </c>
      <c r="AR16" s="5">
        <v>1</v>
      </c>
      <c r="AS16" s="5"/>
      <c r="AT16" s="5">
        <v>1</v>
      </c>
      <c r="AU16" s="276">
        <v>11.5</v>
      </c>
      <c r="AV16" s="255">
        <f>+AU16*0.5+SUM(AK16:AT16)*2*0.5+1</f>
        <v>13.75</v>
      </c>
      <c r="AW16" s="276"/>
      <c r="AX16" s="280">
        <f>+EDaLab!Y16</f>
        <v>16.100000000000001</v>
      </c>
      <c r="AY16" s="280">
        <f>+EDaLab!AI16</f>
        <v>18.178571428571431</v>
      </c>
      <c r="AZ16" s="280">
        <f>+EDaLab!AN16</f>
        <v>13.600000000000001</v>
      </c>
      <c r="BA16" s="280">
        <f t="shared" si="2"/>
        <v>16.453174603174606</v>
      </c>
    </row>
    <row r="17" spans="1:54" ht="14.25" customHeight="1" thickBot="1">
      <c r="A17" s="354">
        <v>4</v>
      </c>
      <c r="B17" s="354"/>
      <c r="C17" s="353" t="s">
        <v>528</v>
      </c>
      <c r="D17" s="353"/>
      <c r="E17" s="353"/>
      <c r="F17" s="353"/>
      <c r="G17" s="353"/>
      <c r="H17" s="353" t="s">
        <v>442</v>
      </c>
      <c r="I17" s="353"/>
      <c r="J17" s="353"/>
      <c r="K17" s="353"/>
      <c r="L17" s="353"/>
      <c r="M17" s="353"/>
      <c r="N17" s="353"/>
      <c r="O17" s="355" t="s">
        <v>191</v>
      </c>
      <c r="P17" s="355"/>
      <c r="Q17" s="355"/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20">
        <v>6.5</v>
      </c>
      <c r="AA17" s="119">
        <f>+Z17*0.6+SUM(R17:Y17)/8*20*0.4+1</f>
        <v>12.9</v>
      </c>
      <c r="AB17" s="125">
        <v>1</v>
      </c>
      <c r="AC17" s="125">
        <v>0.5</v>
      </c>
      <c r="AD17" s="125">
        <v>1</v>
      </c>
      <c r="AE17" s="125">
        <v>1</v>
      </c>
      <c r="AF17" s="125">
        <v>1</v>
      </c>
      <c r="AG17" s="125">
        <v>1</v>
      </c>
      <c r="AH17" s="179">
        <v>3</v>
      </c>
      <c r="AI17" s="186">
        <v>6</v>
      </c>
      <c r="AJ17" s="165">
        <f>+AI17*0.5+AH17/3*20*0.05+(AG17+AF17+AE17+AD17+AC17+AB17)/6*20*0.45+1</f>
        <v>13.25</v>
      </c>
      <c r="AK17" s="5">
        <v>1</v>
      </c>
      <c r="AL17" s="200"/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/>
      <c r="AS17" s="5">
        <v>1</v>
      </c>
      <c r="AT17" s="5">
        <v>1</v>
      </c>
      <c r="AU17" s="276">
        <v>10.5</v>
      </c>
      <c r="AV17" s="255">
        <f t="shared" ref="AV17:AV19" si="4">+AU17*0.5+SUM(AK17:AT17)*2*0.5+1</f>
        <v>14.25</v>
      </c>
      <c r="AW17" s="276"/>
      <c r="AX17" s="280">
        <f>+EDaLab!Y17</f>
        <v>15.3</v>
      </c>
      <c r="AY17" s="280">
        <f>+EDaLab!AI17</f>
        <v>17.892857142857142</v>
      </c>
      <c r="AZ17" s="280">
        <f>+EDaLab!AN17</f>
        <v>18.200000000000003</v>
      </c>
      <c r="BA17" s="280">
        <f t="shared" si="2"/>
        <v>14.688095238095238</v>
      </c>
    </row>
    <row r="18" spans="1:54" ht="15" customHeight="1" thickBot="1">
      <c r="A18" s="354">
        <v>5</v>
      </c>
      <c r="B18" s="354"/>
      <c r="C18" s="353" t="s">
        <v>443</v>
      </c>
      <c r="D18" s="353"/>
      <c r="E18" s="353"/>
      <c r="F18" s="353"/>
      <c r="G18" s="353"/>
      <c r="H18" s="353" t="s">
        <v>444</v>
      </c>
      <c r="I18" s="353"/>
      <c r="J18" s="353"/>
      <c r="K18" s="353"/>
      <c r="L18" s="353"/>
      <c r="M18" s="353"/>
      <c r="N18" s="353"/>
      <c r="O18" s="355" t="s">
        <v>194</v>
      </c>
      <c r="P18" s="355"/>
      <c r="Q18" s="355"/>
      <c r="R18" s="5">
        <v>1</v>
      </c>
      <c r="S18" s="5"/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/>
      <c r="Z18" s="20">
        <v>7</v>
      </c>
      <c r="AA18" s="119">
        <f>+Z18*0.6+SUM(R18:Y18)/8*20*0.4+1</f>
        <v>11.2</v>
      </c>
      <c r="AB18" s="125">
        <v>1</v>
      </c>
      <c r="AC18" s="125">
        <v>1</v>
      </c>
      <c r="AD18" s="125">
        <v>1</v>
      </c>
      <c r="AE18" s="125">
        <v>1</v>
      </c>
      <c r="AF18" s="125">
        <v>1</v>
      </c>
      <c r="AG18" s="125">
        <v>1</v>
      </c>
      <c r="AH18" s="179">
        <v>3</v>
      </c>
      <c r="AI18" s="186">
        <v>8</v>
      </c>
      <c r="AJ18" s="165">
        <f>+AI18*0.5+AH18/3*20*0.05+(AG18+AF18+AE18+AD18+AC18+AB18)/6*20*0.45+1</f>
        <v>15</v>
      </c>
      <c r="AK18" s="5"/>
      <c r="AL18" s="200"/>
      <c r="AM18" s="5">
        <v>1</v>
      </c>
      <c r="AN18" s="5"/>
      <c r="AO18" s="5"/>
      <c r="AP18" s="5">
        <v>1</v>
      </c>
      <c r="AQ18" s="5"/>
      <c r="AR18" s="5"/>
      <c r="AS18" s="5"/>
      <c r="AT18" s="5">
        <v>1</v>
      </c>
      <c r="AU18" s="276">
        <v>10.5</v>
      </c>
      <c r="AV18" s="255">
        <f t="shared" si="4"/>
        <v>9.25</v>
      </c>
      <c r="AW18" s="276"/>
      <c r="AX18" s="280">
        <f>+EDaLab!Y18</f>
        <v>17.100000000000001</v>
      </c>
      <c r="AY18" s="280">
        <f>+EDaLab!AI18</f>
        <v>13.607142857142858</v>
      </c>
      <c r="AZ18" s="280">
        <f>+EDaLab!AN18</f>
        <v>10.4</v>
      </c>
      <c r="BA18" s="280">
        <f t="shared" si="2"/>
        <v>12.445238095238096</v>
      </c>
    </row>
    <row r="19" spans="1:54" ht="14.25" customHeight="1" thickBot="1">
      <c r="A19" s="354">
        <v>6</v>
      </c>
      <c r="B19" s="354"/>
      <c r="C19" s="353" t="s">
        <v>407</v>
      </c>
      <c r="D19" s="353"/>
      <c r="E19" s="353"/>
      <c r="F19" s="353"/>
      <c r="G19" s="353"/>
      <c r="H19" s="353" t="s">
        <v>245</v>
      </c>
      <c r="I19" s="353"/>
      <c r="J19" s="353"/>
      <c r="K19" s="353"/>
      <c r="L19" s="353"/>
      <c r="M19" s="353"/>
      <c r="N19" s="353"/>
      <c r="O19" s="355" t="s">
        <v>506</v>
      </c>
      <c r="P19" s="355"/>
      <c r="Q19" s="355"/>
      <c r="R19" s="5">
        <v>1</v>
      </c>
      <c r="S19" s="5"/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/>
      <c r="Z19" s="20">
        <v>6</v>
      </c>
      <c r="AA19" s="54">
        <f t="shared" si="3"/>
        <v>9.6</v>
      </c>
      <c r="AB19" s="125">
        <v>1</v>
      </c>
      <c r="AC19" s="125">
        <v>0.5</v>
      </c>
      <c r="AD19" s="125">
        <v>1</v>
      </c>
      <c r="AE19" s="125">
        <v>1</v>
      </c>
      <c r="AF19" s="125">
        <v>1</v>
      </c>
      <c r="AG19" s="125">
        <v>1</v>
      </c>
      <c r="AH19" s="179">
        <v>2</v>
      </c>
      <c r="AI19" s="186">
        <v>6.5</v>
      </c>
      <c r="AJ19" s="157">
        <f t="shared" si="0"/>
        <v>12.166666666666666</v>
      </c>
      <c r="AK19" s="5">
        <v>1</v>
      </c>
      <c r="AL19" s="200"/>
      <c r="AM19" s="5">
        <v>1</v>
      </c>
      <c r="AN19" s="5"/>
      <c r="AO19" s="5"/>
      <c r="AP19" s="5">
        <v>1</v>
      </c>
      <c r="AQ19" s="5">
        <v>1</v>
      </c>
      <c r="AR19" s="5"/>
      <c r="AS19" s="5"/>
      <c r="AT19" s="5">
        <v>1</v>
      </c>
      <c r="AU19" s="276">
        <v>15</v>
      </c>
      <c r="AV19" s="255">
        <f t="shared" si="4"/>
        <v>13.5</v>
      </c>
      <c r="AW19" s="276"/>
      <c r="AX19" s="280">
        <f>+EDaLab!Y19</f>
        <v>14.3</v>
      </c>
      <c r="AY19" s="280">
        <f>+EDaLab!AI19</f>
        <v>17.428571428571431</v>
      </c>
      <c r="AZ19" s="280">
        <f>+EDaLab!AN19</f>
        <v>15.8</v>
      </c>
      <c r="BA19" s="280">
        <f t="shared" si="2"/>
        <v>13.117989417989415</v>
      </c>
    </row>
    <row r="20" spans="1:54" ht="15" customHeight="1" thickBot="1">
      <c r="A20" s="354">
        <v>7</v>
      </c>
      <c r="B20" s="354"/>
      <c r="C20" s="353" t="s">
        <v>248</v>
      </c>
      <c r="D20" s="353"/>
      <c r="E20" s="353"/>
      <c r="F20" s="353"/>
      <c r="G20" s="353"/>
      <c r="H20" s="353" t="s">
        <v>249</v>
      </c>
      <c r="I20" s="353"/>
      <c r="J20" s="353"/>
      <c r="K20" s="353"/>
      <c r="L20" s="353"/>
      <c r="M20" s="353"/>
      <c r="N20" s="353"/>
      <c r="O20" s="355" t="s">
        <v>193</v>
      </c>
      <c r="P20" s="355"/>
      <c r="Q20" s="355"/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20">
        <v>3</v>
      </c>
      <c r="AA20" s="54">
        <f t="shared" si="3"/>
        <v>9.8000000000000007</v>
      </c>
      <c r="AB20" s="125">
        <v>1</v>
      </c>
      <c r="AC20" s="125">
        <v>0.5</v>
      </c>
      <c r="AD20" s="125">
        <v>1</v>
      </c>
      <c r="AE20" s="125">
        <v>0.5</v>
      </c>
      <c r="AF20" s="125">
        <v>1</v>
      </c>
      <c r="AG20" s="125">
        <v>0.5</v>
      </c>
      <c r="AH20" s="179">
        <v>3</v>
      </c>
      <c r="AI20" s="186">
        <v>3.5</v>
      </c>
      <c r="AJ20" s="165">
        <f>+AI20*0.5+AH20/3*20*0.05+(AG20+AF20+AE20+AD20+AC20+AB20)/6*20*0.45+1</f>
        <v>10.5</v>
      </c>
      <c r="AK20" s="5">
        <v>1</v>
      </c>
      <c r="AL20" s="200">
        <v>1</v>
      </c>
      <c r="AM20" s="5">
        <v>1</v>
      </c>
      <c r="AN20" s="5">
        <v>1</v>
      </c>
      <c r="AO20" s="5"/>
      <c r="AP20" s="5">
        <v>1</v>
      </c>
      <c r="AQ20" s="5">
        <v>1</v>
      </c>
      <c r="AR20" s="5">
        <v>1</v>
      </c>
      <c r="AS20" s="5">
        <v>1</v>
      </c>
      <c r="AT20" s="5">
        <v>1</v>
      </c>
      <c r="AU20" s="276">
        <v>12.5</v>
      </c>
      <c r="AV20" s="255">
        <f>+AU20*0.5+SUM(AK20:AT20)*2*0.5+2</f>
        <v>17.25</v>
      </c>
      <c r="AW20" s="276"/>
      <c r="AX20" s="280">
        <f>+EDaLab!Y20</f>
        <v>10</v>
      </c>
      <c r="AY20" s="280">
        <f>+EDaLab!AI20</f>
        <v>15.242857142857144</v>
      </c>
      <c r="AZ20" s="280">
        <f>+EDaLab!AN20</f>
        <v>16.400000000000002</v>
      </c>
      <c r="BA20" s="280">
        <f t="shared" si="2"/>
        <v>12.971428571428573</v>
      </c>
      <c r="BB20" s="287"/>
    </row>
    <row r="21" spans="1:54" ht="14.25" customHeight="1" thickTop="1" thickBot="1">
      <c r="A21" s="354">
        <v>8</v>
      </c>
      <c r="B21" s="354"/>
      <c r="C21" s="353" t="s">
        <v>250</v>
      </c>
      <c r="D21" s="353"/>
      <c r="E21" s="353"/>
      <c r="F21" s="353"/>
      <c r="G21" s="353"/>
      <c r="H21" s="357" t="s">
        <v>98</v>
      </c>
      <c r="I21" s="358"/>
      <c r="J21" s="358"/>
      <c r="K21" s="358"/>
      <c r="L21" s="358"/>
      <c r="M21" s="358"/>
      <c r="N21" s="359"/>
      <c r="O21" s="355" t="s">
        <v>193</v>
      </c>
      <c r="P21" s="355"/>
      <c r="Q21" s="355"/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20">
        <v>10.5</v>
      </c>
      <c r="AA21" s="119">
        <f>+Z21*0.6+SUM(R21:Y21)/8*20*0.4+1</f>
        <v>15.3</v>
      </c>
      <c r="AB21" s="125">
        <v>1</v>
      </c>
      <c r="AC21" s="125">
        <v>0.5</v>
      </c>
      <c r="AD21" s="125">
        <v>1</v>
      </c>
      <c r="AE21" s="125">
        <v>1</v>
      </c>
      <c r="AF21" s="125">
        <v>1</v>
      </c>
      <c r="AG21" s="125">
        <v>1</v>
      </c>
      <c r="AH21" s="179">
        <v>3</v>
      </c>
      <c r="AI21" s="186">
        <v>10</v>
      </c>
      <c r="AJ21" s="165">
        <f>+AI21*0.5+AH21/3*20*0.05+(AG21+AF21+AE21+AD21+AC21+AB21)/6*20*0.45+1</f>
        <v>15.25</v>
      </c>
      <c r="AK21" s="5">
        <v>1</v>
      </c>
      <c r="AL21" s="200"/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/>
      <c r="AS21" s="5">
        <v>1</v>
      </c>
      <c r="AT21" s="5">
        <v>1</v>
      </c>
      <c r="AU21" s="276">
        <v>10</v>
      </c>
      <c r="AV21" s="255">
        <f t="shared" ref="AV21:AV22" si="5">+AU21*0.5+SUM(AK21:AT21)*2*0.5+1</f>
        <v>14</v>
      </c>
      <c r="AW21" s="276"/>
      <c r="AX21" s="280">
        <f>+EDaLab!Y21</f>
        <v>14.4</v>
      </c>
      <c r="AY21" s="280">
        <f>+EDaLab!AI21</f>
        <v>18.821428571428569</v>
      </c>
      <c r="AZ21" s="280">
        <f>+EDaLab!AN21</f>
        <v>17.399999999999999</v>
      </c>
      <c r="BA21" s="280">
        <f t="shared" si="2"/>
        <v>15.524603174603174</v>
      </c>
    </row>
    <row r="22" spans="1:54" ht="14.25" customHeight="1" thickBot="1">
      <c r="A22" s="354">
        <v>9</v>
      </c>
      <c r="B22" s="354"/>
      <c r="C22" s="353" t="s">
        <v>99</v>
      </c>
      <c r="D22" s="353"/>
      <c r="E22" s="353"/>
      <c r="F22" s="353"/>
      <c r="G22" s="353"/>
      <c r="H22" s="353" t="s">
        <v>50</v>
      </c>
      <c r="I22" s="353"/>
      <c r="J22" s="353"/>
      <c r="K22" s="353"/>
      <c r="L22" s="353"/>
      <c r="M22" s="353"/>
      <c r="N22" s="353"/>
      <c r="O22" s="355" t="s">
        <v>193</v>
      </c>
      <c r="P22" s="355"/>
      <c r="Q22" s="355"/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20">
        <v>5.5</v>
      </c>
      <c r="AA22" s="54">
        <f t="shared" si="3"/>
        <v>11.3</v>
      </c>
      <c r="AB22" s="125">
        <v>1</v>
      </c>
      <c r="AC22" s="125">
        <v>1</v>
      </c>
      <c r="AD22" s="125">
        <v>1</v>
      </c>
      <c r="AE22" s="125">
        <v>1</v>
      </c>
      <c r="AF22" s="125">
        <v>1</v>
      </c>
      <c r="AG22" s="125">
        <v>1</v>
      </c>
      <c r="AH22" s="179">
        <v>3</v>
      </c>
      <c r="AI22" s="186">
        <v>6.5</v>
      </c>
      <c r="AJ22" s="157">
        <f t="shared" si="0"/>
        <v>13.25</v>
      </c>
      <c r="AK22" s="5">
        <v>1</v>
      </c>
      <c r="AL22" s="200">
        <v>1</v>
      </c>
      <c r="AM22" s="5">
        <v>1</v>
      </c>
      <c r="AN22" s="5">
        <v>1</v>
      </c>
      <c r="AO22" s="5"/>
      <c r="AP22" s="5">
        <v>1</v>
      </c>
      <c r="AQ22" s="5">
        <v>1</v>
      </c>
      <c r="AR22" s="5">
        <v>1</v>
      </c>
      <c r="AS22" s="5">
        <v>1</v>
      </c>
      <c r="AT22" s="5">
        <v>1</v>
      </c>
      <c r="AU22" s="276">
        <v>15</v>
      </c>
      <c r="AV22" s="255">
        <f t="shared" si="5"/>
        <v>17.5</v>
      </c>
      <c r="AW22" s="276"/>
      <c r="AX22" s="280">
        <f>+EDaLab!Y22</f>
        <v>12.200000000000001</v>
      </c>
      <c r="AY22" s="280">
        <f>+EDaLab!AI22</f>
        <v>16.257142857142856</v>
      </c>
      <c r="AZ22" s="280">
        <f>+EDaLab!AN22</f>
        <v>15.4</v>
      </c>
      <c r="BA22" s="280">
        <f t="shared" si="2"/>
        <v>14.217460317460317</v>
      </c>
    </row>
    <row r="23" spans="1:54" ht="15" customHeight="1" thickBot="1">
      <c r="A23" s="354">
        <v>10</v>
      </c>
      <c r="B23" s="354"/>
      <c r="C23" s="353" t="s">
        <v>213</v>
      </c>
      <c r="D23" s="353"/>
      <c r="E23" s="353"/>
      <c r="F23" s="353"/>
      <c r="G23" s="353"/>
      <c r="H23" s="353" t="s">
        <v>237</v>
      </c>
      <c r="I23" s="353"/>
      <c r="J23" s="353"/>
      <c r="K23" s="353"/>
      <c r="L23" s="353"/>
      <c r="M23" s="353"/>
      <c r="N23" s="353"/>
      <c r="O23" s="355" t="s">
        <v>345</v>
      </c>
      <c r="P23" s="355"/>
      <c r="Q23" s="355"/>
      <c r="R23" s="5"/>
      <c r="S23" s="5">
        <v>1</v>
      </c>
      <c r="T23" s="5">
        <v>1</v>
      </c>
      <c r="U23" s="5"/>
      <c r="V23" s="5"/>
      <c r="W23" s="5"/>
      <c r="X23" s="5">
        <v>1</v>
      </c>
      <c r="Y23" s="5"/>
      <c r="Z23" s="20">
        <v>3</v>
      </c>
      <c r="AA23" s="54">
        <f t="shared" si="3"/>
        <v>4.8</v>
      </c>
      <c r="AB23" s="125">
        <v>1</v>
      </c>
      <c r="AC23" s="125"/>
      <c r="AD23" s="125">
        <v>1</v>
      </c>
      <c r="AE23" s="125"/>
      <c r="AF23" s="125">
        <v>1</v>
      </c>
      <c r="AG23" s="125"/>
      <c r="AH23" s="179">
        <v>2</v>
      </c>
      <c r="AI23" s="186">
        <v>2.5</v>
      </c>
      <c r="AJ23" s="157">
        <f t="shared" si="0"/>
        <v>6.4166666666666661</v>
      </c>
      <c r="AK23" s="5"/>
      <c r="AL23" s="200"/>
      <c r="AM23" s="5"/>
      <c r="AN23" s="5"/>
      <c r="AO23" s="5"/>
      <c r="AP23" s="5"/>
      <c r="AQ23" s="5"/>
      <c r="AR23" s="5"/>
      <c r="AS23" s="5"/>
      <c r="AT23" s="5"/>
      <c r="AU23" s="276"/>
      <c r="AV23" s="227">
        <f t="shared" si="1"/>
        <v>0</v>
      </c>
      <c r="AW23" s="276"/>
      <c r="AX23" s="280">
        <f>+EDaLab!Y23</f>
        <v>7.25</v>
      </c>
      <c r="AY23" s="280">
        <f>+EDaLab!AI23</f>
        <v>9.9071428571428566</v>
      </c>
      <c r="AZ23" s="280">
        <f>+EDaLab!AN23</f>
        <v>0</v>
      </c>
      <c r="BA23" s="280">
        <f t="shared" si="2"/>
        <v>4.3989417989417987</v>
      </c>
    </row>
    <row r="24" spans="1:54" ht="14.25" customHeight="1" thickBot="1">
      <c r="A24" s="354">
        <v>11</v>
      </c>
      <c r="B24" s="354"/>
      <c r="C24" s="353" t="s">
        <v>238</v>
      </c>
      <c r="D24" s="353"/>
      <c r="E24" s="353"/>
      <c r="F24" s="353"/>
      <c r="G24" s="353"/>
      <c r="H24" s="353" t="s">
        <v>239</v>
      </c>
      <c r="I24" s="353"/>
      <c r="J24" s="353"/>
      <c r="K24" s="353"/>
      <c r="L24" s="353"/>
      <c r="M24" s="353"/>
      <c r="N24" s="353"/>
      <c r="O24" s="355" t="s">
        <v>240</v>
      </c>
      <c r="P24" s="355"/>
      <c r="Q24" s="355"/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20">
        <v>5</v>
      </c>
      <c r="AA24" s="119">
        <f>+Z24*0.6+SUM(R24:Y24)/8*20*0.4+1</f>
        <v>12</v>
      </c>
      <c r="AB24" s="125">
        <v>1</v>
      </c>
      <c r="AC24" s="125"/>
      <c r="AD24" s="125">
        <v>1</v>
      </c>
      <c r="AE24" s="125">
        <v>1</v>
      </c>
      <c r="AF24" s="125"/>
      <c r="AG24" s="125">
        <v>1</v>
      </c>
      <c r="AH24" s="179">
        <v>3</v>
      </c>
      <c r="AI24" s="186">
        <v>8</v>
      </c>
      <c r="AJ24" s="165">
        <f>+AI24*0.5+AH24/3*20*0.05+(AG24+AF24+AE24+AD24+AC24+AB24)/6*20*0.45+1</f>
        <v>12</v>
      </c>
      <c r="AK24" s="5">
        <v>1</v>
      </c>
      <c r="AL24" s="200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276">
        <v>14</v>
      </c>
      <c r="AV24" s="255">
        <f>+AU24*0.5+SUM(AK24:AT24)*2*0.5+1</f>
        <v>18</v>
      </c>
      <c r="AW24" s="276"/>
      <c r="AX24" s="280">
        <f>+EDaLab!Y24</f>
        <v>13.9</v>
      </c>
      <c r="AY24" s="280">
        <f>+EDaLab!AI24</f>
        <v>11.835714285714285</v>
      </c>
      <c r="AZ24" s="280">
        <f>+EDaLab!AN24</f>
        <v>10.6</v>
      </c>
      <c r="BA24" s="280">
        <f t="shared" si="2"/>
        <v>13.37063492063492</v>
      </c>
    </row>
    <row r="25" spans="1:54" ht="15" customHeight="1" thickBot="1">
      <c r="A25" s="354">
        <v>12</v>
      </c>
      <c r="B25" s="354"/>
      <c r="C25" s="353" t="s">
        <v>241</v>
      </c>
      <c r="D25" s="353"/>
      <c r="E25" s="353"/>
      <c r="F25" s="353"/>
      <c r="G25" s="353"/>
      <c r="H25" s="353" t="s">
        <v>242</v>
      </c>
      <c r="I25" s="353"/>
      <c r="J25" s="353"/>
      <c r="K25" s="353"/>
      <c r="L25" s="353"/>
      <c r="M25" s="353"/>
      <c r="N25" s="353"/>
      <c r="O25" s="355" t="s">
        <v>403</v>
      </c>
      <c r="P25" s="355"/>
      <c r="Q25" s="355"/>
      <c r="R25" s="5"/>
      <c r="S25" s="5"/>
      <c r="T25" s="5"/>
      <c r="U25" s="5"/>
      <c r="V25" s="5"/>
      <c r="W25" s="5"/>
      <c r="X25" s="5"/>
      <c r="Y25" s="5"/>
      <c r="Z25" s="20"/>
      <c r="AA25" s="54">
        <f t="shared" si="3"/>
        <v>0</v>
      </c>
      <c r="AB25" s="125"/>
      <c r="AC25" s="125"/>
      <c r="AD25" s="125">
        <v>1</v>
      </c>
      <c r="AE25" s="125"/>
      <c r="AF25" s="125"/>
      <c r="AG25" s="125"/>
      <c r="AH25" s="179">
        <v>1</v>
      </c>
      <c r="AI25" s="186"/>
      <c r="AJ25" s="157">
        <f t="shared" si="0"/>
        <v>1.8333333333333333</v>
      </c>
      <c r="AK25" s="5"/>
      <c r="AL25" s="200"/>
      <c r="AM25" s="5"/>
      <c r="AN25" s="5"/>
      <c r="AO25" s="5"/>
      <c r="AP25" s="5"/>
      <c r="AQ25" s="5"/>
      <c r="AR25" s="5"/>
      <c r="AS25" s="5"/>
      <c r="AT25" s="5"/>
      <c r="AU25" s="276"/>
      <c r="AV25" s="227">
        <f t="shared" si="1"/>
        <v>0</v>
      </c>
      <c r="AW25" s="276"/>
      <c r="AX25" s="280">
        <f>+EDaLab!Y25</f>
        <v>4.25</v>
      </c>
      <c r="AY25" s="280">
        <f>+EDaLab!AI25</f>
        <v>0</v>
      </c>
      <c r="AZ25" s="280">
        <f>+EDaLab!AN25</f>
        <v>0</v>
      </c>
      <c r="BA25" s="280">
        <f t="shared" si="2"/>
        <v>0.87962962962962965</v>
      </c>
    </row>
    <row r="26" spans="1:54" ht="14.25" customHeight="1" thickBot="1">
      <c r="A26" s="354">
        <v>13</v>
      </c>
      <c r="B26" s="354"/>
      <c r="C26" s="353" t="s">
        <v>404</v>
      </c>
      <c r="D26" s="353"/>
      <c r="E26" s="353"/>
      <c r="F26" s="353"/>
      <c r="G26" s="353"/>
      <c r="H26" s="353" t="s">
        <v>243</v>
      </c>
      <c r="I26" s="353"/>
      <c r="J26" s="353"/>
      <c r="K26" s="353"/>
      <c r="L26" s="353"/>
      <c r="M26" s="353"/>
      <c r="N26" s="353"/>
      <c r="O26" s="355" t="s">
        <v>506</v>
      </c>
      <c r="P26" s="355"/>
      <c r="Q26" s="355"/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20">
        <v>12.5</v>
      </c>
      <c r="AA26" s="54">
        <f t="shared" si="3"/>
        <v>15.5</v>
      </c>
      <c r="AB26" s="125">
        <v>1</v>
      </c>
      <c r="AC26" s="125">
        <v>0.5</v>
      </c>
      <c r="AD26" s="125">
        <v>1</v>
      </c>
      <c r="AE26" s="125">
        <v>1</v>
      </c>
      <c r="AF26" s="125">
        <v>1</v>
      </c>
      <c r="AG26" s="125">
        <v>1</v>
      </c>
      <c r="AH26" s="179">
        <v>3</v>
      </c>
      <c r="AI26" s="186">
        <v>16</v>
      </c>
      <c r="AJ26" s="157">
        <f t="shared" si="0"/>
        <v>17.25</v>
      </c>
      <c r="AK26" s="5">
        <v>1</v>
      </c>
      <c r="AL26" s="200">
        <v>1</v>
      </c>
      <c r="AM26" s="5">
        <v>1</v>
      </c>
      <c r="AN26" s="5">
        <v>1</v>
      </c>
      <c r="AO26" s="5">
        <v>1</v>
      </c>
      <c r="AP26" s="5">
        <v>1</v>
      </c>
      <c r="AQ26" s="5"/>
      <c r="AR26" s="5">
        <v>1</v>
      </c>
      <c r="AS26" s="5">
        <v>1</v>
      </c>
      <c r="AT26" s="5">
        <v>1</v>
      </c>
      <c r="AU26" s="276">
        <v>13</v>
      </c>
      <c r="AV26" s="227">
        <f t="shared" si="1"/>
        <v>15.5</v>
      </c>
      <c r="AW26" s="276"/>
      <c r="AX26" s="280">
        <f>+EDaLab!Y26</f>
        <v>15.6</v>
      </c>
      <c r="AY26" s="280">
        <f>+EDaLab!AI26</f>
        <v>11.885714285714286</v>
      </c>
      <c r="AZ26" s="280">
        <f>+EDaLab!AN26</f>
        <v>15.6</v>
      </c>
      <c r="BA26" s="280">
        <f t="shared" si="2"/>
        <v>15.509523809523808</v>
      </c>
    </row>
    <row r="27" spans="1:54" ht="14.25" customHeight="1" thickBot="1">
      <c r="A27" s="354">
        <v>14</v>
      </c>
      <c r="B27" s="354"/>
      <c r="C27" s="353" t="s">
        <v>244</v>
      </c>
      <c r="D27" s="353"/>
      <c r="E27" s="353"/>
      <c r="F27" s="353"/>
      <c r="G27" s="353"/>
      <c r="H27" s="353" t="s">
        <v>90</v>
      </c>
      <c r="I27" s="353"/>
      <c r="J27" s="353"/>
      <c r="K27" s="353"/>
      <c r="L27" s="353"/>
      <c r="M27" s="353"/>
      <c r="N27" s="353"/>
      <c r="O27" s="355" t="s">
        <v>193</v>
      </c>
      <c r="P27" s="355"/>
      <c r="Q27" s="355"/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/>
      <c r="Z27" s="20">
        <v>10</v>
      </c>
      <c r="AA27" s="119">
        <f>+Z27*0.6+SUM(R27:Y27)/8*20*0.4+1</f>
        <v>14</v>
      </c>
      <c r="AB27" s="125">
        <v>1</v>
      </c>
      <c r="AC27" s="125">
        <v>0.5</v>
      </c>
      <c r="AD27" s="125">
        <v>1</v>
      </c>
      <c r="AE27" s="125">
        <v>1</v>
      </c>
      <c r="AF27" s="125">
        <v>1</v>
      </c>
      <c r="AG27" s="125">
        <v>1</v>
      </c>
      <c r="AH27" s="179">
        <v>2</v>
      </c>
      <c r="AI27" s="186">
        <v>8</v>
      </c>
      <c r="AJ27" s="181">
        <f>+AI27*0.5+AH27/3*20*0.05+(AG27+AF27+AE27+AD27+AC27+AB27)/6*20*0.45+1</f>
        <v>13.916666666666668</v>
      </c>
      <c r="AK27" s="5">
        <v>1</v>
      </c>
      <c r="AL27" s="200"/>
      <c r="AM27" s="5">
        <v>1</v>
      </c>
      <c r="AN27" s="5">
        <v>1</v>
      </c>
      <c r="AO27" s="5"/>
      <c r="AP27" s="5">
        <v>1</v>
      </c>
      <c r="AQ27" s="5">
        <v>1</v>
      </c>
      <c r="AR27" s="5">
        <v>1</v>
      </c>
      <c r="AS27" s="5">
        <v>1</v>
      </c>
      <c r="AT27" s="5"/>
      <c r="AU27" s="276">
        <v>12.5</v>
      </c>
      <c r="AV27" s="255">
        <f t="shared" ref="AV27:AV28" si="6">+AU27*0.5+SUM(AK27:AT27)*2*0.5+1</f>
        <v>14.25</v>
      </c>
      <c r="AW27" s="276"/>
      <c r="AX27" s="280">
        <f>+EDaLab!Y27</f>
        <v>17</v>
      </c>
      <c r="AY27" s="280">
        <f>+EDaLab!AI27</f>
        <v>14.778571428571428</v>
      </c>
      <c r="AZ27" s="280">
        <f>+EDaLab!AN27</f>
        <v>18</v>
      </c>
      <c r="BA27" s="280">
        <f t="shared" si="2"/>
        <v>14.901322751322752</v>
      </c>
    </row>
    <row r="28" spans="1:54" ht="15" customHeight="1" thickBot="1">
      <c r="A28" s="354">
        <v>15</v>
      </c>
      <c r="B28" s="354"/>
      <c r="C28" s="353" t="s">
        <v>91</v>
      </c>
      <c r="D28" s="353"/>
      <c r="E28" s="353"/>
      <c r="F28" s="353"/>
      <c r="G28" s="353"/>
      <c r="H28" s="353" t="s">
        <v>92</v>
      </c>
      <c r="I28" s="353"/>
      <c r="J28" s="353"/>
      <c r="K28" s="353"/>
      <c r="L28" s="353"/>
      <c r="M28" s="353"/>
      <c r="N28" s="353"/>
      <c r="O28" s="355" t="s">
        <v>349</v>
      </c>
      <c r="P28" s="355"/>
      <c r="Q28" s="355"/>
      <c r="R28" s="5"/>
      <c r="S28" s="5">
        <v>1</v>
      </c>
      <c r="T28" s="5">
        <v>1</v>
      </c>
      <c r="U28" s="5"/>
      <c r="V28" s="5">
        <v>1</v>
      </c>
      <c r="W28" s="5"/>
      <c r="X28" s="5">
        <v>1</v>
      </c>
      <c r="Y28" s="5">
        <v>1</v>
      </c>
      <c r="Z28" s="20">
        <v>6</v>
      </c>
      <c r="AA28" s="54">
        <f t="shared" si="3"/>
        <v>8.6</v>
      </c>
      <c r="AB28" s="125">
        <v>1</v>
      </c>
      <c r="AC28" s="125">
        <v>1</v>
      </c>
      <c r="AD28" s="125">
        <v>1</v>
      </c>
      <c r="AE28" s="125">
        <v>1</v>
      </c>
      <c r="AF28" s="125">
        <v>1</v>
      </c>
      <c r="AG28" s="125">
        <v>1</v>
      </c>
      <c r="AH28" s="179">
        <v>3</v>
      </c>
      <c r="AI28" s="186">
        <v>9</v>
      </c>
      <c r="AJ28" s="157">
        <f t="shared" si="0"/>
        <v>14.5</v>
      </c>
      <c r="AK28" s="5">
        <v>1</v>
      </c>
      <c r="AL28" s="200"/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276">
        <v>11</v>
      </c>
      <c r="AV28" s="255">
        <f t="shared" si="6"/>
        <v>15.5</v>
      </c>
      <c r="AW28" s="276"/>
      <c r="AX28" s="280">
        <f>+EDaLab!Y28</f>
        <v>0</v>
      </c>
      <c r="AY28" s="280">
        <f>+EDaLab!AI28</f>
        <v>0</v>
      </c>
      <c r="AZ28" s="280">
        <f>+EDaLab!AN28</f>
        <v>0</v>
      </c>
      <c r="BA28" s="280">
        <f t="shared" si="2"/>
        <v>8.5777777777777775</v>
      </c>
    </row>
    <row r="29" spans="1:54" ht="14.25" customHeight="1" thickBot="1">
      <c r="A29" s="354">
        <v>16</v>
      </c>
      <c r="B29" s="354"/>
      <c r="C29" s="353" t="s">
        <v>93</v>
      </c>
      <c r="D29" s="353"/>
      <c r="E29" s="353"/>
      <c r="F29" s="353"/>
      <c r="G29" s="353"/>
      <c r="H29" s="353" t="s">
        <v>246</v>
      </c>
      <c r="I29" s="353"/>
      <c r="J29" s="353"/>
      <c r="K29" s="353"/>
      <c r="L29" s="353"/>
      <c r="M29" s="353"/>
      <c r="N29" s="353"/>
      <c r="O29" s="355" t="s">
        <v>193</v>
      </c>
      <c r="P29" s="355"/>
      <c r="Q29" s="355"/>
      <c r="R29" s="5">
        <v>1</v>
      </c>
      <c r="S29" s="5">
        <v>1</v>
      </c>
      <c r="T29" s="5">
        <v>1</v>
      </c>
      <c r="U29" s="5"/>
      <c r="V29" s="5">
        <v>1</v>
      </c>
      <c r="W29" s="5"/>
      <c r="X29" s="5"/>
      <c r="Y29" s="5"/>
      <c r="Z29" s="20">
        <v>4</v>
      </c>
      <c r="AA29" s="54">
        <f t="shared" si="3"/>
        <v>6.4</v>
      </c>
      <c r="AB29" s="125">
        <v>1</v>
      </c>
      <c r="AC29" s="125">
        <v>1</v>
      </c>
      <c r="AD29" s="125">
        <v>1</v>
      </c>
      <c r="AE29" s="125">
        <v>1</v>
      </c>
      <c r="AF29" s="125"/>
      <c r="AG29" s="125">
        <v>1</v>
      </c>
      <c r="AH29" s="179">
        <v>1</v>
      </c>
      <c r="AI29" s="186">
        <v>9.5</v>
      </c>
      <c r="AJ29" s="157">
        <f t="shared" si="0"/>
        <v>12.583333333333334</v>
      </c>
      <c r="AK29" s="5"/>
      <c r="AL29" s="200"/>
      <c r="AM29" s="5">
        <v>1</v>
      </c>
      <c r="AN29" s="5"/>
      <c r="AO29" s="5"/>
      <c r="AP29" s="5">
        <v>1</v>
      </c>
      <c r="AQ29" s="5"/>
      <c r="AR29" s="5">
        <v>1</v>
      </c>
      <c r="AS29" s="5"/>
      <c r="AT29" s="5"/>
      <c r="AU29" s="276">
        <v>8.5</v>
      </c>
      <c r="AV29" s="227">
        <f t="shared" si="1"/>
        <v>7.25</v>
      </c>
      <c r="AW29" s="276"/>
      <c r="AX29" s="280">
        <f>+EDaLab!Y29</f>
        <v>8.8000000000000007</v>
      </c>
      <c r="AY29" s="280">
        <f>+EDaLab!AI29</f>
        <v>11.485714285714284</v>
      </c>
      <c r="AZ29" s="280">
        <f>+EDaLab!AN29</f>
        <v>13.4</v>
      </c>
      <c r="BA29" s="280">
        <f t="shared" si="2"/>
        <v>9.572486772486771</v>
      </c>
    </row>
    <row r="30" spans="1:54" ht="15" customHeight="1" thickBot="1">
      <c r="A30" s="354">
        <v>17</v>
      </c>
      <c r="B30" s="354"/>
      <c r="C30" s="353" t="s">
        <v>493</v>
      </c>
      <c r="D30" s="353"/>
      <c r="E30" s="353"/>
      <c r="F30" s="353"/>
      <c r="G30" s="353"/>
      <c r="H30" s="353" t="s">
        <v>422</v>
      </c>
      <c r="I30" s="353"/>
      <c r="J30" s="353"/>
      <c r="K30" s="353"/>
      <c r="L30" s="353"/>
      <c r="M30" s="353"/>
      <c r="N30" s="353"/>
      <c r="O30" s="355" t="s">
        <v>349</v>
      </c>
      <c r="P30" s="355"/>
      <c r="Q30" s="355"/>
      <c r="R30" s="5"/>
      <c r="S30" s="5"/>
      <c r="T30" s="5"/>
      <c r="U30" s="5"/>
      <c r="V30" s="5">
        <v>1</v>
      </c>
      <c r="W30" s="5"/>
      <c r="X30" s="5"/>
      <c r="Y30" s="5"/>
      <c r="Z30" s="20">
        <v>3.5</v>
      </c>
      <c r="AA30" s="54">
        <f t="shared" si="3"/>
        <v>3.1</v>
      </c>
      <c r="AB30" s="125"/>
      <c r="AC30" s="125"/>
      <c r="AD30" s="125"/>
      <c r="AE30" s="125"/>
      <c r="AF30" s="125"/>
      <c r="AG30" s="125"/>
      <c r="AH30" s="125"/>
      <c r="AI30" s="186"/>
      <c r="AJ30" s="157">
        <f t="shared" si="0"/>
        <v>0</v>
      </c>
      <c r="AK30" s="5"/>
      <c r="AL30" s="200"/>
      <c r="AM30" s="5"/>
      <c r="AN30" s="5"/>
      <c r="AO30" s="5"/>
      <c r="AP30" s="5"/>
      <c r="AQ30" s="5"/>
      <c r="AR30" s="5"/>
      <c r="AS30" s="5"/>
      <c r="AT30" s="5"/>
      <c r="AU30" s="276"/>
      <c r="AV30" s="227">
        <f t="shared" si="1"/>
        <v>0</v>
      </c>
      <c r="AW30" s="276"/>
      <c r="AX30" s="280">
        <f>+EDaLab!Y30</f>
        <v>8</v>
      </c>
      <c r="AY30" s="280">
        <f>+EDaLab!AI30</f>
        <v>0</v>
      </c>
      <c r="AZ30" s="280">
        <f>+EDaLab!AN30</f>
        <v>0</v>
      </c>
      <c r="BA30" s="280">
        <f t="shared" si="2"/>
        <v>1.5777777777777777</v>
      </c>
    </row>
    <row r="31" spans="1:54" ht="14.25" customHeight="1" thickBot="1">
      <c r="A31" s="354">
        <v>18</v>
      </c>
      <c r="B31" s="354"/>
      <c r="C31" s="353" t="s">
        <v>35</v>
      </c>
      <c r="D31" s="353"/>
      <c r="E31" s="353"/>
      <c r="F31" s="353"/>
      <c r="G31" s="353"/>
      <c r="H31" s="353" t="s">
        <v>36</v>
      </c>
      <c r="I31" s="353"/>
      <c r="J31" s="353"/>
      <c r="K31" s="353"/>
      <c r="L31" s="353"/>
      <c r="M31" s="353"/>
      <c r="N31" s="353"/>
      <c r="O31" s="355" t="s">
        <v>350</v>
      </c>
      <c r="P31" s="355"/>
      <c r="Q31" s="355"/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20">
        <v>12.5</v>
      </c>
      <c r="AA31" s="103">
        <f t="shared" si="3"/>
        <v>15.5</v>
      </c>
      <c r="AB31" s="125">
        <v>1</v>
      </c>
      <c r="AC31" s="125">
        <v>0.5</v>
      </c>
      <c r="AD31" s="125">
        <v>1</v>
      </c>
      <c r="AE31" s="125">
        <v>1</v>
      </c>
      <c r="AF31" s="125">
        <v>1</v>
      </c>
      <c r="AG31" s="125">
        <v>1</v>
      </c>
      <c r="AH31" s="179">
        <v>3</v>
      </c>
      <c r="AI31" s="186">
        <v>13.5</v>
      </c>
      <c r="AJ31" s="165">
        <f>+AI31*0.5+AH31/3*20*0.05+(AG31+AF31+AE31+AD31+AC31+AB31)/6*20*0.45+1</f>
        <v>17</v>
      </c>
      <c r="AK31" s="5">
        <v>1</v>
      </c>
      <c r="AL31" s="200"/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276">
        <v>9.5</v>
      </c>
      <c r="AV31" s="255">
        <f t="shared" ref="AV31" si="7">+AU31*0.5+SUM(AK31:AT31)*2*0.5+1</f>
        <v>14.75</v>
      </c>
      <c r="AW31" s="276"/>
      <c r="AX31" s="280">
        <f>+EDaLab!Y31</f>
        <v>12.85</v>
      </c>
      <c r="AY31" s="280">
        <f>+EDaLab!AI31</f>
        <v>12.707142857142856</v>
      </c>
      <c r="AZ31" s="280">
        <f>+EDaLab!AN31</f>
        <v>12.2</v>
      </c>
      <c r="BA31" s="280">
        <f t="shared" si="2"/>
        <v>14.695238095238095</v>
      </c>
    </row>
    <row r="32" spans="1:54" ht="14.25" customHeight="1" thickBot="1">
      <c r="A32" s="354">
        <v>19</v>
      </c>
      <c r="B32" s="354"/>
      <c r="C32" s="353" t="s">
        <v>37</v>
      </c>
      <c r="D32" s="353"/>
      <c r="E32" s="353"/>
      <c r="F32" s="353"/>
      <c r="G32" s="353"/>
      <c r="H32" s="353" t="s">
        <v>38</v>
      </c>
      <c r="I32" s="353"/>
      <c r="J32" s="353"/>
      <c r="K32" s="353"/>
      <c r="L32" s="353"/>
      <c r="M32" s="353"/>
      <c r="N32" s="353"/>
      <c r="O32" s="355" t="s">
        <v>194</v>
      </c>
      <c r="P32" s="355"/>
      <c r="Q32" s="355"/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/>
      <c r="X32" s="5">
        <v>1</v>
      </c>
      <c r="Y32" s="5"/>
      <c r="Z32" s="20">
        <v>2</v>
      </c>
      <c r="AA32" s="119">
        <f>+Z32*0.6+SUM(R32:Y32)/8*20*0.4+1</f>
        <v>8.1999999999999993</v>
      </c>
      <c r="AB32" s="125">
        <v>1</v>
      </c>
      <c r="AC32" s="125"/>
      <c r="AD32" s="125">
        <v>1</v>
      </c>
      <c r="AE32" s="125">
        <v>1</v>
      </c>
      <c r="AF32" s="125"/>
      <c r="AG32" s="125"/>
      <c r="AH32" s="179">
        <v>3</v>
      </c>
      <c r="AI32" s="186">
        <v>3</v>
      </c>
      <c r="AJ32" s="181">
        <f>+AI32*0.5+AH32/3*20*0.05+(AG32+AF32+AE32+AD32+AC32+AB32)/6*20*0.45+1</f>
        <v>8</v>
      </c>
      <c r="AK32" s="5"/>
      <c r="AL32" s="200">
        <v>1</v>
      </c>
      <c r="AM32" s="5">
        <v>1</v>
      </c>
      <c r="AN32" s="5">
        <v>1</v>
      </c>
      <c r="AO32" s="5"/>
      <c r="AP32" s="5">
        <v>1</v>
      </c>
      <c r="AQ32" s="5">
        <v>1</v>
      </c>
      <c r="AR32" s="5"/>
      <c r="AS32" s="5">
        <v>1</v>
      </c>
      <c r="AT32" s="5">
        <v>1</v>
      </c>
      <c r="AU32" s="276">
        <v>8.5</v>
      </c>
      <c r="AV32" s="255">
        <f>+AU32*0.5+SUM(AK32:AT32)*2*0.5+2</f>
        <v>13.25</v>
      </c>
      <c r="AW32" s="276"/>
      <c r="AX32" s="280">
        <f>+EDaLab!Y32</f>
        <v>12.85</v>
      </c>
      <c r="AY32" s="280">
        <f>+EDaLab!AI32</f>
        <v>9.9142857142857146</v>
      </c>
      <c r="AZ32" s="280">
        <f>+EDaLab!AN32</f>
        <v>15.600000000000001</v>
      </c>
      <c r="BA32" s="280">
        <f t="shared" si="2"/>
        <v>10.807142857142857</v>
      </c>
      <c r="BB32" s="287"/>
    </row>
    <row r="33" spans="1:54" ht="15" customHeight="1" thickBot="1">
      <c r="A33" s="354">
        <v>20</v>
      </c>
      <c r="B33" s="354"/>
      <c r="C33" s="353" t="s">
        <v>39</v>
      </c>
      <c r="D33" s="353"/>
      <c r="E33" s="353"/>
      <c r="F33" s="353"/>
      <c r="G33" s="353"/>
      <c r="H33" s="353" t="s">
        <v>209</v>
      </c>
      <c r="I33" s="353"/>
      <c r="J33" s="353"/>
      <c r="K33" s="353"/>
      <c r="L33" s="353"/>
      <c r="M33" s="353"/>
      <c r="N33" s="353"/>
      <c r="O33" s="355" t="s">
        <v>349</v>
      </c>
      <c r="P33" s="355"/>
      <c r="Q33" s="355"/>
      <c r="R33" s="5"/>
      <c r="S33" s="5"/>
      <c r="T33" s="5">
        <v>1</v>
      </c>
      <c r="U33" s="5"/>
      <c r="V33" s="5">
        <v>1</v>
      </c>
      <c r="W33" s="5"/>
      <c r="X33" s="5">
        <v>1</v>
      </c>
      <c r="Y33" s="5"/>
      <c r="Z33" s="20">
        <v>3.5</v>
      </c>
      <c r="AA33" s="54">
        <f t="shared" si="3"/>
        <v>5.0999999999999996</v>
      </c>
      <c r="AB33" s="125">
        <v>1</v>
      </c>
      <c r="AC33" s="125"/>
      <c r="AD33" s="125">
        <v>1</v>
      </c>
      <c r="AE33" s="125"/>
      <c r="AF33" s="125"/>
      <c r="AG33" s="125"/>
      <c r="AH33" s="179">
        <v>3</v>
      </c>
      <c r="AI33" s="186">
        <v>6.5</v>
      </c>
      <c r="AJ33" s="157">
        <f t="shared" si="0"/>
        <v>7.25</v>
      </c>
      <c r="AK33" s="5"/>
      <c r="AL33" s="200"/>
      <c r="AM33" s="5"/>
      <c r="AN33" s="5"/>
      <c r="AO33" s="5"/>
      <c r="AP33" s="5"/>
      <c r="AQ33" s="5"/>
      <c r="AR33" s="5"/>
      <c r="AS33" s="5">
        <v>1</v>
      </c>
      <c r="AT33" s="5"/>
      <c r="AU33" s="276">
        <v>5</v>
      </c>
      <c r="AV33" s="227">
        <f t="shared" si="1"/>
        <v>3.5</v>
      </c>
      <c r="AW33" s="276"/>
      <c r="AX33" s="280">
        <f>+EDaLab!Y33</f>
        <v>5</v>
      </c>
      <c r="AY33" s="280">
        <f>+EDaLab!AI33</f>
        <v>4.5357142857142856</v>
      </c>
      <c r="AZ33" s="280">
        <f>+EDaLab!AN33</f>
        <v>0</v>
      </c>
      <c r="BA33" s="280">
        <f t="shared" si="2"/>
        <v>4.5817460317460315</v>
      </c>
    </row>
    <row r="34" spans="1:54" ht="14.25" customHeight="1" thickBot="1">
      <c r="A34" s="354">
        <v>21</v>
      </c>
      <c r="B34" s="354"/>
      <c r="C34" s="353" t="s">
        <v>25</v>
      </c>
      <c r="D34" s="353"/>
      <c r="E34" s="353"/>
      <c r="F34" s="353"/>
      <c r="G34" s="353"/>
      <c r="H34" s="353" t="s">
        <v>215</v>
      </c>
      <c r="I34" s="353"/>
      <c r="J34" s="353"/>
      <c r="K34" s="353"/>
      <c r="L34" s="353"/>
      <c r="M34" s="353"/>
      <c r="N34" s="353"/>
      <c r="O34" s="355" t="s">
        <v>194</v>
      </c>
      <c r="P34" s="355"/>
      <c r="Q34" s="355"/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20">
        <v>2.5</v>
      </c>
      <c r="AA34" s="119">
        <f>+Z34*0.6+SUM(R34:Y34)/8*20*0.4+1</f>
        <v>10.5</v>
      </c>
      <c r="AB34" s="125">
        <v>1</v>
      </c>
      <c r="AC34" s="125">
        <v>0.5</v>
      </c>
      <c r="AD34" s="125">
        <v>1</v>
      </c>
      <c r="AE34" s="125">
        <v>1</v>
      </c>
      <c r="AF34" s="125">
        <v>1</v>
      </c>
      <c r="AG34" s="125">
        <v>1</v>
      </c>
      <c r="AH34" s="179">
        <v>3</v>
      </c>
      <c r="AI34" s="186">
        <v>12.5</v>
      </c>
      <c r="AJ34" s="181">
        <f>+AI34*0.5+AH34/3*20*0.05+(AG34+AF34+AE34+AD34+AC34+AB34)/6*20*0.45+1</f>
        <v>16.5</v>
      </c>
      <c r="AK34" s="5">
        <v>1</v>
      </c>
      <c r="AL34" s="200">
        <v>1</v>
      </c>
      <c r="AM34" s="5">
        <v>1</v>
      </c>
      <c r="AN34" s="5">
        <v>1</v>
      </c>
      <c r="AO34" s="5"/>
      <c r="AP34" s="5">
        <v>1</v>
      </c>
      <c r="AQ34" s="5">
        <v>1</v>
      </c>
      <c r="AR34" s="5">
        <v>1</v>
      </c>
      <c r="AS34" s="5">
        <v>1</v>
      </c>
      <c r="AT34" s="5"/>
      <c r="AU34" s="276">
        <v>11</v>
      </c>
      <c r="AV34" s="255">
        <f t="shared" ref="AV34:AV37" si="8">+AU34*0.5+SUM(AK34:AT34)*2*0.5+1</f>
        <v>14.5</v>
      </c>
      <c r="AW34" s="276"/>
      <c r="AX34" s="280">
        <f>+EDaLab!Y34</f>
        <v>13.1</v>
      </c>
      <c r="AY34" s="280">
        <f>+EDaLab!AI34</f>
        <v>17.25</v>
      </c>
      <c r="AZ34" s="280">
        <f>+EDaLab!AN34</f>
        <v>16.399999999999999</v>
      </c>
      <c r="BA34" s="280">
        <f t="shared" si="2"/>
        <v>14.416666666666666</v>
      </c>
    </row>
    <row r="35" spans="1:54" ht="15" customHeight="1" thickBot="1">
      <c r="A35" s="354">
        <v>22</v>
      </c>
      <c r="B35" s="354"/>
      <c r="C35" s="353" t="s">
        <v>212</v>
      </c>
      <c r="D35" s="353"/>
      <c r="E35" s="353"/>
      <c r="F35" s="353"/>
      <c r="G35" s="353"/>
      <c r="H35" s="353" t="s">
        <v>371</v>
      </c>
      <c r="I35" s="353"/>
      <c r="J35" s="353"/>
      <c r="K35" s="353"/>
      <c r="L35" s="353"/>
      <c r="M35" s="353"/>
      <c r="N35" s="353"/>
      <c r="O35" s="355" t="s">
        <v>372</v>
      </c>
      <c r="P35" s="355"/>
      <c r="Q35" s="355"/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20">
        <v>9</v>
      </c>
      <c r="AA35" s="119">
        <f>+Z35*0.6+SUM(R35:Y35)/8*20*0.4+1</f>
        <v>14.399999999999999</v>
      </c>
      <c r="AB35" s="125">
        <v>1</v>
      </c>
      <c r="AC35" s="125">
        <v>1</v>
      </c>
      <c r="AD35" s="125">
        <v>1</v>
      </c>
      <c r="AE35" s="125">
        <v>1</v>
      </c>
      <c r="AF35" s="125">
        <v>1</v>
      </c>
      <c r="AG35" s="125">
        <v>1</v>
      </c>
      <c r="AH35" s="179">
        <v>3</v>
      </c>
      <c r="AI35" s="186">
        <v>9</v>
      </c>
      <c r="AJ35" s="181">
        <f>+AI35*0.5+AH35/3*20*0.05+(AG35+AF35+AE35+AD35+AC35+AB35)/6*20*0.45+1</f>
        <v>15.5</v>
      </c>
      <c r="AK35" s="5">
        <v>1</v>
      </c>
      <c r="AL35" s="200">
        <v>1</v>
      </c>
      <c r="AM35" s="5">
        <v>1</v>
      </c>
      <c r="AN35" s="5">
        <v>1</v>
      </c>
      <c r="AO35" s="5"/>
      <c r="AP35" s="5">
        <v>1</v>
      </c>
      <c r="AQ35" s="5"/>
      <c r="AR35" s="5">
        <v>1</v>
      </c>
      <c r="AS35" s="5">
        <v>1</v>
      </c>
      <c r="AT35" s="5">
        <v>1</v>
      </c>
      <c r="AU35" s="276">
        <v>10</v>
      </c>
      <c r="AV35" s="259">
        <f>+AU35*0.5+SUM(AK35:AT35)*2*0.5+2</f>
        <v>15</v>
      </c>
      <c r="AW35" s="276"/>
      <c r="AX35" s="280">
        <f>+EDaLab!Y35</f>
        <v>16.400000000000002</v>
      </c>
      <c r="AY35" s="280">
        <f>+EDaLab!AI35</f>
        <v>12.55</v>
      </c>
      <c r="AZ35" s="280">
        <f>+EDaLab!AN35</f>
        <v>12.2</v>
      </c>
      <c r="BA35" s="280">
        <f t="shared" si="2"/>
        <v>14.550000000000002</v>
      </c>
      <c r="BB35" s="287"/>
    </row>
    <row r="36" spans="1:54" ht="14.25" customHeight="1" thickBot="1">
      <c r="A36" s="354">
        <v>23</v>
      </c>
      <c r="B36" s="354"/>
      <c r="C36" s="353" t="s">
        <v>373</v>
      </c>
      <c r="D36" s="353"/>
      <c r="E36" s="353"/>
      <c r="F36" s="353"/>
      <c r="G36" s="353"/>
      <c r="H36" s="353" t="s">
        <v>374</v>
      </c>
      <c r="I36" s="353"/>
      <c r="J36" s="353"/>
      <c r="K36" s="353"/>
      <c r="L36" s="353"/>
      <c r="M36" s="353"/>
      <c r="N36" s="353"/>
      <c r="O36" s="355" t="s">
        <v>193</v>
      </c>
      <c r="P36" s="355"/>
      <c r="Q36" s="355"/>
      <c r="R36" s="5">
        <v>1</v>
      </c>
      <c r="S36" s="5"/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/>
      <c r="Z36" s="20">
        <v>8.5</v>
      </c>
      <c r="AA36" s="119">
        <f>+Z36*0.6+SUM(R36:Y36)/8*20*0.4+1</f>
        <v>12.1</v>
      </c>
      <c r="AB36" s="125">
        <v>1</v>
      </c>
      <c r="AC36" s="125">
        <v>1</v>
      </c>
      <c r="AD36" s="125">
        <v>1</v>
      </c>
      <c r="AE36" s="125">
        <v>1</v>
      </c>
      <c r="AF36" s="125">
        <v>1</v>
      </c>
      <c r="AG36" s="125">
        <v>1</v>
      </c>
      <c r="AH36" s="179">
        <v>3</v>
      </c>
      <c r="AI36" s="186">
        <v>12</v>
      </c>
      <c r="AJ36" s="165">
        <f>+AI36*0.5+AH36/3*20*0.05+(AG36+AF36+AE36+AD36+AC36+AB36)/6*20*0.45+1</f>
        <v>17</v>
      </c>
      <c r="AK36" s="5">
        <v>1</v>
      </c>
      <c r="AL36" s="200">
        <v>1</v>
      </c>
      <c r="AM36" s="5">
        <v>1</v>
      </c>
      <c r="AN36" s="5">
        <v>1</v>
      </c>
      <c r="AO36" s="5"/>
      <c r="AP36" s="5"/>
      <c r="AQ36" s="5"/>
      <c r="AR36" s="5"/>
      <c r="AS36" s="5"/>
      <c r="AT36" s="5"/>
      <c r="AU36" s="276">
        <v>7.5</v>
      </c>
      <c r="AV36" s="255">
        <f t="shared" si="8"/>
        <v>8.75</v>
      </c>
      <c r="AW36" s="276"/>
      <c r="AX36" s="280">
        <f>+EDaLab!Y36</f>
        <v>11.9</v>
      </c>
      <c r="AY36" s="280">
        <f>+EDaLab!AI36</f>
        <v>16.464285714285715</v>
      </c>
      <c r="AZ36" s="280">
        <f>+EDaLab!AN36</f>
        <v>10.4</v>
      </c>
      <c r="BA36" s="280">
        <f t="shared" si="2"/>
        <v>12.718253968253968</v>
      </c>
    </row>
    <row r="37" spans="1:54" ht="14.25" customHeight="1" thickBot="1">
      <c r="A37" s="354">
        <v>24</v>
      </c>
      <c r="B37" s="354"/>
      <c r="C37" s="353" t="s">
        <v>375</v>
      </c>
      <c r="D37" s="353"/>
      <c r="E37" s="353"/>
      <c r="F37" s="353"/>
      <c r="G37" s="353"/>
      <c r="H37" s="353" t="s">
        <v>376</v>
      </c>
      <c r="I37" s="353"/>
      <c r="J37" s="353"/>
      <c r="K37" s="353"/>
      <c r="L37" s="353"/>
      <c r="M37" s="353"/>
      <c r="N37" s="353"/>
      <c r="O37" s="355" t="s">
        <v>192</v>
      </c>
      <c r="P37" s="355"/>
      <c r="Q37" s="355"/>
      <c r="R37" s="5"/>
      <c r="S37" s="5"/>
      <c r="T37" s="5"/>
      <c r="U37" s="5"/>
      <c r="V37" s="5"/>
      <c r="W37" s="5"/>
      <c r="X37" s="5"/>
      <c r="Y37" s="5">
        <v>1</v>
      </c>
      <c r="Z37" s="20">
        <v>3.5</v>
      </c>
      <c r="AA37" s="54">
        <f t="shared" si="3"/>
        <v>3.1</v>
      </c>
      <c r="AB37" s="125"/>
      <c r="AC37" s="125"/>
      <c r="AD37" s="125">
        <v>0.5</v>
      </c>
      <c r="AE37" s="125"/>
      <c r="AF37" s="125"/>
      <c r="AG37" s="125"/>
      <c r="AH37" s="125"/>
      <c r="AI37" s="186">
        <v>1.5</v>
      </c>
      <c r="AJ37" s="157">
        <f t="shared" si="0"/>
        <v>1.5</v>
      </c>
      <c r="AK37" s="5"/>
      <c r="AL37" s="200"/>
      <c r="AM37" s="5"/>
      <c r="AN37" s="5"/>
      <c r="AO37" s="5"/>
      <c r="AP37" s="5"/>
      <c r="AQ37" s="5"/>
      <c r="AR37" s="5"/>
      <c r="AS37" s="5"/>
      <c r="AT37" s="5"/>
      <c r="AU37" s="276">
        <v>3</v>
      </c>
      <c r="AV37" s="255">
        <f t="shared" si="8"/>
        <v>2.5</v>
      </c>
      <c r="AW37" s="276">
        <v>4</v>
      </c>
      <c r="AX37" s="280">
        <f>+EDaLab!Y37</f>
        <v>0</v>
      </c>
      <c r="AY37" s="280">
        <f>+EDaLab!AI37</f>
        <v>0</v>
      </c>
      <c r="AZ37" s="280">
        <f>+EDaLab!AN37</f>
        <v>0</v>
      </c>
      <c r="BA37" s="280">
        <f t="shared" si="2"/>
        <v>1.5777777777777777</v>
      </c>
    </row>
    <row r="38" spans="1:54" ht="15" customHeight="1" thickBot="1">
      <c r="A38" s="354">
        <v>25</v>
      </c>
      <c r="B38" s="354"/>
      <c r="C38" s="353" t="s">
        <v>377</v>
      </c>
      <c r="D38" s="353"/>
      <c r="E38" s="353"/>
      <c r="F38" s="353"/>
      <c r="G38" s="353"/>
      <c r="H38" s="353" t="s">
        <v>378</v>
      </c>
      <c r="I38" s="353"/>
      <c r="J38" s="353"/>
      <c r="K38" s="353"/>
      <c r="L38" s="353"/>
      <c r="M38" s="353"/>
      <c r="N38" s="353"/>
      <c r="O38" s="355" t="s">
        <v>193</v>
      </c>
      <c r="P38" s="355"/>
      <c r="Q38" s="355"/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20">
        <v>5.5</v>
      </c>
      <c r="AA38" s="119">
        <f>+Z38*0.6+SUM(R38:Y38)/8*20*0.4+1</f>
        <v>12.3</v>
      </c>
      <c r="AB38" s="125">
        <v>1</v>
      </c>
      <c r="AC38" s="125">
        <v>1</v>
      </c>
      <c r="AD38" s="125">
        <v>1</v>
      </c>
      <c r="AE38" s="125">
        <v>1</v>
      </c>
      <c r="AF38" s="125">
        <v>1</v>
      </c>
      <c r="AG38" s="125">
        <v>1</v>
      </c>
      <c r="AH38" s="179">
        <v>3</v>
      </c>
      <c r="AI38" s="186">
        <v>7.5</v>
      </c>
      <c r="AJ38" s="165">
        <f>+AI38*0.5+AH38/3*20*0.05+(AG38+AF38+AE38+AD38+AC38+AB38)/6*20*0.45+1</f>
        <v>14.75</v>
      </c>
      <c r="AK38" s="5">
        <v>1</v>
      </c>
      <c r="AL38" s="200">
        <v>1</v>
      </c>
      <c r="AM38" s="5">
        <v>1</v>
      </c>
      <c r="AN38" s="5">
        <v>1</v>
      </c>
      <c r="AO38" s="5"/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276">
        <v>7.5</v>
      </c>
      <c r="AV38" s="255">
        <f t="shared" ref="AV38" si="9">+AU38*0.5+SUM(AK38:AT38)*2*0.5+1</f>
        <v>13.75</v>
      </c>
      <c r="AW38" s="276"/>
      <c r="AX38" s="280">
        <f>+EDaLab!Y38</f>
        <v>13.4</v>
      </c>
      <c r="AY38" s="280">
        <f>+EDaLab!AI38</f>
        <v>16.12142857142857</v>
      </c>
      <c r="AZ38" s="280">
        <f>+EDaLab!AN38</f>
        <v>15.4</v>
      </c>
      <c r="BA38" s="280">
        <f t="shared" si="2"/>
        <v>14.057936507936505</v>
      </c>
    </row>
    <row r="39" spans="1:54" ht="14.25" customHeight="1" thickBot="1">
      <c r="A39" s="354">
        <v>26</v>
      </c>
      <c r="B39" s="354"/>
      <c r="C39" s="353" t="s">
        <v>379</v>
      </c>
      <c r="D39" s="353"/>
      <c r="E39" s="353"/>
      <c r="F39" s="353"/>
      <c r="G39" s="353"/>
      <c r="H39" s="353" t="s">
        <v>380</v>
      </c>
      <c r="I39" s="353"/>
      <c r="J39" s="353"/>
      <c r="K39" s="353"/>
      <c r="L39" s="353"/>
      <c r="M39" s="353"/>
      <c r="N39" s="353"/>
      <c r="O39" s="355" t="s">
        <v>193</v>
      </c>
      <c r="P39" s="355"/>
      <c r="Q39" s="355"/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20">
        <v>8</v>
      </c>
      <c r="AA39" s="54">
        <f t="shared" si="3"/>
        <v>12.8</v>
      </c>
      <c r="AB39" s="125">
        <v>1</v>
      </c>
      <c r="AC39" s="125">
        <v>1</v>
      </c>
      <c r="AD39" s="125">
        <v>1</v>
      </c>
      <c r="AE39" s="125">
        <v>1</v>
      </c>
      <c r="AF39" s="125">
        <v>1</v>
      </c>
      <c r="AG39" s="125">
        <v>1</v>
      </c>
      <c r="AH39" s="179">
        <v>3</v>
      </c>
      <c r="AI39" s="186">
        <v>10</v>
      </c>
      <c r="AJ39" s="157">
        <f t="shared" si="0"/>
        <v>15</v>
      </c>
      <c r="AK39" s="5">
        <v>1</v>
      </c>
      <c r="AL39" s="200"/>
      <c r="AM39" s="5">
        <v>1</v>
      </c>
      <c r="AN39" s="5">
        <v>1</v>
      </c>
      <c r="AO39" s="5"/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276">
        <v>14.5</v>
      </c>
      <c r="AV39" s="255">
        <f t="shared" ref="AV39:AV42" si="10">+AU39*0.5+SUM(AK39:AT39)*2*0.5+1</f>
        <v>16.25</v>
      </c>
      <c r="AW39" s="276"/>
      <c r="AX39" s="280">
        <f>+EDaLab!Y39</f>
        <v>12.8</v>
      </c>
      <c r="AY39" s="280">
        <f>+EDaLab!AI39</f>
        <v>16.5</v>
      </c>
      <c r="AZ39" s="280">
        <f>+EDaLab!AN39</f>
        <v>16.600000000000001</v>
      </c>
      <c r="BA39" s="280">
        <f t="shared" si="2"/>
        <v>14.888888888888891</v>
      </c>
    </row>
    <row r="40" spans="1:54" ht="15" customHeight="1" thickBot="1">
      <c r="A40" s="354">
        <v>27</v>
      </c>
      <c r="B40" s="354"/>
      <c r="C40" s="353" t="s">
        <v>381</v>
      </c>
      <c r="D40" s="353"/>
      <c r="E40" s="353"/>
      <c r="F40" s="353"/>
      <c r="G40" s="353"/>
      <c r="H40" s="353" t="s">
        <v>382</v>
      </c>
      <c r="I40" s="353"/>
      <c r="J40" s="353"/>
      <c r="K40" s="353"/>
      <c r="L40" s="353"/>
      <c r="M40" s="353"/>
      <c r="N40" s="353"/>
      <c r="O40" s="355" t="s">
        <v>367</v>
      </c>
      <c r="P40" s="355"/>
      <c r="Q40" s="355"/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20">
        <v>4</v>
      </c>
      <c r="AA40" s="54">
        <f t="shared" si="3"/>
        <v>10.4</v>
      </c>
      <c r="AB40" s="125">
        <v>1</v>
      </c>
      <c r="AC40" s="125">
        <v>0.5</v>
      </c>
      <c r="AD40" s="125">
        <v>1</v>
      </c>
      <c r="AE40" s="125">
        <v>1</v>
      </c>
      <c r="AF40" s="125">
        <v>1</v>
      </c>
      <c r="AG40" s="125">
        <v>1</v>
      </c>
      <c r="AH40" s="179">
        <v>3</v>
      </c>
      <c r="AI40" s="186">
        <v>6</v>
      </c>
      <c r="AJ40" s="157">
        <f t="shared" si="0"/>
        <v>12.25</v>
      </c>
      <c r="AK40" s="5">
        <v>1</v>
      </c>
      <c r="AL40" s="200">
        <v>1</v>
      </c>
      <c r="AM40" s="5">
        <v>1</v>
      </c>
      <c r="AN40" s="5">
        <v>1</v>
      </c>
      <c r="AO40" s="5"/>
      <c r="AP40" s="5">
        <v>1</v>
      </c>
      <c r="AQ40" s="5">
        <v>1</v>
      </c>
      <c r="AR40" s="5">
        <v>1</v>
      </c>
      <c r="AS40" s="5">
        <v>1</v>
      </c>
      <c r="AT40" s="5"/>
      <c r="AU40" s="276">
        <v>16</v>
      </c>
      <c r="AV40" s="255">
        <f t="shared" si="10"/>
        <v>17</v>
      </c>
      <c r="AW40" s="276"/>
      <c r="AX40" s="280">
        <f>+EDaLab!Y40</f>
        <v>11.5</v>
      </c>
      <c r="AY40" s="280">
        <f>+EDaLab!AI40</f>
        <v>15.607142857142858</v>
      </c>
      <c r="AZ40" s="280">
        <f>+EDaLab!AN40</f>
        <v>15.4</v>
      </c>
      <c r="BA40" s="280">
        <f t="shared" si="2"/>
        <v>13.534126984126985</v>
      </c>
    </row>
    <row r="41" spans="1:54" ht="14.25" customHeight="1" thickBot="1">
      <c r="A41" s="354">
        <v>28</v>
      </c>
      <c r="B41" s="354"/>
      <c r="C41" s="353" t="s">
        <v>368</v>
      </c>
      <c r="D41" s="353"/>
      <c r="E41" s="353"/>
      <c r="F41" s="353"/>
      <c r="G41" s="353"/>
      <c r="H41" s="353" t="s">
        <v>369</v>
      </c>
      <c r="I41" s="353"/>
      <c r="J41" s="353"/>
      <c r="K41" s="353"/>
      <c r="L41" s="353"/>
      <c r="M41" s="353"/>
      <c r="N41" s="353"/>
      <c r="O41" s="355" t="s">
        <v>193</v>
      </c>
      <c r="P41" s="355"/>
      <c r="Q41" s="355"/>
      <c r="R41" s="5">
        <v>1</v>
      </c>
      <c r="S41" s="5"/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/>
      <c r="Z41" s="20">
        <v>6.5</v>
      </c>
      <c r="AA41" s="119">
        <f>+Z41*0.6+SUM(R41:Y41)/8*20*0.4+1</f>
        <v>10.9</v>
      </c>
      <c r="AB41" s="125">
        <v>1</v>
      </c>
      <c r="AC41" s="125">
        <v>1</v>
      </c>
      <c r="AD41" s="125">
        <v>1</v>
      </c>
      <c r="AE41" s="125">
        <v>1</v>
      </c>
      <c r="AF41" s="125">
        <v>1</v>
      </c>
      <c r="AG41" s="125"/>
      <c r="AH41" s="179">
        <v>1</v>
      </c>
      <c r="AI41" s="186">
        <v>9.5</v>
      </c>
      <c r="AJ41" s="165">
        <f>+AI41*0.5+AH41/3*20*0.05+(AG41+AF41+AE41+AD41+AC41+AB41)/6*20*0.45+1</f>
        <v>13.583333333333334</v>
      </c>
      <c r="AK41" s="5">
        <v>1</v>
      </c>
      <c r="AL41" s="200"/>
      <c r="AM41" s="5"/>
      <c r="AN41" s="5"/>
      <c r="AO41" s="5"/>
      <c r="AP41" s="5">
        <v>1</v>
      </c>
      <c r="AQ41" s="5"/>
      <c r="AR41" s="5"/>
      <c r="AS41" s="5"/>
      <c r="AT41" s="5">
        <v>1</v>
      </c>
      <c r="AU41" s="276">
        <v>15</v>
      </c>
      <c r="AV41" s="255">
        <f t="shared" si="10"/>
        <v>11.5</v>
      </c>
      <c r="AW41" s="276"/>
      <c r="AX41" s="280">
        <f>+EDaLab!Y41</f>
        <v>15.8</v>
      </c>
      <c r="AY41" s="280">
        <f>+EDaLab!AI41</f>
        <v>17.571428571428569</v>
      </c>
      <c r="AZ41" s="280">
        <f>+EDaLab!AN41</f>
        <v>15.6</v>
      </c>
      <c r="BA41" s="280">
        <f t="shared" si="2"/>
        <v>13.437566137566137</v>
      </c>
    </row>
    <row r="42" spans="1:54" ht="14.25" customHeight="1" thickBot="1">
      <c r="A42" s="354">
        <v>29</v>
      </c>
      <c r="B42" s="354"/>
      <c r="C42" s="353" t="s">
        <v>370</v>
      </c>
      <c r="D42" s="353"/>
      <c r="E42" s="353"/>
      <c r="F42" s="353"/>
      <c r="G42" s="353"/>
      <c r="H42" s="353" t="s">
        <v>525</v>
      </c>
      <c r="I42" s="353"/>
      <c r="J42" s="353"/>
      <c r="K42" s="353"/>
      <c r="L42" s="353"/>
      <c r="M42" s="353"/>
      <c r="N42" s="353"/>
      <c r="O42" s="355" t="s">
        <v>506</v>
      </c>
      <c r="P42" s="355"/>
      <c r="Q42" s="355"/>
      <c r="R42" s="5">
        <v>1</v>
      </c>
      <c r="S42" s="5">
        <v>0.5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20">
        <v>12</v>
      </c>
      <c r="AA42" s="54">
        <f t="shared" si="3"/>
        <v>14.7</v>
      </c>
      <c r="AB42" s="125">
        <v>1</v>
      </c>
      <c r="AC42" s="125">
        <v>0.5</v>
      </c>
      <c r="AD42" s="125">
        <v>1</v>
      </c>
      <c r="AE42" s="125">
        <v>0.5</v>
      </c>
      <c r="AF42" s="125">
        <v>1</v>
      </c>
      <c r="AG42" s="125">
        <v>1</v>
      </c>
      <c r="AH42" s="179">
        <v>3</v>
      </c>
      <c r="AI42" s="186">
        <v>8</v>
      </c>
      <c r="AJ42" s="157">
        <f t="shared" si="0"/>
        <v>12.5</v>
      </c>
      <c r="AK42" s="5">
        <v>1</v>
      </c>
      <c r="AL42" s="200">
        <v>1</v>
      </c>
      <c r="AM42" s="5">
        <v>1</v>
      </c>
      <c r="AN42" s="5">
        <v>1</v>
      </c>
      <c r="AO42" s="5"/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276">
        <v>10</v>
      </c>
      <c r="AV42" s="255">
        <f t="shared" si="10"/>
        <v>15</v>
      </c>
      <c r="AW42" s="276"/>
      <c r="AX42" s="280">
        <f>+EDaLab!Y42</f>
        <v>13.700000000000001</v>
      </c>
      <c r="AY42" s="280">
        <f>+EDaLab!AI42</f>
        <v>17.071428571428569</v>
      </c>
      <c r="AZ42" s="280">
        <f>+EDaLab!AN42</f>
        <v>15.4</v>
      </c>
      <c r="BA42" s="280">
        <f t="shared" si="2"/>
        <v>14.507936507936508</v>
      </c>
    </row>
    <row r="43" spans="1:54" ht="15" customHeight="1" thickBot="1">
      <c r="A43" s="354">
        <v>30</v>
      </c>
      <c r="B43" s="354"/>
      <c r="C43" s="353" t="s">
        <v>325</v>
      </c>
      <c r="D43" s="353"/>
      <c r="E43" s="353"/>
      <c r="F43" s="353"/>
      <c r="G43" s="353"/>
      <c r="H43" s="353" t="s">
        <v>326</v>
      </c>
      <c r="I43" s="353"/>
      <c r="J43" s="353"/>
      <c r="K43" s="353"/>
      <c r="L43" s="353"/>
      <c r="M43" s="353"/>
      <c r="N43" s="353"/>
      <c r="O43" s="355" t="s">
        <v>345</v>
      </c>
      <c r="P43" s="355"/>
      <c r="Q43" s="355"/>
      <c r="R43" s="5"/>
      <c r="S43" s="5"/>
      <c r="T43" s="5"/>
      <c r="U43" s="5"/>
      <c r="V43" s="5">
        <v>1</v>
      </c>
      <c r="W43" s="5">
        <v>1</v>
      </c>
      <c r="X43" s="5">
        <v>1</v>
      </c>
      <c r="Y43" s="5"/>
      <c r="Z43" s="20">
        <v>8</v>
      </c>
      <c r="AA43" s="54">
        <f t="shared" si="3"/>
        <v>7.8</v>
      </c>
      <c r="AB43" s="125">
        <v>1</v>
      </c>
      <c r="AC43" s="125"/>
      <c r="AD43" s="125">
        <v>1</v>
      </c>
      <c r="AE43" s="125">
        <v>1</v>
      </c>
      <c r="AF43" s="125"/>
      <c r="AG43" s="125">
        <v>1</v>
      </c>
      <c r="AH43" s="179">
        <v>3</v>
      </c>
      <c r="AI43" s="186">
        <v>4</v>
      </c>
      <c r="AJ43" s="157">
        <f t="shared" si="0"/>
        <v>9</v>
      </c>
      <c r="AK43" s="5">
        <v>1</v>
      </c>
      <c r="AL43" s="200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276">
        <v>10</v>
      </c>
      <c r="AV43" s="227">
        <f t="shared" si="1"/>
        <v>15</v>
      </c>
      <c r="AW43" s="276"/>
      <c r="AX43" s="280">
        <f>+EDaLab!Y43</f>
        <v>0</v>
      </c>
      <c r="AY43" s="280">
        <f>+EDaLab!AI43</f>
        <v>0</v>
      </c>
      <c r="AZ43" s="280">
        <f>+EDaLab!AN43</f>
        <v>0</v>
      </c>
      <c r="BA43" s="280">
        <f t="shared" si="2"/>
        <v>7.0666666666666664</v>
      </c>
    </row>
    <row r="44" spans="1:54" ht="14.25" customHeight="1" thickBot="1">
      <c r="A44" s="354">
        <v>31</v>
      </c>
      <c r="B44" s="354"/>
      <c r="C44" s="353" t="s">
        <v>176</v>
      </c>
      <c r="D44" s="353"/>
      <c r="E44" s="353"/>
      <c r="F44" s="353"/>
      <c r="G44" s="353"/>
      <c r="H44" s="353" t="s">
        <v>177</v>
      </c>
      <c r="I44" s="353"/>
      <c r="J44" s="353"/>
      <c r="K44" s="353"/>
      <c r="L44" s="353"/>
      <c r="M44" s="353"/>
      <c r="N44" s="353"/>
      <c r="O44" s="355" t="s">
        <v>372</v>
      </c>
      <c r="P44" s="355"/>
      <c r="Q44" s="355"/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20">
        <v>11.5</v>
      </c>
      <c r="AA44" s="119">
        <f>+Z44*0.6+SUM(R44:Y44)/8*20*0.4+1</f>
        <v>15.899999999999999</v>
      </c>
      <c r="AB44" s="125">
        <v>1</v>
      </c>
      <c r="AC44" s="125">
        <v>1</v>
      </c>
      <c r="AD44" s="125">
        <v>1</v>
      </c>
      <c r="AE44" s="125">
        <v>1</v>
      </c>
      <c r="AF44" s="125">
        <v>1</v>
      </c>
      <c r="AG44" s="125">
        <v>1</v>
      </c>
      <c r="AH44" s="179">
        <v>3</v>
      </c>
      <c r="AI44" s="186">
        <v>11.5</v>
      </c>
      <c r="AJ44" s="181">
        <f>+AI44*0.5+AH44/3*20*0.05+(AG44+AF44+AE44+AD44+AC44+AB44)/6*20*0.45+1</f>
        <v>16.75</v>
      </c>
      <c r="AK44" s="5">
        <v>1</v>
      </c>
      <c r="AL44" s="200">
        <v>1</v>
      </c>
      <c r="AM44" s="5">
        <v>1</v>
      </c>
      <c r="AN44" s="5">
        <v>1</v>
      </c>
      <c r="AO44" s="5"/>
      <c r="AP44" s="5">
        <v>1</v>
      </c>
      <c r="AQ44" s="5"/>
      <c r="AR44" s="5">
        <v>1</v>
      </c>
      <c r="AS44" s="5">
        <v>1</v>
      </c>
      <c r="AT44" s="5">
        <v>1</v>
      </c>
      <c r="AU44" s="276">
        <v>13.5</v>
      </c>
      <c r="AV44" s="255">
        <f>+AU44*0.5+SUM(AK44:AT44)*2*0.5+1</f>
        <v>15.75</v>
      </c>
      <c r="AW44" s="276"/>
      <c r="AX44" s="280">
        <f>+EDaLab!Y44</f>
        <v>13</v>
      </c>
      <c r="AY44" s="280">
        <f>+EDaLab!AI44</f>
        <v>12.528571428571428</v>
      </c>
      <c r="AZ44" s="280">
        <f>+EDaLab!AN44</f>
        <v>11</v>
      </c>
      <c r="BA44" s="280">
        <f t="shared" si="2"/>
        <v>14.814285714285711</v>
      </c>
    </row>
    <row r="45" spans="1:54" ht="15" customHeight="1" thickBot="1">
      <c r="A45" s="354">
        <v>32</v>
      </c>
      <c r="B45" s="354"/>
      <c r="C45" s="353" t="s">
        <v>552</v>
      </c>
      <c r="D45" s="353"/>
      <c r="E45" s="353"/>
      <c r="F45" s="353"/>
      <c r="G45" s="353"/>
      <c r="H45" s="353" t="s">
        <v>591</v>
      </c>
      <c r="I45" s="353"/>
      <c r="J45" s="353"/>
      <c r="K45" s="353"/>
      <c r="L45" s="353"/>
      <c r="M45" s="353"/>
      <c r="N45" s="353"/>
      <c r="O45" s="355" t="s">
        <v>240</v>
      </c>
      <c r="P45" s="355"/>
      <c r="Q45" s="355"/>
      <c r="R45" s="5">
        <v>1</v>
      </c>
      <c r="S45" s="5"/>
      <c r="T45" s="5">
        <v>1</v>
      </c>
      <c r="U45" s="5">
        <v>1</v>
      </c>
      <c r="V45" s="5">
        <v>1</v>
      </c>
      <c r="W45" s="5"/>
      <c r="X45" s="5">
        <v>1</v>
      </c>
      <c r="Y45" s="5">
        <v>1</v>
      </c>
      <c r="Z45" s="20">
        <v>1</v>
      </c>
      <c r="AA45" s="54">
        <f t="shared" si="3"/>
        <v>6.6</v>
      </c>
      <c r="AB45" s="125">
        <v>1</v>
      </c>
      <c r="AC45" s="125">
        <v>0.5</v>
      </c>
      <c r="AD45" s="125">
        <v>1</v>
      </c>
      <c r="AE45" s="125"/>
      <c r="AF45" s="125"/>
      <c r="AG45" s="125"/>
      <c r="AH45" s="179">
        <v>1</v>
      </c>
      <c r="AI45" s="186"/>
      <c r="AJ45" s="157">
        <f t="shared" si="0"/>
        <v>4.0833333333333339</v>
      </c>
      <c r="AK45" s="5"/>
      <c r="AL45" s="200"/>
      <c r="AM45" s="5"/>
      <c r="AN45" s="5"/>
      <c r="AO45" s="5"/>
      <c r="AP45" s="5"/>
      <c r="AQ45" s="5"/>
      <c r="AR45" s="5"/>
      <c r="AS45" s="5"/>
      <c r="AT45" s="5"/>
      <c r="AU45" s="276"/>
      <c r="AV45" s="227">
        <f t="shared" si="1"/>
        <v>0</v>
      </c>
      <c r="AW45" s="276"/>
      <c r="AX45" s="280">
        <f>+EDaLab!Y45</f>
        <v>8.3000000000000007</v>
      </c>
      <c r="AY45" s="280">
        <f>+EDaLab!AI45</f>
        <v>0</v>
      </c>
      <c r="AZ45" s="280">
        <f>+EDaLab!AN45</f>
        <v>0</v>
      </c>
      <c r="BA45" s="280">
        <f t="shared" si="2"/>
        <v>3.2962962962962963</v>
      </c>
    </row>
    <row r="46" spans="1:54" ht="14.25" customHeight="1" thickBot="1">
      <c r="A46" s="354">
        <v>33</v>
      </c>
      <c r="B46" s="354"/>
      <c r="C46" s="353" t="s">
        <v>496</v>
      </c>
      <c r="D46" s="353"/>
      <c r="E46" s="353"/>
      <c r="F46" s="353"/>
      <c r="G46" s="353"/>
      <c r="H46" s="353" t="s">
        <v>523</v>
      </c>
      <c r="I46" s="353"/>
      <c r="J46" s="353"/>
      <c r="K46" s="353"/>
      <c r="L46" s="353"/>
      <c r="M46" s="353"/>
      <c r="N46" s="353"/>
      <c r="O46" s="355" t="s">
        <v>193</v>
      </c>
      <c r="P46" s="355"/>
      <c r="Q46" s="355"/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/>
      <c r="Z46" s="20">
        <v>11.5</v>
      </c>
      <c r="AA46" s="54">
        <f t="shared" si="3"/>
        <v>13.899999999999999</v>
      </c>
      <c r="AB46" s="125">
        <v>1</v>
      </c>
      <c r="AC46" s="125">
        <v>0.5</v>
      </c>
      <c r="AD46" s="125">
        <v>1</v>
      </c>
      <c r="AE46" s="125">
        <v>1</v>
      </c>
      <c r="AF46" s="125">
        <v>1</v>
      </c>
      <c r="AG46" s="125">
        <v>1</v>
      </c>
      <c r="AH46" s="179">
        <v>3</v>
      </c>
      <c r="AI46" s="186">
        <v>10</v>
      </c>
      <c r="AJ46" s="157">
        <f t="shared" si="0"/>
        <v>14.25</v>
      </c>
      <c r="AK46" s="5">
        <v>1</v>
      </c>
      <c r="AL46" s="200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276">
        <v>14.5</v>
      </c>
      <c r="AV46" s="255">
        <f t="shared" ref="AV46" si="11">+AU46*0.5+SUM(AK46:AT46)*2*0.5+1</f>
        <v>18.25</v>
      </c>
      <c r="AW46" s="276"/>
      <c r="AX46" s="280">
        <f>+EDaLab!Y46</f>
        <v>16.2</v>
      </c>
      <c r="AY46" s="280">
        <f>+EDaLab!AI46</f>
        <v>17.214285714285715</v>
      </c>
      <c r="AZ46" s="280">
        <f>+EDaLab!AN46</f>
        <v>15.799999999999999</v>
      </c>
      <c r="BA46" s="280">
        <f t="shared" si="2"/>
        <v>15.779365079365078</v>
      </c>
    </row>
    <row r="47" spans="1:54" ht="14.25" customHeight="1" thickBot="1">
      <c r="A47" s="354">
        <v>34</v>
      </c>
      <c r="B47" s="354"/>
      <c r="C47" s="353" t="s">
        <v>524</v>
      </c>
      <c r="D47" s="353"/>
      <c r="E47" s="353"/>
      <c r="F47" s="353"/>
      <c r="G47" s="353"/>
      <c r="H47" s="353" t="s">
        <v>542</v>
      </c>
      <c r="I47" s="353"/>
      <c r="J47" s="353"/>
      <c r="K47" s="353"/>
      <c r="L47" s="353"/>
      <c r="M47" s="353"/>
      <c r="N47" s="353"/>
      <c r="O47" s="355" t="s">
        <v>348</v>
      </c>
      <c r="P47" s="355"/>
      <c r="Q47" s="355"/>
      <c r="R47" s="5"/>
      <c r="S47" s="5"/>
      <c r="T47" s="5">
        <v>1</v>
      </c>
      <c r="U47" s="5"/>
      <c r="V47" s="5">
        <v>1</v>
      </c>
      <c r="W47" s="5"/>
      <c r="X47" s="5"/>
      <c r="Y47" s="5"/>
      <c r="Z47" s="20">
        <v>10</v>
      </c>
      <c r="AA47" s="54">
        <f t="shared" si="3"/>
        <v>8</v>
      </c>
      <c r="AB47" s="125">
        <v>1</v>
      </c>
      <c r="AC47" s="125"/>
      <c r="AD47" s="125"/>
      <c r="AE47" s="125"/>
      <c r="AF47" s="125"/>
      <c r="AG47" s="125"/>
      <c r="AH47" s="125"/>
      <c r="AI47" s="186"/>
      <c r="AJ47" s="157">
        <f t="shared" si="0"/>
        <v>1.5</v>
      </c>
      <c r="AK47" s="5"/>
      <c r="AL47" s="200"/>
      <c r="AM47" s="5"/>
      <c r="AN47" s="5"/>
      <c r="AO47" s="5"/>
      <c r="AP47" s="5"/>
      <c r="AQ47" s="5"/>
      <c r="AR47" s="5"/>
      <c r="AS47" s="5"/>
      <c r="AT47" s="5"/>
      <c r="AU47" s="276"/>
      <c r="AV47" s="227">
        <f t="shared" si="1"/>
        <v>0</v>
      </c>
      <c r="AW47" s="276"/>
      <c r="AX47" s="280">
        <f>+EDaLab!Y47</f>
        <v>0.75</v>
      </c>
      <c r="AY47" s="280">
        <f>+EDaLab!AI47</f>
        <v>0</v>
      </c>
      <c r="AZ47" s="280">
        <f>+EDaLab!AN47</f>
        <v>0</v>
      </c>
      <c r="BA47" s="280">
        <f t="shared" si="2"/>
        <v>2.1944444444444442</v>
      </c>
    </row>
    <row r="48" spans="1:54" ht="15" customHeight="1" thickBot="1">
      <c r="A48" s="354">
        <v>35</v>
      </c>
      <c r="B48" s="354"/>
      <c r="C48" s="353" t="s">
        <v>543</v>
      </c>
      <c r="D48" s="353"/>
      <c r="E48" s="353"/>
      <c r="F48" s="353"/>
      <c r="G48" s="353"/>
      <c r="H48" s="353" t="s">
        <v>544</v>
      </c>
      <c r="I48" s="353"/>
      <c r="J48" s="353"/>
      <c r="K48" s="353"/>
      <c r="L48" s="353"/>
      <c r="M48" s="353"/>
      <c r="N48" s="353"/>
      <c r="O48" s="355" t="s">
        <v>196</v>
      </c>
      <c r="P48" s="355"/>
      <c r="Q48" s="355"/>
      <c r="R48" s="5"/>
      <c r="S48" s="5"/>
      <c r="T48" s="5"/>
      <c r="U48" s="5"/>
      <c r="V48" s="5"/>
      <c r="W48" s="5"/>
      <c r="X48" s="5"/>
      <c r="Y48" s="5"/>
      <c r="Z48" s="20">
        <v>6</v>
      </c>
      <c r="AA48" s="54">
        <f t="shared" si="3"/>
        <v>3.5999999999999996</v>
      </c>
      <c r="AB48" s="125"/>
      <c r="AC48" s="125"/>
      <c r="AD48" s="125"/>
      <c r="AE48" s="125"/>
      <c r="AF48" s="125"/>
      <c r="AG48" s="125"/>
      <c r="AH48" s="125"/>
      <c r="AI48" s="186">
        <v>2</v>
      </c>
      <c r="AJ48" s="157">
        <f t="shared" si="0"/>
        <v>1</v>
      </c>
      <c r="AK48" s="5"/>
      <c r="AL48" s="200"/>
      <c r="AM48" s="5">
        <v>1</v>
      </c>
      <c r="AN48" s="5"/>
      <c r="AO48" s="5"/>
      <c r="AP48" s="5"/>
      <c r="AQ48" s="5"/>
      <c r="AR48" s="5"/>
      <c r="AS48" s="5"/>
      <c r="AT48" s="5"/>
      <c r="AU48" s="276">
        <v>3</v>
      </c>
      <c r="AV48" s="255">
        <f t="shared" ref="AV48:AV51" si="12">+AU48*0.5+SUM(AK48:AT48)*2*0.5+1</f>
        <v>3.5</v>
      </c>
      <c r="AW48" s="276"/>
      <c r="AX48" s="280">
        <f>+EDaLab!Y48</f>
        <v>6.25</v>
      </c>
      <c r="AY48" s="280">
        <f>+EDaLab!AI48</f>
        <v>7.2142857142857144</v>
      </c>
      <c r="AZ48" s="280">
        <f>+EDaLab!AN48</f>
        <v>12.4</v>
      </c>
      <c r="BA48" s="280">
        <f t="shared" si="2"/>
        <v>4.6738095238095241</v>
      </c>
    </row>
    <row r="49" spans="1:54" ht="14.25" customHeight="1" thickBot="1">
      <c r="A49" s="354">
        <v>36</v>
      </c>
      <c r="B49" s="354"/>
      <c r="C49" s="353" t="s">
        <v>545</v>
      </c>
      <c r="D49" s="353"/>
      <c r="E49" s="353"/>
      <c r="F49" s="353"/>
      <c r="G49" s="353"/>
      <c r="H49" s="353" t="s">
        <v>546</v>
      </c>
      <c r="I49" s="353"/>
      <c r="J49" s="353"/>
      <c r="K49" s="353"/>
      <c r="L49" s="353"/>
      <c r="M49" s="353"/>
      <c r="N49" s="353"/>
      <c r="O49" s="355" t="s">
        <v>193</v>
      </c>
      <c r="P49" s="355"/>
      <c r="Q49" s="355"/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20">
        <v>6</v>
      </c>
      <c r="AA49" s="54">
        <f t="shared" si="3"/>
        <v>11.6</v>
      </c>
      <c r="AB49" s="125">
        <v>1</v>
      </c>
      <c r="AC49" s="125">
        <v>0.5</v>
      </c>
      <c r="AD49" s="125">
        <v>1</v>
      </c>
      <c r="AE49" s="125">
        <v>1</v>
      </c>
      <c r="AF49" s="125">
        <v>1</v>
      </c>
      <c r="AG49" s="125">
        <v>1</v>
      </c>
      <c r="AH49" s="179">
        <v>3</v>
      </c>
      <c r="AI49" s="186">
        <v>11</v>
      </c>
      <c r="AJ49" s="165">
        <f>+AI49*0.5+AH49/3*20*0.05+(AG49+AF49+AE49+AD49+AC49+AB49)/6*20*0.45+1</f>
        <v>15.75</v>
      </c>
      <c r="AK49" s="5">
        <v>1</v>
      </c>
      <c r="AL49" s="200"/>
      <c r="AM49" s="5">
        <v>1</v>
      </c>
      <c r="AN49" s="5">
        <v>1</v>
      </c>
      <c r="AO49" s="5"/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276">
        <v>3.5</v>
      </c>
      <c r="AV49" s="255">
        <f t="shared" si="12"/>
        <v>10.75</v>
      </c>
      <c r="AW49" s="276"/>
      <c r="AX49" s="280">
        <f>+EDaLab!Y49</f>
        <v>13.799999999999999</v>
      </c>
      <c r="AY49" s="280">
        <f>+EDaLab!AI49</f>
        <v>16.164285714285715</v>
      </c>
      <c r="AZ49" s="280">
        <f>+EDaLab!AN49</f>
        <v>17.8</v>
      </c>
      <c r="BA49" s="280">
        <f t="shared" si="2"/>
        <v>13.773809523809524</v>
      </c>
    </row>
    <row r="50" spans="1:54" ht="15" customHeight="1" thickBot="1">
      <c r="A50" s="354">
        <v>37</v>
      </c>
      <c r="B50" s="354"/>
      <c r="C50" s="353" t="s">
        <v>486</v>
      </c>
      <c r="D50" s="353"/>
      <c r="E50" s="353"/>
      <c r="F50" s="353"/>
      <c r="G50" s="353"/>
      <c r="H50" s="353" t="s">
        <v>487</v>
      </c>
      <c r="I50" s="353"/>
      <c r="J50" s="353"/>
      <c r="K50" s="353"/>
      <c r="L50" s="353"/>
      <c r="M50" s="353"/>
      <c r="N50" s="353"/>
      <c r="O50" s="355" t="s">
        <v>348</v>
      </c>
      <c r="P50" s="355"/>
      <c r="Q50" s="355"/>
      <c r="R50" s="5">
        <v>1</v>
      </c>
      <c r="S50" s="5">
        <v>1</v>
      </c>
      <c r="T50" s="5">
        <v>1</v>
      </c>
      <c r="U50" s="5"/>
      <c r="V50" s="5">
        <v>1</v>
      </c>
      <c r="W50" s="5"/>
      <c r="X50" s="5">
        <v>1</v>
      </c>
      <c r="Y50" s="5"/>
      <c r="Z50" s="20">
        <v>0.5</v>
      </c>
      <c r="AA50" s="54">
        <f t="shared" si="3"/>
        <v>5.3</v>
      </c>
      <c r="AB50" s="125">
        <v>1</v>
      </c>
      <c r="AC50" s="125"/>
      <c r="AD50" s="125">
        <v>1</v>
      </c>
      <c r="AE50" s="125"/>
      <c r="AF50" s="125"/>
      <c r="AG50" s="125"/>
      <c r="AH50" s="179">
        <v>2</v>
      </c>
      <c r="AI50" s="186">
        <v>4</v>
      </c>
      <c r="AJ50" s="157">
        <f t="shared" si="0"/>
        <v>5.6666666666666661</v>
      </c>
      <c r="AK50" s="5">
        <v>1</v>
      </c>
      <c r="AL50" s="200"/>
      <c r="AM50" s="5">
        <v>1</v>
      </c>
      <c r="AN50" s="5"/>
      <c r="AO50" s="5"/>
      <c r="AP50" s="5"/>
      <c r="AQ50" s="5">
        <v>1</v>
      </c>
      <c r="AR50" s="5">
        <v>1</v>
      </c>
      <c r="AS50" s="5"/>
      <c r="AT50" s="5">
        <v>1</v>
      </c>
      <c r="AU50" s="276">
        <v>5</v>
      </c>
      <c r="AV50" s="255">
        <f t="shared" si="12"/>
        <v>8.5</v>
      </c>
      <c r="AW50" s="276"/>
      <c r="AX50" s="280">
        <f>+EDaLab!Y50</f>
        <v>8.4</v>
      </c>
      <c r="AY50" s="280">
        <f>+EDaLab!AI50</f>
        <v>9.8928571428571423</v>
      </c>
      <c r="AZ50" s="280">
        <f>+EDaLab!AN50</f>
        <v>7.8000000000000007</v>
      </c>
      <c r="BA50" s="280">
        <f t="shared" si="2"/>
        <v>7.2251322751322746</v>
      </c>
    </row>
    <row r="51" spans="1:54" ht="14.25" customHeight="1" thickBot="1">
      <c r="A51" s="354">
        <v>38</v>
      </c>
      <c r="B51" s="354"/>
      <c r="C51" s="353" t="s">
        <v>322</v>
      </c>
      <c r="D51" s="353"/>
      <c r="E51" s="353"/>
      <c r="F51" s="353"/>
      <c r="G51" s="353"/>
      <c r="H51" s="353" t="s">
        <v>323</v>
      </c>
      <c r="I51" s="353"/>
      <c r="J51" s="353"/>
      <c r="K51" s="353"/>
      <c r="L51" s="353"/>
      <c r="M51" s="353"/>
      <c r="N51" s="353"/>
      <c r="O51" s="355" t="s">
        <v>240</v>
      </c>
      <c r="P51" s="355"/>
      <c r="Q51" s="355"/>
      <c r="R51" s="5"/>
      <c r="S51" s="5">
        <v>1</v>
      </c>
      <c r="T51" s="5">
        <v>1</v>
      </c>
      <c r="U51" s="5">
        <v>1</v>
      </c>
      <c r="V51" s="5">
        <v>1</v>
      </c>
      <c r="W51" s="5"/>
      <c r="X51" s="5">
        <v>1</v>
      </c>
      <c r="Y51" s="5"/>
      <c r="Z51" s="20">
        <v>8</v>
      </c>
      <c r="AA51" s="54">
        <f t="shared" si="3"/>
        <v>9.8000000000000007</v>
      </c>
      <c r="AB51" s="125">
        <v>1</v>
      </c>
      <c r="AC51" s="125"/>
      <c r="AD51" s="125">
        <v>1</v>
      </c>
      <c r="AE51" s="125"/>
      <c r="AF51" s="125">
        <v>1</v>
      </c>
      <c r="AG51" s="125"/>
      <c r="AH51" s="179">
        <v>3</v>
      </c>
      <c r="AI51" s="186">
        <v>1.5</v>
      </c>
      <c r="AJ51" s="157">
        <f t="shared" si="0"/>
        <v>6.25</v>
      </c>
      <c r="AK51" s="5"/>
      <c r="AL51" s="200"/>
      <c r="AM51" s="5"/>
      <c r="AN51" s="5"/>
      <c r="AO51" s="5">
        <v>1</v>
      </c>
      <c r="AP51" s="5"/>
      <c r="AQ51" s="5">
        <v>1</v>
      </c>
      <c r="AR51" s="5"/>
      <c r="AS51" s="5">
        <v>1</v>
      </c>
      <c r="AT51" s="5">
        <v>1</v>
      </c>
      <c r="AU51" s="276">
        <v>7.5</v>
      </c>
      <c r="AV51" s="255">
        <f t="shared" si="12"/>
        <v>8.75</v>
      </c>
      <c r="AW51" s="276">
        <v>5</v>
      </c>
      <c r="AX51" s="280">
        <f>+EDaLab!Y51</f>
        <v>9.1</v>
      </c>
      <c r="AY51" s="280">
        <f>+EDaLab!AI51</f>
        <v>7.8785714285714281</v>
      </c>
      <c r="AZ51" s="280">
        <f>+EDaLab!AN51</f>
        <v>12</v>
      </c>
      <c r="BA51" s="280">
        <f t="shared" si="2"/>
        <v>8.730952380952381</v>
      </c>
      <c r="BB51" s="287" t="s">
        <v>652</v>
      </c>
    </row>
    <row r="52" spans="1:54" ht="14.25" customHeight="1" thickBot="1">
      <c r="A52" s="354">
        <v>39</v>
      </c>
      <c r="B52" s="354"/>
      <c r="C52" s="353" t="s">
        <v>324</v>
      </c>
      <c r="D52" s="353"/>
      <c r="E52" s="353"/>
      <c r="F52" s="353"/>
      <c r="G52" s="353"/>
      <c r="H52" s="353" t="s">
        <v>179</v>
      </c>
      <c r="I52" s="353"/>
      <c r="J52" s="353"/>
      <c r="K52" s="353"/>
      <c r="L52" s="353"/>
      <c r="M52" s="353"/>
      <c r="N52" s="353"/>
      <c r="O52" s="355" t="s">
        <v>349</v>
      </c>
      <c r="P52" s="355"/>
      <c r="Q52" s="355"/>
      <c r="R52" s="5"/>
      <c r="S52" s="5"/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20">
        <v>15.5</v>
      </c>
      <c r="AA52" s="54">
        <f t="shared" si="3"/>
        <v>15.299999999999999</v>
      </c>
      <c r="AB52" s="125">
        <v>1</v>
      </c>
      <c r="AC52" s="125">
        <v>1</v>
      </c>
      <c r="AD52" s="125">
        <v>1</v>
      </c>
      <c r="AE52" s="125">
        <v>1</v>
      </c>
      <c r="AF52" s="125">
        <v>1</v>
      </c>
      <c r="AG52" s="125">
        <v>1</v>
      </c>
      <c r="AH52" s="179">
        <v>2</v>
      </c>
      <c r="AI52" s="186">
        <v>7</v>
      </c>
      <c r="AJ52" s="157">
        <f t="shared" si="0"/>
        <v>13.166666666666668</v>
      </c>
      <c r="AK52" s="5"/>
      <c r="AL52" s="200"/>
      <c r="AM52" s="5"/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276">
        <v>18</v>
      </c>
      <c r="AV52" s="227">
        <f t="shared" si="1"/>
        <v>16</v>
      </c>
      <c r="AW52" s="276"/>
      <c r="AX52" s="280">
        <f>+EDaLab!Y52</f>
        <v>12.7</v>
      </c>
      <c r="AY52" s="280">
        <f>+EDaLab!AI52</f>
        <v>5.0357142857142856</v>
      </c>
      <c r="AZ52" s="280">
        <f>+EDaLab!AN52</f>
        <v>18.399999999999999</v>
      </c>
      <c r="BA52" s="280">
        <f t="shared" si="2"/>
        <v>13.896560846560845</v>
      </c>
    </row>
    <row r="53" spans="1:54" ht="15" customHeight="1" thickBot="1">
      <c r="A53" s="354">
        <v>40</v>
      </c>
      <c r="B53" s="354"/>
      <c r="C53" s="353" t="s">
        <v>328</v>
      </c>
      <c r="D53" s="353"/>
      <c r="E53" s="353"/>
      <c r="F53" s="353"/>
      <c r="G53" s="353"/>
      <c r="H53" s="353" t="s">
        <v>336</v>
      </c>
      <c r="I53" s="353"/>
      <c r="J53" s="353"/>
      <c r="K53" s="353"/>
      <c r="L53" s="353"/>
      <c r="M53" s="353"/>
      <c r="N53" s="353"/>
      <c r="O53" s="355" t="s">
        <v>193</v>
      </c>
      <c r="P53" s="355"/>
      <c r="Q53" s="355"/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/>
      <c r="Z53" s="20">
        <v>8.5</v>
      </c>
      <c r="AA53" s="54">
        <f t="shared" si="3"/>
        <v>12.1</v>
      </c>
      <c r="AB53" s="125">
        <v>1</v>
      </c>
      <c r="AC53" s="125">
        <v>0.5</v>
      </c>
      <c r="AD53" s="125">
        <v>1</v>
      </c>
      <c r="AE53" s="125">
        <v>1</v>
      </c>
      <c r="AF53" s="125">
        <v>1</v>
      </c>
      <c r="AG53" s="125">
        <v>1</v>
      </c>
      <c r="AH53" s="179">
        <v>3</v>
      </c>
      <c r="AI53" s="186">
        <v>4.5</v>
      </c>
      <c r="AJ53" s="165">
        <f>+AI53*0.5+AH53/3*20*0.05+(AG53+AF53+AE53+AD53+AC53+AB53)/6*20*0.45+1</f>
        <v>12.5</v>
      </c>
      <c r="AK53" s="5">
        <v>1</v>
      </c>
      <c r="AL53" s="200">
        <v>1</v>
      </c>
      <c r="AM53" s="5">
        <v>1</v>
      </c>
      <c r="AN53" s="5">
        <v>1</v>
      </c>
      <c r="AO53" s="5"/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276">
        <v>6.5</v>
      </c>
      <c r="AV53" s="255">
        <f t="shared" ref="AV53:AV54" si="13">+AU53*0.5+SUM(AK53:AT53)*2*0.5+1</f>
        <v>13.25</v>
      </c>
      <c r="AW53" s="276"/>
      <c r="AX53" s="280">
        <f>+EDaLab!Y53</f>
        <v>10.4</v>
      </c>
      <c r="AY53" s="280">
        <f>+EDaLab!AI53</f>
        <v>14.707142857142856</v>
      </c>
      <c r="AZ53" s="280">
        <f>+EDaLab!AN53</f>
        <v>16</v>
      </c>
      <c r="BA53" s="280">
        <f t="shared" si="2"/>
        <v>12.978571428571428</v>
      </c>
    </row>
    <row r="54" spans="1:54" ht="14.25" customHeight="1" thickBot="1">
      <c r="A54" s="354">
        <v>41</v>
      </c>
      <c r="B54" s="354"/>
      <c r="C54" s="353" t="s">
        <v>337</v>
      </c>
      <c r="D54" s="353"/>
      <c r="E54" s="353"/>
      <c r="F54" s="353"/>
      <c r="G54" s="353"/>
      <c r="H54" s="353" t="s">
        <v>519</v>
      </c>
      <c r="I54" s="353"/>
      <c r="J54" s="353"/>
      <c r="K54" s="353"/>
      <c r="L54" s="353"/>
      <c r="M54" s="353"/>
      <c r="N54" s="353"/>
      <c r="O54" s="355" t="s">
        <v>193</v>
      </c>
      <c r="P54" s="355"/>
      <c r="Q54" s="355"/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/>
      <c r="Z54" s="20">
        <v>17</v>
      </c>
      <c r="AA54" s="54">
        <f t="shared" si="3"/>
        <v>17.2</v>
      </c>
      <c r="AB54" s="125">
        <v>1</v>
      </c>
      <c r="AC54" s="125">
        <v>1</v>
      </c>
      <c r="AD54" s="125">
        <v>1</v>
      </c>
      <c r="AE54" s="125">
        <v>1</v>
      </c>
      <c r="AF54" s="125">
        <v>1</v>
      </c>
      <c r="AG54" s="125">
        <v>1</v>
      </c>
      <c r="AH54" s="179">
        <v>3</v>
      </c>
      <c r="AI54" s="186">
        <v>13</v>
      </c>
      <c r="AJ54" s="165">
        <f>+AI54*0.5+AH54/3*20*0.05+(AG54+AF54+AE54+AD54+AC54+AB54)/6*20*0.45+1</f>
        <v>17.5</v>
      </c>
      <c r="AK54" s="5">
        <v>1</v>
      </c>
      <c r="AL54" s="200"/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276">
        <v>15</v>
      </c>
      <c r="AV54" s="255">
        <f t="shared" si="13"/>
        <v>17.5</v>
      </c>
      <c r="AW54" s="276"/>
      <c r="AX54" s="280">
        <f>+EDaLab!Y54</f>
        <v>19.100000000000001</v>
      </c>
      <c r="AY54" s="280">
        <f>+EDaLab!AI54</f>
        <v>21.785714285714285</v>
      </c>
      <c r="AZ54" s="280">
        <f>+EDaLab!AN54</f>
        <v>18.8</v>
      </c>
      <c r="BA54" s="280">
        <f t="shared" si="2"/>
        <v>18.231746031746031</v>
      </c>
    </row>
    <row r="55" spans="1:54" ht="15" customHeight="1" thickBot="1">
      <c r="A55" s="354">
        <v>42</v>
      </c>
      <c r="B55" s="354"/>
      <c r="C55" s="353" t="s">
        <v>520</v>
      </c>
      <c r="D55" s="353"/>
      <c r="E55" s="353"/>
      <c r="F55" s="353"/>
      <c r="G55" s="353"/>
      <c r="H55" s="353" t="s">
        <v>521</v>
      </c>
      <c r="I55" s="353"/>
      <c r="J55" s="353"/>
      <c r="K55" s="353"/>
      <c r="L55" s="353"/>
      <c r="M55" s="353"/>
      <c r="N55" s="353"/>
      <c r="O55" s="355" t="s">
        <v>193</v>
      </c>
      <c r="P55" s="355"/>
      <c r="Q55" s="355"/>
      <c r="R55" s="5"/>
      <c r="S55" s="5"/>
      <c r="T55" s="5"/>
      <c r="U55" s="5"/>
      <c r="V55" s="5"/>
      <c r="W55" s="5"/>
      <c r="X55" s="5"/>
      <c r="Y55" s="5"/>
      <c r="Z55" s="20"/>
      <c r="AA55" s="54">
        <v>12</v>
      </c>
      <c r="AB55" s="125">
        <v>1</v>
      </c>
      <c r="AC55" s="125"/>
      <c r="AD55" s="125">
        <v>1</v>
      </c>
      <c r="AE55" s="125"/>
      <c r="AF55" s="125"/>
      <c r="AG55" s="125"/>
      <c r="AH55" s="179">
        <v>2</v>
      </c>
      <c r="AI55" s="186">
        <v>5</v>
      </c>
      <c r="AJ55" s="181">
        <f>+AI55*0.5+AH55/3*20*0.05+(AG55+AF55+AE55+AD55+AC55+AB55)/6*20*0.45+1</f>
        <v>7.1666666666666661</v>
      </c>
      <c r="AK55" s="5">
        <v>1</v>
      </c>
      <c r="AL55" s="200"/>
      <c r="AM55" s="5"/>
      <c r="AN55" s="5"/>
      <c r="AO55" s="5"/>
      <c r="AP55" s="5"/>
      <c r="AQ55" s="5">
        <v>1</v>
      </c>
      <c r="AR55" s="5">
        <v>1</v>
      </c>
      <c r="AS55" s="5"/>
      <c r="AT55" s="5"/>
      <c r="AU55" s="276">
        <v>3</v>
      </c>
      <c r="AV55" s="227">
        <f t="shared" si="1"/>
        <v>4.5</v>
      </c>
      <c r="AW55" s="276">
        <v>12</v>
      </c>
      <c r="AX55" s="280">
        <f>+EDaLab!Y55</f>
        <v>6.3500000000000005</v>
      </c>
      <c r="AY55" s="280">
        <f>+EDaLab!AI55</f>
        <v>13.735714285714284</v>
      </c>
      <c r="AZ55" s="280">
        <f>+EDaLab!AN55</f>
        <v>11.8</v>
      </c>
      <c r="BA55" s="280">
        <f t="shared" si="2"/>
        <v>8.8021164021164022</v>
      </c>
    </row>
    <row r="56" spans="1:54" ht="14.25" customHeight="1" thickBot="1">
      <c r="A56" s="354">
        <v>43</v>
      </c>
      <c r="B56" s="354"/>
      <c r="C56" s="353" t="s">
        <v>522</v>
      </c>
      <c r="D56" s="353"/>
      <c r="E56" s="353"/>
      <c r="F56" s="353"/>
      <c r="G56" s="353"/>
      <c r="H56" s="353" t="s">
        <v>270</v>
      </c>
      <c r="I56" s="353"/>
      <c r="J56" s="353"/>
      <c r="K56" s="353"/>
      <c r="L56" s="353"/>
      <c r="M56" s="353"/>
      <c r="N56" s="353"/>
      <c r="O56" s="355" t="s">
        <v>432</v>
      </c>
      <c r="P56" s="355"/>
      <c r="Q56" s="356"/>
      <c r="R56" s="5"/>
      <c r="S56" s="5"/>
      <c r="T56" s="5"/>
      <c r="U56" s="5"/>
      <c r="V56" s="5"/>
      <c r="W56" s="5"/>
      <c r="X56" s="5"/>
      <c r="Y56" s="5"/>
      <c r="Z56" s="20">
        <v>1.5</v>
      </c>
      <c r="AA56" s="54">
        <f t="shared" si="3"/>
        <v>0.89999999999999991</v>
      </c>
      <c r="AB56" s="125"/>
      <c r="AC56" s="125"/>
      <c r="AD56" s="125">
        <v>1</v>
      </c>
      <c r="AE56" s="125"/>
      <c r="AF56" s="125"/>
      <c r="AG56" s="125"/>
      <c r="AH56" s="179">
        <v>1</v>
      </c>
      <c r="AI56" s="186"/>
      <c r="AJ56" s="157">
        <f t="shared" si="0"/>
        <v>1.8333333333333333</v>
      </c>
      <c r="AK56" s="5"/>
      <c r="AL56" s="200"/>
      <c r="AM56" s="5">
        <v>1</v>
      </c>
      <c r="AN56" s="5"/>
      <c r="AO56" s="5"/>
      <c r="AP56" s="5"/>
      <c r="AQ56" s="5"/>
      <c r="AR56" s="5"/>
      <c r="AS56" s="5"/>
      <c r="AT56" s="5"/>
      <c r="AU56" s="276"/>
      <c r="AV56" s="255">
        <f t="shared" ref="AV56:AV61" si="14">+AU56*0.5+SUM(AK56:AT56)*2*0.5+1</f>
        <v>2</v>
      </c>
      <c r="AW56" s="276"/>
      <c r="AX56" s="280">
        <f>+EDaLab!Y56</f>
        <v>4.75</v>
      </c>
      <c r="AY56" s="280">
        <f>+EDaLab!AI56</f>
        <v>0</v>
      </c>
      <c r="AZ56" s="280">
        <f>+EDaLab!AN56</f>
        <v>0</v>
      </c>
      <c r="BA56" s="280">
        <f t="shared" si="2"/>
        <v>1.5796296296296293</v>
      </c>
    </row>
    <row r="57" spans="1:54" ht="14.25" customHeight="1" thickBot="1">
      <c r="A57" s="354">
        <v>44</v>
      </c>
      <c r="B57" s="354"/>
      <c r="C57" s="353" t="s">
        <v>433</v>
      </c>
      <c r="D57" s="353"/>
      <c r="E57" s="353"/>
      <c r="F57" s="353"/>
      <c r="G57" s="353"/>
      <c r="H57" s="353" t="s">
        <v>434</v>
      </c>
      <c r="I57" s="353"/>
      <c r="J57" s="353"/>
      <c r="K57" s="353"/>
      <c r="L57" s="353"/>
      <c r="M57" s="353"/>
      <c r="N57" s="353"/>
      <c r="O57" s="355" t="s">
        <v>191</v>
      </c>
      <c r="P57" s="355"/>
      <c r="Q57" s="356"/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20">
        <v>9.5</v>
      </c>
      <c r="AA57" s="54">
        <f t="shared" si="3"/>
        <v>13.7</v>
      </c>
      <c r="AB57" s="125">
        <v>1</v>
      </c>
      <c r="AC57" s="125">
        <v>0.5</v>
      </c>
      <c r="AD57" s="125">
        <v>1</v>
      </c>
      <c r="AE57" s="125">
        <v>0.5</v>
      </c>
      <c r="AF57" s="125">
        <v>1</v>
      </c>
      <c r="AG57" s="125">
        <v>1</v>
      </c>
      <c r="AH57" s="179">
        <v>3</v>
      </c>
      <c r="AI57" s="186">
        <v>6</v>
      </c>
      <c r="AJ57" s="165">
        <f>+AI57*0.5+AH57/3*20*0.05+(AG57+AF57+AE57+AD57+AC57+AB57)/6*20*0.45+1</f>
        <v>12.5</v>
      </c>
      <c r="AK57" s="5">
        <v>1</v>
      </c>
      <c r="AL57" s="200">
        <v>1</v>
      </c>
      <c r="AM57" s="5">
        <v>1</v>
      </c>
      <c r="AN57" s="5">
        <v>1</v>
      </c>
      <c r="AO57" s="5"/>
      <c r="AP57" s="5">
        <v>1</v>
      </c>
      <c r="AQ57" s="5">
        <v>1</v>
      </c>
      <c r="AR57" s="5"/>
      <c r="AS57" s="5">
        <v>1</v>
      </c>
      <c r="AT57" s="5">
        <v>1</v>
      </c>
      <c r="AU57" s="276">
        <v>12</v>
      </c>
      <c r="AV57" s="255">
        <f t="shared" si="14"/>
        <v>15</v>
      </c>
      <c r="AW57" s="276"/>
      <c r="AX57" s="280">
        <f>+EDaLab!Y57</f>
        <v>12.200000000000001</v>
      </c>
      <c r="AY57" s="280">
        <f>+EDaLab!AI57</f>
        <v>15.2</v>
      </c>
      <c r="AZ57" s="280">
        <f>+EDaLab!AN57</f>
        <v>16.600000000000001</v>
      </c>
      <c r="BA57" s="280">
        <f t="shared" si="2"/>
        <v>14.044444444444444</v>
      </c>
    </row>
    <row r="58" spans="1:54" ht="15" customHeight="1" thickBot="1">
      <c r="A58" s="354">
        <v>45</v>
      </c>
      <c r="B58" s="354"/>
      <c r="C58" s="353" t="s">
        <v>116</v>
      </c>
      <c r="D58" s="353"/>
      <c r="E58" s="353"/>
      <c r="F58" s="353"/>
      <c r="G58" s="353"/>
      <c r="H58" s="353" t="s">
        <v>117</v>
      </c>
      <c r="I58" s="353"/>
      <c r="J58" s="353"/>
      <c r="K58" s="353"/>
      <c r="L58" s="353"/>
      <c r="M58" s="353"/>
      <c r="N58" s="353"/>
      <c r="O58" s="355" t="s">
        <v>193</v>
      </c>
      <c r="P58" s="355"/>
      <c r="Q58" s="356"/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/>
      <c r="Z58" s="20">
        <v>9</v>
      </c>
      <c r="AA58" s="54">
        <f t="shared" si="3"/>
        <v>12.399999999999999</v>
      </c>
      <c r="AB58" s="125">
        <v>1</v>
      </c>
      <c r="AC58" s="125">
        <v>1</v>
      </c>
      <c r="AD58" s="125">
        <v>1</v>
      </c>
      <c r="AE58" s="125">
        <v>1</v>
      </c>
      <c r="AF58" s="125">
        <v>1</v>
      </c>
      <c r="AG58" s="125">
        <v>1</v>
      </c>
      <c r="AH58" s="179">
        <v>3</v>
      </c>
      <c r="AI58" s="186">
        <v>9.5</v>
      </c>
      <c r="AJ58" s="165">
        <f>+AI58*0.5+AH58/3*20*0.05+(AG58+AF58+AE58+AD58+AC58+AB58)/6*20*0.45+1</f>
        <v>15.75</v>
      </c>
      <c r="AK58" s="5">
        <v>1</v>
      </c>
      <c r="AL58" s="200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/>
      <c r="AS58" s="5">
        <v>1</v>
      </c>
      <c r="AT58" s="5">
        <v>1</v>
      </c>
      <c r="AU58" s="276">
        <v>9</v>
      </c>
      <c r="AV58" s="255">
        <f t="shared" si="14"/>
        <v>14.5</v>
      </c>
      <c r="AW58" s="276"/>
      <c r="AX58" s="280">
        <f>+EDaLab!Y58</f>
        <v>11.9</v>
      </c>
      <c r="AY58" s="280">
        <f>+EDaLab!AI58</f>
        <v>15.064285714285713</v>
      </c>
      <c r="AZ58" s="280">
        <f>+EDaLab!AN58</f>
        <v>15.600000000000001</v>
      </c>
      <c r="BA58" s="280">
        <f t="shared" si="2"/>
        <v>14.207142857142857</v>
      </c>
    </row>
    <row r="59" spans="1:54" ht="14.25" customHeight="1" thickBot="1">
      <c r="A59" s="354">
        <v>46</v>
      </c>
      <c r="B59" s="354"/>
      <c r="C59" s="353" t="s">
        <v>118</v>
      </c>
      <c r="D59" s="353"/>
      <c r="E59" s="353"/>
      <c r="F59" s="353"/>
      <c r="G59" s="353"/>
      <c r="H59" s="353" t="s">
        <v>119</v>
      </c>
      <c r="I59" s="353"/>
      <c r="J59" s="353"/>
      <c r="K59" s="353"/>
      <c r="L59" s="353"/>
      <c r="M59" s="353"/>
      <c r="N59" s="353"/>
      <c r="O59" s="355" t="s">
        <v>348</v>
      </c>
      <c r="P59" s="355"/>
      <c r="Q59" s="356"/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20">
        <v>5.5</v>
      </c>
      <c r="AA59" s="119">
        <f>+Z59*0.6+SUM(R59:Y59)/8*20*0.4+1</f>
        <v>12.3</v>
      </c>
      <c r="AB59" s="125">
        <v>1</v>
      </c>
      <c r="AC59" s="125">
        <v>1</v>
      </c>
      <c r="AD59" s="125">
        <v>1</v>
      </c>
      <c r="AE59" s="125">
        <v>1</v>
      </c>
      <c r="AF59" s="125">
        <v>1</v>
      </c>
      <c r="AG59" s="125">
        <v>1</v>
      </c>
      <c r="AH59" s="179">
        <v>3</v>
      </c>
      <c r="AI59" s="186">
        <v>3.5</v>
      </c>
      <c r="AJ59" s="165">
        <f>+AI59*0.5+AH59/3*20*0.05+(AG59+AF59+AE59+AD59+AC59+AB59)/6*20*0.45+1</f>
        <v>12.75</v>
      </c>
      <c r="AK59" s="5">
        <v>1</v>
      </c>
      <c r="AL59" s="200"/>
      <c r="AM59" s="5"/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276">
        <v>10</v>
      </c>
      <c r="AV59" s="255">
        <f t="shared" si="14"/>
        <v>14</v>
      </c>
      <c r="AW59" s="276"/>
      <c r="AX59" s="280">
        <f>+EDaLab!Y59</f>
        <v>13.1</v>
      </c>
      <c r="AY59" s="280">
        <f>+EDaLab!AI59</f>
        <v>13.671428571428571</v>
      </c>
      <c r="AZ59" s="280">
        <f>+EDaLab!AN59</f>
        <v>13.600000000000001</v>
      </c>
      <c r="BA59" s="280">
        <f t="shared" si="2"/>
        <v>13.163492063492065</v>
      </c>
    </row>
    <row r="60" spans="1:54" ht="15" customHeight="1" thickBot="1">
      <c r="A60" s="354">
        <v>47</v>
      </c>
      <c r="B60" s="354"/>
      <c r="C60" s="353" t="s">
        <v>120</v>
      </c>
      <c r="D60" s="353"/>
      <c r="E60" s="353"/>
      <c r="F60" s="353"/>
      <c r="G60" s="353"/>
      <c r="H60" s="353" t="s">
        <v>45</v>
      </c>
      <c r="I60" s="353"/>
      <c r="J60" s="353"/>
      <c r="K60" s="353"/>
      <c r="L60" s="353"/>
      <c r="M60" s="353"/>
      <c r="N60" s="353"/>
      <c r="O60" s="355" t="s">
        <v>193</v>
      </c>
      <c r="P60" s="355"/>
      <c r="Q60" s="356"/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/>
      <c r="Z60" s="20">
        <v>12.5</v>
      </c>
      <c r="AA60" s="54">
        <f t="shared" si="3"/>
        <v>14.5</v>
      </c>
      <c r="AB60" s="125">
        <v>1</v>
      </c>
      <c r="AC60" s="125">
        <v>0.5</v>
      </c>
      <c r="AD60" s="125">
        <v>1</v>
      </c>
      <c r="AE60" s="125">
        <v>1</v>
      </c>
      <c r="AF60" s="125">
        <v>1</v>
      </c>
      <c r="AG60" s="125">
        <v>1</v>
      </c>
      <c r="AH60" s="179">
        <v>3</v>
      </c>
      <c r="AI60" s="186">
        <v>7.5</v>
      </c>
      <c r="AJ60" s="157">
        <f t="shared" si="0"/>
        <v>13</v>
      </c>
      <c r="AK60" s="5">
        <v>1</v>
      </c>
      <c r="AL60" s="200"/>
      <c r="AM60" s="5">
        <v>1</v>
      </c>
      <c r="AN60" s="5"/>
      <c r="AO60" s="5"/>
      <c r="AP60" s="5">
        <v>1</v>
      </c>
      <c r="AQ60" s="5">
        <v>1</v>
      </c>
      <c r="AR60" s="5"/>
      <c r="AS60" s="5">
        <v>1</v>
      </c>
      <c r="AT60" s="5"/>
      <c r="AU60" s="276">
        <v>14</v>
      </c>
      <c r="AV60" s="255">
        <f t="shared" si="14"/>
        <v>13</v>
      </c>
      <c r="AW60" s="276"/>
      <c r="AX60" s="280">
        <f>+EDaLab!Y60</f>
        <v>12.799999999999999</v>
      </c>
      <c r="AY60" s="280">
        <f>+EDaLab!AI60</f>
        <v>14.114285714285714</v>
      </c>
      <c r="AZ60" s="280">
        <f>+EDaLab!AN60</f>
        <v>6.8000000000000007</v>
      </c>
      <c r="BA60" s="280">
        <f t="shared" si="2"/>
        <v>12.746031746031745</v>
      </c>
    </row>
    <row r="61" spans="1:54" ht="14.25" customHeight="1" thickBot="1">
      <c r="A61" s="354">
        <v>48</v>
      </c>
      <c r="B61" s="354"/>
      <c r="C61" s="353" t="s">
        <v>46</v>
      </c>
      <c r="D61" s="353"/>
      <c r="E61" s="353"/>
      <c r="F61" s="353"/>
      <c r="G61" s="353"/>
      <c r="H61" s="353" t="s">
        <v>146</v>
      </c>
      <c r="I61" s="353"/>
      <c r="J61" s="353"/>
      <c r="K61" s="353"/>
      <c r="L61" s="353"/>
      <c r="M61" s="353"/>
      <c r="N61" s="353"/>
      <c r="O61" s="355" t="s">
        <v>147</v>
      </c>
      <c r="P61" s="355"/>
      <c r="Q61" s="356"/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/>
      <c r="Z61" s="20">
        <v>8</v>
      </c>
      <c r="AA61" s="54">
        <f t="shared" si="3"/>
        <v>11.8</v>
      </c>
      <c r="AB61" s="125">
        <v>1</v>
      </c>
      <c r="AC61" s="125">
        <v>0.5</v>
      </c>
      <c r="AD61" s="125">
        <v>1</v>
      </c>
      <c r="AE61" s="125">
        <v>1</v>
      </c>
      <c r="AF61" s="125">
        <v>1</v>
      </c>
      <c r="AG61" s="125">
        <v>1</v>
      </c>
      <c r="AH61" s="179">
        <v>3</v>
      </c>
      <c r="AI61" s="186">
        <v>6</v>
      </c>
      <c r="AJ61" s="157">
        <f t="shared" si="0"/>
        <v>12.25</v>
      </c>
      <c r="AK61" s="5"/>
      <c r="AL61" s="200"/>
      <c r="AM61" s="5">
        <v>1</v>
      </c>
      <c r="AN61" s="5">
        <v>1</v>
      </c>
      <c r="AO61" s="5"/>
      <c r="AP61" s="5">
        <v>1</v>
      </c>
      <c r="AQ61" s="5"/>
      <c r="AR61" s="5">
        <v>1</v>
      </c>
      <c r="AS61" s="5">
        <v>1</v>
      </c>
      <c r="AT61" s="5"/>
      <c r="AU61" s="276">
        <v>11</v>
      </c>
      <c r="AV61" s="255">
        <f t="shared" si="14"/>
        <v>11.5</v>
      </c>
      <c r="AW61" s="276"/>
      <c r="AX61" s="280">
        <f>+EDaLab!Y61</f>
        <v>17.450000000000003</v>
      </c>
      <c r="AY61" s="280">
        <f>+EDaLab!AI61</f>
        <v>16.185714285714287</v>
      </c>
      <c r="AZ61" s="280">
        <f>+EDaLab!AN61</f>
        <v>15.8</v>
      </c>
      <c r="BA61" s="280">
        <f t="shared" si="2"/>
        <v>13.392857142857144</v>
      </c>
    </row>
    <row r="62" spans="1:54" ht="16" customHeight="1" thickBot="1">
      <c r="H62" s="353" t="s">
        <v>210</v>
      </c>
      <c r="I62" s="353"/>
      <c r="J62" s="353"/>
      <c r="K62" s="353"/>
      <c r="L62" s="353"/>
      <c r="M62" s="353"/>
      <c r="N62" s="353"/>
      <c r="R62" s="5">
        <v>1</v>
      </c>
      <c r="S62" s="5"/>
      <c r="T62" s="5">
        <v>1</v>
      </c>
      <c r="U62" s="5">
        <v>1</v>
      </c>
      <c r="V62" s="5"/>
      <c r="W62" s="5">
        <v>1</v>
      </c>
      <c r="X62" s="5">
        <v>1</v>
      </c>
      <c r="Y62" s="5"/>
      <c r="Z62" s="20">
        <v>2</v>
      </c>
      <c r="AA62" s="54">
        <f t="shared" si="3"/>
        <v>6.2</v>
      </c>
      <c r="AB62" s="125">
        <v>1</v>
      </c>
      <c r="AC62" s="125"/>
      <c r="AD62" s="125"/>
      <c r="AE62" s="125"/>
      <c r="AF62" s="125">
        <v>1</v>
      </c>
      <c r="AG62" s="125"/>
      <c r="AH62" s="179">
        <v>1</v>
      </c>
      <c r="AI62" s="186">
        <v>7</v>
      </c>
      <c r="AJ62" s="157">
        <f t="shared" si="0"/>
        <v>6.8333333333333339</v>
      </c>
      <c r="AK62" s="5"/>
      <c r="AL62" s="200"/>
      <c r="AM62" s="5"/>
      <c r="AN62" s="5"/>
      <c r="AO62" s="5"/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276">
        <v>6.5</v>
      </c>
      <c r="AV62" s="227">
        <f t="shared" si="1"/>
        <v>8.25</v>
      </c>
      <c r="AW62" s="276">
        <v>2.5</v>
      </c>
      <c r="AX62" s="280">
        <f>+EDaLab!Y62</f>
        <v>0</v>
      </c>
      <c r="AY62" s="280">
        <f>+EDaLab!AI62</f>
        <v>0</v>
      </c>
      <c r="AZ62" s="280">
        <f>+EDaLab!AN62</f>
        <v>0</v>
      </c>
      <c r="BA62" s="280">
        <f t="shared" si="2"/>
        <v>4.7296296296296303</v>
      </c>
    </row>
    <row r="63" spans="1:54" ht="16" thickBot="1">
      <c r="H63" s="353" t="s">
        <v>211</v>
      </c>
      <c r="I63" s="353"/>
      <c r="J63" s="353"/>
      <c r="K63" s="353"/>
      <c r="L63" s="353"/>
      <c r="M63" s="353"/>
      <c r="N63" s="353"/>
      <c r="R63" s="5"/>
      <c r="S63" s="5"/>
      <c r="T63" s="5"/>
      <c r="U63" s="5"/>
      <c r="V63" s="5"/>
      <c r="W63" s="5"/>
      <c r="X63" s="5"/>
      <c r="Y63" s="5"/>
      <c r="Z63" s="20"/>
      <c r="AA63" s="54">
        <f t="shared" si="3"/>
        <v>0</v>
      </c>
      <c r="AB63" s="125"/>
      <c r="AC63" s="125"/>
      <c r="AD63" s="125"/>
      <c r="AE63" s="125"/>
      <c r="AF63" s="125"/>
      <c r="AG63" s="125"/>
      <c r="AH63" s="125"/>
      <c r="AI63" s="186"/>
      <c r="AJ63" s="157">
        <f t="shared" si="0"/>
        <v>0</v>
      </c>
      <c r="AK63" s="5"/>
      <c r="AL63" s="200"/>
      <c r="AM63" s="5"/>
      <c r="AN63" s="5"/>
      <c r="AO63" s="5"/>
      <c r="AP63" s="5"/>
      <c r="AQ63" s="5"/>
      <c r="AR63" s="5"/>
      <c r="AS63" s="5"/>
      <c r="AT63" s="5"/>
      <c r="AU63" s="276"/>
      <c r="AV63" s="227">
        <f t="shared" si="1"/>
        <v>0</v>
      </c>
      <c r="AW63" s="288"/>
    </row>
    <row r="64" spans="1:54" ht="16" thickBot="1">
      <c r="H64" s="353" t="s">
        <v>468</v>
      </c>
      <c r="I64" s="353"/>
      <c r="J64" s="353"/>
      <c r="K64" s="353"/>
      <c r="L64" s="353"/>
      <c r="M64" s="353"/>
      <c r="N64" s="353"/>
      <c r="R64" s="5"/>
      <c r="S64" s="5"/>
      <c r="T64" s="5"/>
      <c r="U64" s="5"/>
      <c r="V64" s="5">
        <v>1</v>
      </c>
      <c r="W64" s="5"/>
      <c r="X64" s="5"/>
      <c r="Y64" s="5"/>
      <c r="Z64" s="20"/>
      <c r="AA64" s="54">
        <f t="shared" si="3"/>
        <v>1</v>
      </c>
      <c r="AB64" s="125"/>
      <c r="AC64" s="125"/>
      <c r="AD64" s="125"/>
      <c r="AE64" s="125"/>
      <c r="AF64" s="125"/>
      <c r="AG64" s="125"/>
      <c r="AH64" s="125"/>
      <c r="AI64" s="186"/>
      <c r="AJ64" s="157">
        <f t="shared" si="0"/>
        <v>0</v>
      </c>
      <c r="AK64" s="5"/>
      <c r="AL64" s="200"/>
      <c r="AM64" s="5"/>
      <c r="AN64" s="5"/>
      <c r="AO64" s="5"/>
      <c r="AP64" s="5"/>
      <c r="AQ64" s="5"/>
      <c r="AR64" s="5"/>
      <c r="AS64" s="5"/>
      <c r="AT64" s="5"/>
      <c r="AU64" s="276"/>
      <c r="AV64" s="227">
        <f t="shared" si="1"/>
        <v>0</v>
      </c>
      <c r="AW64" s="288"/>
    </row>
    <row r="65" spans="8:49" ht="16" thickBot="1">
      <c r="H65" s="353"/>
      <c r="I65" s="353"/>
      <c r="J65" s="353"/>
      <c r="K65" s="353"/>
      <c r="L65" s="353"/>
      <c r="M65" s="353"/>
      <c r="N65" s="353"/>
      <c r="R65" s="5"/>
      <c r="S65" s="5"/>
      <c r="T65" s="5"/>
      <c r="U65" s="5"/>
      <c r="V65" s="5"/>
      <c r="W65" s="5"/>
      <c r="X65" s="5"/>
      <c r="Y65" s="5"/>
      <c r="Z65" s="20"/>
      <c r="AA65" s="54"/>
      <c r="AB65" s="125"/>
      <c r="AC65" s="125"/>
      <c r="AD65" s="125"/>
      <c r="AE65" s="125"/>
      <c r="AF65" s="125"/>
      <c r="AG65" s="125"/>
      <c r="AH65" s="125"/>
      <c r="AI65" s="186"/>
      <c r="AJ65" s="157"/>
      <c r="AK65" s="5"/>
      <c r="AL65" s="200"/>
      <c r="AM65" s="5"/>
      <c r="AN65" s="5"/>
      <c r="AO65" s="5"/>
      <c r="AP65" s="5"/>
      <c r="AQ65" s="5"/>
      <c r="AR65" s="5"/>
      <c r="AS65" s="5"/>
      <c r="AT65" s="5"/>
      <c r="AU65" s="276"/>
      <c r="AV65" s="227"/>
      <c r="AW65" s="288"/>
    </row>
    <row r="66" spans="8:49">
      <c r="R66" s="5"/>
      <c r="S66" s="5"/>
      <c r="T66" s="5"/>
      <c r="U66" s="5"/>
      <c r="V66" s="5"/>
      <c r="W66" s="5"/>
      <c r="X66" s="5"/>
      <c r="Y66" s="5"/>
      <c r="Z66" s="20"/>
      <c r="AA66" s="54"/>
      <c r="AB66" s="125"/>
      <c r="AC66" s="125"/>
      <c r="AD66" s="125"/>
      <c r="AE66" s="125"/>
      <c r="AF66" s="125"/>
      <c r="AG66" s="125"/>
      <c r="AH66" s="125"/>
      <c r="AI66" s="186"/>
      <c r="AJ66" s="157"/>
      <c r="AK66" s="5"/>
      <c r="AL66" s="200"/>
      <c r="AM66" s="5"/>
      <c r="AN66" s="5"/>
      <c r="AO66" s="5"/>
      <c r="AP66" s="5"/>
      <c r="AQ66" s="5"/>
      <c r="AR66" s="5"/>
      <c r="AS66" s="5"/>
      <c r="AT66" s="5"/>
      <c r="AU66" s="276"/>
      <c r="AV66" s="227"/>
      <c r="AW66" s="288"/>
    </row>
  </sheetData>
  <sheetCalcPr fullCalcOnLoad="1"/>
  <mergeCells count="219"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  <mergeCell ref="A13:B13"/>
    <mergeCell ref="C13:G13"/>
    <mergeCell ref="H13:N13"/>
    <mergeCell ref="O13:Q13"/>
    <mergeCell ref="A14:B14"/>
    <mergeCell ref="C14:G14"/>
    <mergeCell ref="H14:N14"/>
    <mergeCell ref="O14:Q14"/>
    <mergeCell ref="A11:D11"/>
    <mergeCell ref="E11:K11"/>
    <mergeCell ref="L11:M11"/>
    <mergeCell ref="P11:Q11"/>
    <mergeCell ref="A12:D12"/>
    <mergeCell ref="E12:N12"/>
    <mergeCell ref="P12:Q12"/>
    <mergeCell ref="A17:B17"/>
    <mergeCell ref="C17:G17"/>
    <mergeCell ref="H17:N17"/>
    <mergeCell ref="O17:Q17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33:B33"/>
    <mergeCell ref="C33:G33"/>
    <mergeCell ref="H33:N33"/>
    <mergeCell ref="O33:Q33"/>
    <mergeCell ref="A34:B34"/>
    <mergeCell ref="C34:G34"/>
    <mergeCell ref="H34:N34"/>
    <mergeCell ref="O34:Q34"/>
    <mergeCell ref="A31:B31"/>
    <mergeCell ref="C31:G31"/>
    <mergeCell ref="H31:N31"/>
    <mergeCell ref="O31:Q31"/>
    <mergeCell ref="A32:B32"/>
    <mergeCell ref="C32:G32"/>
    <mergeCell ref="H32:N32"/>
    <mergeCell ref="O32:Q32"/>
    <mergeCell ref="A37:B37"/>
    <mergeCell ref="C37:G37"/>
    <mergeCell ref="H37:N37"/>
    <mergeCell ref="O37:Q37"/>
    <mergeCell ref="A38:B38"/>
    <mergeCell ref="C38:G38"/>
    <mergeCell ref="H38:N38"/>
    <mergeCell ref="O38:Q38"/>
    <mergeCell ref="A35:B35"/>
    <mergeCell ref="C35:G35"/>
    <mergeCell ref="H35:N35"/>
    <mergeCell ref="O35:Q35"/>
    <mergeCell ref="A36:B36"/>
    <mergeCell ref="C36:G36"/>
    <mergeCell ref="H36:N36"/>
    <mergeCell ref="O36:Q36"/>
    <mergeCell ref="A41:B41"/>
    <mergeCell ref="C41:G41"/>
    <mergeCell ref="H41:N41"/>
    <mergeCell ref="O41:Q41"/>
    <mergeCell ref="A42:B42"/>
    <mergeCell ref="C42:G42"/>
    <mergeCell ref="H42:N42"/>
    <mergeCell ref="O42:Q42"/>
    <mergeCell ref="A39:B39"/>
    <mergeCell ref="C39:G39"/>
    <mergeCell ref="H39:N39"/>
    <mergeCell ref="O39:Q39"/>
    <mergeCell ref="A40:B40"/>
    <mergeCell ref="C40:G40"/>
    <mergeCell ref="H40:N40"/>
    <mergeCell ref="O40:Q40"/>
    <mergeCell ref="A45:B45"/>
    <mergeCell ref="C45:G45"/>
    <mergeCell ref="H45:N45"/>
    <mergeCell ref="O45:Q45"/>
    <mergeCell ref="A46:B46"/>
    <mergeCell ref="C46:G46"/>
    <mergeCell ref="H46:N46"/>
    <mergeCell ref="O46:Q46"/>
    <mergeCell ref="A43:B43"/>
    <mergeCell ref="C43:G43"/>
    <mergeCell ref="H43:N43"/>
    <mergeCell ref="O43:Q43"/>
    <mergeCell ref="A44:B44"/>
    <mergeCell ref="C44:G44"/>
    <mergeCell ref="H44:N44"/>
    <mergeCell ref="O44:Q44"/>
    <mergeCell ref="A49:B49"/>
    <mergeCell ref="C49:G49"/>
    <mergeCell ref="H49:N49"/>
    <mergeCell ref="O49:Q49"/>
    <mergeCell ref="A50:B50"/>
    <mergeCell ref="C50:G50"/>
    <mergeCell ref="H50:N50"/>
    <mergeCell ref="O50:Q50"/>
    <mergeCell ref="A47:B47"/>
    <mergeCell ref="C47:G47"/>
    <mergeCell ref="H47:N47"/>
    <mergeCell ref="O47:Q47"/>
    <mergeCell ref="A48:B48"/>
    <mergeCell ref="C48:G48"/>
    <mergeCell ref="H48:N48"/>
    <mergeCell ref="O48:Q48"/>
    <mergeCell ref="A53:B53"/>
    <mergeCell ref="C53:G53"/>
    <mergeCell ref="H53:N53"/>
    <mergeCell ref="O53:Q53"/>
    <mergeCell ref="A54:B54"/>
    <mergeCell ref="C54:G54"/>
    <mergeCell ref="H54:N54"/>
    <mergeCell ref="O54:Q54"/>
    <mergeCell ref="A51:B51"/>
    <mergeCell ref="C51:G51"/>
    <mergeCell ref="H51:N51"/>
    <mergeCell ref="O51:Q51"/>
    <mergeCell ref="A52:B52"/>
    <mergeCell ref="C52:G52"/>
    <mergeCell ref="H52:N52"/>
    <mergeCell ref="O52:Q52"/>
    <mergeCell ref="A57:B57"/>
    <mergeCell ref="C57:G57"/>
    <mergeCell ref="H57:N57"/>
    <mergeCell ref="O57:Q57"/>
    <mergeCell ref="A58:B58"/>
    <mergeCell ref="C58:G58"/>
    <mergeCell ref="H58:N58"/>
    <mergeCell ref="O58:Q58"/>
    <mergeCell ref="A55:B55"/>
    <mergeCell ref="C55:G55"/>
    <mergeCell ref="H55:N55"/>
    <mergeCell ref="O55:Q55"/>
    <mergeCell ref="A56:B56"/>
    <mergeCell ref="C56:G56"/>
    <mergeCell ref="H56:N56"/>
    <mergeCell ref="O56:Q56"/>
    <mergeCell ref="H64:N64"/>
    <mergeCell ref="H65:N65"/>
    <mergeCell ref="A61:B61"/>
    <mergeCell ref="C61:G61"/>
    <mergeCell ref="H61:N61"/>
    <mergeCell ref="O61:Q61"/>
    <mergeCell ref="H62:N62"/>
    <mergeCell ref="H63:N63"/>
    <mergeCell ref="A59:B59"/>
    <mergeCell ref="C59:G59"/>
    <mergeCell ref="H59:N59"/>
    <mergeCell ref="O59:Q59"/>
    <mergeCell ref="A60:B60"/>
    <mergeCell ref="C60:G60"/>
    <mergeCell ref="H60:N60"/>
    <mergeCell ref="O60:Q60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A66"/>
  <sheetViews>
    <sheetView topLeftCell="A16" workbookViewId="0">
      <selection activeCell="A31" sqref="A31:XFD32"/>
    </sheetView>
  </sheetViews>
  <sheetFormatPr baseColWidth="10" defaultRowHeight="15"/>
  <cols>
    <col min="1" max="1" width="1" customWidth="1"/>
    <col min="2" max="2" width="2.75" customWidth="1"/>
    <col min="3" max="3" width="3.625" customWidth="1"/>
    <col min="4" max="4" width="0.125" customWidth="1"/>
    <col min="5" max="5" width="1.5" customWidth="1"/>
    <col min="6" max="6" width="2" customWidth="1"/>
    <col min="7" max="7" width="0.25" customWidth="1"/>
    <col min="8" max="8" width="9.125" customWidth="1"/>
    <col min="9" max="9" width="8.75" customWidth="1"/>
    <col min="10" max="10" width="2.875" customWidth="1"/>
    <col min="11" max="11" width="1" customWidth="1"/>
    <col min="12" max="12" width="0.875" customWidth="1"/>
    <col min="13" max="13" width="1.75" customWidth="1"/>
    <col min="14" max="14" width="2.25" customWidth="1"/>
    <col min="15" max="15" width="1" customWidth="1"/>
    <col min="16" max="16" width="0.875" customWidth="1"/>
    <col min="17" max="17" width="0.625" customWidth="1"/>
    <col min="18" max="25" width="1.375" customWidth="1"/>
    <col min="26" max="26" width="4.5" style="19" customWidth="1"/>
    <col min="27" max="27" width="4.625" style="56" bestFit="1" customWidth="1"/>
    <col min="28" max="33" width="1.875" style="211" customWidth="1"/>
    <col min="34" max="34" width="4.625" style="185" bestFit="1" customWidth="1"/>
    <col min="35" max="35" width="4.625" style="132" bestFit="1" customWidth="1"/>
    <col min="36" max="45" width="1.75" customWidth="1"/>
    <col min="46" max="46" width="5.25" style="278" customWidth="1"/>
    <col min="47" max="47" width="5.375" style="229" customWidth="1"/>
    <col min="48" max="48" width="5.375" style="278" customWidth="1"/>
    <col min="49" max="51" width="5.25" bestFit="1" customWidth="1"/>
    <col min="52" max="52" width="6.625" customWidth="1"/>
    <col min="53" max="53" width="3.625" customWidth="1"/>
  </cols>
  <sheetData>
    <row r="1" spans="1:52" ht="17.25" customHeight="1">
      <c r="J1" s="348" t="s">
        <v>148</v>
      </c>
      <c r="K1" s="348"/>
      <c r="L1" s="348"/>
      <c r="M1" s="348"/>
      <c r="N1" s="348"/>
      <c r="O1" s="348"/>
      <c r="P1" s="348"/>
      <c r="Q1" s="348"/>
    </row>
    <row r="2" spans="1:52" ht="10.5" customHeight="1"/>
    <row r="3" spans="1:52" ht="18.75" customHeight="1">
      <c r="B3" s="294"/>
      <c r="C3" s="294"/>
      <c r="F3" s="312" t="s">
        <v>446</v>
      </c>
      <c r="G3" s="312"/>
      <c r="H3" s="312"/>
      <c r="I3" s="312"/>
      <c r="J3" s="312"/>
      <c r="K3" s="312"/>
      <c r="L3" s="312"/>
      <c r="M3" s="312"/>
      <c r="N3" s="312"/>
      <c r="O3" s="312"/>
      <c r="P3" s="312"/>
    </row>
    <row r="4" spans="1:52" ht="14.25" customHeight="1">
      <c r="B4" s="294"/>
      <c r="C4" s="294"/>
      <c r="K4" s="305" t="s">
        <v>4</v>
      </c>
      <c r="L4" s="305"/>
      <c r="M4" s="305"/>
      <c r="N4" s="305"/>
      <c r="O4" s="305"/>
      <c r="P4" s="305"/>
    </row>
    <row r="5" spans="1:52" ht="11.25" customHeight="1">
      <c r="B5" s="294"/>
      <c r="C5" s="294"/>
    </row>
    <row r="6" spans="1:52" ht="16.5" customHeight="1">
      <c r="B6" s="294"/>
      <c r="C6" s="294"/>
      <c r="E6" s="313" t="s">
        <v>597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</row>
    <row r="7" spans="1:52" ht="10.5" customHeight="1">
      <c r="B7" s="294"/>
      <c r="C7" s="294"/>
      <c r="I7" s="318" t="s">
        <v>183</v>
      </c>
      <c r="J7" s="318"/>
      <c r="K7" s="318"/>
      <c r="L7" s="318"/>
    </row>
    <row r="8" spans="1:52" ht="6" customHeight="1">
      <c r="I8" s="318"/>
      <c r="J8" s="318"/>
      <c r="K8" s="318"/>
      <c r="L8" s="318"/>
    </row>
    <row r="9" spans="1:52" ht="7.5" customHeight="1" thickBot="1">
      <c r="A9" s="294"/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</row>
    <row r="10" spans="1:52" ht="21.75" customHeight="1" thickTop="1" thickBot="1">
      <c r="A10" s="309" t="s">
        <v>414</v>
      </c>
      <c r="B10" s="309"/>
      <c r="C10" s="309"/>
      <c r="D10" s="309"/>
      <c r="E10" s="347" t="s">
        <v>598</v>
      </c>
      <c r="F10" s="347"/>
      <c r="G10" s="344" t="s">
        <v>638</v>
      </c>
      <c r="H10" s="344"/>
      <c r="I10" s="344"/>
      <c r="J10" s="346" t="s">
        <v>164</v>
      </c>
      <c r="K10" s="346"/>
      <c r="L10" s="346"/>
      <c r="M10" s="346"/>
      <c r="N10" s="346"/>
      <c r="O10" s="346"/>
      <c r="P10" s="298" t="s">
        <v>225</v>
      </c>
      <c r="Q10" s="298"/>
      <c r="R10" s="5"/>
      <c r="S10" s="5"/>
      <c r="T10" s="5"/>
      <c r="U10" s="5"/>
      <c r="V10" s="5"/>
      <c r="W10" s="5"/>
      <c r="X10" s="5"/>
      <c r="Y10" s="5"/>
      <c r="Z10" s="20"/>
      <c r="AA10" s="57"/>
      <c r="AB10" s="212"/>
      <c r="AC10" s="212"/>
      <c r="AD10" s="212"/>
      <c r="AE10" s="212"/>
      <c r="AF10" s="212"/>
      <c r="AG10" s="212"/>
      <c r="AH10" s="186"/>
      <c r="AI10" s="133"/>
      <c r="AJ10" s="5"/>
      <c r="AK10" s="200"/>
      <c r="AL10" s="5"/>
      <c r="AM10" s="5"/>
      <c r="AN10" s="5"/>
      <c r="AO10" s="5"/>
      <c r="AP10" s="5"/>
      <c r="AQ10" s="5"/>
      <c r="AR10" s="5"/>
      <c r="AS10" s="5"/>
      <c r="AT10" s="276"/>
      <c r="AU10" s="227"/>
      <c r="AV10" s="288"/>
    </row>
    <row r="11" spans="1:52" ht="15" customHeight="1" thickTop="1" thickBot="1">
      <c r="A11" s="309" t="s">
        <v>415</v>
      </c>
      <c r="B11" s="309"/>
      <c r="C11" s="309"/>
      <c r="D11" s="309"/>
      <c r="E11" s="343" t="s">
        <v>560</v>
      </c>
      <c r="F11" s="343"/>
      <c r="G11" s="343"/>
      <c r="H11" s="343"/>
      <c r="I11" s="343"/>
      <c r="J11" s="343"/>
      <c r="K11" s="343"/>
      <c r="L11" s="344" t="s">
        <v>5</v>
      </c>
      <c r="M11" s="344"/>
      <c r="N11" s="6" t="s">
        <v>561</v>
      </c>
      <c r="O11" s="7" t="s">
        <v>7</v>
      </c>
      <c r="P11" s="345" t="s">
        <v>226</v>
      </c>
      <c r="Q11" s="345"/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20">
        <v>60</v>
      </c>
      <c r="AA11" s="57"/>
      <c r="AB11" s="212"/>
      <c r="AC11" s="212"/>
      <c r="AD11" s="212"/>
      <c r="AE11" s="212"/>
      <c r="AF11" s="212"/>
      <c r="AG11" s="212"/>
      <c r="AH11" s="186"/>
      <c r="AI11" s="133"/>
      <c r="AJ11" s="5"/>
      <c r="AK11" s="200"/>
      <c r="AL11" s="5"/>
      <c r="AM11" s="5"/>
      <c r="AN11" s="5"/>
      <c r="AO11" s="5"/>
      <c r="AP11" s="5"/>
      <c r="AQ11" s="5"/>
      <c r="AR11" s="5"/>
      <c r="AS11" s="5"/>
      <c r="AT11" s="276"/>
      <c r="AU11" s="227"/>
      <c r="AV11" s="288"/>
    </row>
    <row r="12" spans="1:52" ht="15.75" customHeight="1" thickTop="1" thickBot="1">
      <c r="A12" s="309" t="s">
        <v>416</v>
      </c>
      <c r="B12" s="309"/>
      <c r="C12" s="309"/>
      <c r="D12" s="309"/>
      <c r="E12" s="346" t="s">
        <v>559</v>
      </c>
      <c r="F12" s="346"/>
      <c r="G12" s="346"/>
      <c r="H12" s="346"/>
      <c r="I12" s="346"/>
      <c r="J12" s="346"/>
      <c r="K12" s="346"/>
      <c r="L12" s="346"/>
      <c r="M12" s="346"/>
      <c r="N12" s="346"/>
      <c r="O12" s="8" t="s">
        <v>8</v>
      </c>
      <c r="P12" s="346" t="s">
        <v>227</v>
      </c>
      <c r="Q12" s="346"/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20">
        <v>20</v>
      </c>
      <c r="AA12" s="57">
        <f>+Z12*0.6+SUM(R12:Y12)/8*20*0.4</f>
        <v>20</v>
      </c>
      <c r="AB12" s="212">
        <v>1</v>
      </c>
      <c r="AC12" s="212">
        <v>1</v>
      </c>
      <c r="AD12" s="212">
        <v>1</v>
      </c>
      <c r="AE12" s="212">
        <v>1</v>
      </c>
      <c r="AF12" s="212">
        <v>1</v>
      </c>
      <c r="AG12" s="212">
        <v>4</v>
      </c>
      <c r="AH12" s="186">
        <v>20</v>
      </c>
      <c r="AI12" s="157">
        <f>+AH12*0.5+AG12/4*20*0.05+(AF12+AE12+AD12+AC12+AB12)/5*20*0.45</f>
        <v>20</v>
      </c>
      <c r="AJ12" s="5">
        <v>1</v>
      </c>
      <c r="AK12" s="200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276">
        <v>20</v>
      </c>
      <c r="AU12" s="227">
        <f>+AT12*0.5+SUM(AJ12:AS12)*2*0.5</f>
        <v>20</v>
      </c>
      <c r="AV12" s="288"/>
    </row>
    <row r="13" spans="1:52" s="46" customFormat="1" ht="16.5" customHeight="1" thickTop="1" thickBot="1">
      <c r="A13" s="310" t="s">
        <v>417</v>
      </c>
      <c r="B13" s="310"/>
      <c r="C13" s="295" t="s">
        <v>418</v>
      </c>
      <c r="D13" s="295"/>
      <c r="E13" s="295"/>
      <c r="F13" s="295"/>
      <c r="G13" s="295"/>
      <c r="H13" s="295" t="s">
        <v>302</v>
      </c>
      <c r="I13" s="295"/>
      <c r="J13" s="295"/>
      <c r="K13" s="295"/>
      <c r="L13" s="295"/>
      <c r="M13" s="295"/>
      <c r="N13" s="295"/>
      <c r="O13" s="295" t="s">
        <v>190</v>
      </c>
      <c r="P13" s="295"/>
      <c r="Q13" s="295"/>
      <c r="R13" s="43" t="s">
        <v>479</v>
      </c>
      <c r="S13" s="43" t="s">
        <v>480</v>
      </c>
      <c r="T13" s="43" t="s">
        <v>504</v>
      </c>
      <c r="U13" s="43" t="s">
        <v>315</v>
      </c>
      <c r="V13" s="43" t="s">
        <v>153</v>
      </c>
      <c r="W13" s="43" t="s">
        <v>317</v>
      </c>
      <c r="X13" s="43" t="s">
        <v>484</v>
      </c>
      <c r="Y13" s="43" t="s">
        <v>166</v>
      </c>
      <c r="Z13" s="52" t="s">
        <v>167</v>
      </c>
      <c r="AA13" s="58" t="s">
        <v>318</v>
      </c>
      <c r="AB13" s="213" t="s">
        <v>450</v>
      </c>
      <c r="AC13" s="213" t="s">
        <v>357</v>
      </c>
      <c r="AD13" s="213" t="s">
        <v>203</v>
      </c>
      <c r="AE13" s="213" t="s">
        <v>204</v>
      </c>
      <c r="AF13" s="213" t="s">
        <v>142</v>
      </c>
      <c r="AG13" s="213" t="s">
        <v>499</v>
      </c>
      <c r="AH13" s="187" t="s">
        <v>589</v>
      </c>
      <c r="AI13" s="134" t="s">
        <v>332</v>
      </c>
      <c r="AJ13" s="43" t="s">
        <v>649</v>
      </c>
      <c r="AK13" s="43" t="s">
        <v>488</v>
      </c>
      <c r="AL13" s="43" t="s">
        <v>650</v>
      </c>
      <c r="AM13" s="43" t="s">
        <v>651</v>
      </c>
      <c r="AN13" s="43" t="s">
        <v>615</v>
      </c>
      <c r="AO13" s="43" t="s">
        <v>615</v>
      </c>
      <c r="AP13" s="43" t="s">
        <v>616</v>
      </c>
      <c r="AQ13" s="43" t="s">
        <v>616</v>
      </c>
      <c r="AR13" s="43" t="s">
        <v>617</v>
      </c>
      <c r="AS13" s="43" t="s">
        <v>618</v>
      </c>
      <c r="AT13" s="277" t="s">
        <v>331</v>
      </c>
      <c r="AU13" s="228" t="s">
        <v>332</v>
      </c>
      <c r="AV13" s="277" t="s">
        <v>653</v>
      </c>
      <c r="AW13" s="281" t="s">
        <v>683</v>
      </c>
      <c r="AX13" s="281" t="s">
        <v>684</v>
      </c>
      <c r="AY13" s="281" t="s">
        <v>685</v>
      </c>
      <c r="AZ13" s="281" t="s">
        <v>686</v>
      </c>
    </row>
    <row r="14" spans="1:52" ht="14.25" customHeight="1" thickBot="1">
      <c r="A14" s="311">
        <v>1</v>
      </c>
      <c r="B14" s="311"/>
      <c r="C14" s="341" t="s">
        <v>308</v>
      </c>
      <c r="D14" s="341"/>
      <c r="E14" s="341"/>
      <c r="F14" s="341"/>
      <c r="G14" s="341"/>
      <c r="H14" s="341" t="s">
        <v>309</v>
      </c>
      <c r="I14" s="341"/>
      <c r="J14" s="341"/>
      <c r="K14" s="341"/>
      <c r="L14" s="341"/>
      <c r="M14" s="341"/>
      <c r="N14" s="341"/>
      <c r="O14" s="342" t="s">
        <v>310</v>
      </c>
      <c r="P14" s="342"/>
      <c r="Q14" s="342"/>
      <c r="R14" s="5">
        <v>1</v>
      </c>
      <c r="S14" s="5"/>
      <c r="T14" s="5"/>
      <c r="U14" s="5">
        <v>1</v>
      </c>
      <c r="V14" s="5"/>
      <c r="W14" s="5">
        <v>1</v>
      </c>
      <c r="X14" s="5">
        <v>1</v>
      </c>
      <c r="Y14" s="5"/>
      <c r="Z14" s="20">
        <v>4.5</v>
      </c>
      <c r="AA14" s="57">
        <f t="shared" ref="AA14:AA58" si="0">+Z14*0.6+SUM(R14:Y14)/8*20*0.4</f>
        <v>6.6999999999999993</v>
      </c>
      <c r="AB14" s="212">
        <v>1</v>
      </c>
      <c r="AC14" s="212"/>
      <c r="AD14" s="212"/>
      <c r="AE14" s="212"/>
      <c r="AF14" s="212"/>
      <c r="AG14" s="214">
        <v>1</v>
      </c>
      <c r="AH14" s="186"/>
      <c r="AI14" s="157">
        <f>+AH14*0.5+AG14/4*20*0.05+(AF14+AE14+AD14+AC14+AB14)/5*20*0.45</f>
        <v>2.0499999999999998</v>
      </c>
      <c r="AJ14" s="200"/>
      <c r="AK14" s="200"/>
      <c r="AL14" s="5"/>
      <c r="AM14" s="5"/>
      <c r="AN14" s="5"/>
      <c r="AO14" s="5"/>
      <c r="AP14" s="5"/>
      <c r="AQ14" s="5"/>
      <c r="AR14" s="5"/>
      <c r="AS14" s="5"/>
      <c r="AT14" s="276"/>
      <c r="AU14" s="227">
        <f t="shared" ref="AU14:AU64" si="1">+AT14*0.5+SUM(AJ14:AS14)*2*0.5</f>
        <v>0</v>
      </c>
      <c r="AV14" s="276"/>
      <c r="AW14" s="280">
        <f>+EDbLab!Y14</f>
        <v>0</v>
      </c>
      <c r="AX14" s="280">
        <f>+EDbLab!AI14</f>
        <v>0</v>
      </c>
      <c r="AY14" s="280">
        <f>+EDbLab!AN14</f>
        <v>0</v>
      </c>
      <c r="AZ14" s="280">
        <f>+((AA14*2+AW14)/3 +( AI14*2+AX14)/3+(AU14*2+AY14)/3)/3</f>
        <v>1.944444444444444</v>
      </c>
    </row>
    <row r="15" spans="1:52" ht="15" customHeight="1" thickBot="1">
      <c r="A15" s="311">
        <v>2</v>
      </c>
      <c r="B15" s="311"/>
      <c r="C15" s="341" t="s">
        <v>311</v>
      </c>
      <c r="D15" s="341"/>
      <c r="E15" s="341"/>
      <c r="F15" s="341"/>
      <c r="G15" s="341"/>
      <c r="H15" s="341" t="s">
        <v>168</v>
      </c>
      <c r="I15" s="341"/>
      <c r="J15" s="341"/>
      <c r="K15" s="341"/>
      <c r="L15" s="341"/>
      <c r="M15" s="341"/>
      <c r="N15" s="341"/>
      <c r="O15" s="342" t="s">
        <v>367</v>
      </c>
      <c r="P15" s="342"/>
      <c r="Q15" s="342"/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20">
        <v>1.5</v>
      </c>
      <c r="AA15" s="119">
        <f>+Z15*0.6+SUM(R15:Y15)/8*20*0.4+1</f>
        <v>9.9</v>
      </c>
      <c r="AB15" s="212">
        <v>1</v>
      </c>
      <c r="AC15" s="212">
        <v>1</v>
      </c>
      <c r="AD15" s="212">
        <v>1</v>
      </c>
      <c r="AE15" s="212">
        <v>1</v>
      </c>
      <c r="AF15" s="212"/>
      <c r="AG15" s="215">
        <v>1</v>
      </c>
      <c r="AH15" s="186">
        <v>7.5</v>
      </c>
      <c r="AI15" s="181">
        <f>+AH15*0.5+AG15/4*20*0.05+(AF15+AE15+AD15+AC15+AB15)/5*20*0.45+1</f>
        <v>12.2</v>
      </c>
      <c r="AJ15" s="200">
        <v>1</v>
      </c>
      <c r="AK15" s="200"/>
      <c r="AL15" s="5">
        <v>1</v>
      </c>
      <c r="AM15" s="5">
        <v>1</v>
      </c>
      <c r="AN15" s="5"/>
      <c r="AO15" s="5"/>
      <c r="AP15" s="5">
        <v>0.5</v>
      </c>
      <c r="AQ15" s="5">
        <v>1</v>
      </c>
      <c r="AR15" s="5">
        <v>1</v>
      </c>
      <c r="AS15" s="5">
        <v>1</v>
      </c>
      <c r="AT15" s="276">
        <v>6.5</v>
      </c>
      <c r="AU15" s="255">
        <f>+AT15*0.5+SUM(AJ15:AS15)*2*0.5+1</f>
        <v>10.75</v>
      </c>
      <c r="AV15" s="276"/>
      <c r="AW15" s="280">
        <f>+EDbLab!Y15</f>
        <v>12.299999999999999</v>
      </c>
      <c r="AX15" s="280">
        <f>+EDbLab!AI15</f>
        <v>21.678571428571431</v>
      </c>
      <c r="AY15" s="280">
        <f>+EDbLab!AN15</f>
        <v>17</v>
      </c>
      <c r="AZ15" s="280">
        <f t="shared" ref="AZ15:AZ58" si="2">+((AA15*2+AW15)/3 +( AI15*2+AX15)/3+(AU15*2+AY15)/3)/3</f>
        <v>12.964285714285715</v>
      </c>
    </row>
    <row r="16" spans="1:52" ht="14.25" customHeight="1" thickBot="1">
      <c r="A16" s="311">
        <v>3</v>
      </c>
      <c r="B16" s="311"/>
      <c r="C16" s="341" t="s">
        <v>169</v>
      </c>
      <c r="D16" s="341"/>
      <c r="E16" s="341"/>
      <c r="F16" s="341"/>
      <c r="G16" s="341"/>
      <c r="H16" s="341" t="s">
        <v>170</v>
      </c>
      <c r="I16" s="341"/>
      <c r="J16" s="341"/>
      <c r="K16" s="341"/>
      <c r="L16" s="341"/>
      <c r="M16" s="341"/>
      <c r="N16" s="341"/>
      <c r="O16" s="342" t="s">
        <v>372</v>
      </c>
      <c r="P16" s="342"/>
      <c r="Q16" s="342"/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20">
        <v>18.5</v>
      </c>
      <c r="AA16" s="57">
        <f t="shared" si="0"/>
        <v>19.100000000000001</v>
      </c>
      <c r="AB16" s="212">
        <v>1</v>
      </c>
      <c r="AC16" s="212">
        <v>1</v>
      </c>
      <c r="AD16" s="212">
        <v>1</v>
      </c>
      <c r="AE16" s="212">
        <v>1</v>
      </c>
      <c r="AF16" s="212">
        <v>1</v>
      </c>
      <c r="AG16" s="215">
        <v>4</v>
      </c>
      <c r="AH16" s="186">
        <v>11.5</v>
      </c>
      <c r="AI16" s="165">
        <f>+AH16*0.5+AG16/4*20*0.05+(AF16+AE16+AD16+AC16+AB16)/5*20*0.45+1</f>
        <v>16.75</v>
      </c>
      <c r="AJ16" s="200">
        <v>1</v>
      </c>
      <c r="AK16" s="200"/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276">
        <v>16</v>
      </c>
      <c r="AU16" s="255">
        <f>+AT16*0.5+SUM(AJ16:AS16)*2*0.5+1</f>
        <v>18</v>
      </c>
      <c r="AV16" s="276"/>
      <c r="AW16" s="280">
        <f>+EDbLab!Y16</f>
        <v>16.3</v>
      </c>
      <c r="AX16" s="280">
        <f>+EDbLab!AI16</f>
        <v>17.75</v>
      </c>
      <c r="AY16" s="280">
        <f>+EDbLab!AN16</f>
        <v>18</v>
      </c>
      <c r="AZ16" s="280">
        <f t="shared" si="2"/>
        <v>17.75</v>
      </c>
    </row>
    <row r="17" spans="1:52" ht="14.25" customHeight="1" thickBot="1">
      <c r="A17" s="311">
        <v>4</v>
      </c>
      <c r="B17" s="311"/>
      <c r="C17" s="341" t="s">
        <v>207</v>
      </c>
      <c r="D17" s="341"/>
      <c r="E17" s="341"/>
      <c r="F17" s="341"/>
      <c r="G17" s="341"/>
      <c r="H17" s="341" t="s">
        <v>312</v>
      </c>
      <c r="I17" s="341"/>
      <c r="J17" s="341"/>
      <c r="K17" s="341"/>
      <c r="L17" s="341"/>
      <c r="M17" s="341"/>
      <c r="N17" s="341"/>
      <c r="O17" s="342" t="s">
        <v>194</v>
      </c>
      <c r="P17" s="342"/>
      <c r="Q17" s="342"/>
      <c r="R17" s="5"/>
      <c r="S17" s="5"/>
      <c r="T17" s="5">
        <v>1</v>
      </c>
      <c r="U17" s="5"/>
      <c r="V17" s="5"/>
      <c r="W17" s="5">
        <v>1</v>
      </c>
      <c r="X17" s="5">
        <v>1</v>
      </c>
      <c r="Y17" s="5"/>
      <c r="Z17" s="20">
        <v>1</v>
      </c>
      <c r="AA17" s="57">
        <f t="shared" si="0"/>
        <v>3.6</v>
      </c>
      <c r="AB17" s="212"/>
      <c r="AC17" s="212">
        <v>0.5</v>
      </c>
      <c r="AD17" s="212">
        <v>1</v>
      </c>
      <c r="AE17" s="212"/>
      <c r="AF17" s="212"/>
      <c r="AG17" s="215">
        <v>3</v>
      </c>
      <c r="AH17" s="186">
        <v>6</v>
      </c>
      <c r="AI17" s="157">
        <f>+AH17*0.5+AG17/4*20*0.05+(AF17+AE17+AD17+AC17+AB17)/5*20*0.45</f>
        <v>6.45</v>
      </c>
      <c r="AJ17" s="200">
        <v>1</v>
      </c>
      <c r="AK17" s="200"/>
      <c r="AL17" s="5">
        <v>1</v>
      </c>
      <c r="AM17" s="5">
        <v>1</v>
      </c>
      <c r="AN17" s="5"/>
      <c r="AO17" s="5"/>
      <c r="AP17" s="5">
        <v>0.5</v>
      </c>
      <c r="AQ17" s="5"/>
      <c r="AR17" s="5"/>
      <c r="AS17" s="5"/>
      <c r="AT17" s="276">
        <v>3</v>
      </c>
      <c r="AU17" s="227">
        <f t="shared" si="1"/>
        <v>5</v>
      </c>
      <c r="AV17" s="276"/>
      <c r="AW17" s="280">
        <f>+EDbLab!Y17</f>
        <v>7.05</v>
      </c>
      <c r="AX17" s="280">
        <f>+EDbLab!AI17</f>
        <v>7.6999999999999993</v>
      </c>
      <c r="AY17" s="280">
        <f>+EDbLab!AN17</f>
        <v>4</v>
      </c>
      <c r="AZ17" s="280">
        <f t="shared" si="2"/>
        <v>5.427777777777778</v>
      </c>
    </row>
    <row r="18" spans="1:52" ht="15" customHeight="1" thickBot="1">
      <c r="A18" s="311">
        <v>5</v>
      </c>
      <c r="B18" s="311"/>
      <c r="C18" s="341" t="s">
        <v>199</v>
      </c>
      <c r="D18" s="341"/>
      <c r="E18" s="341"/>
      <c r="F18" s="341"/>
      <c r="G18" s="341"/>
      <c r="H18" s="341" t="s">
        <v>171</v>
      </c>
      <c r="I18" s="341"/>
      <c r="J18" s="341"/>
      <c r="K18" s="341"/>
      <c r="L18" s="341"/>
      <c r="M18" s="341"/>
      <c r="N18" s="341"/>
      <c r="O18" s="342" t="s">
        <v>349</v>
      </c>
      <c r="P18" s="342"/>
      <c r="Q18" s="342"/>
      <c r="R18" s="5">
        <v>1</v>
      </c>
      <c r="S18" s="5"/>
      <c r="T18" s="5"/>
      <c r="U18" s="5"/>
      <c r="V18" s="5">
        <v>1</v>
      </c>
      <c r="W18" s="5">
        <v>1</v>
      </c>
      <c r="X18" s="5">
        <v>1</v>
      </c>
      <c r="Y18" s="5"/>
      <c r="Z18" s="20">
        <v>6.5</v>
      </c>
      <c r="AA18" s="57">
        <f t="shared" si="0"/>
        <v>7.9</v>
      </c>
      <c r="AB18" s="212"/>
      <c r="AC18" s="212"/>
      <c r="AD18" s="212"/>
      <c r="AE18" s="212"/>
      <c r="AF18" s="212">
        <v>1</v>
      </c>
      <c r="AG18" s="212"/>
      <c r="AH18" s="186">
        <v>2</v>
      </c>
      <c r="AI18" s="157">
        <f>+AH18*0.5+AG18/4*20*0.05+(AF18+AE18+AD18+AC18+AB18)/5*20*0.45</f>
        <v>2.8</v>
      </c>
      <c r="AJ18" s="200"/>
      <c r="AK18" s="200"/>
      <c r="AL18" s="5"/>
      <c r="AM18" s="5"/>
      <c r="AN18" s="5"/>
      <c r="AO18" s="5"/>
      <c r="AP18" s="5"/>
      <c r="AQ18" s="5"/>
      <c r="AR18" s="5"/>
      <c r="AS18" s="5">
        <v>1</v>
      </c>
      <c r="AT18" s="276">
        <v>10</v>
      </c>
      <c r="AU18" s="255">
        <f t="shared" ref="AU18" si="3">+AT18*0.5+SUM(AJ18:AS18)*2*0.5+1</f>
        <v>7</v>
      </c>
      <c r="AV18" s="276"/>
      <c r="AW18" s="280">
        <f>+EDbLab!Y18</f>
        <v>0.75</v>
      </c>
      <c r="AX18" s="280">
        <f>+EDbLab!AI18</f>
        <v>0</v>
      </c>
      <c r="AY18" s="280">
        <f>+EDbLab!AN18</f>
        <v>3.8000000000000003</v>
      </c>
      <c r="AZ18" s="280">
        <f t="shared" si="2"/>
        <v>4.4388888888888891</v>
      </c>
    </row>
    <row r="19" spans="1:52" ht="14.25" customHeight="1" thickBot="1">
      <c r="A19" s="311">
        <v>6</v>
      </c>
      <c r="B19" s="311"/>
      <c r="C19" s="341" t="s">
        <v>172</v>
      </c>
      <c r="D19" s="341"/>
      <c r="E19" s="341"/>
      <c r="F19" s="341"/>
      <c r="G19" s="341"/>
      <c r="H19" s="341" t="s">
        <v>438</v>
      </c>
      <c r="I19" s="341"/>
      <c r="J19" s="341"/>
      <c r="K19" s="341"/>
      <c r="L19" s="341"/>
      <c r="M19" s="341"/>
      <c r="N19" s="341"/>
      <c r="O19" s="342" t="s">
        <v>307</v>
      </c>
      <c r="P19" s="342"/>
      <c r="Q19" s="342"/>
      <c r="R19" s="5"/>
      <c r="S19" s="5"/>
      <c r="T19" s="5">
        <v>1</v>
      </c>
      <c r="U19" s="5"/>
      <c r="V19" s="5"/>
      <c r="W19" s="5"/>
      <c r="X19" s="5"/>
      <c r="Y19" s="5"/>
      <c r="Z19" s="20">
        <v>2</v>
      </c>
      <c r="AA19" s="57">
        <f t="shared" si="0"/>
        <v>2.2000000000000002</v>
      </c>
      <c r="AB19" s="212"/>
      <c r="AC19" s="212"/>
      <c r="AD19" s="212"/>
      <c r="AE19" s="212"/>
      <c r="AF19" s="212"/>
      <c r="AG19" s="212"/>
      <c r="AH19" s="186"/>
      <c r="AI19" s="157">
        <f>+AH19*0.5+AG19/4*20*0.05+(AF19+AE19+AD19+AC19+AB19)/5*20*0.45</f>
        <v>0</v>
      </c>
      <c r="AJ19" s="200"/>
      <c r="AK19" s="200"/>
      <c r="AL19" s="5"/>
      <c r="AM19" s="5"/>
      <c r="AN19" s="5"/>
      <c r="AO19" s="5"/>
      <c r="AP19" s="5"/>
      <c r="AQ19" s="5"/>
      <c r="AR19" s="5"/>
      <c r="AS19" s="5"/>
      <c r="AT19" s="276"/>
      <c r="AU19" s="227">
        <f t="shared" si="1"/>
        <v>0</v>
      </c>
      <c r="AV19" s="276"/>
      <c r="AW19" s="280">
        <f>+EDbLab!Y19</f>
        <v>4.75</v>
      </c>
      <c r="AX19" s="280">
        <f>+EDbLab!AI19</f>
        <v>0</v>
      </c>
      <c r="AY19" s="280">
        <f>+EDbLab!AN19</f>
        <v>0</v>
      </c>
      <c r="AZ19" s="280">
        <f t="shared" si="2"/>
        <v>1.0166666666666668</v>
      </c>
    </row>
    <row r="20" spans="1:52" ht="15" customHeight="1" thickBot="1">
      <c r="A20" s="311">
        <v>7</v>
      </c>
      <c r="B20" s="311"/>
      <c r="C20" s="341" t="s">
        <v>439</v>
      </c>
      <c r="D20" s="341"/>
      <c r="E20" s="341"/>
      <c r="F20" s="341"/>
      <c r="G20" s="341"/>
      <c r="H20" s="341" t="s">
        <v>274</v>
      </c>
      <c r="I20" s="341"/>
      <c r="J20" s="341"/>
      <c r="K20" s="341"/>
      <c r="L20" s="341"/>
      <c r="M20" s="341"/>
      <c r="N20" s="341"/>
      <c r="O20" s="342" t="s">
        <v>348</v>
      </c>
      <c r="P20" s="342"/>
      <c r="Q20" s="342"/>
      <c r="R20" s="5">
        <v>1</v>
      </c>
      <c r="S20" s="5"/>
      <c r="T20" s="5">
        <v>1</v>
      </c>
      <c r="U20" s="5"/>
      <c r="V20" s="5">
        <v>1</v>
      </c>
      <c r="W20" s="5">
        <v>1</v>
      </c>
      <c r="X20" s="5">
        <v>1</v>
      </c>
      <c r="Y20" s="5"/>
      <c r="Z20" s="20">
        <v>1</v>
      </c>
      <c r="AA20" s="103">
        <f t="shared" si="0"/>
        <v>5.6</v>
      </c>
      <c r="AB20" s="212"/>
      <c r="AC20" s="212"/>
      <c r="AD20" s="212">
        <v>1</v>
      </c>
      <c r="AE20" s="212">
        <v>0.5</v>
      </c>
      <c r="AF20" s="212">
        <v>1</v>
      </c>
      <c r="AG20" s="215">
        <v>3</v>
      </c>
      <c r="AH20" s="186">
        <v>2.5</v>
      </c>
      <c r="AI20" s="157">
        <f>+AH20*0.5+AG20/4*20*0.05+(AF20+AE20+AD20+AC20+AB20)/5*20*0.45</f>
        <v>6.5</v>
      </c>
      <c r="AJ20" s="200"/>
      <c r="AK20" s="200"/>
      <c r="AL20" s="5"/>
      <c r="AM20" s="5">
        <v>1</v>
      </c>
      <c r="AN20" s="5"/>
      <c r="AO20" s="5"/>
      <c r="AP20" s="5">
        <v>1</v>
      </c>
      <c r="AQ20" s="5"/>
      <c r="AR20" s="5"/>
      <c r="AS20" s="5"/>
      <c r="AT20" s="276">
        <v>3</v>
      </c>
      <c r="AU20" s="227">
        <f t="shared" si="1"/>
        <v>3.5</v>
      </c>
      <c r="AV20" s="276">
        <v>11</v>
      </c>
      <c r="AW20" s="280">
        <f>+EDbLab!Y20</f>
        <v>11.9</v>
      </c>
      <c r="AX20" s="280">
        <f>+EDbLab!AI20</f>
        <v>10.27142857142857</v>
      </c>
      <c r="AY20" s="280">
        <f>+EDbLab!AN20</f>
        <v>14</v>
      </c>
      <c r="AZ20" s="280">
        <f t="shared" si="2"/>
        <v>7.4857142857142849</v>
      </c>
    </row>
    <row r="21" spans="1:52" ht="14.25" customHeight="1" thickBot="1">
      <c r="A21" s="311">
        <v>8</v>
      </c>
      <c r="B21" s="311"/>
      <c r="C21" s="341" t="s">
        <v>121</v>
      </c>
      <c r="D21" s="341"/>
      <c r="E21" s="341"/>
      <c r="F21" s="341"/>
      <c r="G21" s="341"/>
      <c r="H21" s="341" t="s">
        <v>122</v>
      </c>
      <c r="I21" s="341"/>
      <c r="J21" s="341"/>
      <c r="K21" s="341"/>
      <c r="L21" s="341"/>
      <c r="M21" s="341"/>
      <c r="N21" s="341"/>
      <c r="O21" s="342" t="s">
        <v>193</v>
      </c>
      <c r="P21" s="342"/>
      <c r="Q21" s="342"/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20">
        <v>9.5</v>
      </c>
      <c r="AA21" s="57">
        <f t="shared" si="0"/>
        <v>13.7</v>
      </c>
      <c r="AB21" s="212">
        <v>1</v>
      </c>
      <c r="AC21" s="212">
        <v>1</v>
      </c>
      <c r="AD21" s="212">
        <v>1</v>
      </c>
      <c r="AE21" s="212">
        <v>1</v>
      </c>
      <c r="AF21" s="212">
        <v>1</v>
      </c>
      <c r="AG21" s="215">
        <v>4</v>
      </c>
      <c r="AH21" s="186">
        <v>11.5</v>
      </c>
      <c r="AI21" s="165">
        <f>+AH21*0.5+AG21/4*20*0.05+(AF21+AE21+AD21+AC21+AB21)/5*20*0.45+1</f>
        <v>16.75</v>
      </c>
      <c r="AJ21" s="200">
        <v>1</v>
      </c>
      <c r="AK21" s="200"/>
      <c r="AL21" s="5">
        <v>1</v>
      </c>
      <c r="AM21" s="5">
        <v>1</v>
      </c>
      <c r="AN21" s="5">
        <v>1</v>
      </c>
      <c r="AO21" s="5"/>
      <c r="AP21" s="5">
        <v>1</v>
      </c>
      <c r="AQ21" s="5">
        <v>1</v>
      </c>
      <c r="AR21" s="5">
        <v>1</v>
      </c>
      <c r="AS21" s="5">
        <v>1</v>
      </c>
      <c r="AT21" s="276">
        <v>11.5</v>
      </c>
      <c r="AU21" s="255">
        <f t="shared" ref="AU21" si="4">+AT21*0.5+SUM(AJ21:AS21)*2*0.5+1</f>
        <v>14.75</v>
      </c>
      <c r="AV21" s="276"/>
      <c r="AW21" s="280">
        <f>+EDbLab!Y21</f>
        <v>15.700000000000001</v>
      </c>
      <c r="AX21" s="280">
        <f>+EDbLab!AI21</f>
        <v>18.178571428571431</v>
      </c>
      <c r="AY21" s="280">
        <f>+EDbLab!AN21</f>
        <v>19.600000000000001</v>
      </c>
      <c r="AZ21" s="280">
        <f t="shared" si="2"/>
        <v>15.986507936507939</v>
      </c>
    </row>
    <row r="22" spans="1:52" ht="14.25" customHeight="1" thickBot="1">
      <c r="A22" s="311">
        <v>9</v>
      </c>
      <c r="B22" s="311"/>
      <c r="C22" s="341" t="s">
        <v>123</v>
      </c>
      <c r="D22" s="341"/>
      <c r="E22" s="341"/>
      <c r="F22" s="341"/>
      <c r="G22" s="341"/>
      <c r="H22" s="341" t="s">
        <v>124</v>
      </c>
      <c r="I22" s="341"/>
      <c r="J22" s="341"/>
      <c r="K22" s="341"/>
      <c r="L22" s="341"/>
      <c r="M22" s="341"/>
      <c r="N22" s="341"/>
      <c r="O22" s="342" t="s">
        <v>348</v>
      </c>
      <c r="P22" s="342"/>
      <c r="Q22" s="342"/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20">
        <v>9.5</v>
      </c>
      <c r="AA22" s="119">
        <f>+Z22*0.6+SUM(R22:Y22)/8*20*0.4+1</f>
        <v>14.7</v>
      </c>
      <c r="AB22" s="212">
        <v>1</v>
      </c>
      <c r="AC22" s="212">
        <v>1</v>
      </c>
      <c r="AD22" s="212">
        <v>1</v>
      </c>
      <c r="AE22" s="212">
        <v>1</v>
      </c>
      <c r="AF22" s="212">
        <v>1</v>
      </c>
      <c r="AG22" s="215">
        <v>4</v>
      </c>
      <c r="AH22" s="186">
        <v>5</v>
      </c>
      <c r="AI22" s="165">
        <f>+AH22*0.5+AG22/4*20*0.05+(AF22+AE22+AD22+AC22+AB22)/5*20*0.45+1</f>
        <v>13.5</v>
      </c>
      <c r="AJ22" s="200">
        <v>1</v>
      </c>
      <c r="AK22" s="200"/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276">
        <v>8</v>
      </c>
      <c r="AU22" s="255">
        <f t="shared" ref="AU22" si="5">+AT22*0.5+SUM(AJ22:AS22)*2*0.5+1</f>
        <v>14</v>
      </c>
      <c r="AV22" s="276"/>
      <c r="AW22" s="280">
        <f>+EDbLab!Y22</f>
        <v>13.7</v>
      </c>
      <c r="AX22" s="280">
        <f>+EDbLab!AI22</f>
        <v>15.464285714285714</v>
      </c>
      <c r="AY22" s="280">
        <f>+EDbLab!AN22</f>
        <v>20</v>
      </c>
      <c r="AZ22" s="280">
        <f t="shared" si="2"/>
        <v>14.84047619047619</v>
      </c>
    </row>
    <row r="23" spans="1:52" ht="15" customHeight="1" thickBot="1">
      <c r="A23" s="311">
        <v>10</v>
      </c>
      <c r="B23" s="311"/>
      <c r="C23" s="341" t="s">
        <v>278</v>
      </c>
      <c r="D23" s="341"/>
      <c r="E23" s="341"/>
      <c r="F23" s="341"/>
      <c r="G23" s="341"/>
      <c r="H23" s="341" t="s">
        <v>47</v>
      </c>
      <c r="I23" s="341"/>
      <c r="J23" s="341"/>
      <c r="K23" s="341"/>
      <c r="L23" s="341"/>
      <c r="M23" s="341"/>
      <c r="N23" s="341"/>
      <c r="O23" s="342" t="s">
        <v>372</v>
      </c>
      <c r="P23" s="342"/>
      <c r="Q23" s="342"/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0.25</v>
      </c>
      <c r="Z23" s="20">
        <v>15.5</v>
      </c>
      <c r="AA23" s="57">
        <f t="shared" si="0"/>
        <v>16.549999999999997</v>
      </c>
      <c r="AB23" s="212">
        <v>1</v>
      </c>
      <c r="AC23" s="212">
        <v>1</v>
      </c>
      <c r="AD23" s="212"/>
      <c r="AE23" s="212">
        <v>1</v>
      </c>
      <c r="AF23" s="212"/>
      <c r="AG23" s="215">
        <v>4</v>
      </c>
      <c r="AH23" s="186">
        <v>8</v>
      </c>
      <c r="AI23" s="157">
        <f>+AH23*0.5+AG23/4*20*0.05+(AF23+AE23+AD23+AC23+AB23)/5*20*0.45</f>
        <v>10.4</v>
      </c>
      <c r="AJ23" s="200">
        <v>1</v>
      </c>
      <c r="AK23" s="200"/>
      <c r="AL23" s="5">
        <v>1</v>
      </c>
      <c r="AM23" s="5"/>
      <c r="AN23" s="5"/>
      <c r="AO23" s="5"/>
      <c r="AP23" s="5"/>
      <c r="AQ23" s="5"/>
      <c r="AR23" s="5"/>
      <c r="AS23" s="5"/>
      <c r="AT23" s="276"/>
      <c r="AU23" s="227">
        <f t="shared" si="1"/>
        <v>2</v>
      </c>
      <c r="AV23" s="276"/>
      <c r="AW23" s="280">
        <f>+EDbLab!Y23</f>
        <v>11.799999999999999</v>
      </c>
      <c r="AX23" s="280">
        <f>+EDbLab!AI23</f>
        <v>11.585714285714285</v>
      </c>
      <c r="AY23" s="280">
        <f>+EDbLab!AN23</f>
        <v>4</v>
      </c>
      <c r="AZ23" s="280">
        <f t="shared" si="2"/>
        <v>9.4761904761904763</v>
      </c>
    </row>
    <row r="24" spans="1:52" ht="14.25" customHeight="1" thickBot="1">
      <c r="A24" s="311">
        <v>11</v>
      </c>
      <c r="B24" s="311"/>
      <c r="C24" s="341" t="s">
        <v>48</v>
      </c>
      <c r="D24" s="341"/>
      <c r="E24" s="341"/>
      <c r="F24" s="341"/>
      <c r="G24" s="341"/>
      <c r="H24" s="341" t="s">
        <v>131</v>
      </c>
      <c r="I24" s="341"/>
      <c r="J24" s="341"/>
      <c r="K24" s="341"/>
      <c r="L24" s="341"/>
      <c r="M24" s="341"/>
      <c r="N24" s="341"/>
      <c r="O24" s="342" t="s">
        <v>350</v>
      </c>
      <c r="P24" s="342"/>
      <c r="Q24" s="342"/>
      <c r="R24" s="5">
        <v>1</v>
      </c>
      <c r="S24" s="5"/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/>
      <c r="Z24" s="20">
        <v>6</v>
      </c>
      <c r="AA24" s="57">
        <f t="shared" si="0"/>
        <v>9.6</v>
      </c>
      <c r="AB24" s="212">
        <v>1</v>
      </c>
      <c r="AC24" s="212">
        <v>0.5</v>
      </c>
      <c r="AD24" s="212">
        <v>1</v>
      </c>
      <c r="AE24" s="212">
        <v>1</v>
      </c>
      <c r="AF24" s="212">
        <v>1</v>
      </c>
      <c r="AG24" s="215">
        <v>4</v>
      </c>
      <c r="AH24" s="186">
        <v>7.5</v>
      </c>
      <c r="AI24" s="165">
        <f>+AH24*0.5+AG24/4*20*0.05+(AF24+AE24+AD24+AC24+AB24)/5*20*0.45+1</f>
        <v>13.85</v>
      </c>
      <c r="AJ24" s="200">
        <v>1</v>
      </c>
      <c r="AK24" s="200"/>
      <c r="AL24" s="5">
        <v>1</v>
      </c>
      <c r="AM24" s="5">
        <v>1</v>
      </c>
      <c r="AN24" s="5">
        <v>1</v>
      </c>
      <c r="AO24" s="5">
        <v>1</v>
      </c>
      <c r="AP24" s="5"/>
      <c r="AQ24" s="5"/>
      <c r="AR24" s="5"/>
      <c r="AS24" s="5">
        <v>1</v>
      </c>
      <c r="AT24" s="276">
        <v>12.5</v>
      </c>
      <c r="AU24" s="255">
        <f t="shared" ref="AU24:AU53" si="6">+AT24*0.5+SUM(AJ24:AS24)*2*0.5+1</f>
        <v>13.25</v>
      </c>
      <c r="AV24" s="276"/>
      <c r="AW24" s="280">
        <f>+EDbLab!Y24</f>
        <v>9.4</v>
      </c>
      <c r="AX24" s="280">
        <f>+EDbLab!AI24</f>
        <v>14.764285714285716</v>
      </c>
      <c r="AY24" s="280">
        <f>+EDbLab!AN24</f>
        <v>17.799999999999997</v>
      </c>
      <c r="AZ24" s="280">
        <f t="shared" si="2"/>
        <v>12.818253968253968</v>
      </c>
    </row>
    <row r="25" spans="1:52" ht="15" customHeight="1" thickBot="1">
      <c r="A25" s="311">
        <v>12</v>
      </c>
      <c r="B25" s="311"/>
      <c r="C25" s="341" t="s">
        <v>125</v>
      </c>
      <c r="D25" s="341"/>
      <c r="E25" s="341"/>
      <c r="F25" s="341"/>
      <c r="G25" s="341"/>
      <c r="H25" s="341" t="s">
        <v>279</v>
      </c>
      <c r="I25" s="341"/>
      <c r="J25" s="341"/>
      <c r="K25" s="341"/>
      <c r="L25" s="341"/>
      <c r="M25" s="341"/>
      <c r="N25" s="341"/>
      <c r="O25" s="342" t="s">
        <v>349</v>
      </c>
      <c r="P25" s="342"/>
      <c r="Q25" s="342"/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20">
        <v>7.5</v>
      </c>
      <c r="AA25" s="57">
        <f t="shared" si="0"/>
        <v>12.5</v>
      </c>
      <c r="AB25" s="212">
        <v>1</v>
      </c>
      <c r="AC25" s="212">
        <v>0.5</v>
      </c>
      <c r="AD25" s="212">
        <v>1</v>
      </c>
      <c r="AE25" s="212">
        <v>0.5</v>
      </c>
      <c r="AF25" s="212">
        <v>1</v>
      </c>
      <c r="AG25" s="215">
        <v>4</v>
      </c>
      <c r="AH25" s="186">
        <v>1.5</v>
      </c>
      <c r="AI25" s="157">
        <f>+AH25*0.5+AG25/4*20*0.05+(AF25+AE25+AD25+AC25+AB25)/5*20*0.45</f>
        <v>8.9499999999999993</v>
      </c>
      <c r="AJ25" s="200">
        <v>1</v>
      </c>
      <c r="AK25" s="200"/>
      <c r="AL25" s="5">
        <v>1</v>
      </c>
      <c r="AM25" s="5">
        <v>1</v>
      </c>
      <c r="AN25" s="5">
        <v>1</v>
      </c>
      <c r="AO25" s="5"/>
      <c r="AP25" s="5">
        <v>1</v>
      </c>
      <c r="AQ25" s="5"/>
      <c r="AR25" s="5">
        <v>1</v>
      </c>
      <c r="AS25" s="5">
        <v>1</v>
      </c>
      <c r="AT25" s="276">
        <v>13.5</v>
      </c>
      <c r="AU25" s="255">
        <f t="shared" si="6"/>
        <v>14.75</v>
      </c>
      <c r="AV25" s="276"/>
      <c r="AW25" s="280">
        <f>+EDbLab!Y25</f>
        <v>11.75</v>
      </c>
      <c r="AX25" s="280">
        <f>+EDbLab!AI25</f>
        <v>12.821428571428571</v>
      </c>
      <c r="AY25" s="280">
        <f>+EDbLab!AN25</f>
        <v>13.2</v>
      </c>
      <c r="AZ25" s="280">
        <f t="shared" si="2"/>
        <v>12.24126984126984</v>
      </c>
    </row>
    <row r="26" spans="1:52" ht="14.25" customHeight="1" thickBot="1">
      <c r="A26" s="311">
        <v>13</v>
      </c>
      <c r="B26" s="311"/>
      <c r="C26" s="341" t="s">
        <v>280</v>
      </c>
      <c r="D26" s="341"/>
      <c r="E26" s="341"/>
      <c r="F26" s="341"/>
      <c r="G26" s="341"/>
      <c r="H26" s="341" t="s">
        <v>129</v>
      </c>
      <c r="I26" s="341"/>
      <c r="J26" s="341"/>
      <c r="K26" s="341"/>
      <c r="L26" s="341"/>
      <c r="M26" s="341"/>
      <c r="N26" s="341"/>
      <c r="O26" s="342" t="s">
        <v>130</v>
      </c>
      <c r="P26" s="342"/>
      <c r="Q26" s="342"/>
      <c r="R26" s="5">
        <v>1</v>
      </c>
      <c r="S26" s="5"/>
      <c r="T26" s="5"/>
      <c r="U26" s="5">
        <v>1</v>
      </c>
      <c r="V26" s="5">
        <v>1</v>
      </c>
      <c r="W26" s="5">
        <v>1</v>
      </c>
      <c r="X26" s="5">
        <v>1</v>
      </c>
      <c r="Y26" s="5"/>
      <c r="Z26" s="20">
        <v>0.5</v>
      </c>
      <c r="AA26" s="57">
        <f t="shared" si="0"/>
        <v>5.3</v>
      </c>
      <c r="AB26" s="212">
        <v>1</v>
      </c>
      <c r="AC26" s="212">
        <v>1</v>
      </c>
      <c r="AD26" s="212">
        <v>1</v>
      </c>
      <c r="AE26" s="212">
        <v>1</v>
      </c>
      <c r="AF26" s="212"/>
      <c r="AG26" s="215">
        <v>2</v>
      </c>
      <c r="AH26" s="186">
        <v>2</v>
      </c>
      <c r="AI26" s="157">
        <f>+AH26*0.5+AG26/4*20*0.05+(AF26+AE26+AD26+AC26+AB26)/5*20*0.45</f>
        <v>8.6999999999999993</v>
      </c>
      <c r="AJ26" s="200">
        <v>1</v>
      </c>
      <c r="AK26" s="200"/>
      <c r="AL26" s="5">
        <v>1</v>
      </c>
      <c r="AM26" s="5">
        <v>1</v>
      </c>
      <c r="AN26" s="5"/>
      <c r="AO26" s="5"/>
      <c r="AP26" s="5">
        <v>0.5</v>
      </c>
      <c r="AQ26" s="5">
        <v>1</v>
      </c>
      <c r="AR26" s="5">
        <v>1</v>
      </c>
      <c r="AS26" s="5">
        <v>1</v>
      </c>
      <c r="AT26" s="276">
        <v>6.5</v>
      </c>
      <c r="AU26" s="227">
        <f t="shared" si="1"/>
        <v>9.75</v>
      </c>
      <c r="AV26" s="276">
        <v>4.5</v>
      </c>
      <c r="AW26" s="280">
        <f>+EDbLab!Y26</f>
        <v>10.65</v>
      </c>
      <c r="AX26" s="280">
        <f>+EDbLab!AI26</f>
        <v>9.3000000000000007</v>
      </c>
      <c r="AY26" s="280">
        <f>+EDbLab!AN26</f>
        <v>11.400000000000002</v>
      </c>
      <c r="AZ26" s="280">
        <f t="shared" si="2"/>
        <v>8.7611111111111111</v>
      </c>
    </row>
    <row r="27" spans="1:52" ht="14.25" customHeight="1" thickBot="1">
      <c r="A27" s="311">
        <v>14</v>
      </c>
      <c r="B27" s="311"/>
      <c r="C27" s="341" t="s">
        <v>284</v>
      </c>
      <c r="D27" s="341"/>
      <c r="E27" s="341"/>
      <c r="F27" s="341"/>
      <c r="G27" s="341"/>
      <c r="H27" s="341" t="s">
        <v>197</v>
      </c>
      <c r="I27" s="341"/>
      <c r="J27" s="341"/>
      <c r="K27" s="341"/>
      <c r="L27" s="341"/>
      <c r="M27" s="341"/>
      <c r="N27" s="341"/>
      <c r="O27" s="342" t="s">
        <v>101</v>
      </c>
      <c r="P27" s="342"/>
      <c r="Q27" s="342"/>
      <c r="R27" s="5">
        <v>1</v>
      </c>
      <c r="S27" s="5"/>
      <c r="T27" s="5"/>
      <c r="U27" s="5"/>
      <c r="V27" s="5"/>
      <c r="W27" s="5"/>
      <c r="X27" s="5"/>
      <c r="Y27" s="5"/>
      <c r="Z27" s="20">
        <v>1</v>
      </c>
      <c r="AA27" s="57">
        <f t="shared" si="0"/>
        <v>1.6</v>
      </c>
      <c r="AB27" s="212">
        <v>1</v>
      </c>
      <c r="AC27" s="212">
        <v>0.5</v>
      </c>
      <c r="AD27" s="212">
        <v>1</v>
      </c>
      <c r="AE27" s="212"/>
      <c r="AF27" s="212"/>
      <c r="AG27" s="215">
        <v>3</v>
      </c>
      <c r="AH27" s="186">
        <v>3.5</v>
      </c>
      <c r="AI27" s="157">
        <f>+AH27*0.5+AG27/4*20*0.05+(AF27+AE27+AD27+AC27+AB27)/5*20*0.45</f>
        <v>7</v>
      </c>
      <c r="AJ27" s="200"/>
      <c r="AK27" s="200"/>
      <c r="AL27" s="5">
        <v>1</v>
      </c>
      <c r="AM27" s="5"/>
      <c r="AN27" s="5"/>
      <c r="AO27" s="5"/>
      <c r="AP27" s="5"/>
      <c r="AQ27" s="5"/>
      <c r="AR27" s="5"/>
      <c r="AS27" s="5"/>
      <c r="AT27" s="276">
        <v>1</v>
      </c>
      <c r="AU27" s="255">
        <f t="shared" si="6"/>
        <v>2.5</v>
      </c>
      <c r="AV27" s="276"/>
      <c r="AW27" s="280">
        <f>+EDbLab!Y27</f>
        <v>7.05</v>
      </c>
      <c r="AX27" s="280">
        <f>+EDbLab!AI27</f>
        <v>8.1</v>
      </c>
      <c r="AY27" s="280">
        <f>+EDbLab!AN27</f>
        <v>4</v>
      </c>
      <c r="AZ27" s="280">
        <f t="shared" si="2"/>
        <v>4.5944444444444441</v>
      </c>
    </row>
    <row r="28" spans="1:52" ht="15" customHeight="1" thickBot="1">
      <c r="A28" s="311">
        <v>15</v>
      </c>
      <c r="B28" s="311"/>
      <c r="C28" s="341" t="s">
        <v>198</v>
      </c>
      <c r="D28" s="341"/>
      <c r="E28" s="341"/>
      <c r="F28" s="341"/>
      <c r="G28" s="341"/>
      <c r="H28" s="341" t="s">
        <v>456</v>
      </c>
      <c r="I28" s="341"/>
      <c r="J28" s="341"/>
      <c r="K28" s="341"/>
      <c r="L28" s="341"/>
      <c r="M28" s="341"/>
      <c r="N28" s="341"/>
      <c r="O28" s="342" t="s">
        <v>363</v>
      </c>
      <c r="P28" s="342"/>
      <c r="Q28" s="342"/>
      <c r="R28" s="5">
        <v>1</v>
      </c>
      <c r="S28" s="5">
        <v>0.75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20">
        <v>13</v>
      </c>
      <c r="AA28" s="57">
        <f t="shared" si="0"/>
        <v>15.55</v>
      </c>
      <c r="AB28" s="212">
        <v>1</v>
      </c>
      <c r="AC28" s="212">
        <v>0.5</v>
      </c>
      <c r="AD28" s="212">
        <v>1</v>
      </c>
      <c r="AE28" s="212">
        <v>1</v>
      </c>
      <c r="AF28" s="212">
        <v>1</v>
      </c>
      <c r="AG28" s="215">
        <v>4</v>
      </c>
      <c r="AH28" s="186">
        <v>13</v>
      </c>
      <c r="AI28" s="157">
        <f>+AH28*0.5+AG28/4*20*0.05+(AF28+AE28+AD28+AC28+AB28)/5*20*0.45</f>
        <v>15.6</v>
      </c>
      <c r="AJ28" s="200">
        <v>1</v>
      </c>
      <c r="AK28" s="200">
        <v>1</v>
      </c>
      <c r="AL28" s="5">
        <v>1</v>
      </c>
      <c r="AM28" s="5"/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276">
        <v>14.5</v>
      </c>
      <c r="AU28" s="255">
        <f t="shared" si="6"/>
        <v>17.25</v>
      </c>
      <c r="AV28" s="276"/>
      <c r="AW28" s="280">
        <f>+EDbLab!Y28</f>
        <v>10.25</v>
      </c>
      <c r="AX28" s="280">
        <f>+EDbLab!AI28</f>
        <v>14.592857142857142</v>
      </c>
      <c r="AY28" s="280">
        <f>+EDbLab!AN28</f>
        <v>13.200000000000001</v>
      </c>
      <c r="AZ28" s="280">
        <f t="shared" si="2"/>
        <v>14.982539682539683</v>
      </c>
    </row>
    <row r="29" spans="1:52" ht="14.25" customHeight="1" thickBot="1">
      <c r="A29" s="311">
        <v>16</v>
      </c>
      <c r="B29" s="311"/>
      <c r="C29" s="341" t="s">
        <v>536</v>
      </c>
      <c r="D29" s="341"/>
      <c r="E29" s="341"/>
      <c r="F29" s="341"/>
      <c r="G29" s="341"/>
      <c r="H29" s="341" t="s">
        <v>537</v>
      </c>
      <c r="I29" s="341"/>
      <c r="J29" s="341"/>
      <c r="K29" s="341"/>
      <c r="L29" s="341"/>
      <c r="M29" s="341"/>
      <c r="N29" s="341"/>
      <c r="O29" s="342" t="s">
        <v>367</v>
      </c>
      <c r="P29" s="342"/>
      <c r="Q29" s="342"/>
      <c r="R29" s="5">
        <v>1</v>
      </c>
      <c r="S29" s="5"/>
      <c r="T29" s="5"/>
      <c r="U29" s="5"/>
      <c r="V29" s="5"/>
      <c r="W29" s="5"/>
      <c r="X29" s="5"/>
      <c r="Y29" s="5"/>
      <c r="Z29" s="20">
        <v>1</v>
      </c>
      <c r="AA29" s="57">
        <f t="shared" si="0"/>
        <v>1.6</v>
      </c>
      <c r="AB29" s="212"/>
      <c r="AC29" s="212"/>
      <c r="AD29" s="212"/>
      <c r="AE29" s="212"/>
      <c r="AF29" s="212"/>
      <c r="AG29" s="212"/>
      <c r="AH29" s="186">
        <v>0.5</v>
      </c>
      <c r="AI29" s="157">
        <f>+AH29*0.5+AG29/4*20*0.05+(AF29+AE29+AD29+AC29+AB29)/5*20*0.45</f>
        <v>0.25</v>
      </c>
      <c r="AJ29" s="200"/>
      <c r="AK29" s="200"/>
      <c r="AL29" s="5"/>
      <c r="AM29" s="5"/>
      <c r="AN29" s="5"/>
      <c r="AO29" s="5"/>
      <c r="AP29" s="5"/>
      <c r="AQ29" s="5"/>
      <c r="AR29" s="5"/>
      <c r="AS29" s="5"/>
      <c r="AT29" s="276"/>
      <c r="AU29" s="227">
        <f t="shared" si="1"/>
        <v>0</v>
      </c>
      <c r="AV29" s="276"/>
      <c r="AW29" s="280">
        <f>+EDbLab!Y29</f>
        <v>0</v>
      </c>
      <c r="AX29" s="280">
        <f>+EDbLab!AI29</f>
        <v>0</v>
      </c>
      <c r="AY29" s="280">
        <f>+EDbLab!AN29</f>
        <v>0</v>
      </c>
      <c r="AZ29" s="280">
        <f t="shared" si="2"/>
        <v>0.41111111111111115</v>
      </c>
    </row>
    <row r="30" spans="1:52" ht="15" customHeight="1" thickBot="1">
      <c r="A30" s="311">
        <v>17</v>
      </c>
      <c r="B30" s="311"/>
      <c r="C30" s="341" t="s">
        <v>538</v>
      </c>
      <c r="D30" s="341"/>
      <c r="E30" s="341"/>
      <c r="F30" s="341"/>
      <c r="G30" s="341"/>
      <c r="H30" s="341" t="s">
        <v>413</v>
      </c>
      <c r="I30" s="341"/>
      <c r="J30" s="341"/>
      <c r="K30" s="341"/>
      <c r="L30" s="341"/>
      <c r="M30" s="341"/>
      <c r="N30" s="341"/>
      <c r="O30" s="342" t="s">
        <v>193</v>
      </c>
      <c r="P30" s="342"/>
      <c r="Q30" s="342"/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0.5</v>
      </c>
      <c r="Z30" s="20">
        <v>5</v>
      </c>
      <c r="AA30" s="57">
        <f t="shared" si="0"/>
        <v>10.5</v>
      </c>
      <c r="AB30" s="212">
        <v>1</v>
      </c>
      <c r="AC30" s="212">
        <v>0.5</v>
      </c>
      <c r="AD30" s="212">
        <v>1</v>
      </c>
      <c r="AE30" s="212">
        <v>0.5</v>
      </c>
      <c r="AF30" s="212"/>
      <c r="AG30" s="215">
        <v>4</v>
      </c>
      <c r="AH30" s="186">
        <v>8</v>
      </c>
      <c r="AI30" s="165">
        <f>+AH30*0.5+AG30/4*20*0.05+(AF30+AE30+AD30+AC30+AB30)/5*20*0.45+1</f>
        <v>11.4</v>
      </c>
      <c r="AJ30" s="200">
        <v>1</v>
      </c>
      <c r="AK30" s="200"/>
      <c r="AL30" s="5"/>
      <c r="AM30" s="5"/>
      <c r="AN30" s="5">
        <v>0.5</v>
      </c>
      <c r="AO30" s="5">
        <v>1</v>
      </c>
      <c r="AP30" s="5">
        <v>1</v>
      </c>
      <c r="AQ30" s="5"/>
      <c r="AR30" s="5"/>
      <c r="AS30" s="5"/>
      <c r="AT30" s="276">
        <v>5.5</v>
      </c>
      <c r="AU30" s="255">
        <f t="shared" si="6"/>
        <v>7.25</v>
      </c>
      <c r="AV30" s="276"/>
      <c r="AW30" s="280">
        <f>+EDbLab!Y30</f>
        <v>12.3</v>
      </c>
      <c r="AX30" s="280">
        <f>+EDbLab!AI30</f>
        <v>14.242857142857144</v>
      </c>
      <c r="AY30" s="280">
        <f>+EDbLab!AN30</f>
        <v>15</v>
      </c>
      <c r="AZ30" s="280">
        <f t="shared" si="2"/>
        <v>11.093650793650795</v>
      </c>
    </row>
    <row r="31" spans="1:52" ht="14.25" customHeight="1" thickBot="1">
      <c r="A31" s="311">
        <v>18</v>
      </c>
      <c r="B31" s="311"/>
      <c r="C31" s="341" t="s">
        <v>252</v>
      </c>
      <c r="D31" s="341"/>
      <c r="E31" s="341"/>
      <c r="F31" s="341"/>
      <c r="G31" s="341"/>
      <c r="H31" s="341" t="s">
        <v>253</v>
      </c>
      <c r="I31" s="341"/>
      <c r="J31" s="341"/>
      <c r="K31" s="341"/>
      <c r="L31" s="341"/>
      <c r="M31" s="341"/>
      <c r="N31" s="341"/>
      <c r="O31" s="342" t="s">
        <v>307</v>
      </c>
      <c r="P31" s="342"/>
      <c r="Q31" s="342"/>
      <c r="R31" s="5"/>
      <c r="S31" s="5"/>
      <c r="T31" s="5"/>
      <c r="U31" s="5"/>
      <c r="V31" s="5">
        <v>1</v>
      </c>
      <c r="W31" s="5"/>
      <c r="X31" s="5"/>
      <c r="Y31" s="5"/>
      <c r="Z31" s="20">
        <v>1.5</v>
      </c>
      <c r="AA31" s="57">
        <f t="shared" si="0"/>
        <v>1.9</v>
      </c>
      <c r="AB31" s="212">
        <v>1</v>
      </c>
      <c r="AC31" s="212">
        <v>0.5</v>
      </c>
      <c r="AD31" s="212">
        <v>1</v>
      </c>
      <c r="AE31" s="212">
        <v>1</v>
      </c>
      <c r="AF31" s="212"/>
      <c r="AG31" s="215">
        <v>3</v>
      </c>
      <c r="AH31" s="186">
        <v>5.5</v>
      </c>
      <c r="AI31" s="157">
        <f>+AH31*0.5+AG31/4*20*0.05+(AF31+AE31+AD31+AC31+AB31)/5*20*0.45</f>
        <v>9.8000000000000007</v>
      </c>
      <c r="AJ31" s="200"/>
      <c r="AK31" s="200"/>
      <c r="AL31" s="5">
        <v>1</v>
      </c>
      <c r="AM31" s="5"/>
      <c r="AN31" s="5"/>
      <c r="AO31" s="5"/>
      <c r="AP31" s="5">
        <v>0.5</v>
      </c>
      <c r="AQ31" s="5"/>
      <c r="AR31" s="5"/>
      <c r="AS31" s="5"/>
      <c r="AT31" s="276">
        <v>8.5</v>
      </c>
      <c r="AU31" s="227">
        <f t="shared" si="1"/>
        <v>5.75</v>
      </c>
      <c r="AV31" s="276">
        <v>5.5</v>
      </c>
      <c r="AW31" s="280">
        <f>+EDbLab!Y31</f>
        <v>0</v>
      </c>
      <c r="AX31" s="280">
        <f>+EDbLab!AI31</f>
        <v>0</v>
      </c>
      <c r="AY31" s="280">
        <f>+EDbLab!AN31</f>
        <v>0</v>
      </c>
      <c r="AZ31" s="280">
        <f t="shared" si="2"/>
        <v>3.8777777777777782</v>
      </c>
    </row>
    <row r="32" spans="1:52" ht="14.25" customHeight="1" thickBot="1">
      <c r="A32" s="311">
        <v>19</v>
      </c>
      <c r="B32" s="311"/>
      <c r="C32" s="341" t="s">
        <v>254</v>
      </c>
      <c r="D32" s="341"/>
      <c r="E32" s="341"/>
      <c r="F32" s="341"/>
      <c r="G32" s="341"/>
      <c r="H32" s="341" t="s">
        <v>255</v>
      </c>
      <c r="I32" s="341"/>
      <c r="J32" s="341"/>
      <c r="K32" s="341"/>
      <c r="L32" s="341"/>
      <c r="M32" s="341"/>
      <c r="N32" s="341"/>
      <c r="O32" s="342" t="s">
        <v>193</v>
      </c>
      <c r="P32" s="342"/>
      <c r="Q32" s="342"/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0.5</v>
      </c>
      <c r="Z32" s="20">
        <v>3</v>
      </c>
      <c r="AA32" s="57">
        <f t="shared" si="0"/>
        <v>9.3000000000000007</v>
      </c>
      <c r="AB32" s="212">
        <v>1</v>
      </c>
      <c r="AC32" s="212">
        <v>0.5</v>
      </c>
      <c r="AD32" s="212">
        <v>1</v>
      </c>
      <c r="AE32" s="212">
        <v>0.5</v>
      </c>
      <c r="AF32" s="212"/>
      <c r="AG32" s="215">
        <v>4</v>
      </c>
      <c r="AH32" s="186">
        <v>4.5</v>
      </c>
      <c r="AI32" s="165">
        <f>+AH32*0.5+AG32/4*20*0.05+(AF32+AE32+AD32+AC32+AB32)/5*20*0.45+1</f>
        <v>9.65</v>
      </c>
      <c r="AJ32" s="200">
        <v>1</v>
      </c>
      <c r="AK32" s="200"/>
      <c r="AL32" s="5">
        <v>1</v>
      </c>
      <c r="AM32" s="5"/>
      <c r="AN32" s="5">
        <v>0.5</v>
      </c>
      <c r="AO32" s="5">
        <v>1</v>
      </c>
      <c r="AP32" s="5">
        <v>1</v>
      </c>
      <c r="AQ32" s="5"/>
      <c r="AR32" s="5"/>
      <c r="AS32" s="5"/>
      <c r="AT32" s="276">
        <v>3</v>
      </c>
      <c r="AU32" s="255">
        <f t="shared" si="6"/>
        <v>7</v>
      </c>
      <c r="AV32" s="276">
        <v>9</v>
      </c>
      <c r="AW32" s="280">
        <f>+EDbLab!Y32</f>
        <v>10.799999999999999</v>
      </c>
      <c r="AX32" s="280">
        <f>+EDbLab!AI32</f>
        <v>11.464285714285715</v>
      </c>
      <c r="AY32" s="280">
        <f>+EDbLab!AN32</f>
        <v>11.600000000000001</v>
      </c>
      <c r="AZ32" s="280">
        <f t="shared" si="2"/>
        <v>9.5293650793650784</v>
      </c>
    </row>
    <row r="33" spans="1:53" ht="15" customHeight="1" thickBot="1">
      <c r="A33" s="311">
        <v>20</v>
      </c>
      <c r="B33" s="311"/>
      <c r="C33" s="341" t="s">
        <v>256</v>
      </c>
      <c r="D33" s="341"/>
      <c r="E33" s="341"/>
      <c r="F33" s="341"/>
      <c r="G33" s="341"/>
      <c r="H33" s="341" t="s">
        <v>258</v>
      </c>
      <c r="I33" s="341"/>
      <c r="J33" s="341"/>
      <c r="K33" s="341"/>
      <c r="L33" s="341"/>
      <c r="M33" s="341"/>
      <c r="N33" s="341"/>
      <c r="O33" s="342" t="s">
        <v>349</v>
      </c>
      <c r="P33" s="342"/>
      <c r="Q33" s="342"/>
      <c r="R33" s="5">
        <v>1</v>
      </c>
      <c r="S33" s="5"/>
      <c r="T33" s="5"/>
      <c r="U33" s="5"/>
      <c r="V33" s="5">
        <v>1</v>
      </c>
      <c r="W33" s="5">
        <v>1</v>
      </c>
      <c r="X33" s="5">
        <v>1</v>
      </c>
      <c r="Y33" s="5"/>
      <c r="Z33" s="20">
        <v>0.5</v>
      </c>
      <c r="AA33" s="57">
        <f t="shared" si="0"/>
        <v>4.3</v>
      </c>
      <c r="AB33" s="212"/>
      <c r="AC33" s="212"/>
      <c r="AD33" s="212"/>
      <c r="AE33" s="212"/>
      <c r="AF33" s="212"/>
      <c r="AG33" s="212"/>
      <c r="AH33" s="186"/>
      <c r="AI33" s="157">
        <f t="shared" ref="AI33:AI46" si="7">+AH33*0.5+AG33/4*20*0.05+(AF33+AE33+AD33+AC33+AB33)/5*20*0.45</f>
        <v>0</v>
      </c>
      <c r="AJ33" s="200"/>
      <c r="AK33" s="200"/>
      <c r="AL33" s="5"/>
      <c r="AM33" s="5"/>
      <c r="AN33" s="5"/>
      <c r="AO33" s="5"/>
      <c r="AP33" s="5"/>
      <c r="AQ33" s="5"/>
      <c r="AR33" s="5"/>
      <c r="AS33" s="5"/>
      <c r="AT33" s="276"/>
      <c r="AU33" s="255">
        <f t="shared" si="6"/>
        <v>1</v>
      </c>
      <c r="AV33" s="276"/>
      <c r="AW33" s="280">
        <f>+EDbLab!Y33</f>
        <v>5.5</v>
      </c>
      <c r="AX33" s="280">
        <f>+EDbLab!AI33</f>
        <v>0</v>
      </c>
      <c r="AY33" s="280">
        <f>+EDbLab!AN33</f>
        <v>0</v>
      </c>
      <c r="AZ33" s="280">
        <f t="shared" si="2"/>
        <v>1.788888888888889</v>
      </c>
    </row>
    <row r="34" spans="1:53" ht="14.25" customHeight="1" thickBot="1">
      <c r="A34" s="311">
        <v>21</v>
      </c>
      <c r="B34" s="311"/>
      <c r="C34" s="341" t="s">
        <v>259</v>
      </c>
      <c r="D34" s="341"/>
      <c r="E34" s="341"/>
      <c r="F34" s="341"/>
      <c r="G34" s="341"/>
      <c r="H34" s="341" t="s">
        <v>423</v>
      </c>
      <c r="I34" s="341"/>
      <c r="J34" s="341"/>
      <c r="K34" s="341"/>
      <c r="L34" s="341"/>
      <c r="M34" s="341"/>
      <c r="N34" s="341"/>
      <c r="O34" s="342" t="s">
        <v>101</v>
      </c>
      <c r="P34" s="342"/>
      <c r="Q34" s="342"/>
      <c r="R34" s="5">
        <v>1</v>
      </c>
      <c r="S34" s="5"/>
      <c r="T34" s="5"/>
      <c r="U34" s="5"/>
      <c r="V34" s="5"/>
      <c r="W34" s="5"/>
      <c r="X34" s="5"/>
      <c r="Y34" s="5">
        <v>1</v>
      </c>
      <c r="Z34" s="20">
        <v>0.5</v>
      </c>
      <c r="AA34" s="57">
        <f t="shared" si="0"/>
        <v>2.2999999999999998</v>
      </c>
      <c r="AB34" s="212"/>
      <c r="AC34" s="212"/>
      <c r="AD34" s="212"/>
      <c r="AE34" s="212"/>
      <c r="AF34" s="212"/>
      <c r="AG34" s="212"/>
      <c r="AH34" s="186">
        <v>4</v>
      </c>
      <c r="AI34" s="157">
        <f t="shared" si="7"/>
        <v>2</v>
      </c>
      <c r="AJ34" s="200"/>
      <c r="AK34" s="200"/>
      <c r="AL34" s="5"/>
      <c r="AM34" s="5"/>
      <c r="AN34" s="5"/>
      <c r="AO34" s="5"/>
      <c r="AP34" s="5"/>
      <c r="AQ34" s="5"/>
      <c r="AR34" s="5"/>
      <c r="AS34" s="5"/>
      <c r="AT34" s="276">
        <v>1</v>
      </c>
      <c r="AU34" s="255">
        <f t="shared" si="6"/>
        <v>1.5</v>
      </c>
      <c r="AV34" s="276"/>
      <c r="AW34" s="280">
        <f>+EDbLab!Y34</f>
        <v>0</v>
      </c>
      <c r="AX34" s="280">
        <f>+EDbLab!AI34</f>
        <v>0</v>
      </c>
      <c r="AY34" s="280">
        <f>+EDbLab!AN34</f>
        <v>0</v>
      </c>
      <c r="AZ34" s="280">
        <f t="shared" si="2"/>
        <v>1.2888888888888888</v>
      </c>
    </row>
    <row r="35" spans="1:53" ht="15" customHeight="1" thickBot="1">
      <c r="A35" s="311">
        <v>22</v>
      </c>
      <c r="B35" s="311"/>
      <c r="C35" s="341" t="s">
        <v>102</v>
      </c>
      <c r="D35" s="341"/>
      <c r="E35" s="341"/>
      <c r="F35" s="341"/>
      <c r="G35" s="341"/>
      <c r="H35" s="341" t="s">
        <v>260</v>
      </c>
      <c r="I35" s="341"/>
      <c r="J35" s="341"/>
      <c r="K35" s="341"/>
      <c r="L35" s="341"/>
      <c r="M35" s="341"/>
      <c r="N35" s="341"/>
      <c r="O35" s="342" t="s">
        <v>224</v>
      </c>
      <c r="P35" s="342"/>
      <c r="Q35" s="342"/>
      <c r="R35" s="5">
        <v>1</v>
      </c>
      <c r="S35" s="5"/>
      <c r="T35" s="5"/>
      <c r="U35" s="5"/>
      <c r="V35" s="5"/>
      <c r="W35" s="5"/>
      <c r="X35" s="5"/>
      <c r="Y35" s="5"/>
      <c r="Z35" s="20"/>
      <c r="AA35" s="57">
        <f t="shared" si="0"/>
        <v>1</v>
      </c>
      <c r="AB35" s="212"/>
      <c r="AC35" s="212"/>
      <c r="AD35" s="212"/>
      <c r="AE35" s="212"/>
      <c r="AF35" s="212"/>
      <c r="AG35" s="212"/>
      <c r="AH35" s="186"/>
      <c r="AI35" s="157">
        <f t="shared" si="7"/>
        <v>0</v>
      </c>
      <c r="AJ35" s="200"/>
      <c r="AK35" s="200"/>
      <c r="AL35" s="5"/>
      <c r="AM35" s="5"/>
      <c r="AN35" s="5"/>
      <c r="AO35" s="5"/>
      <c r="AP35" s="5"/>
      <c r="AQ35" s="5"/>
      <c r="AR35" s="5"/>
      <c r="AS35" s="5"/>
      <c r="AT35" s="276"/>
      <c r="AU35" s="227">
        <f t="shared" si="1"/>
        <v>0</v>
      </c>
      <c r="AV35" s="276"/>
      <c r="AW35" s="280">
        <f>+EDbLab!Y35</f>
        <v>0</v>
      </c>
      <c r="AX35" s="280">
        <f>+EDbLab!AI35</f>
        <v>0</v>
      </c>
      <c r="AY35" s="280">
        <f>+EDbLab!AN35</f>
        <v>0</v>
      </c>
      <c r="AZ35" s="280">
        <f t="shared" si="2"/>
        <v>0.22222222222222221</v>
      </c>
    </row>
    <row r="36" spans="1:53" ht="14.25" customHeight="1" thickBot="1">
      <c r="A36" s="311">
        <v>23</v>
      </c>
      <c r="B36" s="311"/>
      <c r="C36" s="341" t="s">
        <v>261</v>
      </c>
      <c r="D36" s="341"/>
      <c r="E36" s="341"/>
      <c r="F36" s="341"/>
      <c r="G36" s="341"/>
      <c r="H36" s="341" t="s">
        <v>262</v>
      </c>
      <c r="I36" s="341"/>
      <c r="J36" s="341"/>
      <c r="K36" s="341"/>
      <c r="L36" s="341"/>
      <c r="M36" s="341"/>
      <c r="N36" s="341"/>
      <c r="O36" s="342" t="s">
        <v>345</v>
      </c>
      <c r="P36" s="342"/>
      <c r="Q36" s="342"/>
      <c r="R36" s="5">
        <v>1</v>
      </c>
      <c r="S36" s="5"/>
      <c r="T36" s="5"/>
      <c r="U36" s="5">
        <v>1</v>
      </c>
      <c r="V36" s="5">
        <v>1</v>
      </c>
      <c r="W36" s="5">
        <v>1</v>
      </c>
      <c r="X36" s="5">
        <v>1</v>
      </c>
      <c r="Y36" s="5"/>
      <c r="Z36" s="20">
        <v>1</v>
      </c>
      <c r="AA36" s="57">
        <f t="shared" si="0"/>
        <v>5.6</v>
      </c>
      <c r="AB36" s="212">
        <v>1</v>
      </c>
      <c r="AC36" s="212">
        <v>1</v>
      </c>
      <c r="AD36" s="212">
        <v>1</v>
      </c>
      <c r="AE36" s="212"/>
      <c r="AF36" s="212"/>
      <c r="AG36" s="215">
        <v>2</v>
      </c>
      <c r="AH36" s="186">
        <v>2.5</v>
      </c>
      <c r="AI36" s="157">
        <f t="shared" si="7"/>
        <v>7.15</v>
      </c>
      <c r="AJ36" s="200">
        <v>1</v>
      </c>
      <c r="AK36" s="200"/>
      <c r="AL36" s="5">
        <v>1</v>
      </c>
      <c r="AM36" s="5"/>
      <c r="AN36" s="5"/>
      <c r="AO36" s="5"/>
      <c r="AP36" s="5">
        <v>1</v>
      </c>
      <c r="AQ36" s="5"/>
      <c r="AR36" s="5"/>
      <c r="AS36" s="5"/>
      <c r="AT36" s="276">
        <v>3</v>
      </c>
      <c r="AU36" s="227">
        <f t="shared" si="1"/>
        <v>4.5</v>
      </c>
      <c r="AV36" s="276"/>
      <c r="AW36" s="280">
        <f>+EDbLab!Y36</f>
        <v>3</v>
      </c>
      <c r="AX36" s="280">
        <f>+EDbLab!AI36</f>
        <v>1.5</v>
      </c>
      <c r="AY36" s="280">
        <f>+EDbLab!AN36</f>
        <v>4</v>
      </c>
      <c r="AZ36" s="280">
        <f t="shared" si="2"/>
        <v>4.7777777777777777</v>
      </c>
    </row>
    <row r="37" spans="1:53" ht="14.25" customHeight="1" thickBot="1">
      <c r="A37" s="311">
        <v>24</v>
      </c>
      <c r="B37" s="311"/>
      <c r="C37" s="341" t="s">
        <v>263</v>
      </c>
      <c r="D37" s="341"/>
      <c r="E37" s="341"/>
      <c r="F37" s="341"/>
      <c r="G37" s="341"/>
      <c r="H37" s="341" t="s">
        <v>529</v>
      </c>
      <c r="I37" s="341"/>
      <c r="J37" s="341"/>
      <c r="K37" s="341"/>
      <c r="L37" s="341"/>
      <c r="M37" s="341"/>
      <c r="N37" s="341"/>
      <c r="O37" s="342" t="s">
        <v>367</v>
      </c>
      <c r="P37" s="342"/>
      <c r="Q37" s="342"/>
      <c r="R37" s="5">
        <v>1</v>
      </c>
      <c r="S37" s="5"/>
      <c r="T37" s="5"/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20">
        <v>1.5</v>
      </c>
      <c r="AA37" s="57">
        <f t="shared" si="0"/>
        <v>6.9</v>
      </c>
      <c r="AB37" s="212">
        <v>1</v>
      </c>
      <c r="AC37" s="212">
        <v>0.5</v>
      </c>
      <c r="AD37" s="212">
        <v>1</v>
      </c>
      <c r="AE37" s="212">
        <v>1</v>
      </c>
      <c r="AF37" s="212"/>
      <c r="AG37" s="215">
        <v>4</v>
      </c>
      <c r="AH37" s="186">
        <v>2.5</v>
      </c>
      <c r="AI37" s="157">
        <f t="shared" si="7"/>
        <v>8.5500000000000007</v>
      </c>
      <c r="AJ37" s="200">
        <v>1</v>
      </c>
      <c r="AK37" s="200"/>
      <c r="AL37" s="5">
        <v>1</v>
      </c>
      <c r="AM37" s="5">
        <v>1</v>
      </c>
      <c r="AN37" s="5"/>
      <c r="AO37" s="5"/>
      <c r="AP37" s="5"/>
      <c r="AQ37" s="5"/>
      <c r="AR37" s="5">
        <v>1</v>
      </c>
      <c r="AS37" s="5"/>
      <c r="AT37" s="276">
        <v>1</v>
      </c>
      <c r="AU37" s="255">
        <f t="shared" si="6"/>
        <v>5.5</v>
      </c>
      <c r="AV37" s="276">
        <v>10.5</v>
      </c>
      <c r="AW37" s="280">
        <f>+EDbLab!Y37</f>
        <v>12.25</v>
      </c>
      <c r="AX37" s="280">
        <f>+EDbLab!AI37</f>
        <v>12.22857142857143</v>
      </c>
      <c r="AY37" s="280">
        <f>+EDbLab!AN37</f>
        <v>14.8</v>
      </c>
      <c r="AZ37" s="280">
        <f t="shared" si="2"/>
        <v>9.0198412698412707</v>
      </c>
      <c r="BA37" s="287"/>
    </row>
    <row r="38" spans="1:53" ht="15" customHeight="1" thickBot="1">
      <c r="A38" s="311">
        <v>25</v>
      </c>
      <c r="B38" s="311"/>
      <c r="C38" s="341" t="s">
        <v>530</v>
      </c>
      <c r="D38" s="341"/>
      <c r="E38" s="341"/>
      <c r="F38" s="341"/>
      <c r="G38" s="341"/>
      <c r="H38" s="341" t="s">
        <v>531</v>
      </c>
      <c r="I38" s="341"/>
      <c r="J38" s="341"/>
      <c r="K38" s="341"/>
      <c r="L38" s="341"/>
      <c r="M38" s="341"/>
      <c r="N38" s="341"/>
      <c r="O38" s="342" t="s">
        <v>367</v>
      </c>
      <c r="P38" s="342"/>
      <c r="Q38" s="342"/>
      <c r="R38" s="5">
        <v>1</v>
      </c>
      <c r="S38" s="5"/>
      <c r="T38" s="5"/>
      <c r="U38" s="5"/>
      <c r="V38" s="5"/>
      <c r="W38" s="5"/>
      <c r="X38" s="5">
        <v>1</v>
      </c>
      <c r="Y38" s="5"/>
      <c r="Z38" s="20">
        <v>5</v>
      </c>
      <c r="AA38" s="57">
        <f t="shared" si="0"/>
        <v>5</v>
      </c>
      <c r="AB38" s="212"/>
      <c r="AC38" s="212"/>
      <c r="AD38" s="212"/>
      <c r="AE38" s="212"/>
      <c r="AF38" s="212"/>
      <c r="AG38" s="212"/>
      <c r="AH38" s="186"/>
      <c r="AI38" s="157">
        <f t="shared" si="7"/>
        <v>0</v>
      </c>
      <c r="AJ38" s="200"/>
      <c r="AK38" s="200"/>
      <c r="AL38" s="5"/>
      <c r="AM38" s="5"/>
      <c r="AN38" s="5"/>
      <c r="AO38" s="5"/>
      <c r="AP38" s="5"/>
      <c r="AQ38" s="5"/>
      <c r="AR38" s="5"/>
      <c r="AS38" s="5"/>
      <c r="AT38" s="276"/>
      <c r="AU38" s="227">
        <f t="shared" si="1"/>
        <v>0</v>
      </c>
      <c r="AV38" s="276"/>
      <c r="AW38" s="280">
        <f>+EDbLab!Y38</f>
        <v>0.75</v>
      </c>
      <c r="AX38" s="280">
        <f>+EDbLab!AI38</f>
        <v>0</v>
      </c>
      <c r="AY38" s="280">
        <f>+EDbLab!AN38</f>
        <v>0</v>
      </c>
      <c r="AZ38" s="280">
        <f t="shared" si="2"/>
        <v>1.1944444444444444</v>
      </c>
    </row>
    <row r="39" spans="1:53" ht="14.25" customHeight="1" thickBot="1">
      <c r="A39" s="311">
        <v>26</v>
      </c>
      <c r="B39" s="311"/>
      <c r="C39" s="341" t="s">
        <v>532</v>
      </c>
      <c r="D39" s="341"/>
      <c r="E39" s="341"/>
      <c r="F39" s="341"/>
      <c r="G39" s="341"/>
      <c r="H39" s="341" t="s">
        <v>533</v>
      </c>
      <c r="I39" s="341"/>
      <c r="J39" s="341"/>
      <c r="K39" s="341"/>
      <c r="L39" s="341"/>
      <c r="M39" s="341"/>
      <c r="N39" s="341"/>
      <c r="O39" s="342" t="s">
        <v>367</v>
      </c>
      <c r="P39" s="342"/>
      <c r="Q39" s="342"/>
      <c r="R39" s="5"/>
      <c r="S39" s="5"/>
      <c r="T39" s="5"/>
      <c r="U39" s="5"/>
      <c r="V39" s="5"/>
      <c r="W39" s="5"/>
      <c r="X39" s="5">
        <v>1</v>
      </c>
      <c r="Y39" s="5"/>
      <c r="Z39" s="20">
        <v>7</v>
      </c>
      <c r="AA39" s="57">
        <f t="shared" si="0"/>
        <v>5.2</v>
      </c>
      <c r="AB39" s="212">
        <v>1</v>
      </c>
      <c r="AC39" s="212"/>
      <c r="AD39" s="212">
        <v>1</v>
      </c>
      <c r="AE39" s="212"/>
      <c r="AF39" s="212"/>
      <c r="AG39" s="212"/>
      <c r="AH39" s="186">
        <v>8</v>
      </c>
      <c r="AI39" s="157">
        <f t="shared" si="7"/>
        <v>7.6</v>
      </c>
      <c r="AJ39" s="200"/>
      <c r="AK39" s="200"/>
      <c r="AL39" s="5"/>
      <c r="AM39" s="5"/>
      <c r="AN39" s="5"/>
      <c r="AO39" s="5"/>
      <c r="AP39" s="5"/>
      <c r="AQ39" s="5"/>
      <c r="AR39" s="5"/>
      <c r="AS39" s="5"/>
      <c r="AT39" s="276">
        <v>3.5</v>
      </c>
      <c r="AU39" s="227">
        <f t="shared" si="1"/>
        <v>1.75</v>
      </c>
      <c r="AV39" s="276"/>
      <c r="AW39" s="280">
        <f>+EDbLab!Y39</f>
        <v>0</v>
      </c>
      <c r="AX39" s="280">
        <f>+EDbLab!AI39</f>
        <v>0</v>
      </c>
      <c r="AY39" s="280">
        <f>+EDbLab!AN39</f>
        <v>0</v>
      </c>
      <c r="AZ39" s="280">
        <f t="shared" si="2"/>
        <v>3.2333333333333329</v>
      </c>
    </row>
    <row r="40" spans="1:53" ht="15" customHeight="1" thickBot="1">
      <c r="A40" s="311">
        <v>27</v>
      </c>
      <c r="B40" s="311"/>
      <c r="C40" s="341" t="s">
        <v>534</v>
      </c>
      <c r="D40" s="341"/>
      <c r="E40" s="341"/>
      <c r="F40" s="341"/>
      <c r="G40" s="341"/>
      <c r="H40" s="341" t="s">
        <v>362</v>
      </c>
      <c r="I40" s="341"/>
      <c r="J40" s="341"/>
      <c r="K40" s="341"/>
      <c r="L40" s="341"/>
      <c r="M40" s="341"/>
      <c r="N40" s="341"/>
      <c r="O40" s="342" t="s">
        <v>194</v>
      </c>
      <c r="P40" s="342"/>
      <c r="Q40" s="342"/>
      <c r="R40" s="5">
        <v>1</v>
      </c>
      <c r="S40" s="5"/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/>
      <c r="Z40" s="20">
        <v>6</v>
      </c>
      <c r="AA40" s="57">
        <f t="shared" si="0"/>
        <v>9.6</v>
      </c>
      <c r="AB40" s="212">
        <v>1</v>
      </c>
      <c r="AC40" s="212">
        <v>1</v>
      </c>
      <c r="AD40" s="212"/>
      <c r="AE40" s="212">
        <v>0.5</v>
      </c>
      <c r="AF40" s="212">
        <v>1</v>
      </c>
      <c r="AG40" s="215">
        <v>2</v>
      </c>
      <c r="AH40" s="186">
        <v>1.5</v>
      </c>
      <c r="AI40" s="157">
        <f t="shared" si="7"/>
        <v>7.55</v>
      </c>
      <c r="AJ40" s="200">
        <v>1</v>
      </c>
      <c r="AK40" s="200"/>
      <c r="AL40" s="5">
        <v>1</v>
      </c>
      <c r="AM40" s="5">
        <v>1</v>
      </c>
      <c r="AN40" s="5"/>
      <c r="AO40" s="5"/>
      <c r="AP40" s="5"/>
      <c r="AQ40" s="5"/>
      <c r="AR40" s="5"/>
      <c r="AS40" s="5"/>
      <c r="AT40" s="276">
        <v>1.5</v>
      </c>
      <c r="AU40" s="227">
        <f t="shared" si="1"/>
        <v>3.75</v>
      </c>
      <c r="AV40" s="276"/>
      <c r="AW40" s="280">
        <f>+EDbLab!Y40</f>
        <v>9.5</v>
      </c>
      <c r="AX40" s="280">
        <f>+EDbLab!AI40</f>
        <v>5.6214285714285719</v>
      </c>
      <c r="AY40" s="280">
        <f>+EDbLab!AN40</f>
        <v>6.8000000000000007</v>
      </c>
      <c r="AZ40" s="280">
        <f t="shared" si="2"/>
        <v>7.0801587301587299</v>
      </c>
    </row>
    <row r="41" spans="1:53" ht="14.25" customHeight="1" thickBot="1">
      <c r="A41" s="311">
        <v>28</v>
      </c>
      <c r="B41" s="311"/>
      <c r="C41" s="341" t="s">
        <v>185</v>
      </c>
      <c r="D41" s="341"/>
      <c r="E41" s="341"/>
      <c r="F41" s="341"/>
      <c r="G41" s="341"/>
      <c r="H41" s="341" t="s">
        <v>186</v>
      </c>
      <c r="I41" s="341"/>
      <c r="J41" s="341"/>
      <c r="K41" s="341"/>
      <c r="L41" s="341"/>
      <c r="M41" s="341"/>
      <c r="N41" s="341"/>
      <c r="O41" s="342" t="s">
        <v>350</v>
      </c>
      <c r="P41" s="342"/>
      <c r="Q41" s="342"/>
      <c r="R41" s="5">
        <v>1</v>
      </c>
      <c r="S41" s="5">
        <v>1</v>
      </c>
      <c r="T41" s="5">
        <v>1</v>
      </c>
      <c r="U41" s="5"/>
      <c r="V41" s="5">
        <v>1</v>
      </c>
      <c r="W41" s="5">
        <v>1</v>
      </c>
      <c r="X41" s="5">
        <v>1</v>
      </c>
      <c r="Y41" s="5">
        <v>1</v>
      </c>
      <c r="Z41" s="20">
        <v>2.5</v>
      </c>
      <c r="AA41" s="57">
        <f t="shared" si="0"/>
        <v>8.5</v>
      </c>
      <c r="AB41" s="212">
        <v>1</v>
      </c>
      <c r="AC41" s="212">
        <v>0.5</v>
      </c>
      <c r="AD41" s="212">
        <v>1</v>
      </c>
      <c r="AE41" s="212">
        <v>0.5</v>
      </c>
      <c r="AF41" s="212"/>
      <c r="AG41" s="215">
        <v>4</v>
      </c>
      <c r="AH41" s="186">
        <v>9</v>
      </c>
      <c r="AI41" s="157">
        <f t="shared" si="7"/>
        <v>10.9</v>
      </c>
      <c r="AJ41" s="200"/>
      <c r="AK41" s="200"/>
      <c r="AL41" s="5">
        <v>1</v>
      </c>
      <c r="AM41" s="5">
        <v>1</v>
      </c>
      <c r="AN41" s="5"/>
      <c r="AO41" s="5"/>
      <c r="AP41" s="5">
        <v>1</v>
      </c>
      <c r="AQ41" s="5"/>
      <c r="AR41" s="5"/>
      <c r="AS41" s="5"/>
      <c r="AT41" s="276">
        <v>4.5</v>
      </c>
      <c r="AU41" s="259">
        <v>4</v>
      </c>
      <c r="AV41" s="276">
        <v>7</v>
      </c>
      <c r="AW41" s="280">
        <f>+EDbLab!Y41</f>
        <v>15.3</v>
      </c>
      <c r="AX41" s="280">
        <f>+EDbLab!AI41</f>
        <v>16.571428571428569</v>
      </c>
      <c r="AY41" s="280">
        <f>+EDbLab!AN41</f>
        <v>15.399999999999999</v>
      </c>
      <c r="AZ41" s="280">
        <f t="shared" si="2"/>
        <v>10.452380952380953</v>
      </c>
    </row>
    <row r="42" spans="1:53" ht="14.25" customHeight="1" thickBot="1">
      <c r="A42" s="311">
        <v>29</v>
      </c>
      <c r="B42" s="311"/>
      <c r="C42" s="341" t="s">
        <v>187</v>
      </c>
      <c r="D42" s="341"/>
      <c r="E42" s="341"/>
      <c r="F42" s="341"/>
      <c r="G42" s="341"/>
      <c r="H42" s="341" t="s">
        <v>188</v>
      </c>
      <c r="I42" s="341"/>
      <c r="J42" s="341"/>
      <c r="K42" s="341"/>
      <c r="L42" s="341"/>
      <c r="M42" s="341"/>
      <c r="N42" s="341"/>
      <c r="O42" s="342" t="s">
        <v>351</v>
      </c>
      <c r="P42" s="342"/>
      <c r="Q42" s="342"/>
      <c r="R42" s="5"/>
      <c r="S42" s="5"/>
      <c r="T42" s="5"/>
      <c r="U42" s="5"/>
      <c r="V42" s="5"/>
      <c r="W42" s="5"/>
      <c r="X42" s="5"/>
      <c r="Y42" s="5"/>
      <c r="Z42" s="20">
        <v>1</v>
      </c>
      <c r="AA42" s="57">
        <f t="shared" si="0"/>
        <v>0.6</v>
      </c>
      <c r="AB42" s="212"/>
      <c r="AC42" s="212"/>
      <c r="AD42" s="212"/>
      <c r="AE42" s="212"/>
      <c r="AF42" s="212"/>
      <c r="AG42" s="212"/>
      <c r="AH42" s="186">
        <v>2.5</v>
      </c>
      <c r="AI42" s="157">
        <f t="shared" si="7"/>
        <v>1.25</v>
      </c>
      <c r="AJ42" s="200"/>
      <c r="AK42" s="200"/>
      <c r="AL42" s="5"/>
      <c r="AM42" s="5"/>
      <c r="AN42" s="5"/>
      <c r="AO42" s="5"/>
      <c r="AP42" s="5"/>
      <c r="AQ42" s="5"/>
      <c r="AR42" s="5"/>
      <c r="AS42" s="5"/>
      <c r="AT42" s="276">
        <v>1</v>
      </c>
      <c r="AU42" s="227">
        <f t="shared" si="1"/>
        <v>0.5</v>
      </c>
      <c r="AV42" s="276"/>
      <c r="AW42" s="280">
        <f>+EDbLab!Y42</f>
        <v>0.75</v>
      </c>
      <c r="AX42" s="280">
        <f>+EDbLab!AI42</f>
        <v>5.3</v>
      </c>
      <c r="AY42" s="280">
        <f>+EDbLab!AN42</f>
        <v>0</v>
      </c>
      <c r="AZ42" s="280">
        <f t="shared" si="2"/>
        <v>1.1944444444444444</v>
      </c>
    </row>
    <row r="43" spans="1:53" ht="15" customHeight="1" thickBot="1">
      <c r="A43" s="311">
        <v>30</v>
      </c>
      <c r="B43" s="311"/>
      <c r="C43" s="341" t="s">
        <v>189</v>
      </c>
      <c r="D43" s="341"/>
      <c r="E43" s="341"/>
      <c r="F43" s="341"/>
      <c r="G43" s="341"/>
      <c r="H43" s="341" t="s">
        <v>341</v>
      </c>
      <c r="I43" s="341"/>
      <c r="J43" s="341"/>
      <c r="K43" s="341"/>
      <c r="L43" s="341"/>
      <c r="M43" s="341"/>
      <c r="N43" s="341"/>
      <c r="O43" s="342" t="s">
        <v>351</v>
      </c>
      <c r="P43" s="342"/>
      <c r="Q43" s="342"/>
      <c r="R43" s="5">
        <v>1</v>
      </c>
      <c r="S43" s="5"/>
      <c r="T43" s="5">
        <v>1</v>
      </c>
      <c r="U43" s="5">
        <v>1</v>
      </c>
      <c r="V43" s="5">
        <v>1</v>
      </c>
      <c r="W43" s="5"/>
      <c r="X43" s="5">
        <v>1</v>
      </c>
      <c r="Y43" s="5"/>
      <c r="Z43" s="20">
        <v>1</v>
      </c>
      <c r="AA43" s="57">
        <f t="shared" si="0"/>
        <v>5.6</v>
      </c>
      <c r="AB43" s="212">
        <v>1</v>
      </c>
      <c r="AC43" s="212">
        <v>0.5</v>
      </c>
      <c r="AD43" s="212">
        <v>1</v>
      </c>
      <c r="AE43" s="212">
        <v>1</v>
      </c>
      <c r="AF43" s="212"/>
      <c r="AG43" s="215">
        <v>4</v>
      </c>
      <c r="AH43" s="186">
        <v>8</v>
      </c>
      <c r="AI43" s="157">
        <f t="shared" si="7"/>
        <v>11.3</v>
      </c>
      <c r="AJ43" s="200"/>
      <c r="AK43" s="200"/>
      <c r="AL43" s="5">
        <v>1</v>
      </c>
      <c r="AM43" s="5"/>
      <c r="AN43" s="5"/>
      <c r="AO43" s="5"/>
      <c r="AP43" s="5">
        <v>1</v>
      </c>
      <c r="AQ43" s="5"/>
      <c r="AR43" s="5">
        <v>1</v>
      </c>
      <c r="AS43" s="5"/>
      <c r="AT43" s="276">
        <v>3</v>
      </c>
      <c r="AU43" s="255">
        <f t="shared" si="6"/>
        <v>5.5</v>
      </c>
      <c r="AV43" s="276">
        <v>2</v>
      </c>
      <c r="AW43" s="280">
        <f>+EDbLab!Y43</f>
        <v>0</v>
      </c>
      <c r="AX43" s="280">
        <f>+EDbLab!AI43</f>
        <v>0</v>
      </c>
      <c r="AY43" s="280">
        <f>+EDbLab!AN43</f>
        <v>0</v>
      </c>
      <c r="AZ43" s="280">
        <f t="shared" si="2"/>
        <v>4.9777777777777779</v>
      </c>
    </row>
    <row r="44" spans="1:53" ht="14.25" customHeight="1" thickBot="1">
      <c r="A44" s="311">
        <v>31</v>
      </c>
      <c r="B44" s="311"/>
      <c r="C44" s="341" t="s">
        <v>342</v>
      </c>
      <c r="D44" s="341"/>
      <c r="E44" s="341"/>
      <c r="F44" s="341"/>
      <c r="G44" s="341"/>
      <c r="H44" s="341" t="s">
        <v>343</v>
      </c>
      <c r="I44" s="341"/>
      <c r="J44" s="341"/>
      <c r="K44" s="341"/>
      <c r="L44" s="341"/>
      <c r="M44" s="341"/>
      <c r="N44" s="341"/>
      <c r="O44" s="342" t="s">
        <v>346</v>
      </c>
      <c r="P44" s="342"/>
      <c r="Q44" s="342"/>
      <c r="R44" s="5">
        <v>1</v>
      </c>
      <c r="S44" s="5"/>
      <c r="T44" s="5">
        <v>1</v>
      </c>
      <c r="U44" s="5"/>
      <c r="V44" s="5"/>
      <c r="W44" s="5"/>
      <c r="X44" s="5"/>
      <c r="Y44" s="5"/>
      <c r="Z44" s="20">
        <v>1.5</v>
      </c>
      <c r="AA44" s="57">
        <f t="shared" si="0"/>
        <v>2.9</v>
      </c>
      <c r="AB44" s="212"/>
      <c r="AC44" s="212"/>
      <c r="AD44" s="212"/>
      <c r="AE44" s="212"/>
      <c r="AF44" s="212"/>
      <c r="AG44" s="212"/>
      <c r="AH44" s="186"/>
      <c r="AI44" s="157">
        <f t="shared" si="7"/>
        <v>0</v>
      </c>
      <c r="AJ44" s="200"/>
      <c r="AK44" s="200"/>
      <c r="AL44" s="5"/>
      <c r="AM44" s="5"/>
      <c r="AN44" s="5"/>
      <c r="AO44" s="5"/>
      <c r="AP44" s="5"/>
      <c r="AQ44" s="5"/>
      <c r="AR44" s="5"/>
      <c r="AS44" s="5"/>
      <c r="AT44" s="276"/>
      <c r="AU44" s="227">
        <f t="shared" si="1"/>
        <v>0</v>
      </c>
      <c r="AV44" s="276"/>
      <c r="AW44" s="280">
        <f>+EDbLab!Y44</f>
        <v>10.5</v>
      </c>
      <c r="AX44" s="280">
        <f>+EDbLab!AI44</f>
        <v>0</v>
      </c>
      <c r="AY44" s="280">
        <f>+EDbLab!AN44</f>
        <v>0</v>
      </c>
      <c r="AZ44" s="280">
        <f t="shared" si="2"/>
        <v>1.8111111111111111</v>
      </c>
    </row>
    <row r="45" spans="1:53" ht="15" customHeight="1" thickBot="1">
      <c r="A45" s="311">
        <v>32</v>
      </c>
      <c r="B45" s="311"/>
      <c r="C45" s="341" t="s">
        <v>344</v>
      </c>
      <c r="D45" s="341"/>
      <c r="E45" s="341"/>
      <c r="F45" s="341"/>
      <c r="G45" s="341"/>
      <c r="H45" s="341" t="s">
        <v>510</v>
      </c>
      <c r="I45" s="341"/>
      <c r="J45" s="341"/>
      <c r="K45" s="341"/>
      <c r="L45" s="341"/>
      <c r="M45" s="341"/>
      <c r="N45" s="341"/>
      <c r="O45" s="342" t="s">
        <v>345</v>
      </c>
      <c r="P45" s="342"/>
      <c r="Q45" s="342"/>
      <c r="R45" s="5"/>
      <c r="S45" s="5"/>
      <c r="T45" s="5"/>
      <c r="U45" s="5"/>
      <c r="V45" s="5"/>
      <c r="W45" s="5"/>
      <c r="X45" s="5"/>
      <c r="Y45" s="5"/>
      <c r="Z45" s="20"/>
      <c r="AA45" s="57">
        <f t="shared" si="0"/>
        <v>0</v>
      </c>
      <c r="AB45" s="212"/>
      <c r="AC45" s="212"/>
      <c r="AD45" s="212"/>
      <c r="AE45" s="212"/>
      <c r="AF45" s="212"/>
      <c r="AG45" s="212"/>
      <c r="AH45" s="186"/>
      <c r="AI45" s="157">
        <f t="shared" si="7"/>
        <v>0</v>
      </c>
      <c r="AJ45" s="200"/>
      <c r="AK45" s="200"/>
      <c r="AL45" s="5"/>
      <c r="AM45" s="5"/>
      <c r="AN45" s="5"/>
      <c r="AO45" s="5"/>
      <c r="AP45" s="5"/>
      <c r="AQ45" s="5"/>
      <c r="AR45" s="5"/>
      <c r="AS45" s="5"/>
      <c r="AT45" s="276"/>
      <c r="AU45" s="227">
        <f t="shared" si="1"/>
        <v>0</v>
      </c>
      <c r="AV45" s="276"/>
      <c r="AW45" s="280">
        <f>+EDbLab!Y45</f>
        <v>0.75</v>
      </c>
      <c r="AX45" s="280">
        <f>+EDbLab!AI45</f>
        <v>0</v>
      </c>
      <c r="AY45" s="280">
        <f>+EDbLab!AN45</f>
        <v>0</v>
      </c>
      <c r="AZ45" s="280">
        <f t="shared" si="2"/>
        <v>8.3333333333333329E-2</v>
      </c>
    </row>
    <row r="46" spans="1:53" ht="14.25" customHeight="1" thickBot="1">
      <c r="A46" s="311">
        <v>33</v>
      </c>
      <c r="B46" s="311"/>
      <c r="C46" s="341" t="s">
        <v>592</v>
      </c>
      <c r="D46" s="341"/>
      <c r="E46" s="341"/>
      <c r="F46" s="341"/>
      <c r="G46" s="341"/>
      <c r="H46" s="341" t="s">
        <v>517</v>
      </c>
      <c r="I46" s="341"/>
      <c r="J46" s="341"/>
      <c r="K46" s="341"/>
      <c r="L46" s="341"/>
      <c r="M46" s="341"/>
      <c r="N46" s="341"/>
      <c r="O46" s="342" t="s">
        <v>345</v>
      </c>
      <c r="P46" s="342"/>
      <c r="Q46" s="342"/>
      <c r="R46" s="5">
        <v>1</v>
      </c>
      <c r="S46" s="5"/>
      <c r="T46" s="5">
        <v>1</v>
      </c>
      <c r="U46" s="5"/>
      <c r="V46" s="5"/>
      <c r="W46" s="5"/>
      <c r="X46" s="5"/>
      <c r="Y46" s="5"/>
      <c r="Z46" s="20">
        <v>3</v>
      </c>
      <c r="AA46" s="57">
        <f t="shared" si="0"/>
        <v>3.8</v>
      </c>
      <c r="AB46" s="212"/>
      <c r="AC46" s="212"/>
      <c r="AD46" s="212"/>
      <c r="AE46" s="212"/>
      <c r="AF46" s="212"/>
      <c r="AG46" s="212"/>
      <c r="AH46" s="186">
        <v>8</v>
      </c>
      <c r="AI46" s="157">
        <f t="shared" si="7"/>
        <v>4</v>
      </c>
      <c r="AJ46" s="200"/>
      <c r="AK46" s="200"/>
      <c r="AL46" s="5"/>
      <c r="AM46" s="5"/>
      <c r="AN46" s="5"/>
      <c r="AO46" s="5"/>
      <c r="AP46" s="5"/>
      <c r="AQ46" s="5"/>
      <c r="AR46" s="5"/>
      <c r="AS46" s="5"/>
      <c r="AT46" s="276">
        <v>2.5</v>
      </c>
      <c r="AU46" s="255">
        <f t="shared" si="6"/>
        <v>2.25</v>
      </c>
      <c r="AV46" s="276">
        <v>1.5</v>
      </c>
      <c r="AW46" s="280">
        <f>+EDbLab!Y46</f>
        <v>0</v>
      </c>
      <c r="AX46" s="280">
        <f>+EDbLab!AI46</f>
        <v>0</v>
      </c>
      <c r="AY46" s="280">
        <f>+EDbLab!AN46</f>
        <v>0</v>
      </c>
      <c r="AZ46" s="280">
        <f t="shared" si="2"/>
        <v>2.2333333333333329</v>
      </c>
    </row>
    <row r="47" spans="1:53" ht="14.25" customHeight="1" thickBot="1">
      <c r="A47" s="311">
        <v>34</v>
      </c>
      <c r="B47" s="311"/>
      <c r="C47" s="341" t="s">
        <v>511</v>
      </c>
      <c r="D47" s="341"/>
      <c r="E47" s="341"/>
      <c r="F47" s="341"/>
      <c r="G47" s="341"/>
      <c r="H47" s="341" t="s">
        <v>512</v>
      </c>
      <c r="I47" s="341"/>
      <c r="J47" s="341"/>
      <c r="K47" s="341"/>
      <c r="L47" s="341"/>
      <c r="M47" s="341"/>
      <c r="N47" s="341"/>
      <c r="O47" s="342" t="s">
        <v>196</v>
      </c>
      <c r="P47" s="342"/>
      <c r="Q47" s="342"/>
      <c r="R47" s="5">
        <v>1</v>
      </c>
      <c r="S47" s="5">
        <v>1</v>
      </c>
      <c r="T47" s="5">
        <v>1</v>
      </c>
      <c r="U47" s="5">
        <v>1</v>
      </c>
      <c r="V47" s="5"/>
      <c r="W47" s="5">
        <v>1</v>
      </c>
      <c r="X47" s="5">
        <v>1</v>
      </c>
      <c r="Y47" s="5"/>
      <c r="Z47" s="20">
        <v>1.5</v>
      </c>
      <c r="AA47" s="57">
        <f t="shared" si="0"/>
        <v>6.9</v>
      </c>
      <c r="AB47" s="212">
        <v>1</v>
      </c>
      <c r="AC47" s="212">
        <v>1</v>
      </c>
      <c r="AD47" s="212"/>
      <c r="AE47" s="212">
        <v>1</v>
      </c>
      <c r="AF47" s="212"/>
      <c r="AG47" s="215">
        <v>4</v>
      </c>
      <c r="AH47" s="186">
        <v>9</v>
      </c>
      <c r="AI47" s="165">
        <f>+AH47*0.5+AG47/4*20*0.05+(AF47+AE47+AD47+AC47+AB47)/5*20*0.45+1</f>
        <v>11.9</v>
      </c>
      <c r="AJ47" s="200">
        <v>1</v>
      </c>
      <c r="AK47" s="200"/>
      <c r="AL47" s="5">
        <v>1</v>
      </c>
      <c r="AM47" s="5"/>
      <c r="AN47" s="5"/>
      <c r="AO47" s="5"/>
      <c r="AP47" s="5">
        <v>1</v>
      </c>
      <c r="AQ47" s="5"/>
      <c r="AR47" s="5"/>
      <c r="AS47" s="5"/>
      <c r="AT47" s="276">
        <v>14.5</v>
      </c>
      <c r="AU47" s="255">
        <f t="shared" si="6"/>
        <v>11.25</v>
      </c>
      <c r="AV47" s="276"/>
      <c r="AW47" s="280">
        <f>+EDbLab!Y47</f>
        <v>10.95</v>
      </c>
      <c r="AX47" s="280">
        <f>+EDbLab!AI47</f>
        <v>12.707142857142856</v>
      </c>
      <c r="AY47" s="280">
        <f>+EDbLab!AN47</f>
        <v>14.8</v>
      </c>
      <c r="AZ47" s="280">
        <f t="shared" si="2"/>
        <v>10.950793650793649</v>
      </c>
    </row>
    <row r="48" spans="1:53" ht="15" customHeight="1" thickBot="1">
      <c r="A48" s="311">
        <v>35</v>
      </c>
      <c r="B48" s="311"/>
      <c r="C48" s="341" t="s">
        <v>352</v>
      </c>
      <c r="D48" s="341"/>
      <c r="E48" s="341"/>
      <c r="F48" s="341"/>
      <c r="G48" s="341"/>
      <c r="H48" s="341" t="s">
        <v>353</v>
      </c>
      <c r="I48" s="341"/>
      <c r="J48" s="341"/>
      <c r="K48" s="341"/>
      <c r="L48" s="341"/>
      <c r="M48" s="341"/>
      <c r="N48" s="341"/>
      <c r="O48" s="342" t="s">
        <v>194</v>
      </c>
      <c r="P48" s="342"/>
      <c r="Q48" s="342"/>
      <c r="R48" s="5">
        <v>1</v>
      </c>
      <c r="S48" s="5">
        <v>1</v>
      </c>
      <c r="T48" s="5">
        <v>1</v>
      </c>
      <c r="U48" s="5">
        <v>0.25</v>
      </c>
      <c r="V48" s="5">
        <v>1</v>
      </c>
      <c r="W48" s="5">
        <v>1</v>
      </c>
      <c r="X48" s="5">
        <v>1</v>
      </c>
      <c r="Y48" s="5">
        <v>1</v>
      </c>
      <c r="Z48" s="20">
        <v>3</v>
      </c>
      <c r="AA48" s="57">
        <f t="shared" si="0"/>
        <v>9.0500000000000007</v>
      </c>
      <c r="AB48" s="212">
        <v>1</v>
      </c>
      <c r="AC48" s="212"/>
      <c r="AD48" s="212">
        <v>1</v>
      </c>
      <c r="AE48" s="212">
        <v>0.5</v>
      </c>
      <c r="AF48" s="212"/>
      <c r="AG48" s="215">
        <v>3</v>
      </c>
      <c r="AH48" s="186">
        <v>1.5</v>
      </c>
      <c r="AI48" s="157">
        <f t="shared" ref="AI48:AI58" si="8">+AH48*0.5+AG48/4*20*0.05+(AF48+AE48+AD48+AC48+AB48)/5*20*0.45</f>
        <v>6</v>
      </c>
      <c r="AJ48" s="200"/>
      <c r="AK48" s="200"/>
      <c r="AL48" s="5">
        <v>1</v>
      </c>
      <c r="AM48" s="5">
        <v>1</v>
      </c>
      <c r="AN48" s="5">
        <v>1</v>
      </c>
      <c r="AO48" s="5"/>
      <c r="AP48" s="5">
        <v>1</v>
      </c>
      <c r="AQ48" s="5"/>
      <c r="AR48" s="5"/>
      <c r="AS48" s="5"/>
      <c r="AT48" s="276"/>
      <c r="AU48" s="255">
        <f t="shared" si="6"/>
        <v>5</v>
      </c>
      <c r="AV48" s="276"/>
      <c r="AW48" s="280">
        <f>+EDbLab!Y48</f>
        <v>8.0500000000000007</v>
      </c>
      <c r="AX48" s="280">
        <f>+EDbLab!AI48</f>
        <v>6.4785714285714286</v>
      </c>
      <c r="AY48" s="280">
        <f>+EDbLab!AN48</f>
        <v>2</v>
      </c>
      <c r="AZ48" s="280">
        <f t="shared" si="2"/>
        <v>6.2920634920634919</v>
      </c>
    </row>
    <row r="49" spans="1:52" ht="14.25" customHeight="1" thickBot="1">
      <c r="A49" s="311">
        <v>36</v>
      </c>
      <c r="B49" s="311"/>
      <c r="C49" s="341" t="s">
        <v>200</v>
      </c>
      <c r="D49" s="341"/>
      <c r="E49" s="341"/>
      <c r="F49" s="341"/>
      <c r="G49" s="341"/>
      <c r="H49" s="341" t="s">
        <v>201</v>
      </c>
      <c r="I49" s="341"/>
      <c r="J49" s="341"/>
      <c r="K49" s="341"/>
      <c r="L49" s="341"/>
      <c r="M49" s="341"/>
      <c r="N49" s="341"/>
      <c r="O49" s="342" t="s">
        <v>191</v>
      </c>
      <c r="P49" s="342"/>
      <c r="Q49" s="342"/>
      <c r="R49" s="5">
        <v>1</v>
      </c>
      <c r="S49" s="5"/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/>
      <c r="Z49" s="20">
        <v>1</v>
      </c>
      <c r="AA49" s="57">
        <f t="shared" si="0"/>
        <v>6.6</v>
      </c>
      <c r="AB49" s="212">
        <v>1</v>
      </c>
      <c r="AC49" s="212">
        <v>0.5</v>
      </c>
      <c r="AD49" s="212">
        <v>1</v>
      </c>
      <c r="AE49" s="212">
        <v>1</v>
      </c>
      <c r="AF49" s="212"/>
      <c r="AG49" s="215">
        <v>4</v>
      </c>
      <c r="AH49" s="186">
        <v>2.5</v>
      </c>
      <c r="AI49" s="157">
        <f t="shared" si="8"/>
        <v>8.5500000000000007</v>
      </c>
      <c r="AJ49" s="200">
        <v>1</v>
      </c>
      <c r="AK49" s="200"/>
      <c r="AL49" s="5">
        <v>1</v>
      </c>
      <c r="AM49" s="5">
        <v>1</v>
      </c>
      <c r="AN49" s="5"/>
      <c r="AO49" s="5"/>
      <c r="AP49" s="5"/>
      <c r="AQ49" s="5"/>
      <c r="AR49" s="5">
        <v>1</v>
      </c>
      <c r="AS49" s="5">
        <v>1</v>
      </c>
      <c r="AT49" s="276">
        <v>1.5</v>
      </c>
      <c r="AU49" s="255">
        <f t="shared" si="6"/>
        <v>6.75</v>
      </c>
      <c r="AV49" s="276">
        <v>5.5</v>
      </c>
      <c r="AW49" s="280">
        <f>+EDbLab!Y49</f>
        <v>11.650000000000002</v>
      </c>
      <c r="AX49" s="280">
        <f>+EDbLab!AI49</f>
        <v>12.12142857142857</v>
      </c>
      <c r="AY49" s="280">
        <f>+EDbLab!AN49</f>
        <v>12.6</v>
      </c>
      <c r="AZ49" s="280">
        <f t="shared" si="2"/>
        <v>8.90793650793651</v>
      </c>
    </row>
    <row r="50" spans="1:52" ht="15" customHeight="1" thickBot="1">
      <c r="A50" s="311">
        <v>37</v>
      </c>
      <c r="B50" s="311"/>
      <c r="C50" s="341" t="s">
        <v>202</v>
      </c>
      <c r="D50" s="341"/>
      <c r="E50" s="341"/>
      <c r="F50" s="341"/>
      <c r="G50" s="341"/>
      <c r="H50" s="341" t="s">
        <v>19</v>
      </c>
      <c r="I50" s="341"/>
      <c r="J50" s="341"/>
      <c r="K50" s="341"/>
      <c r="L50" s="341"/>
      <c r="M50" s="341"/>
      <c r="N50" s="341"/>
      <c r="O50" s="342" t="s">
        <v>180</v>
      </c>
      <c r="P50" s="342"/>
      <c r="Q50" s="342"/>
      <c r="R50" s="5">
        <v>1</v>
      </c>
      <c r="S50" s="5"/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/>
      <c r="Z50" s="20">
        <v>2</v>
      </c>
      <c r="AA50" s="57">
        <f t="shared" si="0"/>
        <v>7.2</v>
      </c>
      <c r="AB50" s="212">
        <v>1</v>
      </c>
      <c r="AC50" s="212">
        <v>0.5</v>
      </c>
      <c r="AD50" s="212">
        <v>1</v>
      </c>
      <c r="AE50" s="212">
        <v>1</v>
      </c>
      <c r="AF50" s="212"/>
      <c r="AG50" s="215">
        <v>4</v>
      </c>
      <c r="AH50" s="186">
        <v>1</v>
      </c>
      <c r="AI50" s="157">
        <f t="shared" si="8"/>
        <v>7.8</v>
      </c>
      <c r="AJ50" s="200">
        <v>1</v>
      </c>
      <c r="AK50" s="200"/>
      <c r="AL50" s="5">
        <v>1</v>
      </c>
      <c r="AM50" s="5"/>
      <c r="AN50" s="5"/>
      <c r="AO50" s="5"/>
      <c r="AP50" s="5"/>
      <c r="AQ50" s="5"/>
      <c r="AR50" s="5"/>
      <c r="AS50" s="5"/>
      <c r="AT50" s="276">
        <v>3</v>
      </c>
      <c r="AU50" s="255">
        <f t="shared" si="6"/>
        <v>4.5</v>
      </c>
      <c r="AV50" s="276">
        <v>1</v>
      </c>
      <c r="AW50" s="280">
        <f>+EDbLab!Y50</f>
        <v>11.3</v>
      </c>
      <c r="AX50" s="280">
        <f>+EDbLab!AI50</f>
        <v>11.907142857142857</v>
      </c>
      <c r="AY50" s="280">
        <f>+EDbLab!AN50</f>
        <v>15</v>
      </c>
      <c r="AZ50" s="280">
        <f t="shared" si="2"/>
        <v>8.5785714285714292</v>
      </c>
    </row>
    <row r="51" spans="1:52" ht="14.25" customHeight="1" thickBot="1">
      <c r="A51" s="311">
        <v>38</v>
      </c>
      <c r="B51" s="311"/>
      <c r="C51" s="341" t="s">
        <v>181</v>
      </c>
      <c r="D51" s="341"/>
      <c r="E51" s="341"/>
      <c r="F51" s="341"/>
      <c r="G51" s="341"/>
      <c r="H51" s="341" t="s">
        <v>21</v>
      </c>
      <c r="I51" s="341"/>
      <c r="J51" s="341"/>
      <c r="K51" s="341"/>
      <c r="L51" s="341"/>
      <c r="M51" s="341"/>
      <c r="N51" s="341"/>
      <c r="O51" s="342" t="s">
        <v>432</v>
      </c>
      <c r="P51" s="342"/>
      <c r="Q51" s="342"/>
      <c r="R51" s="5">
        <v>1</v>
      </c>
      <c r="S51" s="5"/>
      <c r="T51" s="5">
        <v>1</v>
      </c>
      <c r="U51" s="5">
        <v>1</v>
      </c>
      <c r="V51" s="5">
        <v>1</v>
      </c>
      <c r="W51" s="5"/>
      <c r="X51" s="5">
        <v>1</v>
      </c>
      <c r="Y51" s="5"/>
      <c r="Z51" s="20">
        <v>2</v>
      </c>
      <c r="AA51" s="57">
        <f t="shared" si="0"/>
        <v>6.2</v>
      </c>
      <c r="AB51" s="212">
        <v>1</v>
      </c>
      <c r="AC51" s="212">
        <v>0.5</v>
      </c>
      <c r="AD51" s="212">
        <v>1</v>
      </c>
      <c r="AE51" s="212">
        <v>1</v>
      </c>
      <c r="AF51" s="212"/>
      <c r="AG51" s="215">
        <v>4</v>
      </c>
      <c r="AH51" s="186">
        <v>6</v>
      </c>
      <c r="AI51" s="157">
        <f t="shared" si="8"/>
        <v>10.3</v>
      </c>
      <c r="AJ51" s="200"/>
      <c r="AK51" s="200"/>
      <c r="AL51" s="5"/>
      <c r="AM51" s="5"/>
      <c r="AN51" s="5"/>
      <c r="AO51" s="5"/>
      <c r="AP51" s="5">
        <v>1</v>
      </c>
      <c r="AQ51" s="5"/>
      <c r="AR51" s="5">
        <v>1</v>
      </c>
      <c r="AS51" s="5">
        <v>1</v>
      </c>
      <c r="AT51" s="276">
        <v>3</v>
      </c>
      <c r="AU51" s="255">
        <f t="shared" si="6"/>
        <v>5.5</v>
      </c>
      <c r="AV51" s="276">
        <v>3</v>
      </c>
      <c r="AW51" s="280">
        <f>+EDbLab!Y51</f>
        <v>11.7</v>
      </c>
      <c r="AX51" s="280">
        <f>+EDbLab!AI51</f>
        <v>11.278571428571428</v>
      </c>
      <c r="AY51" s="280">
        <f>+EDbLab!AN51</f>
        <v>5</v>
      </c>
      <c r="AZ51" s="280">
        <f t="shared" si="2"/>
        <v>7.9976190476190476</v>
      </c>
    </row>
    <row r="52" spans="1:52" ht="14.25" customHeight="1" thickBot="1">
      <c r="A52" s="311">
        <v>39</v>
      </c>
      <c r="B52" s="311"/>
      <c r="C52" s="341" t="s">
        <v>264</v>
      </c>
      <c r="D52" s="341"/>
      <c r="E52" s="341"/>
      <c r="F52" s="341"/>
      <c r="G52" s="341"/>
      <c r="H52" s="341" t="s">
        <v>265</v>
      </c>
      <c r="I52" s="341"/>
      <c r="J52" s="341"/>
      <c r="K52" s="341"/>
      <c r="L52" s="341"/>
      <c r="M52" s="341"/>
      <c r="N52" s="341"/>
      <c r="O52" s="342" t="s">
        <v>347</v>
      </c>
      <c r="P52" s="342"/>
      <c r="Q52" s="342"/>
      <c r="R52" s="5">
        <v>1</v>
      </c>
      <c r="S52" s="5"/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/>
      <c r="Z52" s="20">
        <v>2</v>
      </c>
      <c r="AA52" s="57">
        <f t="shared" si="0"/>
        <v>7.2</v>
      </c>
      <c r="AB52" s="212">
        <v>1</v>
      </c>
      <c r="AC52" s="212">
        <v>0.5</v>
      </c>
      <c r="AD52" s="212">
        <v>1</v>
      </c>
      <c r="AE52" s="212"/>
      <c r="AF52" s="212"/>
      <c r="AG52" s="215">
        <v>2</v>
      </c>
      <c r="AH52" s="186">
        <v>1.5</v>
      </c>
      <c r="AI52" s="157">
        <f t="shared" si="8"/>
        <v>5.75</v>
      </c>
      <c r="AJ52" s="200">
        <v>1</v>
      </c>
      <c r="AK52" s="200"/>
      <c r="AL52" s="5">
        <v>1</v>
      </c>
      <c r="AM52" s="5"/>
      <c r="AN52" s="5"/>
      <c r="AO52" s="5"/>
      <c r="AP52" s="5">
        <v>1</v>
      </c>
      <c r="AQ52" s="5"/>
      <c r="AR52" s="5">
        <v>1</v>
      </c>
      <c r="AS52" s="5">
        <v>1</v>
      </c>
      <c r="AT52" s="276">
        <v>7</v>
      </c>
      <c r="AU52" s="255">
        <f t="shared" si="6"/>
        <v>9.5</v>
      </c>
      <c r="AV52" s="276">
        <v>11.5</v>
      </c>
      <c r="AW52" s="280">
        <f>+EDbLab!Y52</f>
        <v>10.050000000000001</v>
      </c>
      <c r="AX52" s="280">
        <f>+EDbLab!AI52</f>
        <v>8.5714285714285712</v>
      </c>
      <c r="AY52" s="280">
        <f>+EDbLab!AN52</f>
        <v>14.399999999999999</v>
      </c>
      <c r="AZ52" s="280">
        <f t="shared" si="2"/>
        <v>8.6579365079365065</v>
      </c>
    </row>
    <row r="53" spans="1:52" ht="15" customHeight="1" thickBot="1">
      <c r="A53" s="311">
        <v>40</v>
      </c>
      <c r="B53" s="311"/>
      <c r="C53" s="341" t="s">
        <v>266</v>
      </c>
      <c r="D53" s="341"/>
      <c r="E53" s="341"/>
      <c r="F53" s="341"/>
      <c r="G53" s="341"/>
      <c r="H53" s="341" t="s">
        <v>267</v>
      </c>
      <c r="I53" s="341"/>
      <c r="J53" s="341"/>
      <c r="K53" s="341"/>
      <c r="L53" s="341"/>
      <c r="M53" s="341"/>
      <c r="N53" s="341"/>
      <c r="O53" s="342" t="s">
        <v>194</v>
      </c>
      <c r="P53" s="342"/>
      <c r="Q53" s="342"/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20">
        <v>7</v>
      </c>
      <c r="AA53" s="57">
        <f t="shared" si="0"/>
        <v>12.2</v>
      </c>
      <c r="AB53" s="212">
        <v>1</v>
      </c>
      <c r="AC53" s="212">
        <v>0.5</v>
      </c>
      <c r="AD53" s="212">
        <v>1</v>
      </c>
      <c r="AE53" s="212">
        <v>1</v>
      </c>
      <c r="AF53" s="212">
        <v>1</v>
      </c>
      <c r="AG53" s="215">
        <v>4</v>
      </c>
      <c r="AH53" s="186">
        <v>6</v>
      </c>
      <c r="AI53" s="157">
        <f t="shared" si="8"/>
        <v>12.1</v>
      </c>
      <c r="AJ53" s="200">
        <v>1</v>
      </c>
      <c r="AK53" s="200"/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276">
        <v>8</v>
      </c>
      <c r="AU53" s="255">
        <f t="shared" si="6"/>
        <v>14</v>
      </c>
      <c r="AV53" s="276"/>
      <c r="AW53" s="280">
        <f>+EDbLab!Y53</f>
        <v>14.799999999999999</v>
      </c>
      <c r="AX53" s="280">
        <f>+EDbLab!AI53</f>
        <v>12.45</v>
      </c>
      <c r="AY53" s="280">
        <f>+EDbLab!AN53</f>
        <v>16.600000000000001</v>
      </c>
      <c r="AZ53" s="280">
        <f t="shared" si="2"/>
        <v>13.383333333333333</v>
      </c>
    </row>
    <row r="54" spans="1:52" ht="14.25" customHeight="1" thickBot="1">
      <c r="A54" s="311">
        <v>41</v>
      </c>
      <c r="B54" s="311"/>
      <c r="C54" s="341" t="s">
        <v>427</v>
      </c>
      <c r="D54" s="341"/>
      <c r="E54" s="341"/>
      <c r="F54" s="341"/>
      <c r="G54" s="341"/>
      <c r="H54" s="341" t="s">
        <v>208</v>
      </c>
      <c r="I54" s="341"/>
      <c r="J54" s="341"/>
      <c r="K54" s="341"/>
      <c r="L54" s="341"/>
      <c r="M54" s="341"/>
      <c r="N54" s="341"/>
      <c r="O54" s="342" t="s">
        <v>346</v>
      </c>
      <c r="P54" s="342"/>
      <c r="Q54" s="342"/>
      <c r="R54" s="5">
        <v>1</v>
      </c>
      <c r="S54" s="5"/>
      <c r="T54" s="5">
        <v>1</v>
      </c>
      <c r="U54" s="5"/>
      <c r="V54" s="5">
        <v>1</v>
      </c>
      <c r="W54" s="5">
        <v>1</v>
      </c>
      <c r="X54" s="5">
        <v>1</v>
      </c>
      <c r="Y54" s="5">
        <v>1</v>
      </c>
      <c r="Z54" s="20">
        <v>12.5</v>
      </c>
      <c r="AA54" s="57">
        <f t="shared" si="0"/>
        <v>13.5</v>
      </c>
      <c r="AB54" s="212">
        <v>1</v>
      </c>
      <c r="AC54" s="212">
        <v>1</v>
      </c>
      <c r="AD54" s="212">
        <v>1</v>
      </c>
      <c r="AE54" s="212">
        <v>1</v>
      </c>
      <c r="AF54" s="212"/>
      <c r="AG54" s="215">
        <v>1</v>
      </c>
      <c r="AH54" s="186">
        <v>11.5</v>
      </c>
      <c r="AI54" s="157">
        <f t="shared" si="8"/>
        <v>13.2</v>
      </c>
      <c r="AJ54" s="200">
        <v>1</v>
      </c>
      <c r="AK54" s="200"/>
      <c r="AL54" s="5">
        <v>1</v>
      </c>
      <c r="AM54" s="5"/>
      <c r="AN54" s="5"/>
      <c r="AO54" s="5"/>
      <c r="AP54" s="5"/>
      <c r="AQ54" s="5"/>
      <c r="AR54" s="5"/>
      <c r="AS54" s="5"/>
      <c r="AT54" s="276">
        <v>17.5</v>
      </c>
      <c r="AU54" s="227">
        <f t="shared" si="1"/>
        <v>10.75</v>
      </c>
      <c r="AV54" s="276"/>
      <c r="AW54" s="280">
        <f>+EDbLab!Y54</f>
        <v>14.8</v>
      </c>
      <c r="AX54" s="280">
        <f>+EDbLab!AI54</f>
        <v>19.25</v>
      </c>
      <c r="AY54" s="280">
        <f>+EDbLab!AN54</f>
        <v>19.2</v>
      </c>
      <c r="AZ54" s="280">
        <f t="shared" si="2"/>
        <v>14.238888888888889</v>
      </c>
    </row>
    <row r="55" spans="1:52" ht="15" customHeight="1" thickBot="1">
      <c r="A55" s="311">
        <v>42</v>
      </c>
      <c r="B55" s="311"/>
      <c r="C55" s="341" t="s">
        <v>360</v>
      </c>
      <c r="D55" s="341"/>
      <c r="E55" s="341"/>
      <c r="F55" s="341"/>
      <c r="G55" s="341"/>
      <c r="H55" s="341" t="s">
        <v>361</v>
      </c>
      <c r="I55" s="341"/>
      <c r="J55" s="341"/>
      <c r="K55" s="341"/>
      <c r="L55" s="341"/>
      <c r="M55" s="341"/>
      <c r="N55" s="341"/>
      <c r="O55" s="342" t="s">
        <v>367</v>
      </c>
      <c r="P55" s="342"/>
      <c r="Q55" s="342"/>
      <c r="R55" s="5">
        <v>1</v>
      </c>
      <c r="S55" s="5"/>
      <c r="T55" s="5">
        <v>1</v>
      </c>
      <c r="U55" s="5"/>
      <c r="V55" s="5">
        <v>1</v>
      </c>
      <c r="W55" s="5">
        <v>1</v>
      </c>
      <c r="X55" s="5">
        <v>1</v>
      </c>
      <c r="Y55" s="5"/>
      <c r="Z55" s="20">
        <v>5.5</v>
      </c>
      <c r="AA55" s="57">
        <f t="shared" si="0"/>
        <v>8.3000000000000007</v>
      </c>
      <c r="AB55" s="212">
        <v>1</v>
      </c>
      <c r="AC55" s="212">
        <v>1</v>
      </c>
      <c r="AD55" s="212">
        <v>1</v>
      </c>
      <c r="AE55" s="212">
        <v>1</v>
      </c>
      <c r="AF55" s="212">
        <v>1</v>
      </c>
      <c r="AG55" s="215">
        <v>4</v>
      </c>
      <c r="AH55" s="186">
        <v>3.5</v>
      </c>
      <c r="AI55" s="157">
        <f t="shared" si="8"/>
        <v>11.75</v>
      </c>
      <c r="AJ55" s="200">
        <v>1</v>
      </c>
      <c r="AK55" s="200"/>
      <c r="AL55" s="5">
        <v>1</v>
      </c>
      <c r="AM55" s="5">
        <v>1</v>
      </c>
      <c r="AN55" s="5">
        <v>1</v>
      </c>
      <c r="AO55" s="5">
        <v>1</v>
      </c>
      <c r="AP55" s="5">
        <v>0.5</v>
      </c>
      <c r="AQ55" s="5">
        <v>1</v>
      </c>
      <c r="AR55" s="5">
        <v>1</v>
      </c>
      <c r="AS55" s="5">
        <v>1</v>
      </c>
      <c r="AT55" s="276">
        <v>4.5</v>
      </c>
      <c r="AU55" s="255">
        <f t="shared" ref="AU55" si="9">+AT55*0.5+SUM(AJ55:AS55)*2*0.5+1</f>
        <v>11.75</v>
      </c>
      <c r="AV55" s="276"/>
      <c r="AW55" s="280">
        <f>+EDbLab!Y55</f>
        <v>14.1</v>
      </c>
      <c r="AX55" s="280">
        <f>+EDbLab!AI55</f>
        <v>17.478571428571428</v>
      </c>
      <c r="AY55" s="280">
        <f>+EDbLab!AN55</f>
        <v>16.600000000000001</v>
      </c>
      <c r="AZ55" s="280">
        <f t="shared" si="2"/>
        <v>12.419841269841271</v>
      </c>
    </row>
    <row r="56" spans="1:52" ht="16" thickBot="1">
      <c r="H56" s="341" t="s">
        <v>516</v>
      </c>
      <c r="I56" s="341"/>
      <c r="J56" s="341"/>
      <c r="K56" s="341"/>
      <c r="L56" s="341"/>
      <c r="M56" s="341"/>
      <c r="N56" s="341"/>
      <c r="R56" s="125"/>
      <c r="S56" s="125"/>
      <c r="T56" s="125">
        <v>1</v>
      </c>
      <c r="U56" s="125"/>
      <c r="V56" s="125">
        <v>1</v>
      </c>
      <c r="W56" s="125"/>
      <c r="X56" s="125">
        <v>1</v>
      </c>
      <c r="Y56" s="125"/>
      <c r="Z56" s="143"/>
      <c r="AA56" s="143">
        <f t="shared" si="0"/>
        <v>3</v>
      </c>
      <c r="AB56" s="212">
        <v>1</v>
      </c>
      <c r="AC56" s="212"/>
      <c r="AD56" s="212">
        <v>1</v>
      </c>
      <c r="AE56" s="212"/>
      <c r="AF56" s="212"/>
      <c r="AG56" s="215">
        <v>2</v>
      </c>
      <c r="AH56" s="186">
        <v>1</v>
      </c>
      <c r="AI56" s="157">
        <f t="shared" si="8"/>
        <v>4.5999999999999996</v>
      </c>
      <c r="AJ56" s="200"/>
      <c r="AK56" s="200"/>
      <c r="AL56" s="125">
        <v>1</v>
      </c>
      <c r="AM56" s="125"/>
      <c r="AN56" s="125"/>
      <c r="AO56" s="125"/>
      <c r="AP56" s="125"/>
      <c r="AQ56" s="125"/>
      <c r="AR56" s="125"/>
      <c r="AS56" s="125"/>
      <c r="AT56" s="276"/>
      <c r="AU56" s="227">
        <f t="shared" si="1"/>
        <v>1</v>
      </c>
      <c r="AV56" s="276"/>
      <c r="AW56" s="280">
        <f>+EDbLab!Y56</f>
        <v>8.25</v>
      </c>
      <c r="AX56" s="280">
        <f>+EDbLab!AI56</f>
        <v>0</v>
      </c>
      <c r="AY56" s="280">
        <f>+EDbLab!AN56</f>
        <v>0</v>
      </c>
      <c r="AZ56" s="280">
        <f t="shared" si="2"/>
        <v>2.8277777777777775</v>
      </c>
    </row>
    <row r="57" spans="1:52" ht="16" thickBot="1">
      <c r="H57" s="341" t="s">
        <v>469</v>
      </c>
      <c r="I57" s="341"/>
      <c r="J57" s="341"/>
      <c r="K57" s="341"/>
      <c r="L57" s="341"/>
      <c r="M57" s="341"/>
      <c r="N57" s="341"/>
      <c r="R57" s="125"/>
      <c r="S57" s="125"/>
      <c r="T57" s="125"/>
      <c r="U57" s="125"/>
      <c r="V57" s="125">
        <v>1</v>
      </c>
      <c r="W57" s="125"/>
      <c r="X57" s="125"/>
      <c r="Y57" s="125"/>
      <c r="Z57" s="143"/>
      <c r="AA57" s="143">
        <f t="shared" si="0"/>
        <v>1</v>
      </c>
      <c r="AB57" s="212"/>
      <c r="AC57" s="212"/>
      <c r="AD57" s="212"/>
      <c r="AE57" s="212"/>
      <c r="AF57" s="212"/>
      <c r="AG57" s="212"/>
      <c r="AH57" s="186"/>
      <c r="AI57" s="157">
        <f t="shared" si="8"/>
        <v>0</v>
      </c>
      <c r="AJ57" s="200"/>
      <c r="AK57" s="200"/>
      <c r="AL57" s="125"/>
      <c r="AM57" s="125"/>
      <c r="AN57" s="125"/>
      <c r="AO57" s="125"/>
      <c r="AP57" s="125"/>
      <c r="AQ57" s="125"/>
      <c r="AR57" s="125"/>
      <c r="AS57" s="125"/>
      <c r="AT57" s="276"/>
      <c r="AU57" s="227">
        <f t="shared" si="1"/>
        <v>0</v>
      </c>
      <c r="AV57" s="276"/>
      <c r="AW57" s="280">
        <f>+EDbLab!Y57</f>
        <v>0</v>
      </c>
      <c r="AX57" s="280">
        <f>+EDbLab!AI57</f>
        <v>0</v>
      </c>
      <c r="AY57" s="280">
        <f>+EDbLab!AN57</f>
        <v>0</v>
      </c>
      <c r="AZ57" s="280">
        <f t="shared" si="2"/>
        <v>0.22222222222222221</v>
      </c>
    </row>
    <row r="58" spans="1:52" ht="16" thickBot="1">
      <c r="H58" s="341" t="s">
        <v>535</v>
      </c>
      <c r="I58" s="341"/>
      <c r="J58" s="341"/>
      <c r="K58" s="341"/>
      <c r="L58" s="341"/>
      <c r="M58" s="341"/>
      <c r="N58" s="341"/>
      <c r="R58" s="125"/>
      <c r="S58" s="125"/>
      <c r="T58" s="125"/>
      <c r="U58" s="125"/>
      <c r="V58" s="125"/>
      <c r="W58" s="125"/>
      <c r="X58" s="125">
        <v>1</v>
      </c>
      <c r="Y58" s="125"/>
      <c r="Z58" s="143"/>
      <c r="AA58" s="143">
        <f t="shared" si="0"/>
        <v>1</v>
      </c>
      <c r="AB58" s="212"/>
      <c r="AC58" s="212"/>
      <c r="AD58" s="212"/>
      <c r="AE58" s="212"/>
      <c r="AF58" s="212"/>
      <c r="AG58" s="212"/>
      <c r="AH58" s="186">
        <v>1</v>
      </c>
      <c r="AI58" s="157">
        <f t="shared" si="8"/>
        <v>0.5</v>
      </c>
      <c r="AJ58" s="200"/>
      <c r="AK58" s="200"/>
      <c r="AL58" s="125"/>
      <c r="AM58" s="125"/>
      <c r="AN58" s="125"/>
      <c r="AO58" s="125"/>
      <c r="AP58" s="125"/>
      <c r="AQ58" s="125"/>
      <c r="AR58" s="125"/>
      <c r="AS58" s="125"/>
      <c r="AT58" s="276"/>
      <c r="AU58" s="227">
        <f t="shared" si="1"/>
        <v>0</v>
      </c>
      <c r="AV58" s="276"/>
      <c r="AW58" s="280">
        <f>+EDbLab!Y58</f>
        <v>0</v>
      </c>
      <c r="AX58" s="280">
        <f>+EDbLab!AI58</f>
        <v>0</v>
      </c>
      <c r="AY58" s="280">
        <f>+EDbLab!AN58</f>
        <v>0</v>
      </c>
      <c r="AZ58" s="280">
        <f t="shared" si="2"/>
        <v>0.33333333333333331</v>
      </c>
    </row>
    <row r="59" spans="1:52" ht="16" thickBot="1">
      <c r="H59" s="341"/>
      <c r="I59" s="341"/>
      <c r="J59" s="341"/>
      <c r="K59" s="341"/>
      <c r="L59" s="341"/>
      <c r="M59" s="341"/>
      <c r="N59" s="341"/>
      <c r="AT59" s="276"/>
      <c r="AU59" s="227">
        <f t="shared" si="1"/>
        <v>0</v>
      </c>
      <c r="AV59" s="288"/>
    </row>
    <row r="60" spans="1:52">
      <c r="AT60" s="276"/>
      <c r="AU60" s="227">
        <f t="shared" si="1"/>
        <v>0</v>
      </c>
      <c r="AV60" s="288"/>
    </row>
    <row r="61" spans="1:52">
      <c r="AT61" s="276"/>
      <c r="AU61" s="227">
        <f t="shared" si="1"/>
        <v>0</v>
      </c>
      <c r="AV61" s="288"/>
    </row>
    <row r="62" spans="1:52">
      <c r="AT62" s="276"/>
      <c r="AU62" s="227">
        <f t="shared" si="1"/>
        <v>0</v>
      </c>
      <c r="AV62" s="288"/>
    </row>
    <row r="63" spans="1:52">
      <c r="AT63" s="276"/>
      <c r="AU63" s="227">
        <f t="shared" si="1"/>
        <v>0</v>
      </c>
      <c r="AV63" s="288"/>
    </row>
    <row r="64" spans="1:52">
      <c r="AT64" s="276"/>
      <c r="AU64" s="227">
        <f t="shared" si="1"/>
        <v>0</v>
      </c>
      <c r="AV64" s="288"/>
    </row>
    <row r="65" spans="46:48">
      <c r="AT65" s="276"/>
      <c r="AU65" s="227"/>
      <c r="AV65" s="288"/>
    </row>
    <row r="66" spans="46:48">
      <c r="AT66" s="276"/>
      <c r="AU66" s="227"/>
      <c r="AV66" s="288"/>
    </row>
  </sheetData>
  <sheetCalcPr fullCalcOnLoad="1"/>
  <mergeCells count="195">
    <mergeCell ref="J1:Q1"/>
    <mergeCell ref="B3:C7"/>
    <mergeCell ref="F3:P3"/>
    <mergeCell ref="K4:P4"/>
    <mergeCell ref="E6:P6"/>
    <mergeCell ref="I7:L8"/>
    <mergeCell ref="H56:N56"/>
    <mergeCell ref="A11:D11"/>
    <mergeCell ref="E11:K11"/>
    <mergeCell ref="L11:M11"/>
    <mergeCell ref="P11:Q11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A15:B15"/>
    <mergeCell ref="C15:G15"/>
    <mergeCell ref="H15:N15"/>
    <mergeCell ref="O15:Q15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31:B31"/>
    <mergeCell ref="C31:G31"/>
    <mergeCell ref="H31:N31"/>
    <mergeCell ref="O31:Q31"/>
    <mergeCell ref="A32:B32"/>
    <mergeCell ref="C32:G32"/>
    <mergeCell ref="H32:N32"/>
    <mergeCell ref="O32:Q32"/>
    <mergeCell ref="A29:B29"/>
    <mergeCell ref="C29:G29"/>
    <mergeCell ref="H29:N29"/>
    <mergeCell ref="O29:Q29"/>
    <mergeCell ref="A30:B30"/>
    <mergeCell ref="C30:G30"/>
    <mergeCell ref="H30:N30"/>
    <mergeCell ref="O30:Q30"/>
    <mergeCell ref="A35:B35"/>
    <mergeCell ref="C35:G35"/>
    <mergeCell ref="H35:N35"/>
    <mergeCell ref="O35:Q35"/>
    <mergeCell ref="A36:B36"/>
    <mergeCell ref="C36:G36"/>
    <mergeCell ref="H36:N36"/>
    <mergeCell ref="O36:Q36"/>
    <mergeCell ref="A33:B33"/>
    <mergeCell ref="C33:G33"/>
    <mergeCell ref="H33:N33"/>
    <mergeCell ref="O33:Q33"/>
    <mergeCell ref="A34:B34"/>
    <mergeCell ref="C34:G34"/>
    <mergeCell ref="H34:N34"/>
    <mergeCell ref="O34:Q34"/>
    <mergeCell ref="A39:B39"/>
    <mergeCell ref="C39:G39"/>
    <mergeCell ref="H39:N39"/>
    <mergeCell ref="O39:Q39"/>
    <mergeCell ref="A40:B40"/>
    <mergeCell ref="C40:G40"/>
    <mergeCell ref="H40:N40"/>
    <mergeCell ref="O40:Q40"/>
    <mergeCell ref="A37:B37"/>
    <mergeCell ref="C37:G37"/>
    <mergeCell ref="H37:N37"/>
    <mergeCell ref="O37:Q37"/>
    <mergeCell ref="A38:B38"/>
    <mergeCell ref="C38:G38"/>
    <mergeCell ref="H38:N38"/>
    <mergeCell ref="O38:Q38"/>
    <mergeCell ref="A43:B43"/>
    <mergeCell ref="C43:G43"/>
    <mergeCell ref="H43:N43"/>
    <mergeCell ref="O43:Q43"/>
    <mergeCell ref="A44:B44"/>
    <mergeCell ref="C44:G44"/>
    <mergeCell ref="H44:N44"/>
    <mergeCell ref="O44:Q44"/>
    <mergeCell ref="A41:B41"/>
    <mergeCell ref="C41:G41"/>
    <mergeCell ref="H41:N41"/>
    <mergeCell ref="O41:Q41"/>
    <mergeCell ref="A42:B42"/>
    <mergeCell ref="C42:G42"/>
    <mergeCell ref="H42:N42"/>
    <mergeCell ref="O42:Q42"/>
    <mergeCell ref="A47:B47"/>
    <mergeCell ref="C47:G47"/>
    <mergeCell ref="H47:N47"/>
    <mergeCell ref="O47:Q47"/>
    <mergeCell ref="A48:B48"/>
    <mergeCell ref="C48:G48"/>
    <mergeCell ref="H48:N48"/>
    <mergeCell ref="O48:Q48"/>
    <mergeCell ref="A45:B45"/>
    <mergeCell ref="C45:G45"/>
    <mergeCell ref="H45:N45"/>
    <mergeCell ref="O45:Q45"/>
    <mergeCell ref="A46:B46"/>
    <mergeCell ref="C46:G46"/>
    <mergeCell ref="H46:N46"/>
    <mergeCell ref="O46:Q46"/>
    <mergeCell ref="A51:B51"/>
    <mergeCell ref="C51:G51"/>
    <mergeCell ref="H51:N51"/>
    <mergeCell ref="O51:Q51"/>
    <mergeCell ref="A52:B52"/>
    <mergeCell ref="C52:G52"/>
    <mergeCell ref="H52:N52"/>
    <mergeCell ref="O52:Q52"/>
    <mergeCell ref="A49:B49"/>
    <mergeCell ref="C49:G49"/>
    <mergeCell ref="H49:N49"/>
    <mergeCell ref="O49:Q49"/>
    <mergeCell ref="A50:B50"/>
    <mergeCell ref="C50:G50"/>
    <mergeCell ref="H50:N50"/>
    <mergeCell ref="O50:Q50"/>
    <mergeCell ref="H59:N59"/>
    <mergeCell ref="H57:N57"/>
    <mergeCell ref="H58:N58"/>
    <mergeCell ref="A55:B55"/>
    <mergeCell ref="C55:G55"/>
    <mergeCell ref="H55:N55"/>
    <mergeCell ref="O55:Q55"/>
    <mergeCell ref="A53:B53"/>
    <mergeCell ref="C53:G53"/>
    <mergeCell ref="H53:N53"/>
    <mergeCell ref="O53:Q53"/>
    <mergeCell ref="A54:B54"/>
    <mergeCell ref="C54:G54"/>
    <mergeCell ref="H54:N54"/>
    <mergeCell ref="O54:Q54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N102"/>
  <sheetViews>
    <sheetView topLeftCell="A28" zoomScale="125" workbookViewId="0">
      <selection activeCell="A54" sqref="A54:XFD54"/>
    </sheetView>
  </sheetViews>
  <sheetFormatPr baseColWidth="10" defaultRowHeight="15"/>
  <cols>
    <col min="1" max="1" width="1.375" customWidth="1"/>
    <col min="2" max="2" width="2.875" customWidth="1"/>
    <col min="3" max="3" width="1.125" customWidth="1"/>
    <col min="4" max="4" width="0.125" customWidth="1"/>
    <col min="5" max="6" width="0.625" customWidth="1"/>
    <col min="7" max="7" width="0.25" customWidth="1"/>
    <col min="8" max="8" width="7.875" customWidth="1"/>
    <col min="9" max="9" width="1.375" customWidth="1"/>
    <col min="10" max="10" width="2.875" customWidth="1"/>
    <col min="11" max="11" width="4" customWidth="1"/>
    <col min="12" max="12" width="6" customWidth="1"/>
    <col min="13" max="13" width="1.75" customWidth="1"/>
    <col min="14" max="14" width="1.625" customWidth="1"/>
    <col min="15" max="15" width="0.875" customWidth="1"/>
    <col min="16" max="16" width="1.125" customWidth="1"/>
    <col min="17" max="17" width="0.75" customWidth="1"/>
    <col min="18" max="22" width="2.75" customWidth="1"/>
    <col min="23" max="23" width="2.75" style="30" customWidth="1"/>
    <col min="24" max="24" width="6.75" style="31" customWidth="1"/>
    <col min="25" max="25" width="5" style="42" customWidth="1"/>
    <col min="26" max="32" width="2.875" customWidth="1"/>
    <col min="33" max="33" width="2.625" customWidth="1"/>
    <col min="34" max="34" width="5.625" style="185" customWidth="1"/>
    <col min="35" max="35" width="5.625" style="159" customWidth="1"/>
    <col min="36" max="36" width="4.375" customWidth="1"/>
    <col min="37" max="38" width="3.125" style="235" bestFit="1" customWidth="1"/>
    <col min="39" max="39" width="5" style="230" customWidth="1"/>
    <col min="40" max="40" width="6.375" style="132" customWidth="1"/>
  </cols>
  <sheetData>
    <row r="1" spans="1:40" ht="17.25" customHeight="1">
      <c r="J1" s="348" t="s">
        <v>449</v>
      </c>
      <c r="K1" s="348"/>
      <c r="L1" s="348"/>
      <c r="M1" s="348"/>
      <c r="N1" s="348"/>
      <c r="O1" s="348"/>
      <c r="P1" s="348"/>
      <c r="Q1" s="348"/>
      <c r="AK1" s="233"/>
      <c r="AL1" s="233"/>
    </row>
    <row r="2" spans="1:40" ht="10.5" customHeight="1">
      <c r="AK2" s="233"/>
      <c r="AL2" s="233"/>
    </row>
    <row r="3" spans="1:40" ht="18.75" customHeight="1">
      <c r="B3" s="294"/>
      <c r="C3" s="294"/>
      <c r="F3" s="312" t="s">
        <v>446</v>
      </c>
      <c r="G3" s="312"/>
      <c r="H3" s="312"/>
      <c r="I3" s="312"/>
      <c r="J3" s="312"/>
      <c r="K3" s="312"/>
      <c r="L3" s="312"/>
      <c r="M3" s="312"/>
      <c r="N3" s="312"/>
      <c r="O3" s="312"/>
      <c r="P3" s="312"/>
      <c r="AK3" s="233"/>
      <c r="AL3" s="233"/>
    </row>
    <row r="4" spans="1:40" ht="14.25" customHeight="1">
      <c r="B4" s="294"/>
      <c r="C4" s="294"/>
      <c r="K4" s="305" t="s">
        <v>4</v>
      </c>
      <c r="L4" s="305"/>
      <c r="M4" s="305"/>
      <c r="N4" s="305"/>
      <c r="O4" s="305"/>
      <c r="P4" s="305"/>
      <c r="AK4" s="233"/>
      <c r="AL4" s="233"/>
    </row>
    <row r="5" spans="1:40" ht="11.25" customHeight="1">
      <c r="B5" s="294"/>
      <c r="C5" s="294"/>
      <c r="AK5" s="233"/>
      <c r="AL5" s="233"/>
    </row>
    <row r="6" spans="1:40" ht="16.5" customHeight="1">
      <c r="B6" s="294"/>
      <c r="C6" s="294"/>
      <c r="E6" s="313" t="s">
        <v>597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AK6" s="233"/>
      <c r="AL6" s="233"/>
    </row>
    <row r="7" spans="1:40" ht="10.5" customHeight="1">
      <c r="B7" s="294"/>
      <c r="C7" s="294"/>
      <c r="I7" s="318" t="s">
        <v>183</v>
      </c>
      <c r="J7" s="318"/>
      <c r="K7" s="318"/>
      <c r="L7" s="318"/>
      <c r="AK7" s="233"/>
      <c r="AL7" s="233"/>
    </row>
    <row r="8" spans="1:40" ht="6" customHeight="1">
      <c r="I8" s="318"/>
      <c r="J8" s="318"/>
      <c r="K8" s="318"/>
      <c r="L8" s="318"/>
      <c r="AK8" s="233"/>
      <c r="AL8" s="233"/>
    </row>
    <row r="9" spans="1:40" ht="7.5" customHeight="1" thickBot="1">
      <c r="A9" s="294"/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AK9" s="233"/>
      <c r="AL9" s="233"/>
    </row>
    <row r="10" spans="1:40" ht="21.75" customHeight="1" thickTop="1" thickBot="1">
      <c r="A10" s="309" t="s">
        <v>414</v>
      </c>
      <c r="B10" s="309"/>
      <c r="C10" s="309"/>
      <c r="D10" s="309"/>
      <c r="E10" s="347" t="s">
        <v>598</v>
      </c>
      <c r="F10" s="347"/>
      <c r="G10" s="344" t="s">
        <v>638</v>
      </c>
      <c r="H10" s="344"/>
      <c r="I10" s="344"/>
      <c r="J10" s="346" t="s">
        <v>164</v>
      </c>
      <c r="K10" s="346"/>
      <c r="L10" s="346"/>
      <c r="M10" s="346"/>
      <c r="N10" s="346"/>
      <c r="O10" s="346"/>
      <c r="P10" s="298" t="s">
        <v>225</v>
      </c>
      <c r="Q10" s="299"/>
      <c r="R10" s="125"/>
      <c r="S10" s="125"/>
      <c r="T10" s="125"/>
      <c r="U10" s="125"/>
      <c r="V10" s="125"/>
      <c r="W10" s="28"/>
      <c r="Y10" s="143"/>
      <c r="Z10" s="125"/>
      <c r="AA10" s="125"/>
      <c r="AB10" s="125"/>
      <c r="AC10" s="125"/>
      <c r="AD10" s="125"/>
      <c r="AE10" s="125"/>
      <c r="AF10" s="125"/>
      <c r="AG10" s="125"/>
      <c r="AH10" s="186"/>
      <c r="AI10" s="160"/>
      <c r="AJ10" s="205"/>
      <c r="AK10" s="216"/>
      <c r="AL10" s="216"/>
      <c r="AM10" s="231"/>
      <c r="AN10" s="133"/>
    </row>
    <row r="11" spans="1:40" ht="15" customHeight="1" thickTop="1" thickBot="1">
      <c r="A11" s="309" t="s">
        <v>415</v>
      </c>
      <c r="B11" s="309"/>
      <c r="C11" s="309"/>
      <c r="D11" s="309"/>
      <c r="E11" s="343" t="s">
        <v>560</v>
      </c>
      <c r="F11" s="343"/>
      <c r="G11" s="343"/>
      <c r="H11" s="343"/>
      <c r="I11" s="343"/>
      <c r="J11" s="343"/>
      <c r="K11" s="343"/>
      <c r="L11" s="344" t="s">
        <v>5</v>
      </c>
      <c r="M11" s="344"/>
      <c r="N11" s="6" t="s">
        <v>561</v>
      </c>
      <c r="O11" s="7" t="s">
        <v>7</v>
      </c>
      <c r="P11" s="345" t="s">
        <v>174</v>
      </c>
      <c r="Q11" s="347"/>
      <c r="R11" s="125">
        <v>5</v>
      </c>
      <c r="S11" s="125"/>
      <c r="T11" s="125">
        <v>10</v>
      </c>
      <c r="U11" s="125">
        <v>10</v>
      </c>
      <c r="V11" s="125">
        <v>10</v>
      </c>
      <c r="W11" s="28">
        <v>15</v>
      </c>
      <c r="X11" s="31">
        <v>50</v>
      </c>
      <c r="Y11" s="143"/>
      <c r="Z11" s="125"/>
      <c r="AA11" s="125"/>
      <c r="AB11" s="125"/>
      <c r="AC11" s="125"/>
      <c r="AD11" s="125"/>
      <c r="AE11" s="125"/>
      <c r="AF11" s="125"/>
      <c r="AG11" s="125"/>
      <c r="AH11" s="186"/>
      <c r="AI11" s="160"/>
      <c r="AJ11" s="205"/>
      <c r="AK11" s="216"/>
      <c r="AL11" s="216"/>
      <c r="AM11" s="231"/>
      <c r="AN11" s="133"/>
    </row>
    <row r="12" spans="1:40" ht="15.75" customHeight="1" thickTop="1" thickBot="1">
      <c r="A12" s="309" t="s">
        <v>416</v>
      </c>
      <c r="B12" s="309"/>
      <c r="C12" s="309"/>
      <c r="D12" s="309"/>
      <c r="E12" s="346" t="s">
        <v>559</v>
      </c>
      <c r="F12" s="346"/>
      <c r="G12" s="346"/>
      <c r="H12" s="346"/>
      <c r="I12" s="346"/>
      <c r="J12" s="346"/>
      <c r="K12" s="346"/>
      <c r="L12" s="346"/>
      <c r="M12" s="346"/>
      <c r="N12" s="346"/>
      <c r="O12" s="8" t="s">
        <v>8</v>
      </c>
      <c r="P12" s="346" t="s">
        <v>227</v>
      </c>
      <c r="Q12" s="343"/>
      <c r="R12" s="125">
        <v>1</v>
      </c>
      <c r="S12" s="125">
        <v>5</v>
      </c>
      <c r="T12" s="125">
        <v>100</v>
      </c>
      <c r="U12" s="125">
        <v>100</v>
      </c>
      <c r="V12" s="125">
        <v>100</v>
      </c>
      <c r="W12" s="28">
        <v>20</v>
      </c>
      <c r="X12" s="31">
        <v>20</v>
      </c>
      <c r="Y12" s="143">
        <f>+X12*0.5+W12*0.15+V12/5*0.1+U12/5*0.1+T12/5*0.1+R12*20*0.05+S12/5</f>
        <v>21</v>
      </c>
      <c r="Z12" s="125">
        <v>3</v>
      </c>
      <c r="AA12" s="125">
        <v>20</v>
      </c>
      <c r="AB12" s="125">
        <v>1</v>
      </c>
      <c r="AC12" s="125">
        <v>20</v>
      </c>
      <c r="AD12" s="125">
        <v>4</v>
      </c>
      <c r="AE12" s="125">
        <v>20</v>
      </c>
      <c r="AF12" s="125">
        <v>20</v>
      </c>
      <c r="AG12" s="125">
        <v>4</v>
      </c>
      <c r="AH12" s="186">
        <v>20</v>
      </c>
      <c r="AI12" s="160">
        <f>+AH12*0.35+AG12*5*0.15+(AF12+AE12+AD12*5+AC12+AB12*20+AA12+Z12*7)/7*0.5</f>
        <v>20.071428571428569</v>
      </c>
      <c r="AJ12" s="205">
        <v>2</v>
      </c>
      <c r="AK12" s="216">
        <v>20</v>
      </c>
      <c r="AL12" s="216">
        <v>20</v>
      </c>
      <c r="AM12" s="231">
        <v>20</v>
      </c>
      <c r="AN12" s="133">
        <f>+AM12*0.4+AL12*0.2+AK12*0.2+AJ12*10*0.2</f>
        <v>20</v>
      </c>
    </row>
    <row r="13" spans="1:40" s="46" customFormat="1" ht="16.5" customHeight="1" thickTop="1" thickBot="1">
      <c r="A13" s="310" t="s">
        <v>417</v>
      </c>
      <c r="B13" s="310"/>
      <c r="C13" s="295" t="s">
        <v>418</v>
      </c>
      <c r="D13" s="295"/>
      <c r="E13" s="295"/>
      <c r="F13" s="295"/>
      <c r="G13" s="295"/>
      <c r="H13" s="295" t="s">
        <v>302</v>
      </c>
      <c r="I13" s="295"/>
      <c r="J13" s="295"/>
      <c r="K13" s="295"/>
      <c r="L13" s="295"/>
      <c r="M13" s="295"/>
      <c r="N13" s="295"/>
      <c r="O13" s="295" t="s">
        <v>190</v>
      </c>
      <c r="P13" s="295"/>
      <c r="Q13" s="349"/>
      <c r="R13" s="43" t="s">
        <v>155</v>
      </c>
      <c r="S13" s="43"/>
      <c r="T13" s="43" t="s">
        <v>156</v>
      </c>
      <c r="U13" s="43" t="s">
        <v>157</v>
      </c>
      <c r="V13" s="43" t="s">
        <v>159</v>
      </c>
      <c r="W13" s="44" t="s">
        <v>406</v>
      </c>
      <c r="X13" s="45" t="s">
        <v>160</v>
      </c>
      <c r="Y13" s="144" t="s">
        <v>24</v>
      </c>
      <c r="Z13" s="43" t="s">
        <v>143</v>
      </c>
      <c r="AA13" s="43" t="s">
        <v>233</v>
      </c>
      <c r="AB13" s="43" t="s">
        <v>393</v>
      </c>
      <c r="AC13" s="43" t="s">
        <v>392</v>
      </c>
      <c r="AD13" s="43" t="s">
        <v>86</v>
      </c>
      <c r="AE13" s="43" t="s">
        <v>87</v>
      </c>
      <c r="AF13" s="43" t="s">
        <v>88</v>
      </c>
      <c r="AG13" s="43" t="s">
        <v>499</v>
      </c>
      <c r="AH13" s="187" t="s">
        <v>333</v>
      </c>
      <c r="AI13" s="161" t="s">
        <v>332</v>
      </c>
      <c r="AJ13" s="43" t="s">
        <v>490</v>
      </c>
      <c r="AK13" s="43" t="s">
        <v>600</v>
      </c>
      <c r="AL13" s="43" t="s">
        <v>601</v>
      </c>
      <c r="AM13" s="232" t="s">
        <v>333</v>
      </c>
      <c r="AN13" s="187" t="s">
        <v>332</v>
      </c>
    </row>
    <row r="14" spans="1:40" ht="14.25" customHeight="1" thickBot="1">
      <c r="A14" s="311">
        <v>1</v>
      </c>
      <c r="B14" s="311"/>
      <c r="C14" s="341" t="s">
        <v>562</v>
      </c>
      <c r="D14" s="341"/>
      <c r="E14" s="341"/>
      <c r="F14" s="341"/>
      <c r="G14" s="341"/>
      <c r="H14" s="341" t="s">
        <v>411</v>
      </c>
      <c r="I14" s="341"/>
      <c r="J14" s="341"/>
      <c r="K14" s="341"/>
      <c r="L14" s="341"/>
      <c r="M14" s="341"/>
      <c r="N14" s="341"/>
      <c r="O14" s="342" t="s">
        <v>196</v>
      </c>
      <c r="P14" s="342"/>
      <c r="Q14" s="350"/>
      <c r="R14" s="125"/>
      <c r="S14" s="125"/>
      <c r="T14" s="125"/>
      <c r="U14" s="125"/>
      <c r="V14" s="125"/>
      <c r="W14" s="29">
        <v>10</v>
      </c>
      <c r="X14" s="33">
        <v>7</v>
      </c>
      <c r="Y14" s="143">
        <f>+X14*0.5+W14*0.15+V14/5*0.1+U14/5*0.1+T14/5*0.1+R14*20*0.05+S14/5</f>
        <v>5</v>
      </c>
      <c r="Z14" s="125"/>
      <c r="AA14" s="125">
        <v>0</v>
      </c>
      <c r="AB14" s="125"/>
      <c r="AC14" s="125">
        <v>0</v>
      </c>
      <c r="AD14" s="125"/>
      <c r="AE14" s="125">
        <v>0</v>
      </c>
      <c r="AF14" s="125">
        <v>0</v>
      </c>
      <c r="AG14" s="125"/>
      <c r="AH14" s="186"/>
      <c r="AI14" s="160">
        <f t="shared" ref="AI14:AI63" si="0">+AH14*0.35+AG14*5*0.15+(AF14+AE14+AD14*5+AC14+AB14*20+AA14+Z14*7)/7*0.5</f>
        <v>0</v>
      </c>
      <c r="AJ14" s="205"/>
      <c r="AK14" s="236">
        <v>0</v>
      </c>
      <c r="AL14" s="236">
        <v>0</v>
      </c>
      <c r="AM14" s="231"/>
      <c r="AN14" s="207">
        <f t="shared" ref="AN14:AN15" si="1">+AM14*0.4+AL14*0.2+AK14*0.2+AJ14*10*0.2</f>
        <v>0</v>
      </c>
    </row>
    <row r="15" spans="1:40" ht="15" customHeight="1" thickBot="1">
      <c r="A15" s="311">
        <v>2</v>
      </c>
      <c r="B15" s="311"/>
      <c r="C15" s="341" t="s">
        <v>412</v>
      </c>
      <c r="D15" s="341"/>
      <c r="E15" s="341"/>
      <c r="F15" s="341"/>
      <c r="G15" s="341"/>
      <c r="H15" s="341" t="s">
        <v>100</v>
      </c>
      <c r="I15" s="341"/>
      <c r="J15" s="341"/>
      <c r="K15" s="341"/>
      <c r="L15" s="341"/>
      <c r="M15" s="341"/>
      <c r="N15" s="341"/>
      <c r="O15" s="342" t="s">
        <v>101</v>
      </c>
      <c r="P15" s="342"/>
      <c r="Q15" s="350"/>
      <c r="R15" s="125"/>
      <c r="S15" s="125"/>
      <c r="T15" s="125"/>
      <c r="U15" s="125"/>
      <c r="V15" s="125"/>
      <c r="W15" s="28">
        <v>0</v>
      </c>
      <c r="Y15" s="119">
        <f>+X15*0.5+W15*0.15+V15/5*0.1+U15/5*0.1+T15/5*0.1+R15*20*0.05+S15/5+1</f>
        <v>1</v>
      </c>
      <c r="Z15" s="125"/>
      <c r="AA15" s="125">
        <v>0</v>
      </c>
      <c r="AB15" s="125"/>
      <c r="AC15" s="125">
        <v>0</v>
      </c>
      <c r="AD15" s="125"/>
      <c r="AE15" s="125">
        <v>0</v>
      </c>
      <c r="AF15" s="125">
        <v>0</v>
      </c>
      <c r="AG15" s="125"/>
      <c r="AH15" s="186"/>
      <c r="AI15" s="181">
        <f>+AH15*0.35+AG15*5*0.15+(AF15+AE15+AD15*5+AC15+AB15*20+AA15+Z15*7)/7*0.5+1</f>
        <v>1</v>
      </c>
      <c r="AJ15" s="205"/>
      <c r="AK15" s="236">
        <v>0</v>
      </c>
      <c r="AL15" s="236">
        <v>0</v>
      </c>
      <c r="AM15" s="231"/>
      <c r="AN15" s="207">
        <f t="shared" si="1"/>
        <v>0</v>
      </c>
    </row>
    <row r="16" spans="1:40" ht="14.25" customHeight="1" thickBot="1">
      <c r="A16" s="311">
        <v>3</v>
      </c>
      <c r="B16" s="311"/>
      <c r="C16" s="341" t="s">
        <v>495</v>
      </c>
      <c r="D16" s="341"/>
      <c r="E16" s="341"/>
      <c r="F16" s="341"/>
      <c r="G16" s="341"/>
      <c r="H16" s="341" t="s">
        <v>527</v>
      </c>
      <c r="I16" s="341"/>
      <c r="J16" s="341"/>
      <c r="K16" s="341"/>
      <c r="L16" s="341"/>
      <c r="M16" s="341"/>
      <c r="N16" s="341"/>
      <c r="O16" s="342" t="s">
        <v>349</v>
      </c>
      <c r="P16" s="342"/>
      <c r="Q16" s="350"/>
      <c r="R16" s="125">
        <v>0</v>
      </c>
      <c r="S16" s="125"/>
      <c r="T16" s="39">
        <v>80</v>
      </c>
      <c r="U16" s="39">
        <v>80</v>
      </c>
      <c r="V16" s="39">
        <v>70</v>
      </c>
      <c r="W16" s="29">
        <v>20</v>
      </c>
      <c r="X16" s="33">
        <v>17</v>
      </c>
      <c r="Y16" s="143">
        <f t="shared" ref="Y16:Y63" si="2">+X16*0.5+W16*0.15+V16/5*0.1+U16/5*0.1+T16/5*0.1+R16*20*0.05+S16/5</f>
        <v>16.100000000000001</v>
      </c>
      <c r="Z16" s="125">
        <v>2.5</v>
      </c>
      <c r="AA16" s="125" t="s">
        <v>68</v>
      </c>
      <c r="AB16" s="125">
        <v>1</v>
      </c>
      <c r="AC16" s="125" t="s">
        <v>69</v>
      </c>
      <c r="AD16" s="125"/>
      <c r="AE16" s="125" t="s">
        <v>70</v>
      </c>
      <c r="AF16" s="125" t="s">
        <v>70</v>
      </c>
      <c r="AG16" s="125">
        <v>4</v>
      </c>
      <c r="AH16" s="186">
        <v>20</v>
      </c>
      <c r="AI16" s="180">
        <f>+AH16*0.35+AG16*5*0.15+(AF16+AE16+AD16*5+AC16+AB16*20+AA16+Z16*7)/7*0.5+1</f>
        <v>18.178571428571431</v>
      </c>
      <c r="AJ16" s="205">
        <v>2</v>
      </c>
      <c r="AK16" s="236">
        <v>11</v>
      </c>
      <c r="AL16" s="236">
        <v>9</v>
      </c>
      <c r="AM16" s="231">
        <v>14</v>
      </c>
      <c r="AN16" s="207">
        <f>+AM16*0.4+AL16*0.2+AK16*0.2+AJ16*10*0.2</f>
        <v>13.600000000000001</v>
      </c>
    </row>
    <row r="17" spans="1:40" ht="14.25" customHeight="1" thickBot="1">
      <c r="A17" s="311">
        <v>4</v>
      </c>
      <c r="B17" s="311"/>
      <c r="C17" s="341" t="s">
        <v>528</v>
      </c>
      <c r="D17" s="341"/>
      <c r="E17" s="341"/>
      <c r="F17" s="341"/>
      <c r="G17" s="341"/>
      <c r="H17" s="341" t="s">
        <v>442</v>
      </c>
      <c r="I17" s="341"/>
      <c r="J17" s="341"/>
      <c r="K17" s="341"/>
      <c r="L17" s="341"/>
      <c r="M17" s="341"/>
      <c r="N17" s="341"/>
      <c r="O17" s="342" t="s">
        <v>191</v>
      </c>
      <c r="P17" s="342"/>
      <c r="Q17" s="350"/>
      <c r="R17" s="125">
        <v>1</v>
      </c>
      <c r="S17" s="125">
        <v>5</v>
      </c>
      <c r="T17" s="39">
        <v>100</v>
      </c>
      <c r="U17" s="39">
        <v>70</v>
      </c>
      <c r="V17" s="39">
        <v>70</v>
      </c>
      <c r="W17" s="29">
        <v>20</v>
      </c>
      <c r="X17" s="33">
        <v>11</v>
      </c>
      <c r="Y17" s="143">
        <f t="shared" si="2"/>
        <v>15.3</v>
      </c>
      <c r="Z17" s="125">
        <v>2</v>
      </c>
      <c r="AA17" s="125" t="s">
        <v>73</v>
      </c>
      <c r="AB17" s="125"/>
      <c r="AC17" s="125" t="s">
        <v>73</v>
      </c>
      <c r="AD17" s="125"/>
      <c r="AE17" s="125" t="s">
        <v>73</v>
      </c>
      <c r="AF17" s="125" t="s">
        <v>73</v>
      </c>
      <c r="AG17" s="125">
        <v>5</v>
      </c>
      <c r="AH17" s="186">
        <v>20</v>
      </c>
      <c r="AI17" s="180">
        <f>+AH17*0.35+AG17*5*0.15+(AF17+AE17+AD17*5+AC17+AB17*20+AA17+Z17*7)/7*0.5+1</f>
        <v>17.892857142857142</v>
      </c>
      <c r="AJ17" s="205">
        <v>2</v>
      </c>
      <c r="AK17" s="236">
        <v>18</v>
      </c>
      <c r="AL17" s="236">
        <v>17</v>
      </c>
      <c r="AM17" s="231">
        <v>18</v>
      </c>
      <c r="AN17" s="207">
        <f t="shared" ref="AN17:AN63" si="3">+AM17*0.4+AL17*0.2+AK17*0.2+AJ17*10*0.2</f>
        <v>18.200000000000003</v>
      </c>
    </row>
    <row r="18" spans="1:40" ht="15" customHeight="1" thickBot="1">
      <c r="A18" s="311">
        <v>5</v>
      </c>
      <c r="B18" s="311"/>
      <c r="C18" s="341" t="s">
        <v>443</v>
      </c>
      <c r="D18" s="341"/>
      <c r="E18" s="341"/>
      <c r="F18" s="341"/>
      <c r="G18" s="341"/>
      <c r="H18" s="341" t="s">
        <v>444</v>
      </c>
      <c r="I18" s="341"/>
      <c r="J18" s="341"/>
      <c r="K18" s="341"/>
      <c r="L18" s="341"/>
      <c r="M18" s="341"/>
      <c r="N18" s="341"/>
      <c r="O18" s="342" t="s">
        <v>194</v>
      </c>
      <c r="P18" s="342"/>
      <c r="Q18" s="350"/>
      <c r="R18" s="125">
        <v>1</v>
      </c>
      <c r="S18" s="125"/>
      <c r="T18" s="39">
        <v>55</v>
      </c>
      <c r="U18" s="39">
        <v>60</v>
      </c>
      <c r="V18" s="39">
        <v>40</v>
      </c>
      <c r="W18" s="29">
        <v>20</v>
      </c>
      <c r="X18" s="33">
        <v>18</v>
      </c>
      <c r="Y18" s="119">
        <f>+X18*0.5+W18*0.15+V18/5*0.1+U18/5*0.1+T18/5*0.1+R18*20*0.05+S18/5+1</f>
        <v>17.100000000000001</v>
      </c>
      <c r="Z18" s="125"/>
      <c r="AA18" s="125" t="s">
        <v>70</v>
      </c>
      <c r="AB18" s="125"/>
      <c r="AC18" s="125" t="s">
        <v>69</v>
      </c>
      <c r="AD18" s="125"/>
      <c r="AE18" s="125" t="s">
        <v>71</v>
      </c>
      <c r="AF18" s="125">
        <v>0</v>
      </c>
      <c r="AG18" s="125">
        <v>3</v>
      </c>
      <c r="AH18" s="186">
        <v>20</v>
      </c>
      <c r="AI18" s="180">
        <f>+AH18*0.35+AG18*5*0.15+(AF18+AE18+AD18*5+AC18+AB18*20+AA18+Z18*7)/7*0.5+1</f>
        <v>13.607142857142858</v>
      </c>
      <c r="AJ18" s="205"/>
      <c r="AK18" s="236">
        <v>0</v>
      </c>
      <c r="AL18" s="236">
        <v>16</v>
      </c>
      <c r="AM18" s="231">
        <v>18</v>
      </c>
      <c r="AN18" s="207">
        <f t="shared" si="3"/>
        <v>10.4</v>
      </c>
    </row>
    <row r="19" spans="1:40" ht="14.25" customHeight="1" thickBot="1">
      <c r="A19" s="311">
        <v>6</v>
      </c>
      <c r="B19" s="311"/>
      <c r="C19" s="341" t="s">
        <v>407</v>
      </c>
      <c r="D19" s="341"/>
      <c r="E19" s="341"/>
      <c r="F19" s="341"/>
      <c r="G19" s="341"/>
      <c r="H19" s="341" t="s">
        <v>245</v>
      </c>
      <c r="I19" s="341"/>
      <c r="J19" s="341"/>
      <c r="K19" s="341"/>
      <c r="L19" s="341"/>
      <c r="M19" s="341"/>
      <c r="N19" s="341"/>
      <c r="O19" s="342" t="s">
        <v>506</v>
      </c>
      <c r="P19" s="342"/>
      <c r="Q19" s="350"/>
      <c r="R19" s="125">
        <v>0</v>
      </c>
      <c r="S19" s="125"/>
      <c r="T19" s="39">
        <v>80</v>
      </c>
      <c r="U19" s="39">
        <v>65</v>
      </c>
      <c r="V19" s="39">
        <v>45</v>
      </c>
      <c r="W19" s="29">
        <v>20</v>
      </c>
      <c r="X19" s="33">
        <v>15</v>
      </c>
      <c r="Y19" s="143">
        <f t="shared" si="2"/>
        <v>14.3</v>
      </c>
      <c r="Z19" s="125">
        <v>2</v>
      </c>
      <c r="AA19" s="125" t="s">
        <v>70</v>
      </c>
      <c r="AB19" s="125">
        <v>1</v>
      </c>
      <c r="AC19" s="125" t="s">
        <v>68</v>
      </c>
      <c r="AD19" s="125">
        <v>1</v>
      </c>
      <c r="AE19" s="125" t="s">
        <v>70</v>
      </c>
      <c r="AF19" s="125" t="s">
        <v>71</v>
      </c>
      <c r="AG19" s="125">
        <v>4</v>
      </c>
      <c r="AH19" s="186">
        <v>20</v>
      </c>
      <c r="AI19" s="160">
        <f t="shared" si="0"/>
        <v>17.428571428571431</v>
      </c>
      <c r="AJ19" s="205">
        <v>2</v>
      </c>
      <c r="AK19" s="236">
        <v>11</v>
      </c>
      <c r="AL19" s="236">
        <v>8</v>
      </c>
      <c r="AM19" s="231">
        <v>20</v>
      </c>
      <c r="AN19" s="207">
        <f t="shared" si="3"/>
        <v>15.8</v>
      </c>
    </row>
    <row r="20" spans="1:40" ht="15" customHeight="1" thickBot="1">
      <c r="A20" s="311">
        <v>7</v>
      </c>
      <c r="B20" s="311"/>
      <c r="C20" s="341" t="s">
        <v>248</v>
      </c>
      <c r="D20" s="341"/>
      <c r="E20" s="341"/>
      <c r="F20" s="341"/>
      <c r="G20" s="341"/>
      <c r="H20" s="341" t="s">
        <v>249</v>
      </c>
      <c r="I20" s="341"/>
      <c r="J20" s="341"/>
      <c r="K20" s="341"/>
      <c r="L20" s="341"/>
      <c r="M20" s="341"/>
      <c r="N20" s="341"/>
      <c r="O20" s="342" t="s">
        <v>193</v>
      </c>
      <c r="P20" s="342"/>
      <c r="Q20" s="350"/>
      <c r="R20" s="125">
        <v>0</v>
      </c>
      <c r="S20" s="125"/>
      <c r="T20" s="39">
        <v>80</v>
      </c>
      <c r="U20" s="39">
        <v>65</v>
      </c>
      <c r="V20" s="39">
        <v>80</v>
      </c>
      <c r="W20" s="29">
        <v>20</v>
      </c>
      <c r="X20" s="33">
        <v>5</v>
      </c>
      <c r="Y20" s="143">
        <f t="shared" si="2"/>
        <v>10</v>
      </c>
      <c r="Z20" s="125">
        <v>2.5</v>
      </c>
      <c r="AA20" s="125" t="s">
        <v>68</v>
      </c>
      <c r="AB20" s="125">
        <v>1</v>
      </c>
      <c r="AC20" s="125" t="s">
        <v>75</v>
      </c>
      <c r="AD20" s="125">
        <v>1</v>
      </c>
      <c r="AE20" s="125" t="s">
        <v>71</v>
      </c>
      <c r="AF20" s="125" t="s">
        <v>70</v>
      </c>
      <c r="AG20" s="125">
        <v>4</v>
      </c>
      <c r="AH20" s="186">
        <v>11</v>
      </c>
      <c r="AI20" s="180">
        <f>+AH20*0.35+AG20*5*0.15+(AF20+AE20+AD20*5+AC20+AB20*20+AA20+Z20*7)/7*0.5+1</f>
        <v>15.242857142857144</v>
      </c>
      <c r="AJ20" s="205">
        <v>2</v>
      </c>
      <c r="AK20" s="236">
        <v>14</v>
      </c>
      <c r="AL20" s="236">
        <v>12</v>
      </c>
      <c r="AM20" s="231">
        <v>18</v>
      </c>
      <c r="AN20" s="207">
        <f t="shared" si="3"/>
        <v>16.400000000000002</v>
      </c>
    </row>
    <row r="21" spans="1:40" ht="14.25" customHeight="1" thickBot="1">
      <c r="A21" s="311">
        <v>8</v>
      </c>
      <c r="B21" s="311"/>
      <c r="C21" s="341" t="s">
        <v>250</v>
      </c>
      <c r="D21" s="341"/>
      <c r="E21" s="341"/>
      <c r="F21" s="341"/>
      <c r="G21" s="341"/>
      <c r="H21" s="341" t="s">
        <v>98</v>
      </c>
      <c r="I21" s="341"/>
      <c r="J21" s="341"/>
      <c r="K21" s="341"/>
      <c r="L21" s="341"/>
      <c r="M21" s="341"/>
      <c r="N21" s="341"/>
      <c r="O21" s="342" t="s">
        <v>193</v>
      </c>
      <c r="P21" s="342"/>
      <c r="Q21" s="350"/>
      <c r="R21" s="125">
        <v>0</v>
      </c>
      <c r="S21" s="125"/>
      <c r="T21" s="39">
        <v>80</v>
      </c>
      <c r="U21" s="39">
        <v>65</v>
      </c>
      <c r="V21" s="41">
        <v>75</v>
      </c>
      <c r="W21" s="29">
        <v>20</v>
      </c>
      <c r="X21" s="33">
        <v>14</v>
      </c>
      <c r="Y21" s="143">
        <f t="shared" si="2"/>
        <v>14.4</v>
      </c>
      <c r="Z21" s="125">
        <v>2.5</v>
      </c>
      <c r="AA21" s="125" t="s">
        <v>71</v>
      </c>
      <c r="AB21" s="125">
        <v>1</v>
      </c>
      <c r="AC21" s="125" t="s">
        <v>68</v>
      </c>
      <c r="AD21" s="125">
        <v>1</v>
      </c>
      <c r="AE21" s="125" t="s">
        <v>73</v>
      </c>
      <c r="AF21" s="125" t="s">
        <v>73</v>
      </c>
      <c r="AG21" s="125">
        <v>4</v>
      </c>
      <c r="AH21" s="186">
        <v>20</v>
      </c>
      <c r="AI21" s="180">
        <f>+AH21*0.35+AG21*5*0.15+(AF21+AE21+AD21*5+AC21+AB21*20+AA21+Z21*7)/7*0.5+1</f>
        <v>18.821428571428569</v>
      </c>
      <c r="AJ21" s="205">
        <v>2</v>
      </c>
      <c r="AK21" s="236">
        <v>13</v>
      </c>
      <c r="AL21" s="236">
        <v>20</v>
      </c>
      <c r="AM21" s="231">
        <v>17</v>
      </c>
      <c r="AN21" s="207">
        <f t="shared" si="3"/>
        <v>17.399999999999999</v>
      </c>
    </row>
    <row r="22" spans="1:40" ht="14.25" customHeight="1" thickBot="1">
      <c r="A22" s="311">
        <v>9</v>
      </c>
      <c r="B22" s="311"/>
      <c r="C22" s="341" t="s">
        <v>99</v>
      </c>
      <c r="D22" s="341"/>
      <c r="E22" s="341"/>
      <c r="F22" s="341"/>
      <c r="G22" s="341"/>
      <c r="H22" s="341" t="s">
        <v>50</v>
      </c>
      <c r="I22" s="341"/>
      <c r="J22" s="341"/>
      <c r="K22" s="341"/>
      <c r="L22" s="341"/>
      <c r="M22" s="341"/>
      <c r="N22" s="341"/>
      <c r="O22" s="342" t="s">
        <v>193</v>
      </c>
      <c r="P22" s="342"/>
      <c r="Q22" s="350"/>
      <c r="R22" s="125">
        <v>0</v>
      </c>
      <c r="S22" s="125"/>
      <c r="T22" s="39">
        <v>80</v>
      </c>
      <c r="U22" s="39">
        <v>65</v>
      </c>
      <c r="V22" s="39">
        <v>65</v>
      </c>
      <c r="W22" s="29">
        <v>20</v>
      </c>
      <c r="X22" s="33">
        <v>10</v>
      </c>
      <c r="Y22" s="143">
        <f t="shared" si="2"/>
        <v>12.200000000000001</v>
      </c>
      <c r="Z22" s="125">
        <v>3</v>
      </c>
      <c r="AA22" s="125" t="s">
        <v>72</v>
      </c>
      <c r="AB22" s="125">
        <v>1</v>
      </c>
      <c r="AC22" s="125" t="s">
        <v>68</v>
      </c>
      <c r="AD22" s="125">
        <v>1</v>
      </c>
      <c r="AE22" s="125" t="s">
        <v>73</v>
      </c>
      <c r="AF22" s="125" t="s">
        <v>73</v>
      </c>
      <c r="AG22" s="125">
        <v>4</v>
      </c>
      <c r="AH22" s="186">
        <v>14</v>
      </c>
      <c r="AI22" s="160">
        <f t="shared" si="0"/>
        <v>16.257142857142856</v>
      </c>
      <c r="AJ22" s="205">
        <v>2</v>
      </c>
      <c r="AK22" s="236">
        <v>15</v>
      </c>
      <c r="AL22" s="236">
        <v>18</v>
      </c>
      <c r="AM22" s="231">
        <v>12</v>
      </c>
      <c r="AN22" s="207">
        <f t="shared" si="3"/>
        <v>15.4</v>
      </c>
    </row>
    <row r="23" spans="1:40" ht="15" customHeight="1" thickBot="1">
      <c r="A23" s="311">
        <v>10</v>
      </c>
      <c r="B23" s="311"/>
      <c r="C23" s="341" t="s">
        <v>213</v>
      </c>
      <c r="D23" s="341"/>
      <c r="E23" s="341"/>
      <c r="F23" s="341"/>
      <c r="G23" s="341"/>
      <c r="H23" s="341" t="s">
        <v>237</v>
      </c>
      <c r="I23" s="341"/>
      <c r="J23" s="341"/>
      <c r="K23" s="341"/>
      <c r="L23" s="341"/>
      <c r="M23" s="341"/>
      <c r="N23" s="341"/>
      <c r="O23" s="342" t="s">
        <v>345</v>
      </c>
      <c r="P23" s="342"/>
      <c r="Q23" s="350"/>
      <c r="R23" s="125">
        <v>1</v>
      </c>
      <c r="S23" s="125"/>
      <c r="T23" s="125"/>
      <c r="U23" s="125"/>
      <c r="V23" s="125"/>
      <c r="W23" s="29">
        <v>15</v>
      </c>
      <c r="X23" s="33">
        <v>8</v>
      </c>
      <c r="Y23" s="143">
        <f t="shared" si="2"/>
        <v>7.25</v>
      </c>
      <c r="Z23" s="125">
        <v>3</v>
      </c>
      <c r="AA23" s="125" t="s">
        <v>76</v>
      </c>
      <c r="AB23" s="125"/>
      <c r="AC23" s="125">
        <v>6</v>
      </c>
      <c r="AD23" s="125"/>
      <c r="AE23" s="125" t="s">
        <v>68</v>
      </c>
      <c r="AF23" s="125">
        <v>0</v>
      </c>
      <c r="AG23" s="125">
        <v>2</v>
      </c>
      <c r="AH23" s="186">
        <v>13</v>
      </c>
      <c r="AI23" s="160">
        <f t="shared" si="0"/>
        <v>9.9071428571428566</v>
      </c>
      <c r="AJ23" s="205"/>
      <c r="AK23" s="236">
        <v>0</v>
      </c>
      <c r="AL23" s="236">
        <v>0</v>
      </c>
      <c r="AM23" s="231"/>
      <c r="AN23" s="207">
        <f t="shared" si="3"/>
        <v>0</v>
      </c>
    </row>
    <row r="24" spans="1:40" ht="14.25" customHeight="1" thickBot="1">
      <c r="A24" s="311">
        <v>11</v>
      </c>
      <c r="B24" s="311"/>
      <c r="C24" s="341" t="s">
        <v>238</v>
      </c>
      <c r="D24" s="341"/>
      <c r="E24" s="341"/>
      <c r="F24" s="341"/>
      <c r="G24" s="341"/>
      <c r="H24" s="341" t="s">
        <v>239</v>
      </c>
      <c r="I24" s="341"/>
      <c r="J24" s="341"/>
      <c r="K24" s="341"/>
      <c r="L24" s="341"/>
      <c r="M24" s="341"/>
      <c r="N24" s="341"/>
      <c r="O24" s="342" t="s">
        <v>240</v>
      </c>
      <c r="P24" s="342"/>
      <c r="Q24" s="350"/>
      <c r="R24" s="125">
        <v>0</v>
      </c>
      <c r="S24" s="125"/>
      <c r="T24" s="39">
        <v>55</v>
      </c>
      <c r="U24" s="39">
        <v>75</v>
      </c>
      <c r="V24" s="39">
        <v>90</v>
      </c>
      <c r="W24" s="29">
        <v>20</v>
      </c>
      <c r="X24" s="33">
        <v>11</v>
      </c>
      <c r="Y24" s="119">
        <f>+X24*0.5+W24*0.15+V24/5*0.1+U24/5*0.1+T24/5*0.1+R24*20*0.05+S24/5+1</f>
        <v>13.9</v>
      </c>
      <c r="Z24" s="125">
        <v>2</v>
      </c>
      <c r="AA24" s="125" t="s">
        <v>73</v>
      </c>
      <c r="AB24" s="125">
        <v>1</v>
      </c>
      <c r="AC24" s="125" t="s">
        <v>70</v>
      </c>
      <c r="AD24" s="125"/>
      <c r="AE24" s="125" t="s">
        <v>76</v>
      </c>
      <c r="AF24" s="125">
        <v>0</v>
      </c>
      <c r="AG24" s="125">
        <v>3</v>
      </c>
      <c r="AH24" s="186">
        <v>8</v>
      </c>
      <c r="AI24" s="180">
        <f>+AH24*0.35+AG24*5*0.15+(AF24+AE24+AD24*5+AC24+AB24*20+AA24+Z24*7)/7*0.5+1</f>
        <v>11.835714285714285</v>
      </c>
      <c r="AJ24" s="205">
        <v>1</v>
      </c>
      <c r="AK24" s="236">
        <v>13</v>
      </c>
      <c r="AL24" s="236">
        <v>10</v>
      </c>
      <c r="AM24" s="231">
        <v>10</v>
      </c>
      <c r="AN24" s="207">
        <f t="shared" si="3"/>
        <v>10.6</v>
      </c>
    </row>
    <row r="25" spans="1:40" ht="15" customHeight="1" thickBot="1">
      <c r="A25" s="311">
        <v>12</v>
      </c>
      <c r="B25" s="311"/>
      <c r="C25" s="341" t="s">
        <v>241</v>
      </c>
      <c r="D25" s="341"/>
      <c r="E25" s="341"/>
      <c r="F25" s="341"/>
      <c r="G25" s="341"/>
      <c r="H25" s="341" t="s">
        <v>242</v>
      </c>
      <c r="I25" s="341"/>
      <c r="J25" s="341"/>
      <c r="K25" s="341"/>
      <c r="L25" s="341"/>
      <c r="M25" s="341"/>
      <c r="N25" s="341"/>
      <c r="O25" s="342" t="s">
        <v>403</v>
      </c>
      <c r="P25" s="342"/>
      <c r="Q25" s="350"/>
      <c r="R25" s="125"/>
      <c r="S25" s="125"/>
      <c r="T25" s="39"/>
      <c r="U25" s="39"/>
      <c r="V25" s="39"/>
      <c r="W25" s="29">
        <v>5</v>
      </c>
      <c r="X25" s="33">
        <v>7</v>
      </c>
      <c r="Y25" s="143">
        <f t="shared" si="2"/>
        <v>4.25</v>
      </c>
      <c r="Z25" s="125"/>
      <c r="AA25" s="125">
        <v>0</v>
      </c>
      <c r="AB25" s="125"/>
      <c r="AC25" s="125">
        <v>0</v>
      </c>
      <c r="AD25" s="125"/>
      <c r="AE25" s="125">
        <v>0</v>
      </c>
      <c r="AF25" s="125">
        <v>0</v>
      </c>
      <c r="AG25" s="125"/>
      <c r="AH25" s="186"/>
      <c r="AI25" s="160">
        <f t="shared" si="0"/>
        <v>0</v>
      </c>
      <c r="AJ25" s="205"/>
      <c r="AK25" s="236">
        <v>0</v>
      </c>
      <c r="AL25" s="236">
        <v>0</v>
      </c>
      <c r="AM25" s="231"/>
      <c r="AN25" s="207">
        <f t="shared" si="3"/>
        <v>0</v>
      </c>
    </row>
    <row r="26" spans="1:40" ht="14.25" customHeight="1" thickBot="1">
      <c r="A26" s="311">
        <v>13</v>
      </c>
      <c r="B26" s="311"/>
      <c r="C26" s="341" t="s">
        <v>404</v>
      </c>
      <c r="D26" s="341"/>
      <c r="E26" s="341"/>
      <c r="F26" s="341"/>
      <c r="G26" s="341"/>
      <c r="H26" s="341" t="s">
        <v>243</v>
      </c>
      <c r="I26" s="341"/>
      <c r="J26" s="341"/>
      <c r="K26" s="341"/>
      <c r="L26" s="341"/>
      <c r="M26" s="341"/>
      <c r="N26" s="341"/>
      <c r="O26" s="342" t="s">
        <v>506</v>
      </c>
      <c r="P26" s="342"/>
      <c r="Q26" s="350"/>
      <c r="R26" s="125">
        <v>0</v>
      </c>
      <c r="S26" s="125"/>
      <c r="T26" s="39">
        <v>80</v>
      </c>
      <c r="U26" s="39">
        <v>85</v>
      </c>
      <c r="V26" s="39">
        <v>90</v>
      </c>
      <c r="W26" s="29">
        <v>20</v>
      </c>
      <c r="X26" s="33">
        <v>15</v>
      </c>
      <c r="Y26" s="143">
        <f t="shared" si="2"/>
        <v>15.6</v>
      </c>
      <c r="Z26" s="125">
        <v>2</v>
      </c>
      <c r="AA26" s="125" t="s">
        <v>73</v>
      </c>
      <c r="AB26" s="125"/>
      <c r="AC26" s="125" t="s">
        <v>76</v>
      </c>
      <c r="AD26" s="125">
        <v>4</v>
      </c>
      <c r="AE26" s="125" t="s">
        <v>70</v>
      </c>
      <c r="AF26" s="125">
        <v>0</v>
      </c>
      <c r="AG26" s="125">
        <v>3</v>
      </c>
      <c r="AH26" s="186">
        <v>11</v>
      </c>
      <c r="AI26" s="160">
        <f t="shared" si="0"/>
        <v>11.885714285714286</v>
      </c>
      <c r="AJ26" s="205">
        <v>2</v>
      </c>
      <c r="AK26" s="236">
        <v>20</v>
      </c>
      <c r="AL26" s="236">
        <v>18</v>
      </c>
      <c r="AM26" s="231">
        <v>10</v>
      </c>
      <c r="AN26" s="207">
        <f t="shared" si="3"/>
        <v>15.6</v>
      </c>
    </row>
    <row r="27" spans="1:40" ht="14.25" customHeight="1" thickBot="1">
      <c r="A27" s="311">
        <v>14</v>
      </c>
      <c r="B27" s="311"/>
      <c r="C27" s="341" t="s">
        <v>244</v>
      </c>
      <c r="D27" s="341"/>
      <c r="E27" s="341"/>
      <c r="F27" s="341"/>
      <c r="G27" s="341"/>
      <c r="H27" s="341" t="s">
        <v>90</v>
      </c>
      <c r="I27" s="341"/>
      <c r="J27" s="341"/>
      <c r="K27" s="341"/>
      <c r="L27" s="341"/>
      <c r="M27" s="341"/>
      <c r="N27" s="341"/>
      <c r="O27" s="342" t="s">
        <v>193</v>
      </c>
      <c r="P27" s="342"/>
      <c r="Q27" s="350"/>
      <c r="R27" s="125">
        <v>0</v>
      </c>
      <c r="S27" s="125"/>
      <c r="T27" s="39">
        <v>80</v>
      </c>
      <c r="U27" s="39">
        <v>80</v>
      </c>
      <c r="V27" s="39">
        <v>90</v>
      </c>
      <c r="W27" s="29">
        <v>20</v>
      </c>
      <c r="X27" s="33">
        <v>16</v>
      </c>
      <c r="Y27" s="119">
        <f>+X27*0.5+W27*0.15+V27/5*0.1+U27/5*0.1+T27/5*0.1+R27*20*0.05+S27/5+1</f>
        <v>17</v>
      </c>
      <c r="Z27" s="125">
        <v>2</v>
      </c>
      <c r="AA27" s="125" t="s">
        <v>71</v>
      </c>
      <c r="AB27" s="125">
        <v>1</v>
      </c>
      <c r="AC27" s="125" t="s">
        <v>75</v>
      </c>
      <c r="AD27" s="125">
        <v>1</v>
      </c>
      <c r="AE27" s="125" t="s">
        <v>70</v>
      </c>
      <c r="AF27" s="125" t="s">
        <v>76</v>
      </c>
      <c r="AG27" s="125">
        <v>4</v>
      </c>
      <c r="AH27" s="186">
        <v>11</v>
      </c>
      <c r="AI27" s="181">
        <f>+AH27*0.35+AG27*5*0.15+(AF27+AE27+AD27*5+AC27+AB27*20+AA27+Z27*7)/7*0.5+1</f>
        <v>14.778571428571428</v>
      </c>
      <c r="AJ27" s="205">
        <v>2</v>
      </c>
      <c r="AK27" s="236">
        <v>14</v>
      </c>
      <c r="AL27" s="236">
        <v>20</v>
      </c>
      <c r="AM27" s="231">
        <v>18</v>
      </c>
      <c r="AN27" s="207">
        <f t="shared" si="3"/>
        <v>18</v>
      </c>
    </row>
    <row r="28" spans="1:40" ht="15" customHeight="1" thickBot="1">
      <c r="A28" s="311">
        <v>15</v>
      </c>
      <c r="B28" s="311"/>
      <c r="C28" s="341" t="s">
        <v>91</v>
      </c>
      <c r="D28" s="341"/>
      <c r="E28" s="341"/>
      <c r="F28" s="341"/>
      <c r="G28" s="341"/>
      <c r="H28" s="341" t="s">
        <v>92</v>
      </c>
      <c r="I28" s="341"/>
      <c r="J28" s="341"/>
      <c r="K28" s="341"/>
      <c r="L28" s="341"/>
      <c r="M28" s="341"/>
      <c r="N28" s="341"/>
      <c r="O28" s="342" t="s">
        <v>349</v>
      </c>
      <c r="P28" s="342"/>
      <c r="Q28" s="350"/>
      <c r="R28" s="125"/>
      <c r="S28" s="125"/>
      <c r="T28" s="39"/>
      <c r="U28" s="39"/>
      <c r="V28" s="39"/>
      <c r="W28" s="28">
        <v>0</v>
      </c>
      <c r="Y28" s="143">
        <f t="shared" si="2"/>
        <v>0</v>
      </c>
      <c r="Z28" s="125"/>
      <c r="AA28" s="125">
        <v>0</v>
      </c>
      <c r="AB28" s="125"/>
      <c r="AC28" s="125">
        <v>0</v>
      </c>
      <c r="AD28" s="125"/>
      <c r="AE28" s="125">
        <v>0</v>
      </c>
      <c r="AF28" s="125">
        <v>0</v>
      </c>
      <c r="AG28" s="125"/>
      <c r="AH28" s="186"/>
      <c r="AI28" s="160">
        <f t="shared" si="0"/>
        <v>0</v>
      </c>
      <c r="AJ28" s="205"/>
      <c r="AK28" s="236">
        <v>0</v>
      </c>
      <c r="AL28" s="236">
        <v>0</v>
      </c>
      <c r="AM28" s="231"/>
      <c r="AN28" s="207">
        <f t="shared" si="3"/>
        <v>0</v>
      </c>
    </row>
    <row r="29" spans="1:40" ht="14.25" customHeight="1" thickBot="1">
      <c r="A29" s="311">
        <v>16</v>
      </c>
      <c r="B29" s="311"/>
      <c r="C29" s="341" t="s">
        <v>93</v>
      </c>
      <c r="D29" s="341"/>
      <c r="E29" s="341"/>
      <c r="F29" s="341"/>
      <c r="G29" s="341"/>
      <c r="H29" s="341" t="s">
        <v>246</v>
      </c>
      <c r="I29" s="341"/>
      <c r="J29" s="341"/>
      <c r="K29" s="341"/>
      <c r="L29" s="341"/>
      <c r="M29" s="341"/>
      <c r="N29" s="341"/>
      <c r="O29" s="342" t="s">
        <v>193</v>
      </c>
      <c r="P29" s="342"/>
      <c r="Q29" s="350"/>
      <c r="R29" s="125"/>
      <c r="S29" s="125"/>
      <c r="T29" s="39"/>
      <c r="U29" s="39"/>
      <c r="V29" s="39">
        <v>65</v>
      </c>
      <c r="W29" s="29">
        <v>10</v>
      </c>
      <c r="X29" s="33">
        <v>12</v>
      </c>
      <c r="Y29" s="143">
        <f t="shared" si="2"/>
        <v>8.8000000000000007</v>
      </c>
      <c r="Z29" s="125">
        <v>3</v>
      </c>
      <c r="AA29" s="125" t="s">
        <v>71</v>
      </c>
      <c r="AB29" s="125">
        <v>1</v>
      </c>
      <c r="AC29" s="125" t="s">
        <v>69</v>
      </c>
      <c r="AD29" s="125"/>
      <c r="AE29" s="125" t="s">
        <v>79</v>
      </c>
      <c r="AF29" s="125">
        <v>0</v>
      </c>
      <c r="AG29" s="125">
        <v>2</v>
      </c>
      <c r="AH29" s="186">
        <v>12</v>
      </c>
      <c r="AI29" s="160">
        <f t="shared" si="0"/>
        <v>11.485714285714284</v>
      </c>
      <c r="AJ29" s="205">
        <v>2</v>
      </c>
      <c r="AK29" s="236">
        <v>0</v>
      </c>
      <c r="AL29" s="236">
        <v>9</v>
      </c>
      <c r="AM29" s="231">
        <v>19</v>
      </c>
      <c r="AN29" s="207">
        <f t="shared" si="3"/>
        <v>13.4</v>
      </c>
    </row>
    <row r="30" spans="1:40" ht="15" customHeight="1" thickBot="1">
      <c r="A30" s="311">
        <v>17</v>
      </c>
      <c r="B30" s="311"/>
      <c r="C30" s="341" t="s">
        <v>493</v>
      </c>
      <c r="D30" s="341"/>
      <c r="E30" s="341"/>
      <c r="F30" s="341"/>
      <c r="G30" s="341"/>
      <c r="H30" s="341" t="s">
        <v>422</v>
      </c>
      <c r="I30" s="341"/>
      <c r="J30" s="341"/>
      <c r="K30" s="341"/>
      <c r="L30" s="341"/>
      <c r="M30" s="341"/>
      <c r="N30" s="341"/>
      <c r="O30" s="342" t="s">
        <v>349</v>
      </c>
      <c r="P30" s="342"/>
      <c r="Q30" s="350"/>
      <c r="R30" s="125"/>
      <c r="S30" s="125"/>
      <c r="T30" s="39"/>
      <c r="U30" s="39"/>
      <c r="V30" s="39"/>
      <c r="W30" s="29">
        <v>20</v>
      </c>
      <c r="X30" s="33">
        <v>10</v>
      </c>
      <c r="Y30" s="143">
        <f t="shared" si="2"/>
        <v>8</v>
      </c>
      <c r="Z30" s="125"/>
      <c r="AA30" s="125">
        <v>0</v>
      </c>
      <c r="AB30" s="125"/>
      <c r="AC30" s="125">
        <v>0</v>
      </c>
      <c r="AD30" s="125"/>
      <c r="AE30" s="125">
        <v>0</v>
      </c>
      <c r="AF30" s="125">
        <v>0</v>
      </c>
      <c r="AG30" s="125"/>
      <c r="AH30" s="186"/>
      <c r="AI30" s="160">
        <f t="shared" si="0"/>
        <v>0</v>
      </c>
      <c r="AJ30" s="205"/>
      <c r="AK30" s="236">
        <v>0</v>
      </c>
      <c r="AL30" s="236">
        <v>0</v>
      </c>
      <c r="AM30" s="231"/>
      <c r="AN30" s="207">
        <f t="shared" si="3"/>
        <v>0</v>
      </c>
    </row>
    <row r="31" spans="1:40" ht="14.25" customHeight="1" thickBot="1">
      <c r="A31" s="311">
        <v>18</v>
      </c>
      <c r="B31" s="311"/>
      <c r="C31" s="341" t="s">
        <v>35</v>
      </c>
      <c r="D31" s="341"/>
      <c r="E31" s="341"/>
      <c r="F31" s="341"/>
      <c r="G31" s="341"/>
      <c r="H31" s="341" t="s">
        <v>36</v>
      </c>
      <c r="I31" s="341"/>
      <c r="J31" s="341"/>
      <c r="K31" s="341"/>
      <c r="L31" s="341"/>
      <c r="M31" s="341"/>
      <c r="N31" s="341"/>
      <c r="O31" s="342" t="s">
        <v>350</v>
      </c>
      <c r="P31" s="342"/>
      <c r="Q31" s="350"/>
      <c r="R31" s="125">
        <v>0</v>
      </c>
      <c r="S31" s="125">
        <v>5</v>
      </c>
      <c r="T31" s="39">
        <v>80</v>
      </c>
      <c r="U31" s="39">
        <v>85</v>
      </c>
      <c r="V31" s="39">
        <v>90</v>
      </c>
      <c r="W31" s="29">
        <v>15</v>
      </c>
      <c r="X31" s="33">
        <v>9</v>
      </c>
      <c r="Y31" s="143">
        <f t="shared" si="2"/>
        <v>12.85</v>
      </c>
      <c r="Z31" s="125"/>
      <c r="AA31" s="125" t="s">
        <v>68</v>
      </c>
      <c r="AB31" s="125">
        <v>1</v>
      </c>
      <c r="AC31" s="125" t="s">
        <v>69</v>
      </c>
      <c r="AD31" s="125">
        <v>1</v>
      </c>
      <c r="AE31" s="125" t="s">
        <v>70</v>
      </c>
      <c r="AF31" s="125" t="s">
        <v>73</v>
      </c>
      <c r="AG31" s="125">
        <v>2</v>
      </c>
      <c r="AH31" s="186">
        <v>11</v>
      </c>
      <c r="AI31" s="180">
        <f>+AH31*0.35+AG31*5*0.15+(AF31+AE31+AD31*5+AC31+AB31*20+AA31+Z31*7)/7*0.5+1</f>
        <v>12.707142857142856</v>
      </c>
      <c r="AJ31" s="205">
        <v>2</v>
      </c>
      <c r="AK31" s="236">
        <v>15</v>
      </c>
      <c r="AL31" s="236">
        <v>0</v>
      </c>
      <c r="AM31" s="231">
        <v>13</v>
      </c>
      <c r="AN31" s="207">
        <f t="shared" si="3"/>
        <v>12.2</v>
      </c>
    </row>
    <row r="32" spans="1:40" ht="14.25" customHeight="1" thickBot="1">
      <c r="A32" s="311">
        <v>19</v>
      </c>
      <c r="B32" s="311"/>
      <c r="C32" s="341" t="s">
        <v>37</v>
      </c>
      <c r="D32" s="341"/>
      <c r="E32" s="341"/>
      <c r="F32" s="341"/>
      <c r="G32" s="341"/>
      <c r="H32" s="341" t="s">
        <v>38</v>
      </c>
      <c r="I32" s="341"/>
      <c r="J32" s="341"/>
      <c r="K32" s="341"/>
      <c r="L32" s="341"/>
      <c r="M32" s="341"/>
      <c r="N32" s="341"/>
      <c r="O32" s="342" t="s">
        <v>194</v>
      </c>
      <c r="P32" s="342"/>
      <c r="Q32" s="350"/>
      <c r="R32" s="125">
        <v>1</v>
      </c>
      <c r="S32" s="125"/>
      <c r="T32" s="39">
        <v>55</v>
      </c>
      <c r="U32" s="41">
        <v>75</v>
      </c>
      <c r="V32" s="39"/>
      <c r="W32" s="29">
        <v>15</v>
      </c>
      <c r="X32" s="33">
        <v>12</v>
      </c>
      <c r="Y32" s="119">
        <f>+X32*0.5+W32*0.15+V32/5*0.1+U32/5*0.1+T32/5*0.1+R32*20*0.05+S32/5+1</f>
        <v>12.85</v>
      </c>
      <c r="Z32" s="125">
        <v>2</v>
      </c>
      <c r="AA32" s="125" t="s">
        <v>70</v>
      </c>
      <c r="AB32" s="125"/>
      <c r="AC32" s="125">
        <v>0</v>
      </c>
      <c r="AD32" s="125"/>
      <c r="AE32" s="125" t="s">
        <v>69</v>
      </c>
      <c r="AF32" s="125">
        <v>0</v>
      </c>
      <c r="AG32" s="125">
        <v>2</v>
      </c>
      <c r="AH32" s="186">
        <v>12</v>
      </c>
      <c r="AI32" s="181">
        <f>+AH32*0.35+AG32*5*0.15+(AF32+AE32+AD32*5+AC32+AB32*20+AA32+Z32*7)/7*0.5+1</f>
        <v>9.9142857142857146</v>
      </c>
      <c r="AJ32" s="205">
        <v>2</v>
      </c>
      <c r="AK32" s="236">
        <v>15</v>
      </c>
      <c r="AL32" s="236">
        <v>17</v>
      </c>
      <c r="AM32" s="231">
        <v>13</v>
      </c>
      <c r="AN32" s="207">
        <f t="shared" si="3"/>
        <v>15.600000000000001</v>
      </c>
    </row>
    <row r="33" spans="1:40" ht="15" customHeight="1" thickBot="1">
      <c r="A33" s="311">
        <v>20</v>
      </c>
      <c r="B33" s="311"/>
      <c r="C33" s="341" t="s">
        <v>39</v>
      </c>
      <c r="D33" s="341"/>
      <c r="E33" s="341"/>
      <c r="F33" s="341"/>
      <c r="G33" s="341"/>
      <c r="H33" s="341" t="s">
        <v>209</v>
      </c>
      <c r="I33" s="341"/>
      <c r="J33" s="341"/>
      <c r="K33" s="341"/>
      <c r="L33" s="341"/>
      <c r="M33" s="341"/>
      <c r="N33" s="341"/>
      <c r="O33" s="342" t="s">
        <v>349</v>
      </c>
      <c r="P33" s="342"/>
      <c r="Q33" s="350"/>
      <c r="R33" s="125">
        <v>0</v>
      </c>
      <c r="S33" s="125"/>
      <c r="T33" s="39"/>
      <c r="U33" s="39"/>
      <c r="V33" s="39"/>
      <c r="W33" s="29">
        <v>10</v>
      </c>
      <c r="X33" s="33">
        <v>7</v>
      </c>
      <c r="Y33" s="143">
        <f t="shared" si="2"/>
        <v>5</v>
      </c>
      <c r="Z33" s="125">
        <v>2</v>
      </c>
      <c r="AA33" s="125" t="s">
        <v>73</v>
      </c>
      <c r="AB33" s="125"/>
      <c r="AC33" s="125">
        <v>0</v>
      </c>
      <c r="AD33" s="125"/>
      <c r="AE33" s="125">
        <v>0</v>
      </c>
      <c r="AF33" s="125">
        <v>0</v>
      </c>
      <c r="AG33" s="125">
        <v>3</v>
      </c>
      <c r="AH33" s="186"/>
      <c r="AI33" s="160">
        <f t="shared" si="0"/>
        <v>4.5357142857142856</v>
      </c>
      <c r="AJ33" s="205"/>
      <c r="AK33" s="236">
        <v>0</v>
      </c>
      <c r="AL33" s="236">
        <v>0</v>
      </c>
      <c r="AM33" s="231"/>
      <c r="AN33" s="207">
        <f t="shared" si="3"/>
        <v>0</v>
      </c>
    </row>
    <row r="34" spans="1:40" ht="14.25" customHeight="1" thickBot="1">
      <c r="A34" s="311">
        <v>21</v>
      </c>
      <c r="B34" s="311"/>
      <c r="C34" s="341" t="s">
        <v>25</v>
      </c>
      <c r="D34" s="341"/>
      <c r="E34" s="341"/>
      <c r="F34" s="341"/>
      <c r="G34" s="341"/>
      <c r="H34" s="341" t="s">
        <v>215</v>
      </c>
      <c r="I34" s="341"/>
      <c r="J34" s="341"/>
      <c r="K34" s="341"/>
      <c r="L34" s="341"/>
      <c r="M34" s="341"/>
      <c r="N34" s="341"/>
      <c r="O34" s="342" t="s">
        <v>194</v>
      </c>
      <c r="P34" s="342"/>
      <c r="Q34" s="350"/>
      <c r="R34" s="125">
        <v>1</v>
      </c>
      <c r="S34" s="125"/>
      <c r="T34" s="39"/>
      <c r="U34" s="39">
        <v>55</v>
      </c>
      <c r="V34" s="39"/>
      <c r="W34" s="29">
        <v>20</v>
      </c>
      <c r="X34" s="33">
        <v>14</v>
      </c>
      <c r="Y34" s="119">
        <f>+X34*0.5+W34*0.15+V34/5*0.1+U34/5*0.1+T34/5*0.1+R34*20*0.05+S34/5+1</f>
        <v>13.1</v>
      </c>
      <c r="Z34" s="125">
        <v>2</v>
      </c>
      <c r="AA34" s="125" t="s">
        <v>70</v>
      </c>
      <c r="AB34" s="125">
        <v>1</v>
      </c>
      <c r="AC34" s="125" t="s">
        <v>71</v>
      </c>
      <c r="AD34" s="125">
        <v>3</v>
      </c>
      <c r="AE34" s="125" t="s">
        <v>71</v>
      </c>
      <c r="AF34" s="125">
        <v>0</v>
      </c>
      <c r="AG34" s="125">
        <v>3</v>
      </c>
      <c r="AH34" s="186">
        <v>20</v>
      </c>
      <c r="AI34" s="181">
        <f>+AH34*0.35+AG34*5*0.15+(AF34+AE34+AD34*5+AC34+AB34*20+AA34+Z34*7)/7*0.5+1</f>
        <v>17.25</v>
      </c>
      <c r="AJ34" s="205">
        <v>2</v>
      </c>
      <c r="AK34" s="236">
        <v>12</v>
      </c>
      <c r="AL34" s="236">
        <v>20</v>
      </c>
      <c r="AM34" s="231">
        <v>15</v>
      </c>
      <c r="AN34" s="207">
        <f t="shared" si="3"/>
        <v>16.399999999999999</v>
      </c>
    </row>
    <row r="35" spans="1:40" ht="15" customHeight="1" thickBot="1">
      <c r="A35" s="311">
        <v>22</v>
      </c>
      <c r="B35" s="311"/>
      <c r="C35" s="341" t="s">
        <v>212</v>
      </c>
      <c r="D35" s="341"/>
      <c r="E35" s="341"/>
      <c r="F35" s="341"/>
      <c r="G35" s="341"/>
      <c r="H35" s="341" t="s">
        <v>371</v>
      </c>
      <c r="I35" s="341"/>
      <c r="J35" s="341"/>
      <c r="K35" s="341"/>
      <c r="L35" s="341"/>
      <c r="M35" s="341"/>
      <c r="N35" s="341"/>
      <c r="O35" s="342" t="s">
        <v>372</v>
      </c>
      <c r="P35" s="342"/>
      <c r="Q35" s="350"/>
      <c r="R35" s="125">
        <v>1</v>
      </c>
      <c r="S35" s="125"/>
      <c r="T35" s="39">
        <v>60</v>
      </c>
      <c r="U35" s="39">
        <v>65</v>
      </c>
      <c r="V35" s="39">
        <v>45</v>
      </c>
      <c r="W35" s="29">
        <v>20</v>
      </c>
      <c r="X35" s="33">
        <v>16</v>
      </c>
      <c r="Y35" s="119">
        <f>+X35*0.5+W35*0.15+V35/5*0.1+U35/5*0.1+T35/5*0.1+R35*20*0.05+S35/5+1</f>
        <v>16.400000000000002</v>
      </c>
      <c r="Z35" s="125">
        <v>2</v>
      </c>
      <c r="AA35" s="125" t="s">
        <v>70</v>
      </c>
      <c r="AB35" s="125"/>
      <c r="AC35" s="125" t="s">
        <v>69</v>
      </c>
      <c r="AD35" s="125">
        <v>3</v>
      </c>
      <c r="AE35" s="125" t="s">
        <v>70</v>
      </c>
      <c r="AF35" s="125">
        <v>0</v>
      </c>
      <c r="AG35" s="125">
        <v>2</v>
      </c>
      <c r="AH35" s="186">
        <v>13</v>
      </c>
      <c r="AI35" s="181">
        <f>+AH35*0.35+AG35*5*0.15+(AF35+AE35+AD35*5+AC35+AB35*20+AA35+Z35*7)/7*0.5+1</f>
        <v>12.55</v>
      </c>
      <c r="AJ35" s="205"/>
      <c r="AK35" s="236">
        <v>11</v>
      </c>
      <c r="AL35" s="236">
        <v>14</v>
      </c>
      <c r="AM35" s="231">
        <v>18</v>
      </c>
      <c r="AN35" s="207">
        <f t="shared" si="3"/>
        <v>12.2</v>
      </c>
    </row>
    <row r="36" spans="1:40" ht="14.25" customHeight="1" thickBot="1">
      <c r="A36" s="311">
        <v>23</v>
      </c>
      <c r="B36" s="311"/>
      <c r="C36" s="341" t="s">
        <v>373</v>
      </c>
      <c r="D36" s="341"/>
      <c r="E36" s="341"/>
      <c r="F36" s="341"/>
      <c r="G36" s="341"/>
      <c r="H36" s="341" t="s">
        <v>374</v>
      </c>
      <c r="I36" s="341"/>
      <c r="J36" s="341"/>
      <c r="K36" s="341"/>
      <c r="L36" s="341"/>
      <c r="M36" s="341"/>
      <c r="N36" s="341"/>
      <c r="O36" s="342" t="s">
        <v>193</v>
      </c>
      <c r="P36" s="342"/>
      <c r="Q36" s="350"/>
      <c r="R36" s="125"/>
      <c r="S36" s="125"/>
      <c r="T36" s="39">
        <v>55</v>
      </c>
      <c r="U36" s="39">
        <v>65</v>
      </c>
      <c r="V36" s="39"/>
      <c r="W36" s="29">
        <v>20</v>
      </c>
      <c r="X36" s="33">
        <v>11</v>
      </c>
      <c r="Y36" s="119">
        <f>+X36*0.5+W36*0.15+V36/5*0.1+U36/5*0.1+T36/5*0.1+R36*20*0.05+S36/5+1</f>
        <v>11.9</v>
      </c>
      <c r="Z36" s="125">
        <v>3</v>
      </c>
      <c r="AA36" s="125">
        <v>0</v>
      </c>
      <c r="AB36" s="125"/>
      <c r="AC36" s="125" t="s">
        <v>75</v>
      </c>
      <c r="AD36" s="125"/>
      <c r="AE36" s="125" t="s">
        <v>71</v>
      </c>
      <c r="AF36" s="125" t="s">
        <v>71</v>
      </c>
      <c r="AG36" s="125">
        <v>5</v>
      </c>
      <c r="AH36" s="186">
        <v>20</v>
      </c>
      <c r="AI36" s="180">
        <f>+AH36*0.35+AG36*5*0.15+(AF36+AE36+AD36*5+AC36+AB36*20+AA36+Z36*7)/7*0.5+1</f>
        <v>16.464285714285715</v>
      </c>
      <c r="AJ36" s="205">
        <v>2</v>
      </c>
      <c r="AK36" s="236">
        <v>0</v>
      </c>
      <c r="AL36" s="236">
        <v>0</v>
      </c>
      <c r="AM36" s="231">
        <v>16</v>
      </c>
      <c r="AN36" s="207">
        <f t="shared" si="3"/>
        <v>10.4</v>
      </c>
    </row>
    <row r="37" spans="1:40" ht="14.25" customHeight="1" thickBot="1">
      <c r="A37" s="311">
        <v>24</v>
      </c>
      <c r="B37" s="311"/>
      <c r="C37" s="341" t="s">
        <v>375</v>
      </c>
      <c r="D37" s="341"/>
      <c r="E37" s="341"/>
      <c r="F37" s="341"/>
      <c r="G37" s="341"/>
      <c r="H37" s="341" t="s">
        <v>376</v>
      </c>
      <c r="I37" s="341"/>
      <c r="J37" s="341"/>
      <c r="K37" s="341"/>
      <c r="L37" s="341"/>
      <c r="M37" s="341"/>
      <c r="N37" s="341"/>
      <c r="O37" s="342" t="s">
        <v>192</v>
      </c>
      <c r="P37" s="342"/>
      <c r="Q37" s="350"/>
      <c r="R37" s="125"/>
      <c r="S37" s="125"/>
      <c r="T37" s="39"/>
      <c r="U37" s="39"/>
      <c r="V37" s="39"/>
      <c r="W37" s="28">
        <v>0</v>
      </c>
      <c r="Y37" s="143">
        <f t="shared" si="2"/>
        <v>0</v>
      </c>
      <c r="Z37" s="125"/>
      <c r="AA37" s="125">
        <v>0</v>
      </c>
      <c r="AB37" s="125"/>
      <c r="AC37" s="125">
        <v>0</v>
      </c>
      <c r="AD37" s="125"/>
      <c r="AE37" s="125">
        <v>0</v>
      </c>
      <c r="AF37" s="125">
        <v>0</v>
      </c>
      <c r="AG37" s="125"/>
      <c r="AH37" s="186"/>
      <c r="AI37" s="160">
        <f t="shared" si="0"/>
        <v>0</v>
      </c>
      <c r="AJ37" s="205"/>
      <c r="AK37" s="236">
        <v>0</v>
      </c>
      <c r="AL37" s="236">
        <v>0</v>
      </c>
      <c r="AM37" s="231"/>
      <c r="AN37" s="207">
        <f t="shared" si="3"/>
        <v>0</v>
      </c>
    </row>
    <row r="38" spans="1:40" ht="15" customHeight="1" thickBot="1">
      <c r="A38" s="311">
        <v>25</v>
      </c>
      <c r="B38" s="311"/>
      <c r="C38" s="341" t="s">
        <v>377</v>
      </c>
      <c r="D38" s="341"/>
      <c r="E38" s="341"/>
      <c r="F38" s="341"/>
      <c r="G38" s="341"/>
      <c r="H38" s="341" t="s">
        <v>378</v>
      </c>
      <c r="I38" s="341"/>
      <c r="J38" s="341"/>
      <c r="K38" s="341"/>
      <c r="L38" s="341"/>
      <c r="M38" s="341"/>
      <c r="N38" s="341"/>
      <c r="O38" s="342" t="s">
        <v>193</v>
      </c>
      <c r="P38" s="342"/>
      <c r="Q38" s="350"/>
      <c r="R38" s="125">
        <v>0</v>
      </c>
      <c r="S38" s="125"/>
      <c r="T38" s="39">
        <v>80</v>
      </c>
      <c r="U38" s="39">
        <v>65</v>
      </c>
      <c r="V38" s="39"/>
      <c r="W38" s="29">
        <v>20</v>
      </c>
      <c r="X38" s="33">
        <v>13</v>
      </c>
      <c r="Y38" s="119">
        <f>+X38*0.5+W38*0.15+V38/5*0.1+U38/5*0.1+T38/5*0.1+R38*20*0.05+S38/5+1</f>
        <v>13.4</v>
      </c>
      <c r="Z38" s="125">
        <v>3</v>
      </c>
      <c r="AA38" s="125" t="s">
        <v>71</v>
      </c>
      <c r="AB38" s="125">
        <v>1</v>
      </c>
      <c r="AC38" s="125" t="s">
        <v>68</v>
      </c>
      <c r="AD38" s="125"/>
      <c r="AE38" s="125" t="s">
        <v>70</v>
      </c>
      <c r="AF38" s="125" t="s">
        <v>70</v>
      </c>
      <c r="AG38" s="125">
        <v>4</v>
      </c>
      <c r="AH38" s="186">
        <v>13</v>
      </c>
      <c r="AI38" s="180">
        <f>+AH38*0.35+AG38*5*0.15+(AF38+AE38+AD38*5+AC38+AB38*20+AA38+Z38*7)/7*0.5+1</f>
        <v>16.12142857142857</v>
      </c>
      <c r="AJ38" s="205">
        <v>2</v>
      </c>
      <c r="AK38" s="236">
        <v>12</v>
      </c>
      <c r="AL38" s="236">
        <v>15</v>
      </c>
      <c r="AM38" s="231">
        <v>15</v>
      </c>
      <c r="AN38" s="207">
        <f t="shared" si="3"/>
        <v>15.4</v>
      </c>
    </row>
    <row r="39" spans="1:40" ht="14.25" customHeight="1" thickBot="1">
      <c r="A39" s="311">
        <v>26</v>
      </c>
      <c r="B39" s="311"/>
      <c r="C39" s="341" t="s">
        <v>379</v>
      </c>
      <c r="D39" s="341"/>
      <c r="E39" s="341"/>
      <c r="F39" s="341"/>
      <c r="G39" s="341"/>
      <c r="H39" s="341" t="s">
        <v>380</v>
      </c>
      <c r="I39" s="341"/>
      <c r="J39" s="341"/>
      <c r="K39" s="341"/>
      <c r="L39" s="341"/>
      <c r="M39" s="341"/>
      <c r="N39" s="341"/>
      <c r="O39" s="342" t="s">
        <v>193</v>
      </c>
      <c r="P39" s="342"/>
      <c r="Q39" s="350"/>
      <c r="R39" s="125">
        <v>0</v>
      </c>
      <c r="S39" s="125"/>
      <c r="T39" s="39">
        <v>60</v>
      </c>
      <c r="U39" s="39">
        <v>65</v>
      </c>
      <c r="V39" s="39">
        <v>65</v>
      </c>
      <c r="W39" s="29">
        <v>20</v>
      </c>
      <c r="X39" s="33">
        <v>12</v>
      </c>
      <c r="Y39" s="143">
        <f t="shared" si="2"/>
        <v>12.8</v>
      </c>
      <c r="Z39" s="125">
        <v>3</v>
      </c>
      <c r="AA39" s="125">
        <v>0</v>
      </c>
      <c r="AB39" s="125">
        <v>1</v>
      </c>
      <c r="AC39" s="125" t="s">
        <v>68</v>
      </c>
      <c r="AD39" s="125"/>
      <c r="AE39" s="125" t="s">
        <v>73</v>
      </c>
      <c r="AF39" s="125" t="s">
        <v>70</v>
      </c>
      <c r="AG39" s="125">
        <v>4</v>
      </c>
      <c r="AH39" s="186">
        <v>20</v>
      </c>
      <c r="AI39" s="160">
        <f t="shared" si="0"/>
        <v>16.5</v>
      </c>
      <c r="AJ39" s="205">
        <v>2</v>
      </c>
      <c r="AK39" s="236">
        <v>15</v>
      </c>
      <c r="AL39" s="236">
        <v>18</v>
      </c>
      <c r="AM39" s="231">
        <v>15</v>
      </c>
      <c r="AN39" s="207">
        <f t="shared" si="3"/>
        <v>16.600000000000001</v>
      </c>
    </row>
    <row r="40" spans="1:40" ht="15" customHeight="1" thickBot="1">
      <c r="A40" s="311">
        <v>27</v>
      </c>
      <c r="B40" s="311"/>
      <c r="C40" s="341" t="s">
        <v>381</v>
      </c>
      <c r="D40" s="341"/>
      <c r="E40" s="341"/>
      <c r="F40" s="341"/>
      <c r="G40" s="341"/>
      <c r="H40" s="341" t="s">
        <v>382</v>
      </c>
      <c r="I40" s="341"/>
      <c r="J40" s="341"/>
      <c r="K40" s="341"/>
      <c r="L40" s="341"/>
      <c r="M40" s="341"/>
      <c r="N40" s="341"/>
      <c r="O40" s="342" t="s">
        <v>367</v>
      </c>
      <c r="P40" s="342"/>
      <c r="Q40" s="350"/>
      <c r="R40" s="125">
        <v>1</v>
      </c>
      <c r="S40" s="125"/>
      <c r="T40" s="39"/>
      <c r="U40" s="39">
        <v>55</v>
      </c>
      <c r="V40" s="39">
        <v>45</v>
      </c>
      <c r="W40" s="29">
        <v>20</v>
      </c>
      <c r="X40" s="33">
        <v>11</v>
      </c>
      <c r="Y40" s="143">
        <f t="shared" si="2"/>
        <v>11.5</v>
      </c>
      <c r="Z40" s="125">
        <v>2</v>
      </c>
      <c r="AA40" s="125" t="s">
        <v>68</v>
      </c>
      <c r="AB40" s="125">
        <v>1</v>
      </c>
      <c r="AC40" s="125" t="s">
        <v>76</v>
      </c>
      <c r="AD40" s="125">
        <v>3</v>
      </c>
      <c r="AE40" s="125" t="s">
        <v>75</v>
      </c>
      <c r="AF40" s="125">
        <v>0</v>
      </c>
      <c r="AG40" s="125">
        <v>3</v>
      </c>
      <c r="AH40" s="186">
        <v>20</v>
      </c>
      <c r="AI40" s="160">
        <f t="shared" si="0"/>
        <v>15.607142857142858</v>
      </c>
      <c r="AJ40" s="205">
        <v>1.5</v>
      </c>
      <c r="AK40" s="236">
        <v>12</v>
      </c>
      <c r="AL40" s="236">
        <v>16</v>
      </c>
      <c r="AM40" s="231">
        <v>17</v>
      </c>
      <c r="AN40" s="207">
        <f t="shared" si="3"/>
        <v>15.4</v>
      </c>
    </row>
    <row r="41" spans="1:40" ht="14.25" customHeight="1" thickBot="1">
      <c r="A41" s="311">
        <v>28</v>
      </c>
      <c r="B41" s="311"/>
      <c r="C41" s="341" t="s">
        <v>368</v>
      </c>
      <c r="D41" s="341"/>
      <c r="E41" s="341"/>
      <c r="F41" s="341"/>
      <c r="G41" s="341"/>
      <c r="H41" s="341" t="s">
        <v>369</v>
      </c>
      <c r="I41" s="341"/>
      <c r="J41" s="341"/>
      <c r="K41" s="341"/>
      <c r="L41" s="341"/>
      <c r="M41" s="341"/>
      <c r="N41" s="341"/>
      <c r="O41" s="342" t="s">
        <v>193</v>
      </c>
      <c r="P41" s="342"/>
      <c r="Q41" s="350"/>
      <c r="R41" s="125"/>
      <c r="S41" s="125"/>
      <c r="T41" s="39">
        <v>55</v>
      </c>
      <c r="U41" s="39">
        <v>70</v>
      </c>
      <c r="V41" s="39">
        <v>65</v>
      </c>
      <c r="W41" s="29">
        <v>20</v>
      </c>
      <c r="X41" s="33">
        <v>16</v>
      </c>
      <c r="Y41" s="119">
        <f>+X41*0.5+W41*0.15+V41/5*0.1+U41/5*0.1+T41/5*0.1+R41*20*0.05+S41/5+1</f>
        <v>15.8</v>
      </c>
      <c r="Z41" s="125">
        <v>2.5</v>
      </c>
      <c r="AA41" s="125" t="s">
        <v>71</v>
      </c>
      <c r="AB41" s="125"/>
      <c r="AC41" s="125" t="s">
        <v>76</v>
      </c>
      <c r="AD41" s="125"/>
      <c r="AE41" s="125" t="s">
        <v>78</v>
      </c>
      <c r="AF41" s="125" t="s">
        <v>70</v>
      </c>
      <c r="AG41" s="125">
        <v>5</v>
      </c>
      <c r="AH41" s="186">
        <v>20</v>
      </c>
      <c r="AI41" s="180">
        <f>+AH41*0.35+AG41*5*0.15+(AF41+AE41+AD41*5+AC41+AB41*20+AA41+Z41*7)/7*0.5+1</f>
        <v>17.571428571428569</v>
      </c>
      <c r="AJ41" s="205">
        <v>2</v>
      </c>
      <c r="AK41" s="236">
        <v>0</v>
      </c>
      <c r="AL41" s="236">
        <v>18</v>
      </c>
      <c r="AM41" s="231">
        <v>20</v>
      </c>
      <c r="AN41" s="207">
        <f t="shared" si="3"/>
        <v>15.6</v>
      </c>
    </row>
    <row r="42" spans="1:40" ht="14.25" customHeight="1" thickBot="1">
      <c r="A42" s="311">
        <v>29</v>
      </c>
      <c r="B42" s="311"/>
      <c r="C42" s="341" t="s">
        <v>370</v>
      </c>
      <c r="D42" s="341"/>
      <c r="E42" s="341"/>
      <c r="F42" s="341"/>
      <c r="G42" s="341"/>
      <c r="H42" s="341" t="s">
        <v>525</v>
      </c>
      <c r="I42" s="341"/>
      <c r="J42" s="341"/>
      <c r="K42" s="341"/>
      <c r="L42" s="341"/>
      <c r="M42" s="341"/>
      <c r="N42" s="341"/>
      <c r="O42" s="342" t="s">
        <v>506</v>
      </c>
      <c r="P42" s="342"/>
      <c r="Q42" s="350"/>
      <c r="R42" s="125">
        <v>0</v>
      </c>
      <c r="S42" s="125"/>
      <c r="T42" s="39">
        <v>80</v>
      </c>
      <c r="U42" s="39">
        <v>65</v>
      </c>
      <c r="V42" s="39">
        <v>65</v>
      </c>
      <c r="W42" s="29">
        <v>20</v>
      </c>
      <c r="X42" s="33">
        <v>13</v>
      </c>
      <c r="Y42" s="143">
        <f t="shared" si="2"/>
        <v>13.700000000000001</v>
      </c>
      <c r="Z42" s="125">
        <v>2</v>
      </c>
      <c r="AA42" s="125" t="s">
        <v>72</v>
      </c>
      <c r="AB42" s="125">
        <v>1</v>
      </c>
      <c r="AC42" s="125" t="s">
        <v>77</v>
      </c>
      <c r="AD42" s="125"/>
      <c r="AE42" s="125" t="s">
        <v>70</v>
      </c>
      <c r="AF42" s="125" t="s">
        <v>70</v>
      </c>
      <c r="AG42" s="125">
        <v>4</v>
      </c>
      <c r="AH42" s="186">
        <v>20</v>
      </c>
      <c r="AI42" s="160">
        <f t="shared" si="0"/>
        <v>17.071428571428569</v>
      </c>
      <c r="AJ42" s="205">
        <v>1.5</v>
      </c>
      <c r="AK42" s="236">
        <v>12</v>
      </c>
      <c r="AL42" s="236">
        <v>14</v>
      </c>
      <c r="AM42" s="231">
        <v>18</v>
      </c>
      <c r="AN42" s="207">
        <f t="shared" si="3"/>
        <v>15.4</v>
      </c>
    </row>
    <row r="43" spans="1:40" ht="15" customHeight="1" thickBot="1">
      <c r="A43" s="311">
        <v>30</v>
      </c>
      <c r="B43" s="311"/>
      <c r="C43" s="341" t="s">
        <v>325</v>
      </c>
      <c r="D43" s="341"/>
      <c r="E43" s="341"/>
      <c r="F43" s="341"/>
      <c r="G43" s="341"/>
      <c r="H43" s="341" t="s">
        <v>326</v>
      </c>
      <c r="I43" s="341"/>
      <c r="J43" s="341"/>
      <c r="K43" s="341"/>
      <c r="L43" s="341"/>
      <c r="M43" s="341"/>
      <c r="N43" s="341"/>
      <c r="O43" s="342" t="s">
        <v>345</v>
      </c>
      <c r="P43" s="342"/>
      <c r="Q43" s="350"/>
      <c r="R43" s="125"/>
      <c r="S43" s="125"/>
      <c r="T43" s="125"/>
      <c r="U43" s="125"/>
      <c r="V43" s="125"/>
      <c r="W43" s="28">
        <v>0</v>
      </c>
      <c r="Y43" s="143">
        <f t="shared" si="2"/>
        <v>0</v>
      </c>
      <c r="Z43" s="125"/>
      <c r="AA43" s="125">
        <v>0</v>
      </c>
      <c r="AB43" s="125"/>
      <c r="AC43" s="125">
        <v>0</v>
      </c>
      <c r="AD43" s="125"/>
      <c r="AE43" s="125">
        <v>0</v>
      </c>
      <c r="AF43" s="125">
        <v>0</v>
      </c>
      <c r="AG43" s="125"/>
      <c r="AH43" s="186"/>
      <c r="AI43" s="160">
        <f t="shared" si="0"/>
        <v>0</v>
      </c>
      <c r="AJ43" s="205"/>
      <c r="AK43" s="236">
        <v>0</v>
      </c>
      <c r="AL43" s="236">
        <v>0</v>
      </c>
      <c r="AM43" s="231"/>
      <c r="AN43" s="207">
        <f t="shared" si="3"/>
        <v>0</v>
      </c>
    </row>
    <row r="44" spans="1:40" ht="14.25" customHeight="1" thickBot="1">
      <c r="A44" s="311">
        <v>31</v>
      </c>
      <c r="B44" s="311"/>
      <c r="C44" s="341" t="s">
        <v>176</v>
      </c>
      <c r="D44" s="341"/>
      <c r="E44" s="341"/>
      <c r="F44" s="341"/>
      <c r="G44" s="341"/>
      <c r="H44" s="341" t="s">
        <v>177</v>
      </c>
      <c r="I44" s="341"/>
      <c r="J44" s="341"/>
      <c r="K44" s="341"/>
      <c r="L44" s="341"/>
      <c r="M44" s="341"/>
      <c r="N44" s="341"/>
      <c r="O44" s="342" t="s">
        <v>372</v>
      </c>
      <c r="P44" s="342"/>
      <c r="Q44" s="350"/>
      <c r="R44" s="125">
        <v>1</v>
      </c>
      <c r="S44" s="125"/>
      <c r="T44" s="39">
        <v>100</v>
      </c>
      <c r="U44" s="39">
        <v>75</v>
      </c>
      <c r="V44" s="39">
        <v>50</v>
      </c>
      <c r="W44" s="29">
        <v>20</v>
      </c>
      <c r="X44" s="33">
        <v>7</v>
      </c>
      <c r="Y44" s="119">
        <f>+X44*0.5+W44*0.15+V44/5*0.1+U44/5*0.1+T44/5*0.1+R44*20*0.05+S44/5+1</f>
        <v>13</v>
      </c>
      <c r="Z44" s="125">
        <v>2</v>
      </c>
      <c r="AA44" s="125" t="s">
        <v>71</v>
      </c>
      <c r="AB44" s="125"/>
      <c r="AC44" s="125" t="s">
        <v>77</v>
      </c>
      <c r="AD44" s="125"/>
      <c r="AE44" s="125" t="s">
        <v>73</v>
      </c>
      <c r="AF44" s="125" t="s">
        <v>70</v>
      </c>
      <c r="AG44" s="125">
        <v>3</v>
      </c>
      <c r="AH44" s="186">
        <v>11</v>
      </c>
      <c r="AI44" s="181">
        <f>+AH44*0.35+AG44*5*0.15+(AF44+AE44+AD44*5+AC44+AB44*20+AA44+Z44*7)/7*0.5+1</f>
        <v>12.528571428571428</v>
      </c>
      <c r="AJ44" s="205"/>
      <c r="AK44" s="236">
        <v>15</v>
      </c>
      <c r="AL44" s="236">
        <v>0</v>
      </c>
      <c r="AM44" s="231">
        <v>20</v>
      </c>
      <c r="AN44" s="207">
        <f t="shared" si="3"/>
        <v>11</v>
      </c>
    </row>
    <row r="45" spans="1:40" ht="15" customHeight="1" thickBot="1">
      <c r="A45" s="311">
        <v>32</v>
      </c>
      <c r="B45" s="311"/>
      <c r="C45" s="341" t="s">
        <v>552</v>
      </c>
      <c r="D45" s="341"/>
      <c r="E45" s="341"/>
      <c r="F45" s="341"/>
      <c r="G45" s="341"/>
      <c r="H45" s="341" t="s">
        <v>591</v>
      </c>
      <c r="I45" s="341"/>
      <c r="J45" s="341"/>
      <c r="K45" s="341"/>
      <c r="L45" s="341"/>
      <c r="M45" s="341"/>
      <c r="N45" s="341"/>
      <c r="O45" s="342" t="s">
        <v>240</v>
      </c>
      <c r="P45" s="342"/>
      <c r="Q45" s="350"/>
      <c r="R45" s="125"/>
      <c r="S45" s="125"/>
      <c r="T45" s="41">
        <v>60</v>
      </c>
      <c r="U45" s="39">
        <v>60</v>
      </c>
      <c r="V45" s="39">
        <v>45</v>
      </c>
      <c r="W45" s="29">
        <v>10</v>
      </c>
      <c r="X45" s="33">
        <v>7</v>
      </c>
      <c r="Y45" s="143">
        <f t="shared" si="2"/>
        <v>8.3000000000000007</v>
      </c>
      <c r="Z45" s="125"/>
      <c r="AA45" s="125">
        <v>0</v>
      </c>
      <c r="AB45" s="125"/>
      <c r="AC45" s="125">
        <v>0</v>
      </c>
      <c r="AD45" s="125"/>
      <c r="AE45" s="125">
        <v>0</v>
      </c>
      <c r="AF45" s="125">
        <v>0</v>
      </c>
      <c r="AG45" s="125"/>
      <c r="AH45" s="186"/>
      <c r="AI45" s="160">
        <f t="shared" si="0"/>
        <v>0</v>
      </c>
      <c r="AJ45" s="205"/>
      <c r="AK45" s="236">
        <v>0</v>
      </c>
      <c r="AL45" s="236">
        <v>0</v>
      </c>
      <c r="AM45" s="231"/>
      <c r="AN45" s="207">
        <f t="shared" si="3"/>
        <v>0</v>
      </c>
    </row>
    <row r="46" spans="1:40" ht="14.25" customHeight="1" thickBot="1">
      <c r="A46" s="311">
        <v>33</v>
      </c>
      <c r="B46" s="311"/>
      <c r="C46" s="341" t="s">
        <v>496</v>
      </c>
      <c r="D46" s="341"/>
      <c r="E46" s="341"/>
      <c r="F46" s="341"/>
      <c r="G46" s="341"/>
      <c r="H46" s="341" t="s">
        <v>523</v>
      </c>
      <c r="I46" s="341"/>
      <c r="J46" s="341"/>
      <c r="K46" s="341"/>
      <c r="L46" s="341"/>
      <c r="M46" s="341"/>
      <c r="N46" s="341"/>
      <c r="O46" s="342" t="s">
        <v>193</v>
      </c>
      <c r="P46" s="342"/>
      <c r="Q46" s="350"/>
      <c r="R46" s="125">
        <v>1</v>
      </c>
      <c r="S46" s="125"/>
      <c r="T46" s="39">
        <v>80</v>
      </c>
      <c r="U46" s="41">
        <v>75</v>
      </c>
      <c r="V46" s="39">
        <v>80</v>
      </c>
      <c r="W46" s="29">
        <v>20</v>
      </c>
      <c r="X46" s="33">
        <v>15</v>
      </c>
      <c r="Y46" s="143">
        <f t="shared" si="2"/>
        <v>16.2</v>
      </c>
      <c r="Z46" s="125">
        <v>2</v>
      </c>
      <c r="AA46" s="125">
        <v>17</v>
      </c>
      <c r="AB46" s="125">
        <v>1</v>
      </c>
      <c r="AC46" s="125">
        <v>14</v>
      </c>
      <c r="AD46" s="125"/>
      <c r="AE46" s="125" t="s">
        <v>73</v>
      </c>
      <c r="AF46" s="125">
        <v>18</v>
      </c>
      <c r="AG46" s="125">
        <v>4</v>
      </c>
      <c r="AH46" s="186">
        <v>20</v>
      </c>
      <c r="AI46" s="160">
        <f t="shared" si="0"/>
        <v>17.214285714285715</v>
      </c>
      <c r="AJ46" s="205">
        <v>2</v>
      </c>
      <c r="AK46" s="236">
        <v>13</v>
      </c>
      <c r="AL46" s="236">
        <v>16</v>
      </c>
      <c r="AM46" s="231">
        <v>15</v>
      </c>
      <c r="AN46" s="207">
        <f t="shared" si="3"/>
        <v>15.799999999999999</v>
      </c>
    </row>
    <row r="47" spans="1:40" ht="14.25" customHeight="1" thickBot="1">
      <c r="A47" s="311">
        <v>34</v>
      </c>
      <c r="B47" s="311"/>
      <c r="C47" s="341" t="s">
        <v>524</v>
      </c>
      <c r="D47" s="341"/>
      <c r="E47" s="341"/>
      <c r="F47" s="341"/>
      <c r="G47" s="341"/>
      <c r="H47" s="341" t="s">
        <v>542</v>
      </c>
      <c r="I47" s="341"/>
      <c r="J47" s="341"/>
      <c r="K47" s="341"/>
      <c r="L47" s="341"/>
      <c r="M47" s="341"/>
      <c r="N47" s="341"/>
      <c r="O47" s="342" t="s">
        <v>348</v>
      </c>
      <c r="P47" s="342"/>
      <c r="Q47" s="350"/>
      <c r="R47" s="125">
        <v>0</v>
      </c>
      <c r="S47" s="125"/>
      <c r="T47" s="39"/>
      <c r="U47" s="39"/>
      <c r="V47" s="39"/>
      <c r="W47" s="29">
        <v>5</v>
      </c>
      <c r="X47" s="33"/>
      <c r="Y47" s="143">
        <f t="shared" si="2"/>
        <v>0.75</v>
      </c>
      <c r="Z47" s="125"/>
      <c r="AA47" s="125">
        <v>0</v>
      </c>
      <c r="AB47" s="125"/>
      <c r="AC47" s="125">
        <v>0</v>
      </c>
      <c r="AD47" s="125"/>
      <c r="AE47" s="125">
        <v>0</v>
      </c>
      <c r="AF47" s="125">
        <v>0</v>
      </c>
      <c r="AG47" s="125"/>
      <c r="AH47" s="186"/>
      <c r="AI47" s="160">
        <f t="shared" si="0"/>
        <v>0</v>
      </c>
      <c r="AJ47" s="205"/>
      <c r="AK47" s="236">
        <v>0</v>
      </c>
      <c r="AL47" s="236">
        <v>0</v>
      </c>
      <c r="AM47" s="231"/>
      <c r="AN47" s="207">
        <f t="shared" si="3"/>
        <v>0</v>
      </c>
    </row>
    <row r="48" spans="1:40" ht="15" customHeight="1" thickBot="1">
      <c r="A48" s="311">
        <v>35</v>
      </c>
      <c r="B48" s="311"/>
      <c r="C48" s="341" t="s">
        <v>543</v>
      </c>
      <c r="D48" s="341"/>
      <c r="E48" s="341"/>
      <c r="F48" s="341"/>
      <c r="G48" s="341"/>
      <c r="H48" s="341" t="s">
        <v>544</v>
      </c>
      <c r="I48" s="341"/>
      <c r="J48" s="341"/>
      <c r="K48" s="341"/>
      <c r="L48" s="341"/>
      <c r="M48" s="341"/>
      <c r="N48" s="341"/>
      <c r="O48" s="342" t="s">
        <v>196</v>
      </c>
      <c r="P48" s="342"/>
      <c r="Q48" s="350"/>
      <c r="R48" s="125"/>
      <c r="S48" s="125"/>
      <c r="T48" s="125"/>
      <c r="U48" s="125"/>
      <c r="V48" s="125"/>
      <c r="W48" s="29">
        <v>5</v>
      </c>
      <c r="X48" s="33">
        <v>11</v>
      </c>
      <c r="Y48" s="143">
        <f t="shared" si="2"/>
        <v>6.25</v>
      </c>
      <c r="Z48" s="125"/>
      <c r="AA48" s="125">
        <v>0</v>
      </c>
      <c r="AB48" s="125">
        <v>1</v>
      </c>
      <c r="AC48" s="125" t="s">
        <v>77</v>
      </c>
      <c r="AD48" s="125"/>
      <c r="AE48" s="125">
        <v>0</v>
      </c>
      <c r="AF48" s="125">
        <v>0</v>
      </c>
      <c r="AG48" s="125">
        <v>2</v>
      </c>
      <c r="AH48" s="186">
        <v>10</v>
      </c>
      <c r="AI48" s="160">
        <f t="shared" si="0"/>
        <v>7.2142857142857144</v>
      </c>
      <c r="AJ48" s="205">
        <v>2</v>
      </c>
      <c r="AK48" s="236">
        <v>12</v>
      </c>
      <c r="AL48" s="236">
        <v>0</v>
      </c>
      <c r="AM48" s="231">
        <v>15</v>
      </c>
      <c r="AN48" s="207">
        <f t="shared" si="3"/>
        <v>12.4</v>
      </c>
    </row>
    <row r="49" spans="1:40" ht="14.25" customHeight="1" thickBot="1">
      <c r="A49" s="311">
        <v>36</v>
      </c>
      <c r="B49" s="311"/>
      <c r="C49" s="341" t="s">
        <v>545</v>
      </c>
      <c r="D49" s="341"/>
      <c r="E49" s="341"/>
      <c r="F49" s="341"/>
      <c r="G49" s="341"/>
      <c r="H49" s="341" t="s">
        <v>546</v>
      </c>
      <c r="I49" s="341"/>
      <c r="J49" s="341"/>
      <c r="K49" s="341"/>
      <c r="L49" s="341"/>
      <c r="M49" s="341"/>
      <c r="N49" s="341"/>
      <c r="O49" s="342" t="s">
        <v>193</v>
      </c>
      <c r="P49" s="342"/>
      <c r="Q49" s="350"/>
      <c r="R49" s="125">
        <v>0</v>
      </c>
      <c r="S49" s="125"/>
      <c r="T49" s="39">
        <v>80</v>
      </c>
      <c r="U49" s="39">
        <v>85</v>
      </c>
      <c r="V49" s="41">
        <v>75</v>
      </c>
      <c r="W49" s="29">
        <v>20</v>
      </c>
      <c r="X49" s="33">
        <v>12</v>
      </c>
      <c r="Y49" s="143">
        <f t="shared" si="2"/>
        <v>13.799999999999999</v>
      </c>
      <c r="Z49" s="125">
        <v>2.5</v>
      </c>
      <c r="AA49" s="125" t="s">
        <v>73</v>
      </c>
      <c r="AB49" s="125">
        <v>1</v>
      </c>
      <c r="AC49" s="125" t="s">
        <v>70</v>
      </c>
      <c r="AD49" s="125">
        <v>1</v>
      </c>
      <c r="AE49" s="125" t="s">
        <v>70</v>
      </c>
      <c r="AF49" s="125" t="s">
        <v>70</v>
      </c>
      <c r="AG49" s="125">
        <v>4</v>
      </c>
      <c r="AH49" s="186">
        <v>12</v>
      </c>
      <c r="AI49" s="180">
        <f>+AH49*0.35+AG49*5*0.15+(AF49+AE49+AD49*5+AC49+AB49*20+AA49+Z49*7)/7*0.5+1</f>
        <v>16.164285714285715</v>
      </c>
      <c r="AJ49" s="205">
        <v>2</v>
      </c>
      <c r="AK49" s="236">
        <v>16</v>
      </c>
      <c r="AL49" s="236">
        <v>17</v>
      </c>
      <c r="AM49" s="231">
        <v>18</v>
      </c>
      <c r="AN49" s="207">
        <f t="shared" si="3"/>
        <v>17.8</v>
      </c>
    </row>
    <row r="50" spans="1:40" ht="15" customHeight="1" thickBot="1">
      <c r="A50" s="311">
        <v>37</v>
      </c>
      <c r="B50" s="311"/>
      <c r="C50" s="341" t="s">
        <v>486</v>
      </c>
      <c r="D50" s="341"/>
      <c r="E50" s="341"/>
      <c r="F50" s="341"/>
      <c r="G50" s="341"/>
      <c r="H50" s="341" t="s">
        <v>487</v>
      </c>
      <c r="I50" s="341"/>
      <c r="J50" s="341"/>
      <c r="K50" s="341"/>
      <c r="L50" s="341"/>
      <c r="M50" s="341"/>
      <c r="N50" s="341"/>
      <c r="O50" s="342" t="s">
        <v>348</v>
      </c>
      <c r="P50" s="342"/>
      <c r="Q50" s="350"/>
      <c r="R50" s="125"/>
      <c r="S50" s="125"/>
      <c r="T50" s="39">
        <v>55</v>
      </c>
      <c r="U50" s="39">
        <v>65</v>
      </c>
      <c r="V50" s="39"/>
      <c r="W50" s="29">
        <v>20</v>
      </c>
      <c r="X50" s="33">
        <v>6</v>
      </c>
      <c r="Y50" s="143">
        <f t="shared" si="2"/>
        <v>8.4</v>
      </c>
      <c r="Z50" s="125">
        <v>2.5</v>
      </c>
      <c r="AA50" s="125" t="s">
        <v>69</v>
      </c>
      <c r="AB50" s="125"/>
      <c r="AC50" s="125" t="s">
        <v>75</v>
      </c>
      <c r="AD50" s="125"/>
      <c r="AE50" s="125" t="s">
        <v>70</v>
      </c>
      <c r="AF50" s="125">
        <v>0</v>
      </c>
      <c r="AG50" s="125">
        <v>5</v>
      </c>
      <c r="AH50" s="186">
        <v>5</v>
      </c>
      <c r="AI50" s="160">
        <f t="shared" si="0"/>
        <v>9.8928571428571423</v>
      </c>
      <c r="AJ50" s="205">
        <v>0.5</v>
      </c>
      <c r="AK50" s="236">
        <v>14</v>
      </c>
      <c r="AL50" s="236">
        <v>0</v>
      </c>
      <c r="AM50" s="231">
        <v>10</v>
      </c>
      <c r="AN50" s="207">
        <f t="shared" si="3"/>
        <v>7.8000000000000007</v>
      </c>
    </row>
    <row r="51" spans="1:40" ht="14.25" customHeight="1" thickBot="1">
      <c r="A51" s="311">
        <v>38</v>
      </c>
      <c r="B51" s="311"/>
      <c r="C51" s="341" t="s">
        <v>322</v>
      </c>
      <c r="D51" s="341"/>
      <c r="E51" s="341"/>
      <c r="F51" s="341"/>
      <c r="G51" s="341"/>
      <c r="H51" s="341" t="s">
        <v>323</v>
      </c>
      <c r="I51" s="341"/>
      <c r="J51" s="341"/>
      <c r="K51" s="341"/>
      <c r="L51" s="341"/>
      <c r="M51" s="341"/>
      <c r="N51" s="341"/>
      <c r="O51" s="342" t="s">
        <v>240</v>
      </c>
      <c r="P51" s="342"/>
      <c r="Q51" s="350"/>
      <c r="R51" s="125">
        <v>0.5</v>
      </c>
      <c r="S51" s="125"/>
      <c r="T51" s="39">
        <v>40</v>
      </c>
      <c r="U51" s="39">
        <v>40</v>
      </c>
      <c r="V51" s="39"/>
      <c r="W51" s="29">
        <v>20</v>
      </c>
      <c r="X51" s="33">
        <v>8</v>
      </c>
      <c r="Y51" s="143">
        <f t="shared" si="2"/>
        <v>9.1</v>
      </c>
      <c r="Z51" s="125"/>
      <c r="AA51" s="125">
        <v>0</v>
      </c>
      <c r="AB51" s="125">
        <v>1</v>
      </c>
      <c r="AC51" s="125">
        <v>0</v>
      </c>
      <c r="AD51" s="125"/>
      <c r="AE51" s="125">
        <v>0</v>
      </c>
      <c r="AF51" s="125">
        <v>0</v>
      </c>
      <c r="AG51" s="125">
        <v>3</v>
      </c>
      <c r="AH51" s="186">
        <v>12</v>
      </c>
      <c r="AI51" s="160">
        <f t="shared" si="0"/>
        <v>7.8785714285714281</v>
      </c>
      <c r="AJ51" s="205"/>
      <c r="AK51" s="236">
        <v>10</v>
      </c>
      <c r="AL51" s="236">
        <v>14</v>
      </c>
      <c r="AM51" s="231">
        <v>18</v>
      </c>
      <c r="AN51" s="207">
        <f t="shared" si="3"/>
        <v>12</v>
      </c>
    </row>
    <row r="52" spans="1:40" ht="14.25" customHeight="1" thickBot="1">
      <c r="A52" s="311">
        <v>39</v>
      </c>
      <c r="B52" s="311"/>
      <c r="C52" s="341" t="s">
        <v>324</v>
      </c>
      <c r="D52" s="341"/>
      <c r="E52" s="341"/>
      <c r="F52" s="341"/>
      <c r="G52" s="341"/>
      <c r="H52" s="341" t="s">
        <v>179</v>
      </c>
      <c r="I52" s="341"/>
      <c r="J52" s="341"/>
      <c r="K52" s="341"/>
      <c r="L52" s="341"/>
      <c r="M52" s="341"/>
      <c r="N52" s="341"/>
      <c r="O52" s="342" t="s">
        <v>349</v>
      </c>
      <c r="P52" s="342"/>
      <c r="Q52" s="350"/>
      <c r="R52" s="125">
        <v>0</v>
      </c>
      <c r="S52" s="125"/>
      <c r="T52" s="39">
        <v>100</v>
      </c>
      <c r="U52" s="39">
        <v>60</v>
      </c>
      <c r="V52" s="41">
        <v>75</v>
      </c>
      <c r="W52" s="29">
        <v>10</v>
      </c>
      <c r="X52" s="33">
        <v>13</v>
      </c>
      <c r="Y52" s="143">
        <f t="shared" si="2"/>
        <v>12.7</v>
      </c>
      <c r="Z52" s="125"/>
      <c r="AA52" s="125" t="s">
        <v>70</v>
      </c>
      <c r="AB52" s="125"/>
      <c r="AC52" s="125" t="s">
        <v>68</v>
      </c>
      <c r="AD52" s="125"/>
      <c r="AE52" s="125" t="s">
        <v>69</v>
      </c>
      <c r="AF52" s="125">
        <v>0</v>
      </c>
      <c r="AG52" s="125"/>
      <c r="AH52" s="186">
        <v>5</v>
      </c>
      <c r="AI52" s="160">
        <f t="shared" si="0"/>
        <v>5.0357142857142856</v>
      </c>
      <c r="AJ52" s="205">
        <v>2</v>
      </c>
      <c r="AK52" s="236">
        <v>14</v>
      </c>
      <c r="AL52" s="236">
        <v>18</v>
      </c>
      <c r="AM52" s="231">
        <v>20</v>
      </c>
      <c r="AN52" s="207">
        <f t="shared" si="3"/>
        <v>18.399999999999999</v>
      </c>
    </row>
    <row r="53" spans="1:40" ht="15" customHeight="1" thickBot="1">
      <c r="A53" s="311">
        <v>40</v>
      </c>
      <c r="B53" s="311"/>
      <c r="C53" s="341" t="s">
        <v>328</v>
      </c>
      <c r="D53" s="341"/>
      <c r="E53" s="341"/>
      <c r="F53" s="341"/>
      <c r="G53" s="341"/>
      <c r="H53" s="341" t="s">
        <v>336</v>
      </c>
      <c r="I53" s="341"/>
      <c r="J53" s="341"/>
      <c r="K53" s="341"/>
      <c r="L53" s="341"/>
      <c r="M53" s="341"/>
      <c r="N53" s="341"/>
      <c r="O53" s="342" t="s">
        <v>193</v>
      </c>
      <c r="P53" s="342"/>
      <c r="Q53" s="350"/>
      <c r="R53" s="125">
        <v>0</v>
      </c>
      <c r="S53" s="125"/>
      <c r="T53" s="39">
        <v>80</v>
      </c>
      <c r="U53" s="39">
        <v>65</v>
      </c>
      <c r="V53" s="39"/>
      <c r="W53" s="29">
        <v>20</v>
      </c>
      <c r="X53" s="33">
        <v>9</v>
      </c>
      <c r="Y53" s="143">
        <f t="shared" si="2"/>
        <v>10.4</v>
      </c>
      <c r="Z53" s="125">
        <v>2</v>
      </c>
      <c r="AA53" s="125" t="s">
        <v>71</v>
      </c>
      <c r="AB53" s="125">
        <v>1</v>
      </c>
      <c r="AC53" s="125" t="s">
        <v>75</v>
      </c>
      <c r="AD53" s="125"/>
      <c r="AE53" s="125" t="s">
        <v>71</v>
      </c>
      <c r="AF53" s="125" t="s">
        <v>70</v>
      </c>
      <c r="AG53" s="125">
        <v>4</v>
      </c>
      <c r="AH53" s="186">
        <v>11</v>
      </c>
      <c r="AI53" s="180">
        <f>+AH53*0.35+AG53*5*0.15+(AF53+AE53+AD53*5+AC53+AB53*20+AA53+Z53*7)/7*0.5+1</f>
        <v>14.707142857142856</v>
      </c>
      <c r="AJ53" s="205">
        <v>2</v>
      </c>
      <c r="AK53" s="236">
        <v>15</v>
      </c>
      <c r="AL53" s="236">
        <v>17</v>
      </c>
      <c r="AM53" s="231">
        <v>14</v>
      </c>
      <c r="AN53" s="207">
        <f t="shared" si="3"/>
        <v>16</v>
      </c>
    </row>
    <row r="54" spans="1:40" ht="14.25" customHeight="1" thickBot="1">
      <c r="A54" s="311">
        <v>41</v>
      </c>
      <c r="B54" s="311"/>
      <c r="C54" s="341" t="s">
        <v>337</v>
      </c>
      <c r="D54" s="341"/>
      <c r="E54" s="341"/>
      <c r="F54" s="341"/>
      <c r="G54" s="341"/>
      <c r="H54" s="341" t="s">
        <v>519</v>
      </c>
      <c r="I54" s="341"/>
      <c r="J54" s="341"/>
      <c r="K54" s="341"/>
      <c r="L54" s="341"/>
      <c r="M54" s="341"/>
      <c r="N54" s="341"/>
      <c r="O54" s="342" t="s">
        <v>193</v>
      </c>
      <c r="P54" s="342"/>
      <c r="Q54" s="350"/>
      <c r="R54" s="125">
        <v>1</v>
      </c>
      <c r="S54" s="125">
        <v>5</v>
      </c>
      <c r="T54" s="39">
        <v>100</v>
      </c>
      <c r="U54" s="39">
        <v>80</v>
      </c>
      <c r="V54" s="41">
        <v>75</v>
      </c>
      <c r="W54" s="29">
        <v>20</v>
      </c>
      <c r="X54" s="33">
        <v>18</v>
      </c>
      <c r="Y54" s="143">
        <f t="shared" si="2"/>
        <v>19.100000000000001</v>
      </c>
      <c r="Z54" s="125">
        <v>3</v>
      </c>
      <c r="AA54" s="125" t="s">
        <v>72</v>
      </c>
      <c r="AB54" s="125">
        <v>2</v>
      </c>
      <c r="AC54" s="125" t="s">
        <v>73</v>
      </c>
      <c r="AD54" s="125">
        <v>3</v>
      </c>
      <c r="AE54" s="125" t="s">
        <v>78</v>
      </c>
      <c r="AF54" s="125" t="s">
        <v>73</v>
      </c>
      <c r="AG54" s="125">
        <v>4</v>
      </c>
      <c r="AH54" s="186">
        <v>20</v>
      </c>
      <c r="AI54" s="180">
        <f>+AH54*0.35+AG54*5*0.15+(AF54+AE54+AD54*5+AC54+AB54*20+AA54+Z54*7)/7*0.5+1</f>
        <v>21.785714285714285</v>
      </c>
      <c r="AJ54" s="205">
        <v>2</v>
      </c>
      <c r="AK54" s="236">
        <v>20</v>
      </c>
      <c r="AL54" s="236">
        <v>14</v>
      </c>
      <c r="AM54" s="231">
        <v>20</v>
      </c>
      <c r="AN54" s="207">
        <f t="shared" si="3"/>
        <v>18.8</v>
      </c>
    </row>
    <row r="55" spans="1:40" ht="15" customHeight="1" thickBot="1">
      <c r="A55" s="311">
        <v>42</v>
      </c>
      <c r="B55" s="311"/>
      <c r="C55" s="341" t="s">
        <v>520</v>
      </c>
      <c r="D55" s="341"/>
      <c r="E55" s="341"/>
      <c r="F55" s="341"/>
      <c r="G55" s="341"/>
      <c r="H55" s="341" t="s">
        <v>521</v>
      </c>
      <c r="I55" s="341"/>
      <c r="J55" s="341"/>
      <c r="K55" s="341"/>
      <c r="L55" s="341"/>
      <c r="M55" s="341"/>
      <c r="N55" s="341"/>
      <c r="O55" s="342" t="s">
        <v>193</v>
      </c>
      <c r="P55" s="342"/>
      <c r="Q55" s="350"/>
      <c r="R55" s="125"/>
      <c r="S55" s="125"/>
      <c r="T55" s="39">
        <v>20</v>
      </c>
      <c r="U55" s="39">
        <v>20</v>
      </c>
      <c r="V55" s="39">
        <v>40</v>
      </c>
      <c r="W55" s="29">
        <v>5</v>
      </c>
      <c r="X55" s="31">
        <v>8</v>
      </c>
      <c r="Y55" s="143">
        <f t="shared" si="2"/>
        <v>6.3500000000000005</v>
      </c>
      <c r="Z55" s="125">
        <v>3</v>
      </c>
      <c r="AA55" s="125">
        <v>0</v>
      </c>
      <c r="AB55" s="125">
        <v>1</v>
      </c>
      <c r="AC55" s="125" t="s">
        <v>69</v>
      </c>
      <c r="AD55" s="125"/>
      <c r="AE55" s="125" t="s">
        <v>70</v>
      </c>
      <c r="AF55" s="125" t="s">
        <v>71</v>
      </c>
      <c r="AG55" s="125">
        <v>3</v>
      </c>
      <c r="AH55" s="186">
        <v>12</v>
      </c>
      <c r="AI55" s="181">
        <f>+AH55*0.35+AG55*5*0.15+(AF55+AE55+AD55*5+AC55+AB55*20+AA55+Z55*7)/7*0.5+1</f>
        <v>13.735714285714284</v>
      </c>
      <c r="AJ55" s="205">
        <v>1.5</v>
      </c>
      <c r="AK55" s="236">
        <v>11</v>
      </c>
      <c r="AL55" s="236">
        <v>7</v>
      </c>
      <c r="AM55" s="231">
        <v>13</v>
      </c>
      <c r="AN55" s="207">
        <f t="shared" si="3"/>
        <v>11.8</v>
      </c>
    </row>
    <row r="56" spans="1:40" ht="14.25" customHeight="1" thickBot="1">
      <c r="A56" s="311">
        <v>43</v>
      </c>
      <c r="B56" s="311"/>
      <c r="C56" s="341" t="s">
        <v>522</v>
      </c>
      <c r="D56" s="341"/>
      <c r="E56" s="341"/>
      <c r="F56" s="341"/>
      <c r="G56" s="341"/>
      <c r="H56" s="341" t="s">
        <v>270</v>
      </c>
      <c r="I56" s="341"/>
      <c r="J56" s="341"/>
      <c r="K56" s="341"/>
      <c r="L56" s="341"/>
      <c r="M56" s="341"/>
      <c r="N56" s="341"/>
      <c r="O56" s="342" t="s">
        <v>432</v>
      </c>
      <c r="P56" s="342"/>
      <c r="Q56" s="350"/>
      <c r="R56" s="125"/>
      <c r="S56" s="125"/>
      <c r="T56" s="125"/>
      <c r="U56" s="125"/>
      <c r="V56" s="125"/>
      <c r="W56" s="29">
        <v>5</v>
      </c>
      <c r="X56" s="31">
        <v>8</v>
      </c>
      <c r="Y56" s="143">
        <f t="shared" si="2"/>
        <v>4.75</v>
      </c>
      <c r="Z56" s="125"/>
      <c r="AA56" s="125">
        <v>0</v>
      </c>
      <c r="AB56" s="125"/>
      <c r="AC56" s="125">
        <v>0</v>
      </c>
      <c r="AD56" s="125"/>
      <c r="AE56" s="125">
        <v>0</v>
      </c>
      <c r="AF56" s="125">
        <v>0</v>
      </c>
      <c r="AG56" s="125"/>
      <c r="AH56" s="186"/>
      <c r="AI56" s="160">
        <f t="shared" si="0"/>
        <v>0</v>
      </c>
      <c r="AJ56" s="205"/>
      <c r="AK56" s="236">
        <v>0</v>
      </c>
      <c r="AL56" s="236">
        <v>0</v>
      </c>
      <c r="AM56" s="231"/>
      <c r="AN56" s="207">
        <f t="shared" si="3"/>
        <v>0</v>
      </c>
    </row>
    <row r="57" spans="1:40" ht="14.25" customHeight="1" thickBot="1">
      <c r="A57" s="311">
        <v>44</v>
      </c>
      <c r="B57" s="311"/>
      <c r="C57" s="341" t="s">
        <v>433</v>
      </c>
      <c r="D57" s="341"/>
      <c r="E57" s="341"/>
      <c r="F57" s="341"/>
      <c r="G57" s="341"/>
      <c r="H57" s="341" t="s">
        <v>434</v>
      </c>
      <c r="I57" s="341"/>
      <c r="J57" s="341"/>
      <c r="K57" s="341"/>
      <c r="L57" s="341"/>
      <c r="M57" s="341"/>
      <c r="N57" s="341"/>
      <c r="O57" s="342" t="s">
        <v>191</v>
      </c>
      <c r="P57" s="342"/>
      <c r="Q57" s="350"/>
      <c r="R57" s="125">
        <v>0.5</v>
      </c>
      <c r="S57" s="125"/>
      <c r="T57" s="39">
        <v>70</v>
      </c>
      <c r="U57" s="39">
        <v>70</v>
      </c>
      <c r="V57" s="39">
        <v>70</v>
      </c>
      <c r="W57" s="29">
        <v>20</v>
      </c>
      <c r="X57" s="33">
        <v>9</v>
      </c>
      <c r="Y57" s="143">
        <f t="shared" si="2"/>
        <v>12.200000000000001</v>
      </c>
      <c r="Z57" s="125">
        <v>2</v>
      </c>
      <c r="AA57" s="125" t="s">
        <v>70</v>
      </c>
      <c r="AB57" s="125">
        <v>1</v>
      </c>
      <c r="AC57" s="125" t="s">
        <v>70</v>
      </c>
      <c r="AD57" s="125">
        <v>3</v>
      </c>
      <c r="AE57" s="125" t="s">
        <v>68</v>
      </c>
      <c r="AF57" s="125">
        <v>0</v>
      </c>
      <c r="AG57" s="125">
        <v>4</v>
      </c>
      <c r="AH57" s="186">
        <v>12</v>
      </c>
      <c r="AI57" s="180">
        <f>+AH57*0.35+AG57*5*0.15+(AF57+AE57+AD57*5+AC57+AB57*20+AA57+Z57*7)/7*0.5+1</f>
        <v>15.2</v>
      </c>
      <c r="AJ57" s="205">
        <v>2</v>
      </c>
      <c r="AK57" s="236">
        <v>14</v>
      </c>
      <c r="AL57" s="236">
        <v>9</v>
      </c>
      <c r="AM57" s="231">
        <v>20</v>
      </c>
      <c r="AN57" s="207">
        <f t="shared" si="3"/>
        <v>16.600000000000001</v>
      </c>
    </row>
    <row r="58" spans="1:40" ht="15" customHeight="1" thickBot="1">
      <c r="A58" s="311">
        <v>45</v>
      </c>
      <c r="B58" s="311"/>
      <c r="C58" s="341" t="s">
        <v>116</v>
      </c>
      <c r="D58" s="341"/>
      <c r="E58" s="341"/>
      <c r="F58" s="341"/>
      <c r="G58" s="341"/>
      <c r="H58" s="341" t="s">
        <v>117</v>
      </c>
      <c r="I58" s="341"/>
      <c r="J58" s="341"/>
      <c r="K58" s="341"/>
      <c r="L58" s="341"/>
      <c r="M58" s="341"/>
      <c r="N58" s="341"/>
      <c r="O58" s="342" t="s">
        <v>193</v>
      </c>
      <c r="P58" s="342"/>
      <c r="Q58" s="350"/>
      <c r="R58" s="125">
        <v>0</v>
      </c>
      <c r="S58" s="125"/>
      <c r="T58" s="39">
        <v>80</v>
      </c>
      <c r="U58" s="39">
        <v>65</v>
      </c>
      <c r="V58" s="39"/>
      <c r="W58" s="29">
        <v>20</v>
      </c>
      <c r="X58" s="33">
        <v>12</v>
      </c>
      <c r="Y58" s="143">
        <f t="shared" si="2"/>
        <v>11.9</v>
      </c>
      <c r="Z58" s="125">
        <v>3</v>
      </c>
      <c r="AA58" s="125" t="s">
        <v>68</v>
      </c>
      <c r="AB58" s="125">
        <v>1</v>
      </c>
      <c r="AC58" s="125" t="s">
        <v>75</v>
      </c>
      <c r="AD58" s="125"/>
      <c r="AE58" s="125" t="s">
        <v>71</v>
      </c>
      <c r="AF58" s="125" t="s">
        <v>71</v>
      </c>
      <c r="AG58" s="125">
        <v>4</v>
      </c>
      <c r="AH58" s="186">
        <v>11</v>
      </c>
      <c r="AI58" s="180">
        <f>+AH58*0.35+AG58*5*0.15+(AF58+AE58+AD58*5+AC58+AB58*20+AA58+Z58*7)/7*0.5+1</f>
        <v>15.064285714285713</v>
      </c>
      <c r="AJ58" s="205">
        <v>2</v>
      </c>
      <c r="AK58" s="236">
        <v>12</v>
      </c>
      <c r="AL58" s="236">
        <v>12</v>
      </c>
      <c r="AM58" s="231">
        <v>17</v>
      </c>
      <c r="AN58" s="207">
        <f t="shared" si="3"/>
        <v>15.600000000000001</v>
      </c>
    </row>
    <row r="59" spans="1:40" ht="14.25" customHeight="1" thickBot="1">
      <c r="A59" s="311">
        <v>46</v>
      </c>
      <c r="B59" s="311"/>
      <c r="C59" s="341" t="s">
        <v>118</v>
      </c>
      <c r="D59" s="341"/>
      <c r="E59" s="341"/>
      <c r="F59" s="341"/>
      <c r="G59" s="341"/>
      <c r="H59" s="341" t="s">
        <v>119</v>
      </c>
      <c r="I59" s="341"/>
      <c r="J59" s="341"/>
      <c r="K59" s="341"/>
      <c r="L59" s="341"/>
      <c r="M59" s="341"/>
      <c r="N59" s="341"/>
      <c r="O59" s="342" t="s">
        <v>348</v>
      </c>
      <c r="P59" s="342"/>
      <c r="Q59" s="350"/>
      <c r="R59" s="125">
        <v>1</v>
      </c>
      <c r="S59" s="125"/>
      <c r="T59" s="39">
        <v>80</v>
      </c>
      <c r="U59" s="39">
        <v>60</v>
      </c>
      <c r="V59" s="39">
        <v>65</v>
      </c>
      <c r="W59" s="29">
        <v>20</v>
      </c>
      <c r="X59" s="33">
        <v>8</v>
      </c>
      <c r="Y59" s="119">
        <f>+X59*0.5+W59*0.15+V59/5*0.1+U59/5*0.1+T59/5*0.1+R59*20*0.05+S59/5+1</f>
        <v>13.1</v>
      </c>
      <c r="Z59" s="125">
        <v>2</v>
      </c>
      <c r="AA59" s="125" t="s">
        <v>71</v>
      </c>
      <c r="AB59" s="125">
        <v>1</v>
      </c>
      <c r="AC59" s="125" t="s">
        <v>76</v>
      </c>
      <c r="AD59" s="125">
        <v>3</v>
      </c>
      <c r="AE59" s="125" t="s">
        <v>68</v>
      </c>
      <c r="AF59" s="125">
        <v>0</v>
      </c>
      <c r="AG59" s="125">
        <v>3</v>
      </c>
      <c r="AH59" s="186">
        <v>11</v>
      </c>
      <c r="AI59" s="180">
        <f>+AH59*0.35+AG59*5*0.15+(AF59+AE59+AD59*5+AC59+AB59*20+AA59+Z59*7)/7*0.5+1</f>
        <v>13.671428571428571</v>
      </c>
      <c r="AJ59" s="205">
        <v>2</v>
      </c>
      <c r="AK59" s="236">
        <v>12</v>
      </c>
      <c r="AL59" s="236">
        <v>16</v>
      </c>
      <c r="AM59" s="231">
        <v>10</v>
      </c>
      <c r="AN59" s="207">
        <f t="shared" si="3"/>
        <v>13.600000000000001</v>
      </c>
    </row>
    <row r="60" spans="1:40" ht="15" customHeight="1" thickBot="1">
      <c r="A60" s="311">
        <v>47</v>
      </c>
      <c r="B60" s="311"/>
      <c r="C60" s="341" t="s">
        <v>120</v>
      </c>
      <c r="D60" s="341"/>
      <c r="E60" s="341"/>
      <c r="F60" s="341"/>
      <c r="G60" s="341"/>
      <c r="H60" s="341" t="s">
        <v>45</v>
      </c>
      <c r="I60" s="341"/>
      <c r="J60" s="341"/>
      <c r="K60" s="341"/>
      <c r="L60" s="341"/>
      <c r="M60" s="341"/>
      <c r="N60" s="341"/>
      <c r="O60" s="342" t="s">
        <v>193</v>
      </c>
      <c r="P60" s="342"/>
      <c r="Q60" s="350"/>
      <c r="R60" s="125">
        <v>0</v>
      </c>
      <c r="S60" s="125"/>
      <c r="T60" s="39">
        <v>80</v>
      </c>
      <c r="U60" s="39">
        <v>85</v>
      </c>
      <c r="V60" s="39"/>
      <c r="W60" s="29">
        <v>20</v>
      </c>
      <c r="X60" s="33">
        <v>13</v>
      </c>
      <c r="Y60" s="143">
        <f t="shared" si="2"/>
        <v>12.799999999999999</v>
      </c>
      <c r="Z60" s="125"/>
      <c r="AA60" s="125" t="s">
        <v>71</v>
      </c>
      <c r="AB60" s="125">
        <v>1</v>
      </c>
      <c r="AC60" s="125" t="s">
        <v>71</v>
      </c>
      <c r="AD60" s="125"/>
      <c r="AE60" s="125" t="s">
        <v>73</v>
      </c>
      <c r="AF60" s="125" t="s">
        <v>70</v>
      </c>
      <c r="AG60" s="125">
        <v>4</v>
      </c>
      <c r="AH60" s="186">
        <v>14</v>
      </c>
      <c r="AI60" s="160">
        <f t="shared" si="0"/>
        <v>14.114285714285714</v>
      </c>
      <c r="AJ60" s="205">
        <v>2</v>
      </c>
      <c r="AK60" s="236">
        <v>14</v>
      </c>
      <c r="AL60" s="236">
        <v>0</v>
      </c>
      <c r="AM60" s="231"/>
      <c r="AN60" s="207">
        <f t="shared" si="3"/>
        <v>6.8000000000000007</v>
      </c>
    </row>
    <row r="61" spans="1:40" ht="14.25" customHeight="1" thickBot="1">
      <c r="A61" s="311">
        <v>48</v>
      </c>
      <c r="B61" s="311"/>
      <c r="C61" s="341" t="s">
        <v>46</v>
      </c>
      <c r="D61" s="341"/>
      <c r="E61" s="341"/>
      <c r="F61" s="341"/>
      <c r="G61" s="341"/>
      <c r="H61" s="341" t="s">
        <v>146</v>
      </c>
      <c r="I61" s="341"/>
      <c r="J61" s="341"/>
      <c r="K61" s="341"/>
      <c r="L61" s="341"/>
      <c r="M61" s="341"/>
      <c r="N61" s="341"/>
      <c r="O61" s="342" t="s">
        <v>147</v>
      </c>
      <c r="P61" s="342"/>
      <c r="Q61" s="350"/>
      <c r="R61" s="125">
        <v>0</v>
      </c>
      <c r="S61" s="125"/>
      <c r="T61" s="39">
        <v>80</v>
      </c>
      <c r="U61" s="39">
        <v>90</v>
      </c>
      <c r="V61" s="39">
        <v>90</v>
      </c>
      <c r="W61" s="29">
        <v>15</v>
      </c>
      <c r="X61" s="33">
        <v>20</v>
      </c>
      <c r="Y61" s="143">
        <f t="shared" si="2"/>
        <v>17.450000000000003</v>
      </c>
      <c r="Z61" s="125">
        <v>3</v>
      </c>
      <c r="AA61" s="125" t="s">
        <v>72</v>
      </c>
      <c r="AB61" s="125">
        <v>1</v>
      </c>
      <c r="AC61" s="125" t="s">
        <v>68</v>
      </c>
      <c r="AD61" s="125">
        <v>1</v>
      </c>
      <c r="AE61" s="125" t="s">
        <v>73</v>
      </c>
      <c r="AF61" s="125" t="s">
        <v>70</v>
      </c>
      <c r="AG61" s="125">
        <v>4</v>
      </c>
      <c r="AH61" s="186">
        <v>14</v>
      </c>
      <c r="AI61" s="160">
        <f t="shared" si="0"/>
        <v>16.185714285714287</v>
      </c>
      <c r="AJ61" s="205">
        <v>2</v>
      </c>
      <c r="AK61" s="236">
        <v>11</v>
      </c>
      <c r="AL61" s="236">
        <v>12</v>
      </c>
      <c r="AM61" s="231">
        <v>18</v>
      </c>
      <c r="AN61" s="207">
        <f t="shared" si="3"/>
        <v>15.8</v>
      </c>
    </row>
    <row r="62" spans="1:40" ht="16" customHeight="1" thickBot="1">
      <c r="H62" s="341" t="s">
        <v>210</v>
      </c>
      <c r="I62" s="341"/>
      <c r="J62" s="341"/>
      <c r="K62" s="341"/>
      <c r="L62" s="341"/>
      <c r="M62" s="341"/>
      <c r="N62" s="341"/>
      <c r="R62" s="125"/>
      <c r="S62" s="125"/>
      <c r="T62" s="125"/>
      <c r="U62" s="125"/>
      <c r="V62" s="125"/>
      <c r="W62" s="28">
        <v>0</v>
      </c>
      <c r="Y62" s="143">
        <f t="shared" si="2"/>
        <v>0</v>
      </c>
      <c r="Z62" s="125"/>
      <c r="AA62" s="125">
        <v>0</v>
      </c>
      <c r="AB62" s="125"/>
      <c r="AC62" s="125">
        <v>0</v>
      </c>
      <c r="AD62" s="125"/>
      <c r="AE62" s="125">
        <v>0</v>
      </c>
      <c r="AF62" s="125">
        <v>0</v>
      </c>
      <c r="AG62" s="125"/>
      <c r="AH62" s="186"/>
      <c r="AI62" s="160">
        <f t="shared" si="0"/>
        <v>0</v>
      </c>
      <c r="AJ62" s="205"/>
      <c r="AK62" s="236">
        <v>0</v>
      </c>
      <c r="AL62" s="236">
        <v>0</v>
      </c>
      <c r="AM62" s="231"/>
      <c r="AN62" s="207">
        <f t="shared" si="3"/>
        <v>0</v>
      </c>
    </row>
    <row r="63" spans="1:40" ht="16" thickBot="1">
      <c r="H63" s="341" t="s">
        <v>211</v>
      </c>
      <c r="I63" s="341"/>
      <c r="J63" s="341"/>
      <c r="K63" s="341"/>
      <c r="L63" s="341"/>
      <c r="M63" s="341"/>
      <c r="N63" s="341"/>
      <c r="R63" s="125"/>
      <c r="S63" s="125"/>
      <c r="T63" s="125"/>
      <c r="U63" s="125"/>
      <c r="V63" s="125"/>
      <c r="W63" s="28">
        <v>0</v>
      </c>
      <c r="Y63" s="143">
        <f t="shared" si="2"/>
        <v>0</v>
      </c>
      <c r="Z63" s="125"/>
      <c r="AA63" s="182"/>
      <c r="AB63" s="125"/>
      <c r="AC63" s="182"/>
      <c r="AD63" s="125"/>
      <c r="AE63" s="182"/>
      <c r="AF63" s="182"/>
      <c r="AG63" s="125"/>
      <c r="AH63" s="186"/>
      <c r="AI63" s="160">
        <f t="shared" si="0"/>
        <v>0</v>
      </c>
      <c r="AJ63" s="205"/>
      <c r="AK63" s="236">
        <v>0</v>
      </c>
      <c r="AL63" s="236">
        <v>0</v>
      </c>
      <c r="AM63" s="231"/>
      <c r="AN63" s="207">
        <f t="shared" si="3"/>
        <v>0</v>
      </c>
    </row>
    <row r="64" spans="1:40" ht="16" thickBot="1">
      <c r="H64" s="341"/>
      <c r="I64" s="341"/>
      <c r="J64" s="341"/>
      <c r="K64" s="341"/>
      <c r="L64" s="341"/>
      <c r="M64" s="341"/>
      <c r="N64" s="341"/>
      <c r="R64" s="125"/>
      <c r="S64" s="125"/>
      <c r="T64" s="125"/>
      <c r="U64" s="125"/>
      <c r="V64" s="125"/>
      <c r="W64" s="28"/>
      <c r="Y64" s="143"/>
      <c r="Z64" s="125"/>
      <c r="AA64" s="125"/>
      <c r="AB64" s="125"/>
      <c r="AC64" s="125"/>
      <c r="AD64" s="125"/>
      <c r="AE64" s="125"/>
      <c r="AF64" s="125"/>
      <c r="AG64" s="125"/>
      <c r="AH64" s="186"/>
      <c r="AI64" s="160"/>
      <c r="AJ64" s="205"/>
      <c r="AK64" s="234"/>
      <c r="AL64" s="234"/>
      <c r="AM64" s="231"/>
      <c r="AN64" s="133"/>
    </row>
    <row r="65" spans="8:40" ht="16" thickBot="1">
      <c r="H65" s="341"/>
      <c r="I65" s="341"/>
      <c r="J65" s="341"/>
      <c r="K65" s="341"/>
      <c r="L65" s="341"/>
      <c r="M65" s="341"/>
      <c r="N65" s="341"/>
      <c r="R65" s="125"/>
      <c r="S65" s="125"/>
      <c r="T65" s="125"/>
      <c r="U65" s="125"/>
      <c r="V65" s="125"/>
      <c r="W65" s="28"/>
      <c r="Y65" s="143"/>
      <c r="Z65" s="125"/>
      <c r="AA65" s="125"/>
      <c r="AB65" s="125"/>
      <c r="AC65" s="125"/>
      <c r="AD65" s="125"/>
      <c r="AE65" s="125"/>
      <c r="AF65" s="125"/>
      <c r="AG65" s="125"/>
      <c r="AH65" s="186"/>
      <c r="AI65" s="160"/>
      <c r="AJ65" s="205"/>
      <c r="AK65" s="234"/>
      <c r="AL65" s="234"/>
      <c r="AM65" s="231"/>
      <c r="AN65" s="133"/>
    </row>
    <row r="66" spans="8:40">
      <c r="X66" s="40"/>
    </row>
    <row r="67" spans="8:40" ht="22" customHeight="1">
      <c r="O67" s="183" t="s">
        <v>447</v>
      </c>
      <c r="P67" s="183"/>
      <c r="Q67" s="183"/>
      <c r="R67" s="183"/>
      <c r="T67" s="139" t="s">
        <v>281</v>
      </c>
    </row>
    <row r="68" spans="8:40" ht="22" customHeight="1">
      <c r="O68" s="183" t="s">
        <v>282</v>
      </c>
      <c r="P68" s="183"/>
      <c r="Q68" s="183"/>
      <c r="R68" s="183"/>
      <c r="T68" s="139">
        <v>100</v>
      </c>
    </row>
    <row r="69" spans="8:40" ht="22" customHeight="1">
      <c r="O69" s="183" t="s">
        <v>285</v>
      </c>
      <c r="P69" s="183"/>
      <c r="Q69" s="183"/>
      <c r="R69" s="183"/>
    </row>
    <row r="84" spans="23:24">
      <c r="X84" s="33"/>
    </row>
    <row r="94" spans="23:24">
      <c r="W94" s="34"/>
      <c r="X94" s="33"/>
    </row>
    <row r="95" spans="23:24">
      <c r="W95" s="32"/>
      <c r="X95" s="33"/>
    </row>
    <row r="96" spans="23:24">
      <c r="W96" s="32"/>
      <c r="X96" s="33"/>
    </row>
    <row r="97" spans="23:24">
      <c r="W97" s="32"/>
      <c r="X97" s="33"/>
    </row>
    <row r="98" spans="23:24">
      <c r="W98" s="32"/>
      <c r="X98" s="33"/>
    </row>
    <row r="99" spans="23:24">
      <c r="W99" s="32"/>
      <c r="X99" s="33"/>
    </row>
    <row r="100" spans="23:24">
      <c r="W100" s="32"/>
      <c r="X100" s="33"/>
    </row>
    <row r="101" spans="23:24">
      <c r="W101" s="32"/>
      <c r="X101" s="33"/>
    </row>
    <row r="102" spans="23:24">
      <c r="W102" s="32"/>
      <c r="X102" s="33"/>
    </row>
  </sheetData>
  <sheetCalcPr fullCalcOnLoad="1"/>
  <mergeCells count="219">
    <mergeCell ref="H64:N64"/>
    <mergeCell ref="H65:N65"/>
    <mergeCell ref="A61:B61"/>
    <mergeCell ref="C61:G61"/>
    <mergeCell ref="H61:N61"/>
    <mergeCell ref="O61:Q61"/>
    <mergeCell ref="H62:N62"/>
    <mergeCell ref="H63:N63"/>
    <mergeCell ref="A59:B59"/>
    <mergeCell ref="C59:G59"/>
    <mergeCell ref="H59:N59"/>
    <mergeCell ref="O59:Q59"/>
    <mergeCell ref="A60:B60"/>
    <mergeCell ref="C60:G60"/>
    <mergeCell ref="H60:N60"/>
    <mergeCell ref="O60:Q60"/>
    <mergeCell ref="A57:B57"/>
    <mergeCell ref="C57:G57"/>
    <mergeCell ref="H57:N57"/>
    <mergeCell ref="O57:Q57"/>
    <mergeCell ref="A58:B58"/>
    <mergeCell ref="C58:G58"/>
    <mergeCell ref="H58:N58"/>
    <mergeCell ref="O58:Q58"/>
    <mergeCell ref="A55:B55"/>
    <mergeCell ref="C55:G55"/>
    <mergeCell ref="H55:N55"/>
    <mergeCell ref="O55:Q55"/>
    <mergeCell ref="A56:B56"/>
    <mergeCell ref="C56:G56"/>
    <mergeCell ref="H56:N56"/>
    <mergeCell ref="O56:Q56"/>
    <mergeCell ref="A53:B53"/>
    <mergeCell ref="C53:G53"/>
    <mergeCell ref="H53:N53"/>
    <mergeCell ref="O53:Q53"/>
    <mergeCell ref="A54:B54"/>
    <mergeCell ref="C54:G54"/>
    <mergeCell ref="H54:N54"/>
    <mergeCell ref="O54:Q54"/>
    <mergeCell ref="A51:B51"/>
    <mergeCell ref="C51:G51"/>
    <mergeCell ref="H51:N51"/>
    <mergeCell ref="O51:Q51"/>
    <mergeCell ref="A52:B52"/>
    <mergeCell ref="C52:G52"/>
    <mergeCell ref="H52:N52"/>
    <mergeCell ref="O52:Q52"/>
    <mergeCell ref="A49:B49"/>
    <mergeCell ref="C49:G49"/>
    <mergeCell ref="H49:N49"/>
    <mergeCell ref="O49:Q49"/>
    <mergeCell ref="A50:B50"/>
    <mergeCell ref="C50:G50"/>
    <mergeCell ref="H50:N50"/>
    <mergeCell ref="O50:Q50"/>
    <mergeCell ref="A47:B47"/>
    <mergeCell ref="C47:G47"/>
    <mergeCell ref="H47:N47"/>
    <mergeCell ref="O47:Q47"/>
    <mergeCell ref="A48:B48"/>
    <mergeCell ref="C48:G48"/>
    <mergeCell ref="H48:N48"/>
    <mergeCell ref="O48:Q48"/>
    <mergeCell ref="A45:B45"/>
    <mergeCell ref="C45:G45"/>
    <mergeCell ref="H45:N45"/>
    <mergeCell ref="O45:Q45"/>
    <mergeCell ref="A46:B46"/>
    <mergeCell ref="C46:G46"/>
    <mergeCell ref="H46:N46"/>
    <mergeCell ref="O46:Q46"/>
    <mergeCell ref="A43:B43"/>
    <mergeCell ref="C43:G43"/>
    <mergeCell ref="H43:N43"/>
    <mergeCell ref="O43:Q43"/>
    <mergeCell ref="A44:B44"/>
    <mergeCell ref="C44:G44"/>
    <mergeCell ref="H44:N44"/>
    <mergeCell ref="O44:Q44"/>
    <mergeCell ref="A41:B41"/>
    <mergeCell ref="C41:G41"/>
    <mergeCell ref="H41:N41"/>
    <mergeCell ref="O41:Q41"/>
    <mergeCell ref="A42:B42"/>
    <mergeCell ref="C42:G42"/>
    <mergeCell ref="H42:N42"/>
    <mergeCell ref="O42:Q42"/>
    <mergeCell ref="A39:B39"/>
    <mergeCell ref="C39:G39"/>
    <mergeCell ref="H39:N39"/>
    <mergeCell ref="O39:Q39"/>
    <mergeCell ref="A40:B40"/>
    <mergeCell ref="C40:G40"/>
    <mergeCell ref="H40:N40"/>
    <mergeCell ref="O40:Q40"/>
    <mergeCell ref="A37:B37"/>
    <mergeCell ref="C37:G37"/>
    <mergeCell ref="H37:N37"/>
    <mergeCell ref="O37:Q37"/>
    <mergeCell ref="A38:B38"/>
    <mergeCell ref="C38:G38"/>
    <mergeCell ref="H38:N38"/>
    <mergeCell ref="O38:Q38"/>
    <mergeCell ref="A35:B35"/>
    <mergeCell ref="C35:G35"/>
    <mergeCell ref="H35:N35"/>
    <mergeCell ref="O35:Q35"/>
    <mergeCell ref="A36:B36"/>
    <mergeCell ref="C36:G36"/>
    <mergeCell ref="H36:N36"/>
    <mergeCell ref="O36:Q36"/>
    <mergeCell ref="A33:B33"/>
    <mergeCell ref="C33:G33"/>
    <mergeCell ref="H33:N33"/>
    <mergeCell ref="O33:Q33"/>
    <mergeCell ref="A34:B34"/>
    <mergeCell ref="C34:G34"/>
    <mergeCell ref="H34:N34"/>
    <mergeCell ref="O34:Q34"/>
    <mergeCell ref="A31:B31"/>
    <mergeCell ref="C31:G31"/>
    <mergeCell ref="H31:N31"/>
    <mergeCell ref="O31:Q31"/>
    <mergeCell ref="A32:B32"/>
    <mergeCell ref="C32:G32"/>
    <mergeCell ref="H32:N32"/>
    <mergeCell ref="O32:Q32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L11:M11"/>
    <mergeCell ref="P11:Q11"/>
    <mergeCell ref="A12:D12"/>
    <mergeCell ref="E12:N12"/>
    <mergeCell ref="P12:Q12"/>
    <mergeCell ref="A17:B17"/>
    <mergeCell ref="C17:G17"/>
    <mergeCell ref="H17:N17"/>
    <mergeCell ref="O17:Q17"/>
    <mergeCell ref="A13:B13"/>
    <mergeCell ref="C13:G13"/>
    <mergeCell ref="H13:N13"/>
    <mergeCell ref="O13:Q13"/>
    <mergeCell ref="A14:B14"/>
    <mergeCell ref="C14:G14"/>
    <mergeCell ref="H14:N14"/>
    <mergeCell ref="O14:Q14"/>
    <mergeCell ref="A11:D11"/>
    <mergeCell ref="E11:K11"/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65"/>
  <sheetViews>
    <sheetView topLeftCell="A29" zoomScale="125" workbookViewId="0">
      <selection activeCell="A31" sqref="A31:XFD31"/>
    </sheetView>
  </sheetViews>
  <sheetFormatPr baseColWidth="10" defaultRowHeight="15"/>
  <cols>
    <col min="1" max="1" width="1" customWidth="1"/>
    <col min="2" max="2" width="2.75" customWidth="1"/>
    <col min="3" max="3" width="1" customWidth="1"/>
    <col min="4" max="4" width="0.125" customWidth="1"/>
    <col min="5" max="5" width="0.25" customWidth="1"/>
    <col min="6" max="6" width="0.5" customWidth="1"/>
    <col min="7" max="7" width="0.25" customWidth="1"/>
    <col min="8" max="8" width="9.125" customWidth="1"/>
    <col min="9" max="9" width="3.375" customWidth="1"/>
    <col min="10" max="10" width="2.875" customWidth="1"/>
    <col min="11" max="11" width="1" customWidth="1"/>
    <col min="12" max="12" width="6.125" customWidth="1"/>
    <col min="13" max="13" width="1.75" customWidth="1"/>
    <col min="14" max="14" width="0.75" customWidth="1"/>
    <col min="15" max="15" width="1.25" customWidth="1"/>
    <col min="16" max="16" width="0.625" customWidth="1"/>
    <col min="17" max="17" width="0.875" customWidth="1"/>
    <col min="18" max="22" width="2.375" customWidth="1"/>
    <col min="23" max="23" width="2.375" style="28" customWidth="1"/>
    <col min="24" max="24" width="5.875" style="23" customWidth="1"/>
    <col min="25" max="25" width="4.875" style="47" customWidth="1"/>
    <col min="26" max="26" width="4" customWidth="1"/>
    <col min="27" max="31" width="2.625" customWidth="1"/>
    <col min="32" max="32" width="3.5" bestFit="1" customWidth="1"/>
    <col min="33" max="33" width="2.625" customWidth="1"/>
    <col min="34" max="34" width="5.625" style="185" customWidth="1"/>
    <col min="35" max="35" width="5.625" style="162" customWidth="1"/>
    <col min="36" max="36" width="3.75" customWidth="1"/>
    <col min="37" max="38" width="3.125" style="235" customWidth="1"/>
    <col min="39" max="39" width="6" style="230" customWidth="1"/>
    <col min="40" max="40" width="5.375" style="132" customWidth="1"/>
    <col min="41" max="41" width="2.625" customWidth="1"/>
  </cols>
  <sheetData>
    <row r="1" spans="1:41" ht="17.25" customHeight="1">
      <c r="J1" s="348" t="s">
        <v>148</v>
      </c>
      <c r="K1" s="348"/>
      <c r="L1" s="348"/>
      <c r="M1" s="348"/>
      <c r="N1" s="348"/>
      <c r="O1" s="348"/>
      <c r="P1" s="348"/>
      <c r="Q1" s="348"/>
      <c r="AK1" s="233"/>
      <c r="AL1" s="233"/>
    </row>
    <row r="2" spans="1:41" ht="10.5" customHeight="1">
      <c r="AK2" s="233"/>
      <c r="AL2" s="233"/>
    </row>
    <row r="3" spans="1:41" ht="18.75" customHeight="1">
      <c r="B3" s="294"/>
      <c r="C3" s="294"/>
      <c r="F3" s="312" t="s">
        <v>446</v>
      </c>
      <c r="G3" s="312"/>
      <c r="H3" s="312"/>
      <c r="I3" s="312"/>
      <c r="J3" s="312"/>
      <c r="K3" s="312"/>
      <c r="L3" s="312"/>
      <c r="M3" s="312"/>
      <c r="N3" s="312"/>
      <c r="O3" s="312"/>
      <c r="P3" s="312"/>
      <c r="AK3" s="233"/>
      <c r="AL3" s="233"/>
    </row>
    <row r="4" spans="1:41" ht="14.25" customHeight="1">
      <c r="B4" s="294"/>
      <c r="C4" s="294"/>
      <c r="K4" s="305" t="s">
        <v>4</v>
      </c>
      <c r="L4" s="305"/>
      <c r="M4" s="305"/>
      <c r="N4" s="305"/>
      <c r="O4" s="305"/>
      <c r="P4" s="305"/>
      <c r="AK4" s="233"/>
      <c r="AL4" s="233"/>
    </row>
    <row r="5" spans="1:41" ht="11.25" customHeight="1">
      <c r="B5" s="294"/>
      <c r="C5" s="294"/>
      <c r="AK5" s="233"/>
      <c r="AL5" s="233"/>
    </row>
    <row r="6" spans="1:41" ht="16.5" customHeight="1">
      <c r="B6" s="294"/>
      <c r="C6" s="294"/>
      <c r="E6" s="313" t="s">
        <v>597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AK6" s="233"/>
      <c r="AL6" s="233"/>
    </row>
    <row r="7" spans="1:41" ht="10.5" customHeight="1">
      <c r="B7" s="294"/>
      <c r="C7" s="294"/>
      <c r="I7" s="318" t="s">
        <v>183</v>
      </c>
      <c r="J7" s="318"/>
      <c r="K7" s="318"/>
      <c r="L7" s="318"/>
      <c r="AK7" s="233"/>
      <c r="AL7" s="233"/>
    </row>
    <row r="8" spans="1:41" ht="6" customHeight="1">
      <c r="I8" s="318"/>
      <c r="J8" s="318"/>
      <c r="K8" s="318"/>
      <c r="L8" s="318"/>
      <c r="AK8" s="233"/>
      <c r="AL8" s="233"/>
    </row>
    <row r="9" spans="1:41" ht="7.5" customHeight="1" thickBot="1">
      <c r="A9" s="294"/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AK9" s="233"/>
      <c r="AL9" s="233"/>
    </row>
    <row r="10" spans="1:41" ht="21.75" customHeight="1" thickTop="1" thickBot="1">
      <c r="A10" s="309" t="s">
        <v>414</v>
      </c>
      <c r="B10" s="309"/>
      <c r="C10" s="309"/>
      <c r="D10" s="309"/>
      <c r="E10" s="347" t="s">
        <v>598</v>
      </c>
      <c r="F10" s="347"/>
      <c r="G10" s="344" t="s">
        <v>638</v>
      </c>
      <c r="H10" s="344"/>
      <c r="I10" s="344"/>
      <c r="J10" s="346" t="s">
        <v>164</v>
      </c>
      <c r="K10" s="346"/>
      <c r="L10" s="346"/>
      <c r="M10" s="346"/>
      <c r="N10" s="346"/>
      <c r="O10" s="346"/>
      <c r="P10" s="298" t="s">
        <v>225</v>
      </c>
      <c r="Q10" s="299"/>
      <c r="R10" s="5"/>
      <c r="S10" s="5"/>
      <c r="T10" s="5"/>
      <c r="U10" s="5"/>
      <c r="V10" s="5"/>
      <c r="Y10" s="48"/>
      <c r="Z10" s="5"/>
      <c r="AA10" s="5"/>
      <c r="AB10" s="5"/>
      <c r="AC10" s="5"/>
      <c r="AD10" s="5"/>
      <c r="AE10" s="5"/>
      <c r="AF10" s="125"/>
      <c r="AG10" s="123"/>
      <c r="AH10" s="186"/>
      <c r="AI10" s="163"/>
      <c r="AJ10" s="205"/>
      <c r="AK10" s="216"/>
      <c r="AL10" s="216"/>
      <c r="AM10" s="231"/>
      <c r="AN10" s="133"/>
      <c r="AO10" s="206"/>
    </row>
    <row r="11" spans="1:41" ht="15" customHeight="1" thickTop="1" thickBot="1">
      <c r="A11" s="309" t="s">
        <v>415</v>
      </c>
      <c r="B11" s="309"/>
      <c r="C11" s="309"/>
      <c r="D11" s="309"/>
      <c r="E11" s="343" t="s">
        <v>560</v>
      </c>
      <c r="F11" s="343"/>
      <c r="G11" s="343"/>
      <c r="H11" s="343"/>
      <c r="I11" s="343"/>
      <c r="J11" s="343"/>
      <c r="K11" s="343"/>
      <c r="L11" s="344" t="s">
        <v>5</v>
      </c>
      <c r="M11" s="344"/>
      <c r="N11" s="6" t="s">
        <v>561</v>
      </c>
      <c r="O11" s="7" t="s">
        <v>7</v>
      </c>
      <c r="P11" s="345" t="s">
        <v>226</v>
      </c>
      <c r="Q11" s="347"/>
      <c r="R11" s="5"/>
      <c r="S11" s="5"/>
      <c r="T11" s="5"/>
      <c r="U11" s="5"/>
      <c r="V11" s="5"/>
      <c r="Y11" s="48"/>
      <c r="Z11" s="5"/>
      <c r="AA11" s="5"/>
      <c r="AB11" s="5"/>
      <c r="AC11" s="5"/>
      <c r="AD11" s="5"/>
      <c r="AE11" s="5"/>
      <c r="AF11" s="125"/>
      <c r="AG11" s="123"/>
      <c r="AH11" s="186"/>
      <c r="AI11" s="163"/>
      <c r="AJ11" s="205"/>
      <c r="AK11" s="216"/>
      <c r="AL11" s="216"/>
      <c r="AM11" s="231"/>
      <c r="AN11" s="133"/>
      <c r="AO11" s="206"/>
    </row>
    <row r="12" spans="1:41" ht="15.75" customHeight="1" thickTop="1" thickBot="1">
      <c r="A12" s="309" t="s">
        <v>416</v>
      </c>
      <c r="B12" s="309"/>
      <c r="C12" s="309"/>
      <c r="D12" s="309"/>
      <c r="E12" s="346" t="s">
        <v>559</v>
      </c>
      <c r="F12" s="346"/>
      <c r="G12" s="346"/>
      <c r="H12" s="346"/>
      <c r="I12" s="346"/>
      <c r="J12" s="346"/>
      <c r="K12" s="346"/>
      <c r="L12" s="346"/>
      <c r="M12" s="346"/>
      <c r="N12" s="346"/>
      <c r="O12" s="8" t="s">
        <v>8</v>
      </c>
      <c r="P12" s="346" t="s">
        <v>227</v>
      </c>
      <c r="Q12" s="343"/>
      <c r="R12" s="5">
        <v>1</v>
      </c>
      <c r="S12" s="5">
        <v>5</v>
      </c>
      <c r="T12" s="5">
        <v>100</v>
      </c>
      <c r="U12" s="5">
        <v>100</v>
      </c>
      <c r="V12" s="5">
        <v>100</v>
      </c>
      <c r="W12" s="28">
        <v>20</v>
      </c>
      <c r="X12" s="31">
        <v>20</v>
      </c>
      <c r="Y12" s="48">
        <f>+X12*0.5+W12*0.15+V12/5*0.1+U12/5*0.1+T12/5*0.1+R12*20*0.05+S12/5</f>
        <v>21</v>
      </c>
      <c r="Z12" s="5">
        <v>3</v>
      </c>
      <c r="AA12" s="5">
        <v>20</v>
      </c>
      <c r="AB12" s="5">
        <v>1</v>
      </c>
      <c r="AC12" s="5">
        <v>20</v>
      </c>
      <c r="AD12" s="5">
        <v>4</v>
      </c>
      <c r="AE12" s="5">
        <v>20</v>
      </c>
      <c r="AF12" s="125">
        <v>20</v>
      </c>
      <c r="AG12" s="123">
        <v>4</v>
      </c>
      <c r="AH12" s="186">
        <v>20</v>
      </c>
      <c r="AI12" s="163">
        <f t="shared" ref="AI12:AI56" si="0">+AH12*0.35+AG12*5*0.15+(AF12+AE12+AD12*5+AC12+AB12*20+AA12+Z12*7)/7*0.5</f>
        <v>20.071428571428569</v>
      </c>
      <c r="AJ12" s="205">
        <v>2</v>
      </c>
      <c r="AK12" s="216">
        <v>20</v>
      </c>
      <c r="AL12" s="216">
        <v>20</v>
      </c>
      <c r="AM12" s="231">
        <v>20</v>
      </c>
      <c r="AN12" s="207">
        <f>+AM12*0.4+AL12*0.2+AK12*0.2+AJ12*10*0.2</f>
        <v>20</v>
      </c>
      <c r="AO12" s="206"/>
    </row>
    <row r="13" spans="1:41" s="46" customFormat="1" ht="16.5" customHeight="1" thickTop="1" thickBot="1">
      <c r="A13" s="310" t="s">
        <v>417</v>
      </c>
      <c r="B13" s="310"/>
      <c r="C13" s="295" t="s">
        <v>418</v>
      </c>
      <c r="D13" s="295"/>
      <c r="E13" s="295"/>
      <c r="F13" s="295"/>
      <c r="G13" s="295"/>
      <c r="H13" s="295" t="s">
        <v>302</v>
      </c>
      <c r="I13" s="295"/>
      <c r="J13" s="295"/>
      <c r="K13" s="295"/>
      <c r="L13" s="295"/>
      <c r="M13" s="295"/>
      <c r="N13" s="295"/>
      <c r="O13" s="295" t="s">
        <v>190</v>
      </c>
      <c r="P13" s="295"/>
      <c r="Q13" s="349"/>
      <c r="R13" s="43" t="s">
        <v>154</v>
      </c>
      <c r="S13" s="43"/>
      <c r="T13" s="43" t="s">
        <v>31</v>
      </c>
      <c r="U13" s="43" t="s">
        <v>301</v>
      </c>
      <c r="V13" s="43" t="s">
        <v>162</v>
      </c>
      <c r="W13" s="49" t="s">
        <v>34</v>
      </c>
      <c r="X13" s="50" t="s">
        <v>163</v>
      </c>
      <c r="Y13" s="51" t="s">
        <v>85</v>
      </c>
      <c r="Z13" s="43" t="s">
        <v>286</v>
      </c>
      <c r="AA13" s="43" t="s">
        <v>233</v>
      </c>
      <c r="AB13" s="43" t="s">
        <v>393</v>
      </c>
      <c r="AC13" s="43" t="s">
        <v>392</v>
      </c>
      <c r="AD13" s="43" t="s">
        <v>234</v>
      </c>
      <c r="AE13" s="131" t="s">
        <v>235</v>
      </c>
      <c r="AF13" s="131" t="s">
        <v>88</v>
      </c>
      <c r="AG13" s="43" t="s">
        <v>425</v>
      </c>
      <c r="AH13" s="187" t="s">
        <v>333</v>
      </c>
      <c r="AI13" s="164" t="s">
        <v>332</v>
      </c>
      <c r="AJ13" s="43" t="s">
        <v>491</v>
      </c>
      <c r="AK13" s="43" t="s">
        <v>602</v>
      </c>
      <c r="AL13" s="43" t="s">
        <v>624</v>
      </c>
      <c r="AM13" s="232" t="s">
        <v>333</v>
      </c>
      <c r="AN13" s="187" t="s">
        <v>332</v>
      </c>
      <c r="AO13" s="237"/>
    </row>
    <row r="14" spans="1:41" ht="14.25" customHeight="1" thickBot="1">
      <c r="A14" s="311">
        <v>1</v>
      </c>
      <c r="B14" s="311"/>
      <c r="C14" s="341" t="s">
        <v>308</v>
      </c>
      <c r="D14" s="341"/>
      <c r="E14" s="341"/>
      <c r="F14" s="341"/>
      <c r="G14" s="341"/>
      <c r="H14" s="341" t="s">
        <v>309</v>
      </c>
      <c r="I14" s="341"/>
      <c r="J14" s="341"/>
      <c r="K14" s="341"/>
      <c r="L14" s="341"/>
      <c r="M14" s="341"/>
      <c r="N14" s="341"/>
      <c r="O14" s="342" t="s">
        <v>310</v>
      </c>
      <c r="P14" s="342"/>
      <c r="Q14" s="350"/>
      <c r="R14" s="125"/>
      <c r="S14" s="125"/>
      <c r="T14" s="39"/>
      <c r="U14" s="39"/>
      <c r="V14" s="39"/>
      <c r="Y14" s="143">
        <f t="shared" ref="Y14:Y56" si="1">+X14*0.5+W14*0.15+V14/5*0.1+U14/5*0.1+T14/5*0.1+R14*20*0.05+S14/5</f>
        <v>0</v>
      </c>
      <c r="Z14" s="125"/>
      <c r="AA14" s="125">
        <v>0</v>
      </c>
      <c r="AB14" s="125"/>
      <c r="AC14" s="125">
        <v>0</v>
      </c>
      <c r="AD14" s="125"/>
      <c r="AE14" s="125">
        <v>0</v>
      </c>
      <c r="AF14" s="125">
        <v>0</v>
      </c>
      <c r="AG14" s="125"/>
      <c r="AH14" s="186"/>
      <c r="AI14" s="163">
        <f t="shared" si="0"/>
        <v>0</v>
      </c>
      <c r="AJ14" s="205"/>
      <c r="AK14" s="236">
        <v>0</v>
      </c>
      <c r="AL14" s="236">
        <v>0</v>
      </c>
      <c r="AM14" s="231"/>
      <c r="AN14" s="207">
        <f t="shared" ref="AN14:AN23" si="2">+AM14*0.4+AL14*0.2+AK14*0.2+AJ14*10*0.2</f>
        <v>0</v>
      </c>
      <c r="AO14" s="206"/>
    </row>
    <row r="15" spans="1:41" ht="15" customHeight="1" thickBot="1">
      <c r="A15" s="311">
        <v>2</v>
      </c>
      <c r="B15" s="311"/>
      <c r="C15" s="341" t="s">
        <v>311</v>
      </c>
      <c r="D15" s="341"/>
      <c r="E15" s="341"/>
      <c r="F15" s="341"/>
      <c r="G15" s="341"/>
      <c r="H15" s="341" t="s">
        <v>168</v>
      </c>
      <c r="I15" s="341"/>
      <c r="J15" s="341"/>
      <c r="K15" s="341"/>
      <c r="L15" s="341"/>
      <c r="M15" s="341"/>
      <c r="N15" s="341"/>
      <c r="O15" s="342" t="s">
        <v>367</v>
      </c>
      <c r="P15" s="342"/>
      <c r="Q15" s="350"/>
      <c r="R15" s="125">
        <v>1</v>
      </c>
      <c r="S15" s="125">
        <v>5</v>
      </c>
      <c r="T15" s="39">
        <v>30</v>
      </c>
      <c r="U15" s="39">
        <v>60</v>
      </c>
      <c r="V15" s="39"/>
      <c r="W15" s="29">
        <v>20</v>
      </c>
      <c r="X15" s="24">
        <v>9</v>
      </c>
      <c r="Y15" s="119">
        <f>+X15*0.5+W15*0.15+V15/5*0.1+U15/5*0.1+T15/5*0.1+R15*20*0.05+S15/5+1</f>
        <v>12.299999999999999</v>
      </c>
      <c r="Z15" s="125">
        <v>3</v>
      </c>
      <c r="AA15" s="125" t="s">
        <v>68</v>
      </c>
      <c r="AB15" s="125">
        <v>2</v>
      </c>
      <c r="AC15" s="125" t="s">
        <v>68</v>
      </c>
      <c r="AD15" s="125">
        <v>3</v>
      </c>
      <c r="AE15" s="125" t="s">
        <v>70</v>
      </c>
      <c r="AF15" s="125" t="s">
        <v>71</v>
      </c>
      <c r="AG15" s="125">
        <v>5</v>
      </c>
      <c r="AH15" s="186">
        <v>20</v>
      </c>
      <c r="AI15" s="181">
        <f>+AH15*0.35+AG15*5*0.15+(AF15+AE15+AD15*5+AC15+AB15*20+AA15+Z15*7)/7*0.5+1</f>
        <v>21.678571428571431</v>
      </c>
      <c r="AJ15" s="205">
        <v>1.5</v>
      </c>
      <c r="AK15" s="236">
        <v>12</v>
      </c>
      <c r="AL15" s="236">
        <v>18</v>
      </c>
      <c r="AM15" s="231">
        <v>20</v>
      </c>
      <c r="AN15" s="207">
        <f t="shared" si="2"/>
        <v>17</v>
      </c>
      <c r="AO15" s="206"/>
    </row>
    <row r="16" spans="1:41" ht="14.25" customHeight="1" thickBot="1">
      <c r="A16" s="311">
        <v>3</v>
      </c>
      <c r="B16" s="311"/>
      <c r="C16" s="341" t="s">
        <v>169</v>
      </c>
      <c r="D16" s="341"/>
      <c r="E16" s="341"/>
      <c r="F16" s="341"/>
      <c r="G16" s="341"/>
      <c r="H16" s="341" t="s">
        <v>170</v>
      </c>
      <c r="I16" s="341"/>
      <c r="J16" s="341"/>
      <c r="K16" s="341"/>
      <c r="L16" s="341"/>
      <c r="M16" s="341"/>
      <c r="N16" s="341"/>
      <c r="O16" s="342" t="s">
        <v>372</v>
      </c>
      <c r="P16" s="342"/>
      <c r="Q16" s="350"/>
      <c r="R16" s="125">
        <v>1</v>
      </c>
      <c r="S16" s="125"/>
      <c r="T16" s="39">
        <v>100</v>
      </c>
      <c r="U16" s="39">
        <v>90</v>
      </c>
      <c r="V16" s="41">
        <v>75</v>
      </c>
      <c r="W16" s="29">
        <v>20</v>
      </c>
      <c r="X16" s="24">
        <v>14</v>
      </c>
      <c r="Y16" s="143">
        <f t="shared" si="1"/>
        <v>16.3</v>
      </c>
      <c r="Z16" s="125">
        <v>2</v>
      </c>
      <c r="AA16" s="125" t="s">
        <v>72</v>
      </c>
      <c r="AB16" s="125">
        <v>1</v>
      </c>
      <c r="AC16" s="125" t="s">
        <v>73</v>
      </c>
      <c r="AD16" s="125">
        <v>3</v>
      </c>
      <c r="AE16" s="125" t="s">
        <v>73</v>
      </c>
      <c r="AF16" s="125">
        <v>0</v>
      </c>
      <c r="AG16" s="125">
        <v>3</v>
      </c>
      <c r="AH16" s="186">
        <v>20</v>
      </c>
      <c r="AI16" s="181">
        <f>+AH16*0.35+AG16*5*0.15+(AF16+AE16+AD16*5+AC16+AB16*20+AA16+Z16*7)/7*0.5+1</f>
        <v>17.75</v>
      </c>
      <c r="AJ16" s="205">
        <v>2</v>
      </c>
      <c r="AK16" s="236">
        <v>16</v>
      </c>
      <c r="AL16" s="236">
        <v>20</v>
      </c>
      <c r="AM16" s="231">
        <v>17</v>
      </c>
      <c r="AN16" s="207">
        <f t="shared" si="2"/>
        <v>18</v>
      </c>
      <c r="AO16" s="206"/>
    </row>
    <row r="17" spans="1:41" ht="14.25" customHeight="1" thickBot="1">
      <c r="A17" s="311">
        <v>4</v>
      </c>
      <c r="B17" s="311"/>
      <c r="C17" s="341" t="s">
        <v>207</v>
      </c>
      <c r="D17" s="341"/>
      <c r="E17" s="341"/>
      <c r="F17" s="341"/>
      <c r="G17" s="341"/>
      <c r="H17" s="341" t="s">
        <v>312</v>
      </c>
      <c r="I17" s="341"/>
      <c r="J17" s="341"/>
      <c r="K17" s="341"/>
      <c r="L17" s="341"/>
      <c r="M17" s="341"/>
      <c r="N17" s="341"/>
      <c r="O17" s="342" t="s">
        <v>194</v>
      </c>
      <c r="P17" s="342"/>
      <c r="Q17" s="350"/>
      <c r="R17" s="125">
        <v>1</v>
      </c>
      <c r="S17" s="125"/>
      <c r="T17" s="39">
        <v>40</v>
      </c>
      <c r="U17" s="39">
        <v>50</v>
      </c>
      <c r="V17" s="39"/>
      <c r="W17" s="29">
        <v>5</v>
      </c>
      <c r="X17" s="24">
        <v>7</v>
      </c>
      <c r="Y17" s="143">
        <f t="shared" si="1"/>
        <v>7.05</v>
      </c>
      <c r="Z17" s="125">
        <v>2</v>
      </c>
      <c r="AA17" s="125" t="s">
        <v>74</v>
      </c>
      <c r="AB17" s="125"/>
      <c r="AC17" s="125">
        <v>8</v>
      </c>
      <c r="AD17" s="125"/>
      <c r="AE17" s="125">
        <v>0</v>
      </c>
      <c r="AF17" s="125">
        <v>0</v>
      </c>
      <c r="AG17" s="125">
        <v>2</v>
      </c>
      <c r="AH17" s="186">
        <v>12</v>
      </c>
      <c r="AI17" s="163">
        <f t="shared" si="0"/>
        <v>7.6999999999999993</v>
      </c>
      <c r="AJ17" s="205"/>
      <c r="AK17" s="236">
        <v>8</v>
      </c>
      <c r="AL17" s="236">
        <v>12</v>
      </c>
      <c r="AM17" s="231"/>
      <c r="AN17" s="207">
        <f t="shared" si="2"/>
        <v>4</v>
      </c>
      <c r="AO17" s="206"/>
    </row>
    <row r="18" spans="1:41" ht="15" customHeight="1" thickBot="1">
      <c r="A18" s="311">
        <v>5</v>
      </c>
      <c r="B18" s="311"/>
      <c r="C18" s="341" t="s">
        <v>199</v>
      </c>
      <c r="D18" s="341"/>
      <c r="E18" s="341"/>
      <c r="F18" s="341"/>
      <c r="G18" s="341"/>
      <c r="H18" s="341" t="s">
        <v>171</v>
      </c>
      <c r="I18" s="341"/>
      <c r="J18" s="341"/>
      <c r="K18" s="341"/>
      <c r="L18" s="341"/>
      <c r="M18" s="341"/>
      <c r="N18" s="341"/>
      <c r="O18" s="342" t="s">
        <v>349</v>
      </c>
      <c r="P18" s="342"/>
      <c r="Q18" s="350"/>
      <c r="R18" s="125"/>
      <c r="S18" s="125"/>
      <c r="T18" s="125"/>
      <c r="U18" s="125"/>
      <c r="V18" s="125"/>
      <c r="W18" s="29">
        <v>5</v>
      </c>
      <c r="X18" s="24"/>
      <c r="Y18" s="143">
        <f t="shared" si="1"/>
        <v>0.75</v>
      </c>
      <c r="Z18" s="125"/>
      <c r="AA18" s="125">
        <v>0</v>
      </c>
      <c r="AB18" s="125"/>
      <c r="AC18" s="125">
        <v>0</v>
      </c>
      <c r="AD18" s="125"/>
      <c r="AE18" s="125">
        <v>0</v>
      </c>
      <c r="AF18" s="125">
        <v>0</v>
      </c>
      <c r="AG18" s="125"/>
      <c r="AH18" s="186"/>
      <c r="AI18" s="163">
        <f t="shared" si="0"/>
        <v>0</v>
      </c>
      <c r="AJ18" s="205"/>
      <c r="AK18" s="236">
        <v>8</v>
      </c>
      <c r="AL18" s="236">
        <v>11</v>
      </c>
      <c r="AM18" s="231"/>
      <c r="AN18" s="207">
        <f t="shared" si="2"/>
        <v>3.8000000000000003</v>
      </c>
      <c r="AO18" s="206"/>
    </row>
    <row r="19" spans="1:41" ht="14.25" customHeight="1" thickBot="1">
      <c r="A19" s="311">
        <v>6</v>
      </c>
      <c r="B19" s="311"/>
      <c r="C19" s="341" t="s">
        <v>172</v>
      </c>
      <c r="D19" s="341"/>
      <c r="E19" s="341"/>
      <c r="F19" s="341"/>
      <c r="G19" s="341"/>
      <c r="H19" s="341" t="s">
        <v>438</v>
      </c>
      <c r="I19" s="341"/>
      <c r="J19" s="341"/>
      <c r="K19" s="341"/>
      <c r="L19" s="341"/>
      <c r="M19" s="341"/>
      <c r="N19" s="341"/>
      <c r="O19" s="342" t="s">
        <v>307</v>
      </c>
      <c r="P19" s="342"/>
      <c r="Q19" s="350"/>
      <c r="R19" s="125">
        <v>0</v>
      </c>
      <c r="S19" s="125"/>
      <c r="T19" s="39"/>
      <c r="U19" s="39"/>
      <c r="V19" s="39"/>
      <c r="W19" s="29">
        <v>5</v>
      </c>
      <c r="X19" s="24">
        <v>8</v>
      </c>
      <c r="Y19" s="143">
        <f t="shared" si="1"/>
        <v>4.75</v>
      </c>
      <c r="Z19" s="125"/>
      <c r="AA19" s="125">
        <v>0</v>
      </c>
      <c r="AB19" s="125"/>
      <c r="AC19" s="125">
        <v>0</v>
      </c>
      <c r="AD19" s="125"/>
      <c r="AE19" s="125">
        <v>0</v>
      </c>
      <c r="AF19" s="125">
        <v>0</v>
      </c>
      <c r="AG19" s="125"/>
      <c r="AH19" s="186"/>
      <c r="AI19" s="163">
        <f t="shared" si="0"/>
        <v>0</v>
      </c>
      <c r="AJ19" s="205"/>
      <c r="AK19" s="236">
        <v>0</v>
      </c>
      <c r="AL19" s="236">
        <v>0</v>
      </c>
      <c r="AM19" s="231"/>
      <c r="AN19" s="207">
        <f t="shared" si="2"/>
        <v>0</v>
      </c>
      <c r="AO19" s="206"/>
    </row>
    <row r="20" spans="1:41" ht="15" customHeight="1" thickBot="1">
      <c r="A20" s="311">
        <v>7</v>
      </c>
      <c r="B20" s="311"/>
      <c r="C20" s="341" t="s">
        <v>439</v>
      </c>
      <c r="D20" s="341"/>
      <c r="E20" s="341"/>
      <c r="F20" s="341"/>
      <c r="G20" s="341"/>
      <c r="H20" s="341" t="s">
        <v>274</v>
      </c>
      <c r="I20" s="341"/>
      <c r="J20" s="341"/>
      <c r="K20" s="341"/>
      <c r="L20" s="341"/>
      <c r="M20" s="341"/>
      <c r="N20" s="341"/>
      <c r="O20" s="342" t="s">
        <v>348</v>
      </c>
      <c r="P20" s="342"/>
      <c r="Q20" s="350"/>
      <c r="R20" s="125"/>
      <c r="S20" s="125">
        <v>5</v>
      </c>
      <c r="T20" s="39"/>
      <c r="U20" s="39">
        <v>55</v>
      </c>
      <c r="V20" s="39">
        <v>65</v>
      </c>
      <c r="W20" s="29">
        <v>20</v>
      </c>
      <c r="X20" s="24">
        <v>11</v>
      </c>
      <c r="Y20" s="143">
        <f t="shared" si="1"/>
        <v>11.9</v>
      </c>
      <c r="Z20" s="125"/>
      <c r="AA20" s="125">
        <v>0</v>
      </c>
      <c r="AB20" s="125"/>
      <c r="AC20" s="125" t="s">
        <v>77</v>
      </c>
      <c r="AD20" s="125"/>
      <c r="AE20" s="125" t="s">
        <v>71</v>
      </c>
      <c r="AF20" s="125" t="s">
        <v>71</v>
      </c>
      <c r="AG20" s="125">
        <v>4</v>
      </c>
      <c r="AH20" s="186">
        <v>12</v>
      </c>
      <c r="AI20" s="163">
        <f t="shared" si="0"/>
        <v>10.27142857142857</v>
      </c>
      <c r="AJ20" s="205">
        <v>2</v>
      </c>
      <c r="AK20" s="236">
        <v>13</v>
      </c>
      <c r="AL20" s="236">
        <v>13</v>
      </c>
      <c r="AM20" s="231">
        <v>12</v>
      </c>
      <c r="AN20" s="207">
        <f t="shared" si="2"/>
        <v>14</v>
      </c>
      <c r="AO20" s="206"/>
    </row>
    <row r="21" spans="1:41" ht="14.25" customHeight="1" thickBot="1">
      <c r="A21" s="311">
        <v>8</v>
      </c>
      <c r="B21" s="311"/>
      <c r="C21" s="341" t="s">
        <v>121</v>
      </c>
      <c r="D21" s="341"/>
      <c r="E21" s="341"/>
      <c r="F21" s="341"/>
      <c r="G21" s="341"/>
      <c r="H21" s="341" t="s">
        <v>122</v>
      </c>
      <c r="I21" s="341"/>
      <c r="J21" s="341"/>
      <c r="K21" s="341"/>
      <c r="L21" s="341"/>
      <c r="M21" s="341"/>
      <c r="N21" s="341"/>
      <c r="O21" s="342" t="s">
        <v>193</v>
      </c>
      <c r="P21" s="342"/>
      <c r="Q21" s="350"/>
      <c r="R21" s="125">
        <v>1</v>
      </c>
      <c r="S21" s="125">
        <v>4</v>
      </c>
      <c r="T21" s="39">
        <v>75</v>
      </c>
      <c r="U21" s="39">
        <v>65</v>
      </c>
      <c r="V21" s="39">
        <v>80</v>
      </c>
      <c r="W21" s="29">
        <v>20</v>
      </c>
      <c r="X21" s="24">
        <v>13</v>
      </c>
      <c r="Y21" s="143">
        <f t="shared" si="1"/>
        <v>15.700000000000001</v>
      </c>
      <c r="Z21" s="125">
        <v>3</v>
      </c>
      <c r="AA21" s="125" t="s">
        <v>71</v>
      </c>
      <c r="AB21" s="125"/>
      <c r="AC21" s="125" t="s">
        <v>71</v>
      </c>
      <c r="AD21" s="125"/>
      <c r="AE21" s="125" t="s">
        <v>78</v>
      </c>
      <c r="AF21" s="125" t="s">
        <v>73</v>
      </c>
      <c r="AG21" s="125">
        <v>5</v>
      </c>
      <c r="AH21" s="186">
        <v>20</v>
      </c>
      <c r="AI21" s="181">
        <f>+AH21*0.35+AG21*5*0.15+(AF21+AE21+AD21*5+AC21+AB21*20+AA21+Z21*7)/7*0.5+1</f>
        <v>18.178571428571431</v>
      </c>
      <c r="AJ21" s="205">
        <v>2</v>
      </c>
      <c r="AK21" s="236">
        <v>18</v>
      </c>
      <c r="AL21" s="236">
        <v>20</v>
      </c>
      <c r="AM21" s="231">
        <v>20</v>
      </c>
      <c r="AN21" s="207">
        <f t="shared" si="2"/>
        <v>19.600000000000001</v>
      </c>
      <c r="AO21" s="206"/>
    </row>
    <row r="22" spans="1:41" ht="14.25" customHeight="1" thickBot="1">
      <c r="A22" s="311">
        <v>9</v>
      </c>
      <c r="B22" s="311"/>
      <c r="C22" s="341" t="s">
        <v>123</v>
      </c>
      <c r="D22" s="341"/>
      <c r="E22" s="341"/>
      <c r="F22" s="341"/>
      <c r="G22" s="341"/>
      <c r="H22" s="341" t="s">
        <v>124</v>
      </c>
      <c r="I22" s="341"/>
      <c r="J22" s="341"/>
      <c r="K22" s="341"/>
      <c r="L22" s="341"/>
      <c r="M22" s="341"/>
      <c r="N22" s="341"/>
      <c r="O22" s="342" t="s">
        <v>348</v>
      </c>
      <c r="P22" s="342"/>
      <c r="Q22" s="350"/>
      <c r="R22" s="125">
        <v>0.5</v>
      </c>
      <c r="S22" s="125"/>
      <c r="T22" s="39">
        <v>80</v>
      </c>
      <c r="U22" s="39">
        <v>80</v>
      </c>
      <c r="V22" s="39">
        <v>50</v>
      </c>
      <c r="W22" s="29">
        <v>20</v>
      </c>
      <c r="X22" s="24">
        <v>10</v>
      </c>
      <c r="Y22" s="119">
        <f>+X22*0.5+W22*0.15+V22/5*0.1+U22/5*0.1+T22/5*0.1+R22*20*0.05+S22/5+1</f>
        <v>13.7</v>
      </c>
      <c r="Z22" s="125">
        <v>2</v>
      </c>
      <c r="AA22" s="125" t="s">
        <v>73</v>
      </c>
      <c r="AB22" s="125">
        <v>1</v>
      </c>
      <c r="AC22" s="125">
        <v>20</v>
      </c>
      <c r="AD22" s="125">
        <v>3</v>
      </c>
      <c r="AE22" s="125">
        <v>19</v>
      </c>
      <c r="AF22" s="125">
        <v>16</v>
      </c>
      <c r="AG22" s="125">
        <v>3</v>
      </c>
      <c r="AH22" s="186">
        <v>10</v>
      </c>
      <c r="AI22" s="181">
        <f>+AH22*0.35+AG22*5*0.15+(AF22+AE22+AD22*5+AC22+AB22*20+AA22+Z22*7)/7*0.5+1</f>
        <v>15.464285714285714</v>
      </c>
      <c r="AJ22" s="205">
        <v>2</v>
      </c>
      <c r="AK22" s="236">
        <v>20</v>
      </c>
      <c r="AL22" s="236">
        <v>20</v>
      </c>
      <c r="AM22" s="231">
        <v>20</v>
      </c>
      <c r="AN22" s="207">
        <f t="shared" si="2"/>
        <v>20</v>
      </c>
      <c r="AO22" s="206"/>
    </row>
    <row r="23" spans="1:41" ht="15" customHeight="1" thickBot="1">
      <c r="A23" s="311">
        <v>10</v>
      </c>
      <c r="B23" s="311"/>
      <c r="C23" s="341" t="s">
        <v>278</v>
      </c>
      <c r="D23" s="341"/>
      <c r="E23" s="341"/>
      <c r="F23" s="341"/>
      <c r="G23" s="341"/>
      <c r="H23" s="341" t="s">
        <v>47</v>
      </c>
      <c r="I23" s="341"/>
      <c r="J23" s="341"/>
      <c r="K23" s="341"/>
      <c r="L23" s="341"/>
      <c r="M23" s="341"/>
      <c r="N23" s="341"/>
      <c r="O23" s="342" t="s">
        <v>372</v>
      </c>
      <c r="P23" s="342"/>
      <c r="Q23" s="350"/>
      <c r="R23" s="125">
        <v>0.5</v>
      </c>
      <c r="S23" s="125"/>
      <c r="T23" s="39"/>
      <c r="U23" s="39">
        <v>55</v>
      </c>
      <c r="V23" s="39">
        <v>60</v>
      </c>
      <c r="W23" s="29">
        <v>20</v>
      </c>
      <c r="X23" s="24">
        <v>12</v>
      </c>
      <c r="Y23" s="143">
        <f t="shared" si="1"/>
        <v>11.799999999999999</v>
      </c>
      <c r="Z23" s="125">
        <v>2</v>
      </c>
      <c r="AA23" s="125" t="s">
        <v>73</v>
      </c>
      <c r="AB23" s="125">
        <v>1</v>
      </c>
      <c r="AC23" s="125" t="s">
        <v>68</v>
      </c>
      <c r="AD23" s="125"/>
      <c r="AE23" s="125">
        <v>0</v>
      </c>
      <c r="AF23" s="125">
        <v>0</v>
      </c>
      <c r="AG23" s="125">
        <v>3</v>
      </c>
      <c r="AH23" s="186">
        <v>13</v>
      </c>
      <c r="AI23" s="163">
        <f t="shared" si="0"/>
        <v>11.585714285714285</v>
      </c>
      <c r="AJ23" s="205">
        <v>2</v>
      </c>
      <c r="AK23" s="236">
        <v>0</v>
      </c>
      <c r="AL23" s="236">
        <v>0</v>
      </c>
      <c r="AM23" s="231"/>
      <c r="AN23" s="207">
        <f t="shared" si="2"/>
        <v>4</v>
      </c>
      <c r="AO23" s="206"/>
    </row>
    <row r="24" spans="1:41" ht="14.25" customHeight="1" thickBot="1">
      <c r="A24" s="311">
        <v>11</v>
      </c>
      <c r="B24" s="311"/>
      <c r="C24" s="341" t="s">
        <v>48</v>
      </c>
      <c r="D24" s="341"/>
      <c r="E24" s="341"/>
      <c r="F24" s="341"/>
      <c r="G24" s="341"/>
      <c r="H24" s="341" t="s">
        <v>131</v>
      </c>
      <c r="I24" s="341"/>
      <c r="J24" s="341"/>
      <c r="K24" s="341"/>
      <c r="L24" s="341"/>
      <c r="M24" s="341"/>
      <c r="N24" s="341"/>
      <c r="O24" s="342" t="s">
        <v>350</v>
      </c>
      <c r="P24" s="342"/>
      <c r="Q24" s="350"/>
      <c r="R24" s="125"/>
      <c r="S24" s="125">
        <v>4</v>
      </c>
      <c r="T24" s="39">
        <v>55</v>
      </c>
      <c r="U24" s="39">
        <v>60</v>
      </c>
      <c r="V24" s="39">
        <v>65</v>
      </c>
      <c r="W24" s="28">
        <v>0</v>
      </c>
      <c r="X24" s="23">
        <v>10</v>
      </c>
      <c r="Y24" s="143">
        <f t="shared" si="1"/>
        <v>9.4</v>
      </c>
      <c r="Z24" s="125">
        <v>2.5</v>
      </c>
      <c r="AA24" s="125" t="s">
        <v>68</v>
      </c>
      <c r="AB24" s="125"/>
      <c r="AC24" s="125" t="s">
        <v>70</v>
      </c>
      <c r="AD24" s="125"/>
      <c r="AE24" s="125" t="s">
        <v>70</v>
      </c>
      <c r="AF24" s="125" t="s">
        <v>79</v>
      </c>
      <c r="AG24" s="125">
        <v>5</v>
      </c>
      <c r="AH24" s="186">
        <v>13</v>
      </c>
      <c r="AI24" s="181">
        <f>+AH24*0.35+AG24*5*0.15+(AF24+AE24+AD24*5+AC24+AB24*20+AA24+Z24*7)/7*0.5+1</f>
        <v>14.764285714285716</v>
      </c>
      <c r="AJ24" s="205">
        <v>2</v>
      </c>
      <c r="AK24" s="236">
        <v>13</v>
      </c>
      <c r="AL24" s="236">
        <v>15</v>
      </c>
      <c r="AM24" s="231">
        <v>18</v>
      </c>
      <c r="AN24" s="238">
        <f>+AM24*0.4+AL24*0.2+AK24*0.2+AJ24*10*0.2+1</f>
        <v>17.799999999999997</v>
      </c>
      <c r="AO24" s="206"/>
    </row>
    <row r="25" spans="1:41" ht="15" customHeight="1" thickBot="1">
      <c r="A25" s="311">
        <v>12</v>
      </c>
      <c r="B25" s="311"/>
      <c r="C25" s="341" t="s">
        <v>125</v>
      </c>
      <c r="D25" s="341"/>
      <c r="E25" s="341"/>
      <c r="F25" s="341"/>
      <c r="G25" s="341"/>
      <c r="H25" s="341" t="s">
        <v>279</v>
      </c>
      <c r="I25" s="341"/>
      <c r="J25" s="341"/>
      <c r="K25" s="341"/>
      <c r="L25" s="341"/>
      <c r="M25" s="341"/>
      <c r="N25" s="341"/>
      <c r="O25" s="342" t="s">
        <v>349</v>
      </c>
      <c r="P25" s="342"/>
      <c r="Q25" s="350"/>
      <c r="R25" s="125">
        <v>1</v>
      </c>
      <c r="S25" s="125"/>
      <c r="T25" s="39"/>
      <c r="U25" s="39">
        <v>100</v>
      </c>
      <c r="V25" s="39">
        <v>50</v>
      </c>
      <c r="W25" s="29">
        <v>15</v>
      </c>
      <c r="X25" s="24">
        <v>11</v>
      </c>
      <c r="Y25" s="143">
        <f t="shared" si="1"/>
        <v>11.75</v>
      </c>
      <c r="Z25" s="125">
        <v>2</v>
      </c>
      <c r="AA25" s="125" t="s">
        <v>73</v>
      </c>
      <c r="AB25" s="125">
        <v>1</v>
      </c>
      <c r="AC25" s="125" t="s">
        <v>73</v>
      </c>
      <c r="AD25" s="125">
        <v>3</v>
      </c>
      <c r="AE25" s="125" t="s">
        <v>69</v>
      </c>
      <c r="AF25" s="125">
        <v>0</v>
      </c>
      <c r="AG25" s="125">
        <v>3</v>
      </c>
      <c r="AH25" s="186">
        <v>10</v>
      </c>
      <c r="AI25" s="163">
        <f t="shared" si="0"/>
        <v>12.821428571428571</v>
      </c>
      <c r="AJ25" s="205">
        <v>2</v>
      </c>
      <c r="AK25" s="236">
        <v>10</v>
      </c>
      <c r="AL25" s="236">
        <v>20</v>
      </c>
      <c r="AM25" s="231">
        <v>8</v>
      </c>
      <c r="AN25" s="207">
        <f t="shared" ref="AN25:AN56" si="3">+AM25*0.4+AL25*0.2+AK25*0.2+AJ25*10*0.2</f>
        <v>13.2</v>
      </c>
      <c r="AO25" s="206"/>
    </row>
    <row r="26" spans="1:41" ht="14.25" customHeight="1" thickBot="1">
      <c r="A26" s="311">
        <v>13</v>
      </c>
      <c r="B26" s="311"/>
      <c r="C26" s="341" t="s">
        <v>280</v>
      </c>
      <c r="D26" s="341"/>
      <c r="E26" s="341"/>
      <c r="F26" s="341"/>
      <c r="G26" s="341"/>
      <c r="H26" s="341" t="s">
        <v>129</v>
      </c>
      <c r="I26" s="341"/>
      <c r="J26" s="341"/>
      <c r="K26" s="341"/>
      <c r="L26" s="341"/>
      <c r="M26" s="341"/>
      <c r="N26" s="341"/>
      <c r="O26" s="342" t="s">
        <v>130</v>
      </c>
      <c r="P26" s="342"/>
      <c r="Q26" s="350"/>
      <c r="R26" s="125">
        <v>2</v>
      </c>
      <c r="S26" s="125"/>
      <c r="T26" s="39">
        <v>30</v>
      </c>
      <c r="U26" s="39">
        <v>60</v>
      </c>
      <c r="V26" s="39">
        <v>55</v>
      </c>
      <c r="W26" s="29">
        <v>15</v>
      </c>
      <c r="X26" s="24">
        <v>7</v>
      </c>
      <c r="Y26" s="143">
        <f t="shared" si="1"/>
        <v>10.65</v>
      </c>
      <c r="Z26" s="125"/>
      <c r="AA26" s="125">
        <v>7</v>
      </c>
      <c r="AB26" s="125"/>
      <c r="AC26" s="125">
        <v>9</v>
      </c>
      <c r="AD26" s="125"/>
      <c r="AE26" s="125" t="s">
        <v>70</v>
      </c>
      <c r="AF26" s="125" t="s">
        <v>71</v>
      </c>
      <c r="AG26" s="125">
        <v>4</v>
      </c>
      <c r="AH26" s="186">
        <v>8</v>
      </c>
      <c r="AI26" s="163">
        <f t="shared" si="0"/>
        <v>9.3000000000000007</v>
      </c>
      <c r="AJ26" s="205">
        <v>1</v>
      </c>
      <c r="AK26" s="236">
        <v>11</v>
      </c>
      <c r="AL26" s="236">
        <v>14</v>
      </c>
      <c r="AM26" s="231">
        <v>11</v>
      </c>
      <c r="AN26" s="207">
        <f t="shared" si="3"/>
        <v>11.400000000000002</v>
      </c>
      <c r="AO26" s="206"/>
    </row>
    <row r="27" spans="1:41" ht="14.25" customHeight="1" thickBot="1">
      <c r="A27" s="311">
        <v>14</v>
      </c>
      <c r="B27" s="311"/>
      <c r="C27" s="341" t="s">
        <v>284</v>
      </c>
      <c r="D27" s="341"/>
      <c r="E27" s="341"/>
      <c r="F27" s="341"/>
      <c r="G27" s="341"/>
      <c r="H27" s="341" t="s">
        <v>197</v>
      </c>
      <c r="I27" s="341"/>
      <c r="J27" s="341"/>
      <c r="K27" s="341"/>
      <c r="L27" s="341"/>
      <c r="M27" s="341"/>
      <c r="N27" s="341"/>
      <c r="O27" s="342" t="s">
        <v>101</v>
      </c>
      <c r="P27" s="342"/>
      <c r="Q27" s="350"/>
      <c r="R27" s="125"/>
      <c r="S27" s="125"/>
      <c r="T27" s="39"/>
      <c r="U27" s="39"/>
      <c r="V27" s="39">
        <v>65</v>
      </c>
      <c r="W27" s="29">
        <v>15</v>
      </c>
      <c r="X27" s="24">
        <v>7</v>
      </c>
      <c r="Y27" s="143">
        <f t="shared" si="1"/>
        <v>7.05</v>
      </c>
      <c r="Z27" s="125">
        <v>1.5</v>
      </c>
      <c r="AA27" s="125">
        <v>0</v>
      </c>
      <c r="AB27" s="125"/>
      <c r="AC27" s="125" t="s">
        <v>69</v>
      </c>
      <c r="AD27" s="125"/>
      <c r="AE27" s="125" t="s">
        <v>69</v>
      </c>
      <c r="AF27" s="125">
        <v>0</v>
      </c>
      <c r="AG27" s="125">
        <v>2</v>
      </c>
      <c r="AH27" s="186">
        <v>11</v>
      </c>
      <c r="AI27" s="163">
        <f t="shared" si="0"/>
        <v>8.1</v>
      </c>
      <c r="AJ27" s="205">
        <v>2</v>
      </c>
      <c r="AK27" s="236">
        <v>0</v>
      </c>
      <c r="AL27" s="236">
        <v>0</v>
      </c>
      <c r="AM27" s="231"/>
      <c r="AN27" s="207">
        <f t="shared" si="3"/>
        <v>4</v>
      </c>
      <c r="AO27" s="206"/>
    </row>
    <row r="28" spans="1:41" ht="15" customHeight="1" thickBot="1">
      <c r="A28" s="311">
        <v>15</v>
      </c>
      <c r="B28" s="311"/>
      <c r="C28" s="341" t="s">
        <v>198</v>
      </c>
      <c r="D28" s="341"/>
      <c r="E28" s="341"/>
      <c r="F28" s="341"/>
      <c r="G28" s="341"/>
      <c r="H28" s="341" t="s">
        <v>456</v>
      </c>
      <c r="I28" s="341"/>
      <c r="J28" s="341"/>
      <c r="K28" s="341"/>
      <c r="L28" s="341"/>
      <c r="M28" s="341"/>
      <c r="N28" s="341"/>
      <c r="O28" s="342" t="s">
        <v>363</v>
      </c>
      <c r="P28" s="342"/>
      <c r="Q28" s="350"/>
      <c r="R28" s="125">
        <v>0</v>
      </c>
      <c r="S28" s="125"/>
      <c r="T28" s="39">
        <v>80</v>
      </c>
      <c r="U28" s="39">
        <v>70</v>
      </c>
      <c r="V28" s="39"/>
      <c r="W28" s="29">
        <v>15</v>
      </c>
      <c r="X28" s="24">
        <v>10</v>
      </c>
      <c r="Y28" s="143">
        <f t="shared" si="1"/>
        <v>10.25</v>
      </c>
      <c r="Z28" s="125">
        <v>2.5</v>
      </c>
      <c r="AA28" s="125" t="s">
        <v>70</v>
      </c>
      <c r="AB28" s="125">
        <v>1</v>
      </c>
      <c r="AC28" s="125" t="s">
        <v>71</v>
      </c>
      <c r="AD28" s="125"/>
      <c r="AE28" s="125" t="s">
        <v>70</v>
      </c>
      <c r="AF28" s="125" t="s">
        <v>71</v>
      </c>
      <c r="AG28" s="125">
        <v>4</v>
      </c>
      <c r="AH28" s="186">
        <v>12</v>
      </c>
      <c r="AI28" s="163">
        <f t="shared" si="0"/>
        <v>14.592857142857142</v>
      </c>
      <c r="AJ28" s="205">
        <v>2</v>
      </c>
      <c r="AK28" s="236">
        <v>8</v>
      </c>
      <c r="AL28" s="236">
        <v>10</v>
      </c>
      <c r="AM28" s="231">
        <v>14</v>
      </c>
      <c r="AN28" s="207">
        <f t="shared" si="3"/>
        <v>13.200000000000001</v>
      </c>
      <c r="AO28" s="206"/>
    </row>
    <row r="29" spans="1:41" ht="14.25" customHeight="1" thickBot="1">
      <c r="A29" s="311">
        <v>16</v>
      </c>
      <c r="B29" s="311"/>
      <c r="C29" s="341" t="s">
        <v>536</v>
      </c>
      <c r="D29" s="341"/>
      <c r="E29" s="341"/>
      <c r="F29" s="341"/>
      <c r="G29" s="341"/>
      <c r="H29" s="341" t="s">
        <v>537</v>
      </c>
      <c r="I29" s="341"/>
      <c r="J29" s="341"/>
      <c r="K29" s="341"/>
      <c r="L29" s="341"/>
      <c r="M29" s="341"/>
      <c r="N29" s="341"/>
      <c r="O29" s="342" t="s">
        <v>367</v>
      </c>
      <c r="P29" s="342"/>
      <c r="Q29" s="350"/>
      <c r="R29" s="125"/>
      <c r="S29" s="125"/>
      <c r="T29" s="39"/>
      <c r="U29" s="39"/>
      <c r="V29" s="39"/>
      <c r="W29" s="28">
        <v>0</v>
      </c>
      <c r="Y29" s="143">
        <f t="shared" si="1"/>
        <v>0</v>
      </c>
      <c r="Z29" s="125"/>
      <c r="AA29" s="125">
        <v>0</v>
      </c>
      <c r="AB29" s="125"/>
      <c r="AC29" s="125">
        <v>0</v>
      </c>
      <c r="AD29" s="125"/>
      <c r="AE29" s="125">
        <v>0</v>
      </c>
      <c r="AF29" s="125">
        <v>0</v>
      </c>
      <c r="AG29" s="125"/>
      <c r="AH29" s="186"/>
      <c r="AI29" s="163">
        <f t="shared" si="0"/>
        <v>0</v>
      </c>
      <c r="AJ29" s="205"/>
      <c r="AK29" s="236">
        <v>0</v>
      </c>
      <c r="AL29" s="236">
        <v>0</v>
      </c>
      <c r="AM29" s="231"/>
      <c r="AN29" s="207">
        <f t="shared" si="3"/>
        <v>0</v>
      </c>
      <c r="AO29" s="206"/>
    </row>
    <row r="30" spans="1:41" ht="15" customHeight="1" thickBot="1">
      <c r="A30" s="311">
        <v>17</v>
      </c>
      <c r="B30" s="311"/>
      <c r="C30" s="341" t="s">
        <v>538</v>
      </c>
      <c r="D30" s="341"/>
      <c r="E30" s="341"/>
      <c r="F30" s="341"/>
      <c r="G30" s="341"/>
      <c r="H30" s="341" t="s">
        <v>413</v>
      </c>
      <c r="I30" s="341"/>
      <c r="J30" s="341"/>
      <c r="K30" s="341"/>
      <c r="L30" s="341"/>
      <c r="M30" s="341"/>
      <c r="N30" s="341"/>
      <c r="O30" s="342" t="s">
        <v>193</v>
      </c>
      <c r="P30" s="342"/>
      <c r="Q30" s="350"/>
      <c r="R30" s="125">
        <v>0</v>
      </c>
      <c r="S30" s="125"/>
      <c r="T30" s="39">
        <v>80</v>
      </c>
      <c r="U30" s="39">
        <v>70</v>
      </c>
      <c r="V30" s="39">
        <v>40</v>
      </c>
      <c r="W30" s="29">
        <v>20</v>
      </c>
      <c r="X30" s="24">
        <v>11</v>
      </c>
      <c r="Y30" s="143">
        <f t="shared" si="1"/>
        <v>12.3</v>
      </c>
      <c r="Z30" s="125">
        <v>2.5</v>
      </c>
      <c r="AA30" s="125">
        <v>9</v>
      </c>
      <c r="AB30" s="125">
        <v>1</v>
      </c>
      <c r="AC30" s="125" t="s">
        <v>76</v>
      </c>
      <c r="AD30" s="125"/>
      <c r="AE30" s="125" t="s">
        <v>71</v>
      </c>
      <c r="AF30" s="125" t="s">
        <v>68</v>
      </c>
      <c r="AG30" s="125">
        <v>4</v>
      </c>
      <c r="AH30" s="186">
        <v>11</v>
      </c>
      <c r="AI30" s="181">
        <f>+AH30*0.35+AG30*5*0.15+(AF30+AE30+AD30*5+AC30+AB30*20+AA30+Z30*7)/7*0.5+1</f>
        <v>14.242857142857144</v>
      </c>
      <c r="AJ30" s="205">
        <v>2</v>
      </c>
      <c r="AK30" s="236">
        <v>10</v>
      </c>
      <c r="AL30" s="236">
        <v>9</v>
      </c>
      <c r="AM30" s="231">
        <v>18</v>
      </c>
      <c r="AN30" s="207">
        <f t="shared" si="3"/>
        <v>15</v>
      </c>
      <c r="AO30" s="206"/>
    </row>
    <row r="31" spans="1:41" ht="14.25" customHeight="1" thickBot="1">
      <c r="A31" s="311">
        <v>18</v>
      </c>
      <c r="B31" s="311"/>
      <c r="C31" s="341" t="s">
        <v>252</v>
      </c>
      <c r="D31" s="341"/>
      <c r="E31" s="341"/>
      <c r="F31" s="341"/>
      <c r="G31" s="341"/>
      <c r="H31" s="341" t="s">
        <v>253</v>
      </c>
      <c r="I31" s="341"/>
      <c r="J31" s="341"/>
      <c r="K31" s="341"/>
      <c r="L31" s="341"/>
      <c r="M31" s="341"/>
      <c r="N31" s="341"/>
      <c r="O31" s="342" t="s">
        <v>307</v>
      </c>
      <c r="P31" s="342"/>
      <c r="Q31" s="350"/>
      <c r="R31" s="125"/>
      <c r="S31" s="125"/>
      <c r="T31" s="39"/>
      <c r="U31" s="39"/>
      <c r="V31" s="39"/>
      <c r="W31" s="28">
        <v>0</v>
      </c>
      <c r="Y31" s="143">
        <f t="shared" si="1"/>
        <v>0</v>
      </c>
      <c r="Z31" s="125"/>
      <c r="AA31" s="125">
        <v>0</v>
      </c>
      <c r="AB31" s="125"/>
      <c r="AC31" s="125">
        <v>0</v>
      </c>
      <c r="AD31" s="125"/>
      <c r="AE31" s="125">
        <v>0</v>
      </c>
      <c r="AF31" s="125">
        <v>0</v>
      </c>
      <c r="AG31" s="125"/>
      <c r="AH31" s="186"/>
      <c r="AI31" s="163">
        <f t="shared" si="0"/>
        <v>0</v>
      </c>
      <c r="AJ31" s="205"/>
      <c r="AK31" s="236">
        <v>0</v>
      </c>
      <c r="AL31" s="236">
        <v>0</v>
      </c>
      <c r="AM31" s="231"/>
      <c r="AN31" s="207">
        <f t="shared" si="3"/>
        <v>0</v>
      </c>
      <c r="AO31" s="206"/>
    </row>
    <row r="32" spans="1:41" ht="14.25" customHeight="1" thickBot="1">
      <c r="A32" s="311">
        <v>19</v>
      </c>
      <c r="B32" s="311"/>
      <c r="C32" s="341" t="s">
        <v>254</v>
      </c>
      <c r="D32" s="341"/>
      <c r="E32" s="341"/>
      <c r="F32" s="341"/>
      <c r="G32" s="341"/>
      <c r="H32" s="341" t="s">
        <v>255</v>
      </c>
      <c r="I32" s="341"/>
      <c r="J32" s="341"/>
      <c r="K32" s="341"/>
      <c r="L32" s="341"/>
      <c r="M32" s="341"/>
      <c r="N32" s="341"/>
      <c r="O32" s="342" t="s">
        <v>193</v>
      </c>
      <c r="P32" s="342"/>
      <c r="Q32" s="350"/>
      <c r="R32" s="125">
        <v>0</v>
      </c>
      <c r="S32" s="125"/>
      <c r="T32" s="39">
        <v>80</v>
      </c>
      <c r="U32" s="39">
        <v>60</v>
      </c>
      <c r="V32" s="39"/>
      <c r="W32" s="29">
        <v>20</v>
      </c>
      <c r="X32" s="24">
        <v>10</v>
      </c>
      <c r="Y32" s="143">
        <f t="shared" si="1"/>
        <v>10.799999999999999</v>
      </c>
      <c r="Z32" s="125">
        <v>3</v>
      </c>
      <c r="AA32" s="125">
        <v>9</v>
      </c>
      <c r="AB32" s="125">
        <v>1</v>
      </c>
      <c r="AC32" s="125" t="s">
        <v>69</v>
      </c>
      <c r="AD32" s="125"/>
      <c r="AE32" s="125">
        <v>0</v>
      </c>
      <c r="AF32" s="125" t="s">
        <v>71</v>
      </c>
      <c r="AG32" s="125">
        <v>4</v>
      </c>
      <c r="AH32" s="186">
        <v>5</v>
      </c>
      <c r="AI32" s="181">
        <f>+AH32*0.35+AG32*5*0.15+(AF32+AE32+AD32*5+AC32+AB32*20+AA32+Z32*7)/7*0.5+1</f>
        <v>11.464285714285715</v>
      </c>
      <c r="AJ32" s="205">
        <v>2</v>
      </c>
      <c r="AK32" s="236">
        <v>7</v>
      </c>
      <c r="AL32" s="236">
        <v>7</v>
      </c>
      <c r="AM32" s="231">
        <v>12</v>
      </c>
      <c r="AN32" s="207">
        <f t="shared" si="3"/>
        <v>11.600000000000001</v>
      </c>
      <c r="AO32" s="206"/>
    </row>
    <row r="33" spans="1:41" ht="15" customHeight="1" thickBot="1">
      <c r="A33" s="311">
        <v>20</v>
      </c>
      <c r="B33" s="311"/>
      <c r="C33" s="341" t="s">
        <v>256</v>
      </c>
      <c r="D33" s="341"/>
      <c r="E33" s="341"/>
      <c r="F33" s="341"/>
      <c r="G33" s="341"/>
      <c r="H33" s="341" t="s">
        <v>258</v>
      </c>
      <c r="I33" s="341"/>
      <c r="J33" s="341"/>
      <c r="K33" s="341"/>
      <c r="L33" s="341"/>
      <c r="M33" s="341"/>
      <c r="N33" s="341"/>
      <c r="O33" s="342" t="s">
        <v>349</v>
      </c>
      <c r="P33" s="342"/>
      <c r="Q33" s="350"/>
      <c r="R33" s="125">
        <v>0</v>
      </c>
      <c r="S33" s="125"/>
      <c r="T33" s="39"/>
      <c r="U33" s="39"/>
      <c r="V33" s="39"/>
      <c r="W33" s="29">
        <v>10</v>
      </c>
      <c r="X33" s="24">
        <v>8</v>
      </c>
      <c r="Y33" s="143">
        <f t="shared" si="1"/>
        <v>5.5</v>
      </c>
      <c r="Z33" s="125"/>
      <c r="AA33" s="125">
        <v>0</v>
      </c>
      <c r="AB33" s="125"/>
      <c r="AC33" s="125">
        <v>0</v>
      </c>
      <c r="AD33" s="125"/>
      <c r="AE33" s="125">
        <v>0</v>
      </c>
      <c r="AF33" s="125">
        <v>0</v>
      </c>
      <c r="AG33" s="125"/>
      <c r="AH33" s="186"/>
      <c r="AI33" s="163">
        <f t="shared" si="0"/>
        <v>0</v>
      </c>
      <c r="AJ33" s="205"/>
      <c r="AK33" s="236">
        <v>0</v>
      </c>
      <c r="AL33" s="236">
        <v>0</v>
      </c>
      <c r="AM33" s="231"/>
      <c r="AN33" s="207">
        <f t="shared" si="3"/>
        <v>0</v>
      </c>
      <c r="AO33" s="206"/>
    </row>
    <row r="34" spans="1:41" ht="14.25" customHeight="1" thickBot="1">
      <c r="A34" s="311">
        <v>21</v>
      </c>
      <c r="B34" s="311"/>
      <c r="C34" s="341" t="s">
        <v>259</v>
      </c>
      <c r="D34" s="341"/>
      <c r="E34" s="341"/>
      <c r="F34" s="341"/>
      <c r="G34" s="341"/>
      <c r="H34" s="341" t="s">
        <v>423</v>
      </c>
      <c r="I34" s="341"/>
      <c r="J34" s="341"/>
      <c r="K34" s="341"/>
      <c r="L34" s="341"/>
      <c r="M34" s="341"/>
      <c r="N34" s="341"/>
      <c r="O34" s="342" t="s">
        <v>101</v>
      </c>
      <c r="P34" s="342"/>
      <c r="Q34" s="350"/>
      <c r="R34" s="125"/>
      <c r="S34" s="125"/>
      <c r="T34" s="39"/>
      <c r="U34" s="39"/>
      <c r="V34" s="39"/>
      <c r="W34" s="28">
        <v>0</v>
      </c>
      <c r="Y34" s="143">
        <f t="shared" si="1"/>
        <v>0</v>
      </c>
      <c r="Z34" s="125"/>
      <c r="AA34" s="125">
        <v>0</v>
      </c>
      <c r="AB34" s="125"/>
      <c r="AC34" s="125">
        <v>0</v>
      </c>
      <c r="AD34" s="125"/>
      <c r="AE34" s="125">
        <v>0</v>
      </c>
      <c r="AF34" s="125">
        <v>0</v>
      </c>
      <c r="AG34" s="125"/>
      <c r="AH34" s="186"/>
      <c r="AI34" s="163">
        <f t="shared" si="0"/>
        <v>0</v>
      </c>
      <c r="AJ34" s="205"/>
      <c r="AK34" s="236">
        <v>0</v>
      </c>
      <c r="AL34" s="236">
        <v>0</v>
      </c>
      <c r="AM34" s="231"/>
      <c r="AN34" s="207">
        <f t="shared" si="3"/>
        <v>0</v>
      </c>
      <c r="AO34" s="206"/>
    </row>
    <row r="35" spans="1:41" ht="15" customHeight="1" thickBot="1">
      <c r="A35" s="311">
        <v>22</v>
      </c>
      <c r="B35" s="311"/>
      <c r="C35" s="341" t="s">
        <v>102</v>
      </c>
      <c r="D35" s="341"/>
      <c r="E35" s="341"/>
      <c r="F35" s="341"/>
      <c r="G35" s="341"/>
      <c r="H35" s="341" t="s">
        <v>260</v>
      </c>
      <c r="I35" s="341"/>
      <c r="J35" s="341"/>
      <c r="K35" s="341"/>
      <c r="L35" s="341"/>
      <c r="M35" s="341"/>
      <c r="N35" s="341"/>
      <c r="O35" s="342" t="s">
        <v>224</v>
      </c>
      <c r="P35" s="342"/>
      <c r="Q35" s="350"/>
      <c r="R35" s="125"/>
      <c r="S35" s="125"/>
      <c r="T35" s="39"/>
      <c r="U35" s="39"/>
      <c r="V35" s="39"/>
      <c r="W35" s="28">
        <v>0</v>
      </c>
      <c r="Y35" s="143">
        <f t="shared" si="1"/>
        <v>0</v>
      </c>
      <c r="Z35" s="125"/>
      <c r="AA35" s="125">
        <v>0</v>
      </c>
      <c r="AB35" s="125"/>
      <c r="AC35" s="125">
        <v>0</v>
      </c>
      <c r="AD35" s="125"/>
      <c r="AE35" s="125">
        <v>0</v>
      </c>
      <c r="AF35" s="125">
        <v>0</v>
      </c>
      <c r="AG35" s="125"/>
      <c r="AH35" s="186"/>
      <c r="AI35" s="163">
        <f t="shared" si="0"/>
        <v>0</v>
      </c>
      <c r="AJ35" s="205"/>
      <c r="AK35" s="236">
        <v>0</v>
      </c>
      <c r="AL35" s="236">
        <v>0</v>
      </c>
      <c r="AM35" s="231"/>
      <c r="AN35" s="207">
        <f t="shared" si="3"/>
        <v>0</v>
      </c>
      <c r="AO35" s="206"/>
    </row>
    <row r="36" spans="1:41" ht="14.25" customHeight="1" thickBot="1">
      <c r="A36" s="311">
        <v>23</v>
      </c>
      <c r="B36" s="311"/>
      <c r="C36" s="341" t="s">
        <v>261</v>
      </c>
      <c r="D36" s="341"/>
      <c r="E36" s="341"/>
      <c r="F36" s="341"/>
      <c r="G36" s="341"/>
      <c r="H36" s="341" t="s">
        <v>262</v>
      </c>
      <c r="I36" s="341"/>
      <c r="J36" s="341"/>
      <c r="K36" s="341"/>
      <c r="L36" s="341"/>
      <c r="M36" s="341"/>
      <c r="N36" s="341"/>
      <c r="O36" s="342" t="s">
        <v>345</v>
      </c>
      <c r="P36" s="342"/>
      <c r="Q36" s="350"/>
      <c r="R36" s="125">
        <v>0</v>
      </c>
      <c r="S36" s="125"/>
      <c r="T36" s="39"/>
      <c r="U36" s="39"/>
      <c r="V36" s="39"/>
      <c r="W36" s="29">
        <v>20</v>
      </c>
      <c r="Y36" s="143">
        <f t="shared" si="1"/>
        <v>3</v>
      </c>
      <c r="Z36" s="125"/>
      <c r="AA36" s="125">
        <v>0</v>
      </c>
      <c r="AB36" s="125"/>
      <c r="AC36" s="125">
        <v>0</v>
      </c>
      <c r="AD36" s="125"/>
      <c r="AE36" s="125">
        <v>0</v>
      </c>
      <c r="AF36" s="125">
        <v>0</v>
      </c>
      <c r="AG36" s="125">
        <v>2</v>
      </c>
      <c r="AH36" s="186"/>
      <c r="AI36" s="163">
        <f t="shared" si="0"/>
        <v>1.5</v>
      </c>
      <c r="AJ36" s="205">
        <v>2</v>
      </c>
      <c r="AK36" s="236">
        <v>0</v>
      </c>
      <c r="AL36" s="236">
        <v>0</v>
      </c>
      <c r="AM36" s="231"/>
      <c r="AN36" s="207">
        <f t="shared" si="3"/>
        <v>4</v>
      </c>
      <c r="AO36" s="206"/>
    </row>
    <row r="37" spans="1:41" ht="14.25" customHeight="1" thickBot="1">
      <c r="A37" s="311">
        <v>24</v>
      </c>
      <c r="B37" s="311"/>
      <c r="C37" s="341" t="s">
        <v>263</v>
      </c>
      <c r="D37" s="341"/>
      <c r="E37" s="341"/>
      <c r="F37" s="341"/>
      <c r="G37" s="341"/>
      <c r="H37" s="341" t="s">
        <v>529</v>
      </c>
      <c r="I37" s="341"/>
      <c r="J37" s="341"/>
      <c r="K37" s="341"/>
      <c r="L37" s="341"/>
      <c r="M37" s="341"/>
      <c r="N37" s="341"/>
      <c r="O37" s="342" t="s">
        <v>367</v>
      </c>
      <c r="P37" s="342"/>
      <c r="Q37" s="350"/>
      <c r="R37" s="125">
        <v>1</v>
      </c>
      <c r="S37" s="125">
        <v>3</v>
      </c>
      <c r="T37" s="39">
        <v>70</v>
      </c>
      <c r="U37" s="39">
        <v>50</v>
      </c>
      <c r="V37" s="39">
        <v>50</v>
      </c>
      <c r="W37" s="29">
        <v>15</v>
      </c>
      <c r="X37" s="23">
        <v>10</v>
      </c>
      <c r="Y37" s="143">
        <f t="shared" si="1"/>
        <v>12.25</v>
      </c>
      <c r="Z37" s="125">
        <v>2</v>
      </c>
      <c r="AA37" s="125" t="s">
        <v>68</v>
      </c>
      <c r="AB37" s="125"/>
      <c r="AC37" s="125" t="s">
        <v>77</v>
      </c>
      <c r="AD37" s="125"/>
      <c r="AE37" s="125" t="s">
        <v>68</v>
      </c>
      <c r="AF37" s="125">
        <v>0</v>
      </c>
      <c r="AG37" s="125">
        <v>5</v>
      </c>
      <c r="AH37" s="186">
        <v>13</v>
      </c>
      <c r="AI37" s="163">
        <f t="shared" si="0"/>
        <v>12.22857142857143</v>
      </c>
      <c r="AJ37" s="205">
        <v>2</v>
      </c>
      <c r="AK37" s="236">
        <v>12</v>
      </c>
      <c r="AL37" s="236">
        <v>8</v>
      </c>
      <c r="AM37" s="231">
        <v>17</v>
      </c>
      <c r="AN37" s="207">
        <f t="shared" si="3"/>
        <v>14.8</v>
      </c>
      <c r="AO37" s="206"/>
    </row>
    <row r="38" spans="1:41" ht="15" customHeight="1" thickBot="1">
      <c r="A38" s="311">
        <v>25</v>
      </c>
      <c r="B38" s="311"/>
      <c r="C38" s="341" t="s">
        <v>530</v>
      </c>
      <c r="D38" s="341"/>
      <c r="E38" s="341"/>
      <c r="F38" s="341"/>
      <c r="G38" s="341"/>
      <c r="H38" s="341" t="s">
        <v>531</v>
      </c>
      <c r="I38" s="341"/>
      <c r="J38" s="341"/>
      <c r="K38" s="341"/>
      <c r="L38" s="341"/>
      <c r="M38" s="341"/>
      <c r="N38" s="341"/>
      <c r="O38" s="342" t="s">
        <v>367</v>
      </c>
      <c r="P38" s="342"/>
      <c r="Q38" s="350"/>
      <c r="R38" s="125"/>
      <c r="S38" s="125"/>
      <c r="T38" s="39"/>
      <c r="U38" s="39"/>
      <c r="V38" s="41"/>
      <c r="W38" s="29">
        <v>5</v>
      </c>
      <c r="Y38" s="143">
        <f t="shared" si="1"/>
        <v>0.75</v>
      </c>
      <c r="Z38" s="125"/>
      <c r="AA38" s="125">
        <v>0</v>
      </c>
      <c r="AB38" s="125"/>
      <c r="AC38" s="125">
        <v>0</v>
      </c>
      <c r="AD38" s="125"/>
      <c r="AE38" s="125">
        <v>0</v>
      </c>
      <c r="AF38" s="125">
        <v>0</v>
      </c>
      <c r="AG38" s="125"/>
      <c r="AH38" s="186"/>
      <c r="AI38" s="163">
        <f t="shared" si="0"/>
        <v>0</v>
      </c>
      <c r="AJ38" s="205"/>
      <c r="AK38" s="236">
        <v>0</v>
      </c>
      <c r="AL38" s="236">
        <v>0</v>
      </c>
      <c r="AM38" s="231"/>
      <c r="AN38" s="207">
        <f t="shared" si="3"/>
        <v>0</v>
      </c>
      <c r="AO38" s="206"/>
    </row>
    <row r="39" spans="1:41" ht="14.25" customHeight="1" thickBot="1">
      <c r="A39" s="311">
        <v>26</v>
      </c>
      <c r="B39" s="311"/>
      <c r="C39" s="341" t="s">
        <v>532</v>
      </c>
      <c r="D39" s="341"/>
      <c r="E39" s="341"/>
      <c r="F39" s="341"/>
      <c r="G39" s="341"/>
      <c r="H39" s="341" t="s">
        <v>533</v>
      </c>
      <c r="I39" s="341"/>
      <c r="J39" s="341"/>
      <c r="K39" s="341"/>
      <c r="L39" s="341"/>
      <c r="M39" s="341"/>
      <c r="N39" s="341"/>
      <c r="O39" s="342" t="s">
        <v>367</v>
      </c>
      <c r="P39" s="342"/>
      <c r="Q39" s="350"/>
      <c r="R39" s="125"/>
      <c r="S39" s="125"/>
      <c r="T39" s="39"/>
      <c r="U39" s="39"/>
      <c r="V39" s="39"/>
      <c r="W39" s="28">
        <v>0</v>
      </c>
      <c r="Y39" s="143">
        <f t="shared" si="1"/>
        <v>0</v>
      </c>
      <c r="Z39" s="125"/>
      <c r="AA39" s="125">
        <v>0</v>
      </c>
      <c r="AB39" s="125"/>
      <c r="AC39" s="125">
        <v>0</v>
      </c>
      <c r="AD39" s="125"/>
      <c r="AE39" s="125">
        <v>0</v>
      </c>
      <c r="AF39" s="125">
        <v>0</v>
      </c>
      <c r="AG39" s="125"/>
      <c r="AH39" s="186"/>
      <c r="AI39" s="163">
        <f t="shared" si="0"/>
        <v>0</v>
      </c>
      <c r="AJ39" s="205"/>
      <c r="AK39" s="236">
        <v>0</v>
      </c>
      <c r="AL39" s="236">
        <v>0</v>
      </c>
      <c r="AM39" s="231"/>
      <c r="AN39" s="207">
        <f t="shared" si="3"/>
        <v>0</v>
      </c>
      <c r="AO39" s="206"/>
    </row>
    <row r="40" spans="1:41" ht="15" customHeight="1" thickBot="1">
      <c r="A40" s="311">
        <v>27</v>
      </c>
      <c r="B40" s="311"/>
      <c r="C40" s="341" t="s">
        <v>534</v>
      </c>
      <c r="D40" s="341"/>
      <c r="E40" s="341"/>
      <c r="F40" s="341"/>
      <c r="G40" s="341"/>
      <c r="H40" s="341" t="s">
        <v>362</v>
      </c>
      <c r="I40" s="341"/>
      <c r="J40" s="341"/>
      <c r="K40" s="341"/>
      <c r="L40" s="341"/>
      <c r="M40" s="341"/>
      <c r="N40" s="341"/>
      <c r="O40" s="342" t="s">
        <v>194</v>
      </c>
      <c r="P40" s="342"/>
      <c r="Q40" s="350"/>
      <c r="R40" s="125">
        <v>0</v>
      </c>
      <c r="S40" s="125"/>
      <c r="T40" s="39">
        <v>60</v>
      </c>
      <c r="U40" s="39">
        <v>65</v>
      </c>
      <c r="V40" s="39"/>
      <c r="W40" s="29">
        <v>20</v>
      </c>
      <c r="X40" s="23">
        <v>8</v>
      </c>
      <c r="Y40" s="143">
        <f t="shared" si="1"/>
        <v>9.5</v>
      </c>
      <c r="Z40" s="125"/>
      <c r="AA40" s="125" t="s">
        <v>75</v>
      </c>
      <c r="AB40" s="125"/>
      <c r="AC40" s="125">
        <v>0</v>
      </c>
      <c r="AD40" s="125"/>
      <c r="AE40" s="125" t="s">
        <v>71</v>
      </c>
      <c r="AF40" s="125">
        <v>0</v>
      </c>
      <c r="AG40" s="125">
        <v>1</v>
      </c>
      <c r="AH40" s="186">
        <v>8</v>
      </c>
      <c r="AI40" s="163">
        <f t="shared" si="0"/>
        <v>5.6214285714285719</v>
      </c>
      <c r="AJ40" s="205"/>
      <c r="AK40" s="236">
        <v>0</v>
      </c>
      <c r="AL40" s="236">
        <v>0</v>
      </c>
      <c r="AM40" s="231">
        <v>17</v>
      </c>
      <c r="AN40" s="207">
        <f t="shared" si="3"/>
        <v>6.8000000000000007</v>
      </c>
      <c r="AO40" s="206"/>
    </row>
    <row r="41" spans="1:41" ht="14.25" customHeight="1" thickBot="1">
      <c r="A41" s="311">
        <v>28</v>
      </c>
      <c r="B41" s="311"/>
      <c r="C41" s="341" t="s">
        <v>185</v>
      </c>
      <c r="D41" s="341"/>
      <c r="E41" s="341"/>
      <c r="F41" s="341"/>
      <c r="G41" s="341"/>
      <c r="H41" s="341" t="s">
        <v>186</v>
      </c>
      <c r="I41" s="341"/>
      <c r="J41" s="341"/>
      <c r="K41" s="341"/>
      <c r="L41" s="341"/>
      <c r="M41" s="341"/>
      <c r="N41" s="341"/>
      <c r="O41" s="342" t="s">
        <v>350</v>
      </c>
      <c r="P41" s="342"/>
      <c r="Q41" s="350"/>
      <c r="R41" s="125">
        <v>0</v>
      </c>
      <c r="S41" s="125"/>
      <c r="T41" s="39">
        <v>80</v>
      </c>
      <c r="U41" s="39">
        <v>70</v>
      </c>
      <c r="V41" s="39">
        <v>90</v>
      </c>
      <c r="W41" s="29">
        <v>20</v>
      </c>
      <c r="X41" s="23">
        <v>15</v>
      </c>
      <c r="Y41" s="143">
        <f t="shared" si="1"/>
        <v>15.3</v>
      </c>
      <c r="Z41" s="125">
        <v>3</v>
      </c>
      <c r="AA41" s="125">
        <v>0</v>
      </c>
      <c r="AB41" s="125">
        <v>1</v>
      </c>
      <c r="AC41" s="125" t="s">
        <v>69</v>
      </c>
      <c r="AD41" s="125">
        <v>1</v>
      </c>
      <c r="AE41" s="125" t="s">
        <v>71</v>
      </c>
      <c r="AF41" s="125" t="s">
        <v>71</v>
      </c>
      <c r="AG41" s="125">
        <v>4</v>
      </c>
      <c r="AH41" s="186">
        <v>20</v>
      </c>
      <c r="AI41" s="163">
        <f t="shared" si="0"/>
        <v>16.571428571428569</v>
      </c>
      <c r="AJ41" s="205">
        <v>1.5</v>
      </c>
      <c r="AK41" s="236">
        <v>16</v>
      </c>
      <c r="AL41" s="236">
        <v>16</v>
      </c>
      <c r="AM41" s="231">
        <v>15</v>
      </c>
      <c r="AN41" s="207">
        <f t="shared" si="3"/>
        <v>15.399999999999999</v>
      </c>
      <c r="AO41" s="206"/>
    </row>
    <row r="42" spans="1:41" ht="14.25" customHeight="1" thickBot="1">
      <c r="A42" s="311">
        <v>29</v>
      </c>
      <c r="B42" s="311"/>
      <c r="C42" s="341" t="s">
        <v>187</v>
      </c>
      <c r="D42" s="341"/>
      <c r="E42" s="341"/>
      <c r="F42" s="341"/>
      <c r="G42" s="341"/>
      <c r="H42" s="341" t="s">
        <v>188</v>
      </c>
      <c r="I42" s="341"/>
      <c r="J42" s="341"/>
      <c r="K42" s="341"/>
      <c r="L42" s="341"/>
      <c r="M42" s="341"/>
      <c r="N42" s="341"/>
      <c r="O42" s="342" t="s">
        <v>351</v>
      </c>
      <c r="P42" s="342"/>
      <c r="Q42" s="350"/>
      <c r="R42" s="125"/>
      <c r="S42" s="125"/>
      <c r="T42" s="39"/>
      <c r="U42" s="39"/>
      <c r="V42" s="39"/>
      <c r="W42" s="29">
        <v>5</v>
      </c>
      <c r="X42" s="24">
        <v>0</v>
      </c>
      <c r="Y42" s="143">
        <f t="shared" si="1"/>
        <v>0.75</v>
      </c>
      <c r="Z42" s="125"/>
      <c r="AA42" s="125">
        <v>0</v>
      </c>
      <c r="AB42" s="125"/>
      <c r="AC42" s="125">
        <v>0</v>
      </c>
      <c r="AD42" s="125"/>
      <c r="AE42" s="125">
        <v>0</v>
      </c>
      <c r="AF42" s="125">
        <v>0</v>
      </c>
      <c r="AG42" s="125">
        <v>1</v>
      </c>
      <c r="AH42" s="186">
        <v>13</v>
      </c>
      <c r="AI42" s="163">
        <f t="shared" si="0"/>
        <v>5.3</v>
      </c>
      <c r="AJ42" s="205"/>
      <c r="AK42" s="236">
        <v>0</v>
      </c>
      <c r="AL42" s="236">
        <v>0</v>
      </c>
      <c r="AM42" s="231"/>
      <c r="AN42" s="207">
        <f t="shared" si="3"/>
        <v>0</v>
      </c>
      <c r="AO42" s="206"/>
    </row>
    <row r="43" spans="1:41" ht="15" customHeight="1" thickBot="1">
      <c r="A43" s="311">
        <v>30</v>
      </c>
      <c r="B43" s="311"/>
      <c r="C43" s="341" t="s">
        <v>189</v>
      </c>
      <c r="D43" s="341"/>
      <c r="E43" s="341"/>
      <c r="F43" s="341"/>
      <c r="G43" s="341"/>
      <c r="H43" s="341" t="s">
        <v>341</v>
      </c>
      <c r="I43" s="341"/>
      <c r="J43" s="341"/>
      <c r="K43" s="341"/>
      <c r="L43" s="341"/>
      <c r="M43" s="341"/>
      <c r="N43" s="341"/>
      <c r="O43" s="342" t="s">
        <v>351</v>
      </c>
      <c r="P43" s="342"/>
      <c r="Q43" s="350"/>
      <c r="R43" s="125"/>
      <c r="S43" s="125"/>
      <c r="T43" s="39"/>
      <c r="U43" s="39"/>
      <c r="V43" s="41"/>
      <c r="W43" s="28">
        <v>0</v>
      </c>
      <c r="Y43" s="143">
        <f t="shared" si="1"/>
        <v>0</v>
      </c>
      <c r="Z43" s="125"/>
      <c r="AA43" s="125">
        <v>0</v>
      </c>
      <c r="AB43" s="125"/>
      <c r="AC43" s="125">
        <v>0</v>
      </c>
      <c r="AD43" s="125"/>
      <c r="AE43" s="125">
        <v>0</v>
      </c>
      <c r="AF43" s="125">
        <v>0</v>
      </c>
      <c r="AG43" s="125"/>
      <c r="AH43" s="186"/>
      <c r="AI43" s="163">
        <f t="shared" si="0"/>
        <v>0</v>
      </c>
      <c r="AJ43" s="205"/>
      <c r="AK43" s="236">
        <v>0</v>
      </c>
      <c r="AL43" s="236">
        <v>0</v>
      </c>
      <c r="AM43" s="231"/>
      <c r="AN43" s="207">
        <f t="shared" si="3"/>
        <v>0</v>
      </c>
      <c r="AO43" s="206"/>
    </row>
    <row r="44" spans="1:41" ht="14.25" customHeight="1" thickBot="1">
      <c r="A44" s="311">
        <v>31</v>
      </c>
      <c r="B44" s="311"/>
      <c r="C44" s="341" t="s">
        <v>342</v>
      </c>
      <c r="D44" s="341"/>
      <c r="E44" s="341"/>
      <c r="F44" s="341"/>
      <c r="G44" s="341"/>
      <c r="H44" s="341" t="s">
        <v>343</v>
      </c>
      <c r="I44" s="341"/>
      <c r="J44" s="341"/>
      <c r="K44" s="341"/>
      <c r="L44" s="341"/>
      <c r="M44" s="341"/>
      <c r="N44" s="341"/>
      <c r="O44" s="342" t="s">
        <v>346</v>
      </c>
      <c r="P44" s="342"/>
      <c r="Q44" s="350"/>
      <c r="R44" s="125"/>
      <c r="S44" s="125"/>
      <c r="T44" s="39"/>
      <c r="U44" s="39"/>
      <c r="V44" s="39"/>
      <c r="W44" s="29">
        <v>10</v>
      </c>
      <c r="X44" s="24">
        <v>18</v>
      </c>
      <c r="Y44" s="143">
        <f t="shared" si="1"/>
        <v>10.5</v>
      </c>
      <c r="Z44" s="125"/>
      <c r="AA44" s="125">
        <v>0</v>
      </c>
      <c r="AB44" s="125"/>
      <c r="AC44" s="125">
        <v>0</v>
      </c>
      <c r="AD44" s="125"/>
      <c r="AE44" s="125">
        <v>0</v>
      </c>
      <c r="AF44" s="125">
        <v>0</v>
      </c>
      <c r="AG44" s="125"/>
      <c r="AH44" s="186"/>
      <c r="AI44" s="163">
        <f t="shared" si="0"/>
        <v>0</v>
      </c>
      <c r="AJ44" s="205"/>
      <c r="AK44" s="236">
        <v>0</v>
      </c>
      <c r="AL44" s="236">
        <v>0</v>
      </c>
      <c r="AM44" s="231"/>
      <c r="AN44" s="207">
        <f t="shared" si="3"/>
        <v>0</v>
      </c>
      <c r="AO44" s="206"/>
    </row>
    <row r="45" spans="1:41" ht="15" customHeight="1" thickBot="1">
      <c r="A45" s="311">
        <v>32</v>
      </c>
      <c r="B45" s="311"/>
      <c r="C45" s="341" t="s">
        <v>344</v>
      </c>
      <c r="D45" s="341"/>
      <c r="E45" s="341"/>
      <c r="F45" s="341"/>
      <c r="G45" s="341"/>
      <c r="H45" s="341" t="s">
        <v>510</v>
      </c>
      <c r="I45" s="341"/>
      <c r="J45" s="341"/>
      <c r="K45" s="341"/>
      <c r="L45" s="341"/>
      <c r="M45" s="341"/>
      <c r="N45" s="341"/>
      <c r="O45" s="342" t="s">
        <v>345</v>
      </c>
      <c r="P45" s="342"/>
      <c r="Q45" s="350"/>
      <c r="R45" s="125"/>
      <c r="S45" s="125"/>
      <c r="T45" s="39"/>
      <c r="U45" s="39"/>
      <c r="V45" s="39"/>
      <c r="W45" s="29">
        <v>5</v>
      </c>
      <c r="X45" s="24"/>
      <c r="Y45" s="143">
        <f t="shared" si="1"/>
        <v>0.75</v>
      </c>
      <c r="Z45" s="125"/>
      <c r="AA45" s="125">
        <v>0</v>
      </c>
      <c r="AB45" s="125"/>
      <c r="AC45" s="125">
        <v>0</v>
      </c>
      <c r="AD45" s="125"/>
      <c r="AE45" s="125">
        <v>0</v>
      </c>
      <c r="AF45" s="125">
        <v>0</v>
      </c>
      <c r="AG45" s="125"/>
      <c r="AH45" s="186"/>
      <c r="AI45" s="163">
        <f t="shared" si="0"/>
        <v>0</v>
      </c>
      <c r="AJ45" s="205"/>
      <c r="AK45" s="236">
        <v>0</v>
      </c>
      <c r="AL45" s="236">
        <v>0</v>
      </c>
      <c r="AM45" s="231"/>
      <c r="AN45" s="207">
        <f t="shared" si="3"/>
        <v>0</v>
      </c>
      <c r="AO45" s="206"/>
    </row>
    <row r="46" spans="1:41" ht="14.25" customHeight="1" thickBot="1">
      <c r="A46" s="311">
        <v>33</v>
      </c>
      <c r="B46" s="311"/>
      <c r="C46" s="341" t="s">
        <v>592</v>
      </c>
      <c r="D46" s="341"/>
      <c r="E46" s="341"/>
      <c r="F46" s="341"/>
      <c r="G46" s="341"/>
      <c r="H46" s="341" t="s">
        <v>517</v>
      </c>
      <c r="I46" s="341"/>
      <c r="J46" s="341"/>
      <c r="K46" s="341"/>
      <c r="L46" s="341"/>
      <c r="M46" s="341"/>
      <c r="N46" s="341"/>
      <c r="O46" s="342" t="s">
        <v>345</v>
      </c>
      <c r="P46" s="342"/>
      <c r="Q46" s="350"/>
      <c r="R46" s="125"/>
      <c r="S46" s="125"/>
      <c r="T46" s="125"/>
      <c r="U46" s="125"/>
      <c r="V46" s="125"/>
      <c r="W46" s="28">
        <v>0</v>
      </c>
      <c r="Y46" s="143">
        <f t="shared" si="1"/>
        <v>0</v>
      </c>
      <c r="Z46" s="125"/>
      <c r="AA46" s="125">
        <v>0</v>
      </c>
      <c r="AB46" s="125"/>
      <c r="AC46" s="125">
        <v>0</v>
      </c>
      <c r="AD46" s="125"/>
      <c r="AE46" s="125">
        <v>0</v>
      </c>
      <c r="AF46" s="125">
        <v>0</v>
      </c>
      <c r="AG46" s="125"/>
      <c r="AH46" s="186"/>
      <c r="AI46" s="163">
        <f t="shared" si="0"/>
        <v>0</v>
      </c>
      <c r="AJ46" s="205"/>
      <c r="AK46" s="236">
        <v>0</v>
      </c>
      <c r="AL46" s="236">
        <v>0</v>
      </c>
      <c r="AM46" s="231"/>
      <c r="AN46" s="207">
        <f t="shared" si="3"/>
        <v>0</v>
      </c>
      <c r="AO46" s="206"/>
    </row>
    <row r="47" spans="1:41" ht="14.25" customHeight="1" thickBot="1">
      <c r="A47" s="311">
        <v>34</v>
      </c>
      <c r="B47" s="311"/>
      <c r="C47" s="341" t="s">
        <v>511</v>
      </c>
      <c r="D47" s="341"/>
      <c r="E47" s="341"/>
      <c r="F47" s="341"/>
      <c r="G47" s="341"/>
      <c r="H47" s="341" t="s">
        <v>512</v>
      </c>
      <c r="I47" s="341"/>
      <c r="J47" s="341"/>
      <c r="K47" s="341"/>
      <c r="L47" s="341"/>
      <c r="M47" s="341"/>
      <c r="N47" s="341"/>
      <c r="O47" s="342" t="s">
        <v>196</v>
      </c>
      <c r="P47" s="342"/>
      <c r="Q47" s="350"/>
      <c r="R47" s="125"/>
      <c r="S47" s="125"/>
      <c r="T47" s="39">
        <v>60</v>
      </c>
      <c r="U47" s="39">
        <v>60</v>
      </c>
      <c r="V47" s="39">
        <v>65</v>
      </c>
      <c r="W47" s="29">
        <v>15</v>
      </c>
      <c r="X47" s="24">
        <v>10</v>
      </c>
      <c r="Y47" s="143">
        <f t="shared" si="1"/>
        <v>10.95</v>
      </c>
      <c r="Z47" s="125">
        <v>1</v>
      </c>
      <c r="AA47" s="125" t="s">
        <v>68</v>
      </c>
      <c r="AB47" s="125">
        <v>1</v>
      </c>
      <c r="AC47" s="125" t="s">
        <v>69</v>
      </c>
      <c r="AD47" s="125"/>
      <c r="AE47" s="125" t="s">
        <v>76</v>
      </c>
      <c r="AF47" s="125">
        <v>0</v>
      </c>
      <c r="AG47" s="125">
        <v>4</v>
      </c>
      <c r="AH47" s="186">
        <v>11</v>
      </c>
      <c r="AI47" s="181">
        <f>+AH47*0.35+AG47*5*0.15+(AF47+AE47+AD47*5+AC47+AB47*20+AA47+Z47*7)/7*0.5+1</f>
        <v>12.707142857142856</v>
      </c>
      <c r="AJ47" s="205">
        <v>2</v>
      </c>
      <c r="AK47" s="236">
        <v>12</v>
      </c>
      <c r="AL47" s="236">
        <v>18</v>
      </c>
      <c r="AM47" s="231">
        <v>12</v>
      </c>
      <c r="AN47" s="207">
        <f t="shared" si="3"/>
        <v>14.8</v>
      </c>
      <c r="AO47" s="206"/>
    </row>
    <row r="48" spans="1:41" ht="15" customHeight="1" thickBot="1">
      <c r="A48" s="311">
        <v>35</v>
      </c>
      <c r="B48" s="311"/>
      <c r="C48" s="341" t="s">
        <v>352</v>
      </c>
      <c r="D48" s="341"/>
      <c r="E48" s="341"/>
      <c r="F48" s="341"/>
      <c r="G48" s="341"/>
      <c r="H48" s="341" t="s">
        <v>353</v>
      </c>
      <c r="I48" s="341"/>
      <c r="J48" s="341"/>
      <c r="K48" s="341"/>
      <c r="L48" s="341"/>
      <c r="M48" s="341"/>
      <c r="N48" s="341"/>
      <c r="O48" s="342" t="s">
        <v>194</v>
      </c>
      <c r="P48" s="342"/>
      <c r="Q48" s="350"/>
      <c r="R48" s="125"/>
      <c r="S48" s="125"/>
      <c r="T48" s="39">
        <v>40</v>
      </c>
      <c r="U48" s="39">
        <v>50</v>
      </c>
      <c r="V48" s="39"/>
      <c r="W48" s="29">
        <v>15</v>
      </c>
      <c r="X48" s="24">
        <v>8</v>
      </c>
      <c r="Y48" s="143">
        <f t="shared" si="1"/>
        <v>8.0500000000000007</v>
      </c>
      <c r="Z48" s="125"/>
      <c r="AA48" s="125">
        <v>6</v>
      </c>
      <c r="AB48" s="125"/>
      <c r="AC48" s="125">
        <v>0</v>
      </c>
      <c r="AD48" s="125"/>
      <c r="AE48" s="125">
        <v>0</v>
      </c>
      <c r="AF48" s="125">
        <v>0</v>
      </c>
      <c r="AG48" s="125">
        <v>2</v>
      </c>
      <c r="AH48" s="186">
        <v>13</v>
      </c>
      <c r="AI48" s="163">
        <f t="shared" si="0"/>
        <v>6.4785714285714286</v>
      </c>
      <c r="AJ48" s="205">
        <v>1</v>
      </c>
      <c r="AK48" s="236">
        <v>0</v>
      </c>
      <c r="AL48" s="236">
        <v>0</v>
      </c>
      <c r="AM48" s="231"/>
      <c r="AN48" s="207">
        <f t="shared" si="3"/>
        <v>2</v>
      </c>
      <c r="AO48" s="206"/>
    </row>
    <row r="49" spans="1:41" ht="14.25" customHeight="1" thickBot="1">
      <c r="A49" s="311">
        <v>36</v>
      </c>
      <c r="B49" s="311"/>
      <c r="C49" s="341" t="s">
        <v>200</v>
      </c>
      <c r="D49" s="341"/>
      <c r="E49" s="341"/>
      <c r="F49" s="341"/>
      <c r="G49" s="341"/>
      <c r="H49" s="341" t="s">
        <v>201</v>
      </c>
      <c r="I49" s="341"/>
      <c r="J49" s="341"/>
      <c r="K49" s="341"/>
      <c r="L49" s="341"/>
      <c r="M49" s="341"/>
      <c r="N49" s="341"/>
      <c r="O49" s="342" t="s">
        <v>191</v>
      </c>
      <c r="P49" s="342"/>
      <c r="Q49" s="350"/>
      <c r="R49" s="125">
        <v>1</v>
      </c>
      <c r="S49" s="125">
        <v>4</v>
      </c>
      <c r="T49" s="39">
        <v>60</v>
      </c>
      <c r="U49" s="39">
        <v>50</v>
      </c>
      <c r="V49" s="39">
        <v>70</v>
      </c>
      <c r="W49" s="29">
        <v>15</v>
      </c>
      <c r="X49" s="24">
        <v>8</v>
      </c>
      <c r="Y49" s="143">
        <f t="shared" si="1"/>
        <v>11.650000000000002</v>
      </c>
      <c r="Z49" s="125">
        <v>3</v>
      </c>
      <c r="AA49" s="125" t="s">
        <v>68</v>
      </c>
      <c r="AB49" s="125"/>
      <c r="AC49" s="125" t="s">
        <v>76</v>
      </c>
      <c r="AD49" s="125"/>
      <c r="AE49" s="125" t="s">
        <v>71</v>
      </c>
      <c r="AF49" s="125">
        <v>0</v>
      </c>
      <c r="AG49" s="125">
        <v>4</v>
      </c>
      <c r="AH49" s="186">
        <v>13</v>
      </c>
      <c r="AI49" s="163">
        <f t="shared" si="0"/>
        <v>12.12142857142857</v>
      </c>
      <c r="AJ49" s="205"/>
      <c r="AK49" s="236">
        <v>12</v>
      </c>
      <c r="AL49" s="236">
        <v>15</v>
      </c>
      <c r="AM49" s="231">
        <v>18</v>
      </c>
      <c r="AN49" s="207">
        <f t="shared" si="3"/>
        <v>12.6</v>
      </c>
      <c r="AO49" s="206"/>
    </row>
    <row r="50" spans="1:41" ht="15" customHeight="1" thickBot="1">
      <c r="A50" s="311">
        <v>37</v>
      </c>
      <c r="B50" s="311"/>
      <c r="C50" s="341" t="s">
        <v>202</v>
      </c>
      <c r="D50" s="341"/>
      <c r="E50" s="341"/>
      <c r="F50" s="341"/>
      <c r="G50" s="341"/>
      <c r="H50" s="341" t="s">
        <v>19</v>
      </c>
      <c r="I50" s="341"/>
      <c r="J50" s="341"/>
      <c r="K50" s="341"/>
      <c r="L50" s="341"/>
      <c r="M50" s="341"/>
      <c r="N50" s="341"/>
      <c r="O50" s="342" t="s">
        <v>180</v>
      </c>
      <c r="P50" s="342"/>
      <c r="Q50" s="350"/>
      <c r="R50" s="125"/>
      <c r="S50" s="125">
        <v>4</v>
      </c>
      <c r="T50" s="39">
        <v>80</v>
      </c>
      <c r="U50" s="39">
        <v>70</v>
      </c>
      <c r="V50" s="39">
        <v>100</v>
      </c>
      <c r="W50" s="29">
        <v>10</v>
      </c>
      <c r="X50" s="24">
        <v>8</v>
      </c>
      <c r="Y50" s="143">
        <f t="shared" si="1"/>
        <v>11.3</v>
      </c>
      <c r="Z50" s="125">
        <v>3</v>
      </c>
      <c r="AA50" s="125" t="s">
        <v>71</v>
      </c>
      <c r="AB50" s="125"/>
      <c r="AC50" s="125" t="s">
        <v>69</v>
      </c>
      <c r="AD50" s="125"/>
      <c r="AE50" s="125" t="s">
        <v>70</v>
      </c>
      <c r="AF50" s="125" t="s">
        <v>69</v>
      </c>
      <c r="AG50" s="125">
        <v>2</v>
      </c>
      <c r="AH50" s="186">
        <v>13</v>
      </c>
      <c r="AI50" s="163">
        <f t="shared" si="0"/>
        <v>11.907142857142857</v>
      </c>
      <c r="AJ50" s="205">
        <v>1</v>
      </c>
      <c r="AK50" s="236">
        <v>20</v>
      </c>
      <c r="AL50" s="236">
        <v>15</v>
      </c>
      <c r="AM50" s="231">
        <v>15</v>
      </c>
      <c r="AN50" s="207">
        <f t="shared" si="3"/>
        <v>15</v>
      </c>
      <c r="AO50" s="206"/>
    </row>
    <row r="51" spans="1:41" ht="14.25" customHeight="1" thickBot="1">
      <c r="A51" s="311">
        <v>38</v>
      </c>
      <c r="B51" s="311"/>
      <c r="C51" s="341" t="s">
        <v>181</v>
      </c>
      <c r="D51" s="341"/>
      <c r="E51" s="341"/>
      <c r="F51" s="341"/>
      <c r="G51" s="341"/>
      <c r="H51" s="341" t="s">
        <v>21</v>
      </c>
      <c r="I51" s="341"/>
      <c r="J51" s="341"/>
      <c r="K51" s="341"/>
      <c r="L51" s="341"/>
      <c r="M51" s="341"/>
      <c r="N51" s="341"/>
      <c r="O51" s="342" t="s">
        <v>432</v>
      </c>
      <c r="P51" s="342"/>
      <c r="Q51" s="350"/>
      <c r="R51" s="125">
        <v>0.5</v>
      </c>
      <c r="S51" s="125"/>
      <c r="T51" s="39">
        <v>100</v>
      </c>
      <c r="U51" s="39"/>
      <c r="V51" s="39">
        <v>60</v>
      </c>
      <c r="W51" s="29">
        <v>20</v>
      </c>
      <c r="X51" s="24">
        <v>10</v>
      </c>
      <c r="Y51" s="143">
        <f t="shared" si="1"/>
        <v>11.7</v>
      </c>
      <c r="Z51" s="125">
        <v>2</v>
      </c>
      <c r="AA51" s="125" t="s">
        <v>70</v>
      </c>
      <c r="AB51" s="125">
        <v>1</v>
      </c>
      <c r="AC51" s="125" t="s">
        <v>70</v>
      </c>
      <c r="AD51" s="125"/>
      <c r="AE51" s="125" t="s">
        <v>68</v>
      </c>
      <c r="AF51" s="125">
        <v>0</v>
      </c>
      <c r="AG51" s="125">
        <v>2</v>
      </c>
      <c r="AH51" s="186">
        <v>11</v>
      </c>
      <c r="AI51" s="163">
        <f t="shared" si="0"/>
        <v>11.278571428571428</v>
      </c>
      <c r="AJ51" s="205">
        <v>2</v>
      </c>
      <c r="AK51" s="236">
        <v>0</v>
      </c>
      <c r="AL51" s="236">
        <v>5</v>
      </c>
      <c r="AM51" s="231"/>
      <c r="AN51" s="207">
        <f t="shared" si="3"/>
        <v>5</v>
      </c>
      <c r="AO51" s="206"/>
    </row>
    <row r="52" spans="1:41" ht="14.25" customHeight="1" thickBot="1">
      <c r="A52" s="311">
        <v>39</v>
      </c>
      <c r="B52" s="311"/>
      <c r="C52" s="341" t="s">
        <v>264</v>
      </c>
      <c r="D52" s="341"/>
      <c r="E52" s="341"/>
      <c r="F52" s="341"/>
      <c r="G52" s="341"/>
      <c r="H52" s="341" t="s">
        <v>265</v>
      </c>
      <c r="I52" s="341"/>
      <c r="J52" s="341"/>
      <c r="K52" s="341"/>
      <c r="L52" s="341"/>
      <c r="M52" s="341"/>
      <c r="N52" s="341"/>
      <c r="O52" s="342" t="s">
        <v>347</v>
      </c>
      <c r="P52" s="342"/>
      <c r="Q52" s="350"/>
      <c r="R52" s="125"/>
      <c r="S52" s="125"/>
      <c r="T52" s="39">
        <v>20</v>
      </c>
      <c r="U52" s="39">
        <v>30</v>
      </c>
      <c r="V52" s="39">
        <v>40</v>
      </c>
      <c r="W52" s="29">
        <v>15</v>
      </c>
      <c r="X52" s="24">
        <v>12</v>
      </c>
      <c r="Y52" s="143">
        <f t="shared" si="1"/>
        <v>10.050000000000001</v>
      </c>
      <c r="Z52" s="125"/>
      <c r="AA52" s="125">
        <v>9</v>
      </c>
      <c r="AB52" s="125"/>
      <c r="AC52" s="125">
        <v>8</v>
      </c>
      <c r="AD52" s="125"/>
      <c r="AE52" s="125">
        <v>17</v>
      </c>
      <c r="AF52" s="125">
        <v>16</v>
      </c>
      <c r="AG52" s="125">
        <v>2</v>
      </c>
      <c r="AH52" s="186">
        <v>10</v>
      </c>
      <c r="AI52" s="163">
        <f t="shared" si="0"/>
        <v>8.5714285714285712</v>
      </c>
      <c r="AJ52" s="205">
        <v>2</v>
      </c>
      <c r="AK52" s="236">
        <v>11</v>
      </c>
      <c r="AL52" s="236">
        <v>11</v>
      </c>
      <c r="AM52" s="231">
        <v>15</v>
      </c>
      <c r="AN52" s="207">
        <f t="shared" si="3"/>
        <v>14.399999999999999</v>
      </c>
      <c r="AO52" s="206"/>
    </row>
    <row r="53" spans="1:41" ht="15" customHeight="1" thickBot="1">
      <c r="A53" s="311">
        <v>40</v>
      </c>
      <c r="B53" s="311"/>
      <c r="C53" s="341" t="s">
        <v>266</v>
      </c>
      <c r="D53" s="341"/>
      <c r="E53" s="341"/>
      <c r="F53" s="341"/>
      <c r="G53" s="341"/>
      <c r="H53" s="341" t="s">
        <v>267</v>
      </c>
      <c r="I53" s="341"/>
      <c r="J53" s="341"/>
      <c r="K53" s="341"/>
      <c r="L53" s="341"/>
      <c r="M53" s="341"/>
      <c r="N53" s="341"/>
      <c r="O53" s="342" t="s">
        <v>194</v>
      </c>
      <c r="P53" s="342"/>
      <c r="Q53" s="350"/>
      <c r="R53" s="125">
        <v>1</v>
      </c>
      <c r="S53" s="125"/>
      <c r="T53" s="39">
        <v>100</v>
      </c>
      <c r="U53" s="39">
        <v>80</v>
      </c>
      <c r="V53" s="39">
        <v>60</v>
      </c>
      <c r="W53" s="29">
        <v>20</v>
      </c>
      <c r="X53" s="24">
        <v>12</v>
      </c>
      <c r="Y53" s="143">
        <f t="shared" si="1"/>
        <v>14.799999999999999</v>
      </c>
      <c r="Z53" s="125">
        <v>1.5</v>
      </c>
      <c r="AA53" s="125" t="s">
        <v>71</v>
      </c>
      <c r="AB53" s="125">
        <v>1</v>
      </c>
      <c r="AC53" s="125" t="s">
        <v>76</v>
      </c>
      <c r="AD53" s="125"/>
      <c r="AE53" s="125" t="s">
        <v>68</v>
      </c>
      <c r="AF53" s="125">
        <v>0</v>
      </c>
      <c r="AG53" s="125">
        <v>4</v>
      </c>
      <c r="AH53" s="186">
        <v>12</v>
      </c>
      <c r="AI53" s="163">
        <f t="shared" si="0"/>
        <v>12.45</v>
      </c>
      <c r="AJ53" s="205">
        <v>1.5</v>
      </c>
      <c r="AK53" s="236">
        <v>13</v>
      </c>
      <c r="AL53" s="236">
        <v>17</v>
      </c>
      <c r="AM53" s="231">
        <v>19</v>
      </c>
      <c r="AN53" s="207">
        <f t="shared" si="3"/>
        <v>16.600000000000001</v>
      </c>
      <c r="AO53" s="206"/>
    </row>
    <row r="54" spans="1:41" ht="14.25" customHeight="1" thickBot="1">
      <c r="A54" s="311">
        <v>41</v>
      </c>
      <c r="B54" s="311"/>
      <c r="C54" s="341" t="s">
        <v>427</v>
      </c>
      <c r="D54" s="341"/>
      <c r="E54" s="341"/>
      <c r="F54" s="341"/>
      <c r="G54" s="341"/>
      <c r="H54" s="341" t="s">
        <v>208</v>
      </c>
      <c r="I54" s="341"/>
      <c r="J54" s="341"/>
      <c r="K54" s="341"/>
      <c r="L54" s="341"/>
      <c r="M54" s="341"/>
      <c r="N54" s="341"/>
      <c r="O54" s="342" t="s">
        <v>346</v>
      </c>
      <c r="P54" s="342"/>
      <c r="Q54" s="350"/>
      <c r="R54" s="125">
        <v>1</v>
      </c>
      <c r="S54" s="125">
        <v>5</v>
      </c>
      <c r="T54" s="39">
        <v>60</v>
      </c>
      <c r="U54" s="39">
        <v>65</v>
      </c>
      <c r="V54" s="39">
        <v>40</v>
      </c>
      <c r="W54" s="29">
        <v>20</v>
      </c>
      <c r="X54" s="24">
        <v>13</v>
      </c>
      <c r="Y54" s="143">
        <f t="shared" si="1"/>
        <v>14.8</v>
      </c>
      <c r="Z54" s="125">
        <v>3</v>
      </c>
      <c r="AA54" s="125">
        <v>9</v>
      </c>
      <c r="AB54" s="125">
        <v>2</v>
      </c>
      <c r="AC54" s="125" t="s">
        <v>70</v>
      </c>
      <c r="AD54" s="125">
        <v>3</v>
      </c>
      <c r="AE54" s="125" t="s">
        <v>70</v>
      </c>
      <c r="AF54" s="125">
        <v>0</v>
      </c>
      <c r="AG54" s="125">
        <v>5</v>
      </c>
      <c r="AH54" s="186">
        <v>20</v>
      </c>
      <c r="AI54" s="163">
        <f t="shared" si="0"/>
        <v>19.25</v>
      </c>
      <c r="AJ54" s="205">
        <v>2</v>
      </c>
      <c r="AK54" s="236">
        <v>20</v>
      </c>
      <c r="AL54" s="236">
        <v>20</v>
      </c>
      <c r="AM54" s="231">
        <v>18</v>
      </c>
      <c r="AN54" s="207">
        <f t="shared" si="3"/>
        <v>19.2</v>
      </c>
      <c r="AO54" s="206"/>
    </row>
    <row r="55" spans="1:41" ht="15" customHeight="1" thickBot="1">
      <c r="A55" s="311">
        <v>42</v>
      </c>
      <c r="B55" s="311"/>
      <c r="C55" s="341" t="s">
        <v>360</v>
      </c>
      <c r="D55" s="341"/>
      <c r="E55" s="341"/>
      <c r="F55" s="341"/>
      <c r="G55" s="341"/>
      <c r="H55" s="341" t="s">
        <v>361</v>
      </c>
      <c r="I55" s="341"/>
      <c r="J55" s="341"/>
      <c r="K55" s="341"/>
      <c r="L55" s="341"/>
      <c r="M55" s="341"/>
      <c r="N55" s="341"/>
      <c r="O55" s="342" t="s">
        <v>367</v>
      </c>
      <c r="P55" s="342"/>
      <c r="Q55" s="350"/>
      <c r="R55" s="125">
        <v>1</v>
      </c>
      <c r="S55" s="125">
        <v>5</v>
      </c>
      <c r="T55" s="39">
        <v>70</v>
      </c>
      <c r="U55" s="39">
        <v>60</v>
      </c>
      <c r="V55" s="39"/>
      <c r="W55" s="29">
        <v>20</v>
      </c>
      <c r="X55" s="24">
        <v>13</v>
      </c>
      <c r="Y55" s="143">
        <f t="shared" si="1"/>
        <v>14.1</v>
      </c>
      <c r="Z55" s="125">
        <v>3</v>
      </c>
      <c r="AA55" s="125" t="s">
        <v>68</v>
      </c>
      <c r="AB55" s="125">
        <v>2</v>
      </c>
      <c r="AC55" s="125" t="s">
        <v>68</v>
      </c>
      <c r="AD55" s="125">
        <v>3</v>
      </c>
      <c r="AE55" s="125" t="s">
        <v>70</v>
      </c>
      <c r="AF55" s="125" t="s">
        <v>71</v>
      </c>
      <c r="AG55" s="125">
        <v>4</v>
      </c>
      <c r="AH55" s="186">
        <v>13</v>
      </c>
      <c r="AI55" s="163">
        <f t="shared" si="0"/>
        <v>17.478571428571428</v>
      </c>
      <c r="AJ55" s="205">
        <v>2</v>
      </c>
      <c r="AK55" s="236">
        <v>15</v>
      </c>
      <c r="AL55" s="236">
        <v>12</v>
      </c>
      <c r="AM55" s="231">
        <v>18</v>
      </c>
      <c r="AN55" s="207">
        <f t="shared" si="3"/>
        <v>16.600000000000001</v>
      </c>
      <c r="AO55" s="206"/>
    </row>
    <row r="56" spans="1:41" ht="16" thickBot="1">
      <c r="H56" s="341" t="s">
        <v>516</v>
      </c>
      <c r="I56" s="341"/>
      <c r="J56" s="341"/>
      <c r="K56" s="341"/>
      <c r="L56" s="341"/>
      <c r="M56" s="341"/>
      <c r="N56" s="341"/>
      <c r="R56" s="125">
        <v>0</v>
      </c>
      <c r="S56" s="125"/>
      <c r="T56" s="125"/>
      <c r="U56" s="125"/>
      <c r="V56" s="125"/>
      <c r="W56" s="29">
        <v>15</v>
      </c>
      <c r="X56" s="24">
        <v>12</v>
      </c>
      <c r="Y56" s="143">
        <f t="shared" si="1"/>
        <v>8.25</v>
      </c>
      <c r="Z56" s="125"/>
      <c r="AA56" s="125">
        <v>0</v>
      </c>
      <c r="AB56" s="125"/>
      <c r="AC56" s="125">
        <v>0</v>
      </c>
      <c r="AD56" s="125"/>
      <c r="AE56" s="125">
        <v>0</v>
      </c>
      <c r="AF56" s="125">
        <v>0</v>
      </c>
      <c r="AG56" s="125"/>
      <c r="AH56" s="186"/>
      <c r="AI56" s="163">
        <f t="shared" si="0"/>
        <v>0</v>
      </c>
      <c r="AJ56" s="205"/>
      <c r="AK56" s="236">
        <v>0</v>
      </c>
      <c r="AL56" s="236">
        <v>0</v>
      </c>
      <c r="AM56" s="231"/>
      <c r="AN56" s="207">
        <f t="shared" si="3"/>
        <v>0</v>
      </c>
      <c r="AO56" s="206"/>
    </row>
    <row r="57" spans="1:41">
      <c r="W57" s="37"/>
      <c r="X57" s="38"/>
      <c r="AG57" s="195"/>
      <c r="AH57" s="196"/>
      <c r="AI57" s="197"/>
      <c r="AJ57" s="205"/>
      <c r="AK57" s="234"/>
      <c r="AL57" s="234"/>
      <c r="AM57" s="231"/>
      <c r="AN57" s="133"/>
    </row>
    <row r="58" spans="1:41">
      <c r="T58" s="35"/>
      <c r="U58" s="36"/>
      <c r="V58" s="36"/>
      <c r="AG58" s="123"/>
      <c r="AH58" s="186"/>
      <c r="AI58" s="163"/>
      <c r="AJ58" s="205"/>
      <c r="AK58" s="234"/>
      <c r="AL58" s="234"/>
      <c r="AM58" s="231"/>
      <c r="AN58" s="133"/>
    </row>
    <row r="59" spans="1:41">
      <c r="T59" s="35"/>
      <c r="U59" s="36"/>
      <c r="V59" s="36"/>
      <c r="AG59" s="123"/>
      <c r="AH59" s="186"/>
      <c r="AI59" s="163"/>
      <c r="AJ59" s="205"/>
      <c r="AK59" s="234"/>
      <c r="AL59" s="234"/>
      <c r="AM59" s="231"/>
      <c r="AN59" s="133"/>
    </row>
    <row r="60" spans="1:41">
      <c r="T60" s="35"/>
      <c r="U60" s="36"/>
      <c r="V60" s="36"/>
      <c r="AG60" s="123"/>
      <c r="AH60" s="186"/>
      <c r="AI60" s="163"/>
      <c r="AJ60" s="205"/>
      <c r="AK60" s="234"/>
      <c r="AL60" s="234"/>
      <c r="AM60" s="231"/>
      <c r="AN60" s="133"/>
    </row>
    <row r="61" spans="1:41">
      <c r="AH61" s="186"/>
      <c r="AI61" s="163"/>
    </row>
    <row r="62" spans="1:41">
      <c r="AH62" s="186"/>
      <c r="AI62" s="163"/>
    </row>
    <row r="63" spans="1:41">
      <c r="AH63" s="186"/>
      <c r="AI63" s="163"/>
    </row>
    <row r="64" spans="1:41">
      <c r="AH64" s="186"/>
      <c r="AI64" s="163"/>
    </row>
    <row r="65" spans="34:35">
      <c r="AH65" s="186"/>
      <c r="AI65" s="163"/>
    </row>
  </sheetData>
  <mergeCells count="192">
    <mergeCell ref="A55:B55"/>
    <mergeCell ref="C55:G55"/>
    <mergeCell ref="H55:N55"/>
    <mergeCell ref="O55:Q55"/>
    <mergeCell ref="H56:N56"/>
    <mergeCell ref="A53:B53"/>
    <mergeCell ref="C53:G53"/>
    <mergeCell ref="H53:N53"/>
    <mergeCell ref="O53:Q53"/>
    <mergeCell ref="A54:B54"/>
    <mergeCell ref="C54:G54"/>
    <mergeCell ref="H54:N54"/>
    <mergeCell ref="O54:Q54"/>
    <mergeCell ref="A51:B51"/>
    <mergeCell ref="C51:G51"/>
    <mergeCell ref="H51:N51"/>
    <mergeCell ref="O51:Q51"/>
    <mergeCell ref="A52:B52"/>
    <mergeCell ref="C52:G52"/>
    <mergeCell ref="H52:N52"/>
    <mergeCell ref="O52:Q52"/>
    <mergeCell ref="A49:B49"/>
    <mergeCell ref="C49:G49"/>
    <mergeCell ref="H49:N49"/>
    <mergeCell ref="O49:Q49"/>
    <mergeCell ref="A50:B50"/>
    <mergeCell ref="C50:G50"/>
    <mergeCell ref="H50:N50"/>
    <mergeCell ref="O50:Q50"/>
    <mergeCell ref="A47:B47"/>
    <mergeCell ref="C47:G47"/>
    <mergeCell ref="H47:N47"/>
    <mergeCell ref="O47:Q47"/>
    <mergeCell ref="A48:B48"/>
    <mergeCell ref="C48:G48"/>
    <mergeCell ref="H48:N48"/>
    <mergeCell ref="O48:Q48"/>
    <mergeCell ref="A45:B45"/>
    <mergeCell ref="C45:G45"/>
    <mergeCell ref="H45:N45"/>
    <mergeCell ref="O45:Q45"/>
    <mergeCell ref="A46:B46"/>
    <mergeCell ref="C46:G46"/>
    <mergeCell ref="H46:N46"/>
    <mergeCell ref="O46:Q46"/>
    <mergeCell ref="A43:B43"/>
    <mergeCell ref="C43:G43"/>
    <mergeCell ref="H43:N43"/>
    <mergeCell ref="O43:Q43"/>
    <mergeCell ref="A44:B44"/>
    <mergeCell ref="C44:G44"/>
    <mergeCell ref="H44:N44"/>
    <mergeCell ref="O44:Q44"/>
    <mergeCell ref="A41:B41"/>
    <mergeCell ref="C41:G41"/>
    <mergeCell ref="H41:N41"/>
    <mergeCell ref="O41:Q41"/>
    <mergeCell ref="A42:B42"/>
    <mergeCell ref="C42:G42"/>
    <mergeCell ref="H42:N42"/>
    <mergeCell ref="O42:Q42"/>
    <mergeCell ref="A39:B39"/>
    <mergeCell ref="C39:G39"/>
    <mergeCell ref="H39:N39"/>
    <mergeCell ref="O39:Q39"/>
    <mergeCell ref="A40:B40"/>
    <mergeCell ref="C40:G40"/>
    <mergeCell ref="H40:N40"/>
    <mergeCell ref="O40:Q40"/>
    <mergeCell ref="A37:B37"/>
    <mergeCell ref="C37:G37"/>
    <mergeCell ref="H37:N37"/>
    <mergeCell ref="O37:Q37"/>
    <mergeCell ref="A38:B38"/>
    <mergeCell ref="C38:G38"/>
    <mergeCell ref="H38:N38"/>
    <mergeCell ref="O38:Q38"/>
    <mergeCell ref="A35:B35"/>
    <mergeCell ref="C35:G35"/>
    <mergeCell ref="H35:N35"/>
    <mergeCell ref="O35:Q35"/>
    <mergeCell ref="A36:B36"/>
    <mergeCell ref="C36:G36"/>
    <mergeCell ref="H36:N36"/>
    <mergeCell ref="O36:Q36"/>
    <mergeCell ref="A33:B33"/>
    <mergeCell ref="C33:G33"/>
    <mergeCell ref="H33:N33"/>
    <mergeCell ref="O33:Q33"/>
    <mergeCell ref="A34:B34"/>
    <mergeCell ref="C34:G34"/>
    <mergeCell ref="H34:N34"/>
    <mergeCell ref="O34:Q34"/>
    <mergeCell ref="A31:B31"/>
    <mergeCell ref="C31:G31"/>
    <mergeCell ref="H31:N31"/>
    <mergeCell ref="O31:Q31"/>
    <mergeCell ref="A32:B32"/>
    <mergeCell ref="C32:G32"/>
    <mergeCell ref="H32:N32"/>
    <mergeCell ref="O32:Q32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  <mergeCell ref="A11:D11"/>
    <mergeCell ref="E11:K11"/>
    <mergeCell ref="L11:M11"/>
    <mergeCell ref="P11:Q11"/>
  </mergeCells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DA2</vt:lpstr>
      <vt:lpstr>DA2Lab</vt:lpstr>
      <vt:lpstr>MF</vt:lpstr>
      <vt:lpstr>MFLab</vt:lpstr>
      <vt:lpstr>AED</vt:lpstr>
      <vt:lpstr>EDa</vt:lpstr>
      <vt:lpstr>EDb</vt:lpstr>
      <vt:lpstr>EDaLab</vt:lpstr>
      <vt:lpstr>EDbLab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Corrales</cp:lastModifiedBy>
  <cp:lastPrinted>2015-07-16T16:41:52Z</cp:lastPrinted>
  <dcterms:created xsi:type="dcterms:W3CDTF">2015-03-18T12:33:41Z</dcterms:created>
  <dcterms:modified xsi:type="dcterms:W3CDTF">2015-07-25T00:47:31Z</dcterms:modified>
</cp:coreProperties>
</file>