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240" yWindow="-80" windowWidth="24700" windowHeight="13960" activeTab="1"/>
  </bookViews>
  <sheets>
    <sheet name="TeoriaED" sheetId="3" r:id="rId1"/>
    <sheet name="LabsED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73" i="2"/>
  <c r="I73"/>
  <c r="W73"/>
  <c r="Q105"/>
  <c r="X142"/>
  <c r="X141"/>
  <c r="X140"/>
  <c r="X139"/>
  <c r="X138"/>
  <c r="X137"/>
  <c r="X136"/>
  <c r="Q135"/>
  <c r="I135"/>
  <c r="W135"/>
  <c r="X135"/>
  <c r="X134"/>
  <c r="X133"/>
  <c r="X132"/>
  <c r="Q131"/>
  <c r="I131"/>
  <c r="W131"/>
  <c r="X131"/>
  <c r="Q130"/>
  <c r="I130"/>
  <c r="W130"/>
  <c r="X130"/>
  <c r="X129"/>
  <c r="Q128"/>
  <c r="I128"/>
  <c r="W128"/>
  <c r="X128"/>
  <c r="X127"/>
  <c r="X126"/>
  <c r="Q125"/>
  <c r="I125"/>
  <c r="W125"/>
  <c r="X125"/>
  <c r="Q124"/>
  <c r="I124"/>
  <c r="W124"/>
  <c r="X124"/>
  <c r="X123"/>
  <c r="X122"/>
  <c r="X121"/>
  <c r="X120"/>
  <c r="X115"/>
  <c r="Q114"/>
  <c r="I114"/>
  <c r="W114"/>
  <c r="X114"/>
  <c r="X113"/>
  <c r="Q112"/>
  <c r="I112"/>
  <c r="W112"/>
  <c r="X112"/>
  <c r="X111"/>
  <c r="X110"/>
  <c r="Q109"/>
  <c r="I109"/>
  <c r="W109"/>
  <c r="X109"/>
  <c r="X108"/>
  <c r="Q107"/>
  <c r="I107"/>
  <c r="W107"/>
  <c r="X107"/>
  <c r="Q106"/>
  <c r="I106"/>
  <c r="W106"/>
  <c r="X106"/>
  <c r="I105"/>
  <c r="W105"/>
  <c r="X105"/>
  <c r="X104"/>
  <c r="X103"/>
  <c r="Q102"/>
  <c r="I102"/>
  <c r="X102"/>
  <c r="X101"/>
  <c r="X100"/>
  <c r="X99"/>
  <c r="X98"/>
  <c r="Q97"/>
  <c r="I97"/>
  <c r="W97"/>
  <c r="X97"/>
  <c r="X91"/>
  <c r="X90"/>
  <c r="Q89"/>
  <c r="I89"/>
  <c r="W89"/>
  <c r="X89"/>
  <c r="Q88"/>
  <c r="I88"/>
  <c r="W88"/>
  <c r="X88"/>
  <c r="X87"/>
  <c r="Q86"/>
  <c r="I86"/>
  <c r="W86"/>
  <c r="X86"/>
  <c r="Q85"/>
  <c r="I85"/>
  <c r="W85"/>
  <c r="X85"/>
  <c r="X84"/>
  <c r="X83"/>
  <c r="Q82"/>
  <c r="I82"/>
  <c r="W82"/>
  <c r="X82"/>
  <c r="X81"/>
  <c r="X80"/>
  <c r="X79"/>
  <c r="Q78"/>
  <c r="I78"/>
  <c r="W78"/>
  <c r="X78"/>
  <c r="X77"/>
  <c r="X76"/>
  <c r="Q75"/>
  <c r="I75"/>
  <c r="W75"/>
  <c r="X75"/>
  <c r="Q74"/>
  <c r="I74"/>
  <c r="W74"/>
  <c r="X74"/>
  <c r="X73"/>
  <c r="Q72"/>
  <c r="I72"/>
  <c r="W72"/>
  <c r="X72"/>
  <c r="X66"/>
  <c r="X65"/>
  <c r="X64"/>
  <c r="X63"/>
  <c r="X62"/>
  <c r="X61"/>
  <c r="Q60"/>
  <c r="I60"/>
  <c r="W60"/>
  <c r="X60"/>
  <c r="Q59"/>
  <c r="I59"/>
  <c r="W59"/>
  <c r="X59"/>
  <c r="I58"/>
  <c r="Q58"/>
  <c r="X58"/>
  <c r="Q57"/>
  <c r="I57"/>
  <c r="W57"/>
  <c r="X57"/>
  <c r="Q56"/>
  <c r="I56"/>
  <c r="X56"/>
  <c r="Q55"/>
  <c r="I55"/>
  <c r="W55"/>
  <c r="X55"/>
  <c r="Q54"/>
  <c r="I54"/>
  <c r="W54"/>
  <c r="X54"/>
  <c r="Q53"/>
  <c r="I53"/>
  <c r="W53"/>
  <c r="X53"/>
  <c r="Q52"/>
  <c r="I52"/>
  <c r="X52"/>
  <c r="X51"/>
  <c r="Q50"/>
  <c r="I50"/>
  <c r="W50"/>
  <c r="X50"/>
  <c r="X49"/>
  <c r="X48"/>
  <c r="X44"/>
  <c r="X43"/>
  <c r="X42"/>
  <c r="X41"/>
  <c r="Q40"/>
  <c r="I40"/>
  <c r="W40"/>
  <c r="X40"/>
  <c r="X39"/>
  <c r="X38"/>
  <c r="X37"/>
  <c r="X36"/>
  <c r="Q35"/>
  <c r="I35"/>
  <c r="W35"/>
  <c r="X35"/>
  <c r="X34"/>
  <c r="Q33"/>
  <c r="I33"/>
  <c r="W33"/>
  <c r="X33"/>
  <c r="X32"/>
  <c r="Q31"/>
  <c r="I31"/>
  <c r="W31"/>
  <c r="X31"/>
  <c r="Q30"/>
  <c r="I30"/>
  <c r="W30"/>
  <c r="X30"/>
  <c r="Q29"/>
  <c r="I29"/>
  <c r="W29"/>
  <c r="X29"/>
  <c r="X28"/>
  <c r="Q27"/>
  <c r="I27"/>
  <c r="W27"/>
  <c r="X27"/>
  <c r="Q26"/>
  <c r="I26"/>
  <c r="W26"/>
  <c r="X26"/>
  <c r="X25"/>
  <c r="X18"/>
  <c r="Q17"/>
  <c r="I17"/>
  <c r="W17"/>
  <c r="X17"/>
  <c r="X16"/>
  <c r="X15"/>
  <c r="X14"/>
  <c r="Q13"/>
  <c r="I13"/>
  <c r="X13"/>
  <c r="X12"/>
  <c r="X11"/>
  <c r="X10"/>
  <c r="X9"/>
  <c r="Q8"/>
  <c r="I8"/>
  <c r="W8"/>
  <c r="X8"/>
  <c r="Q7"/>
  <c r="I7"/>
  <c r="X7"/>
  <c r="Q6"/>
  <c r="I6"/>
  <c r="X6"/>
  <c r="X5"/>
  <c r="X19"/>
  <c r="Q4"/>
  <c r="I4"/>
  <c r="W4"/>
  <c r="X4"/>
  <c r="Q81"/>
  <c r="I81"/>
  <c r="Q139"/>
  <c r="Q138"/>
  <c r="Q137"/>
  <c r="Q136"/>
  <c r="Q134"/>
  <c r="Q133"/>
  <c r="Q132"/>
  <c r="Q129"/>
  <c r="Q127"/>
  <c r="Q126"/>
  <c r="Q123"/>
  <c r="Q122"/>
  <c r="Q121"/>
  <c r="Q120"/>
  <c r="Q115"/>
  <c r="Q113"/>
  <c r="Q111"/>
  <c r="Q110"/>
  <c r="Q108"/>
  <c r="Q104"/>
  <c r="Q103"/>
  <c r="Q101"/>
  <c r="Q100"/>
  <c r="Q99"/>
  <c r="Q98"/>
  <c r="Q66"/>
  <c r="Q65"/>
  <c r="Q64"/>
  <c r="Q63"/>
  <c r="Q62"/>
  <c r="Q61"/>
  <c r="Q51"/>
  <c r="Q49"/>
  <c r="Q48"/>
  <c r="Q44"/>
  <c r="Q43"/>
  <c r="Q42"/>
  <c r="Q41"/>
  <c r="Q39"/>
  <c r="Q38"/>
  <c r="Q37"/>
  <c r="Q36"/>
  <c r="Q34"/>
  <c r="Q32"/>
  <c r="Q28"/>
  <c r="Q25"/>
  <c r="Q19"/>
  <c r="Q18"/>
  <c r="Q16"/>
  <c r="Q15"/>
  <c r="Q14"/>
  <c r="Q12"/>
  <c r="Q11"/>
  <c r="Q10"/>
  <c r="Q9"/>
  <c r="Q5"/>
  <c r="Q3"/>
  <c r="Q90"/>
  <c r="Q87"/>
  <c r="Q84"/>
  <c r="Q83"/>
  <c r="Q80"/>
  <c r="Q79"/>
  <c r="Q77"/>
  <c r="Q76"/>
  <c r="Q91"/>
  <c r="I83"/>
  <c r="I139"/>
  <c r="I138"/>
  <c r="I136"/>
  <c r="I134"/>
  <c r="I133"/>
  <c r="I132"/>
  <c r="I129"/>
  <c r="I127"/>
  <c r="I126"/>
  <c r="I123"/>
  <c r="I122"/>
  <c r="I121"/>
  <c r="I120"/>
  <c r="I137"/>
  <c r="I18"/>
  <c r="I62"/>
  <c r="I42"/>
  <c r="I19"/>
  <c r="I16"/>
  <c r="I15"/>
  <c r="I14"/>
  <c r="I12"/>
  <c r="I11"/>
  <c r="I10"/>
  <c r="I5"/>
  <c r="I3"/>
  <c r="I141"/>
  <c r="I140"/>
  <c r="I113"/>
  <c r="I111"/>
  <c r="I110"/>
  <c r="I108"/>
  <c r="I104"/>
  <c r="I103"/>
  <c r="I101"/>
  <c r="I100"/>
  <c r="I99"/>
  <c r="I98"/>
  <c r="I91"/>
  <c r="I90"/>
  <c r="I87"/>
  <c r="I84"/>
  <c r="I80"/>
  <c r="I79"/>
  <c r="I77"/>
  <c r="I76"/>
  <c r="I65"/>
  <c r="I64"/>
  <c r="I63"/>
  <c r="I61"/>
  <c r="I51"/>
  <c r="I49"/>
  <c r="I48"/>
  <c r="I44"/>
  <c r="I43"/>
  <c r="I41"/>
  <c r="I39"/>
  <c r="I38"/>
  <c r="I37"/>
  <c r="I36"/>
  <c r="I34"/>
  <c r="I32"/>
  <c r="I28"/>
  <c r="I25"/>
  <c r="O166" i="3"/>
  <c r="O165"/>
  <c r="AR111"/>
  <c r="AT111"/>
  <c r="AR150"/>
  <c r="AT150"/>
  <c r="AE150"/>
  <c r="O150"/>
  <c r="AU150"/>
  <c r="AR149"/>
  <c r="AT149"/>
  <c r="AE149"/>
  <c r="O149"/>
  <c r="AU149"/>
  <c r="AR148"/>
  <c r="AT148"/>
  <c r="AE148"/>
  <c r="O148"/>
  <c r="AU148"/>
  <c r="AR147"/>
  <c r="AT147"/>
  <c r="AE147"/>
  <c r="O147"/>
  <c r="AU147"/>
  <c r="AR146"/>
  <c r="AT146"/>
  <c r="AE146"/>
  <c r="O146"/>
  <c r="AU146"/>
  <c r="AR145"/>
  <c r="AT145"/>
  <c r="AE145"/>
  <c r="O145"/>
  <c r="AU145"/>
  <c r="AR144"/>
  <c r="AT144"/>
  <c r="AE144"/>
  <c r="O144"/>
  <c r="AU144"/>
  <c r="AR143"/>
  <c r="AT143"/>
  <c r="AE143"/>
  <c r="O143"/>
  <c r="AU143"/>
  <c r="AR142"/>
  <c r="AT142"/>
  <c r="AE142"/>
  <c r="O142"/>
  <c r="AU142"/>
  <c r="AR141"/>
  <c r="AT141"/>
  <c r="AE141"/>
  <c r="O141"/>
  <c r="AU141"/>
  <c r="AR140"/>
  <c r="AT140"/>
  <c r="O140"/>
  <c r="AE140"/>
  <c r="AU140"/>
  <c r="AR139"/>
  <c r="AT139"/>
  <c r="AE139"/>
  <c r="O139"/>
  <c r="AU139"/>
  <c r="AR138"/>
  <c r="AT138"/>
  <c r="AE138"/>
  <c r="O138"/>
  <c r="AU138"/>
  <c r="AR137"/>
  <c r="AT137"/>
  <c r="AE137"/>
  <c r="O137"/>
  <c r="AU137"/>
  <c r="AR136"/>
  <c r="AT136"/>
  <c r="AE136"/>
  <c r="O136"/>
  <c r="AU136"/>
  <c r="AR135"/>
  <c r="AT135"/>
  <c r="AE135"/>
  <c r="O135"/>
  <c r="AU135"/>
  <c r="AR133"/>
  <c r="AT133"/>
  <c r="AE133"/>
  <c r="O133"/>
  <c r="AU133"/>
  <c r="AR132"/>
  <c r="AT132"/>
  <c r="AE132"/>
  <c r="O132"/>
  <c r="AU132"/>
  <c r="AR131"/>
  <c r="AT131"/>
  <c r="AE131"/>
  <c r="O131"/>
  <c r="AU131"/>
  <c r="AR130"/>
  <c r="AT130"/>
  <c r="AE130"/>
  <c r="O130"/>
  <c r="AU130"/>
  <c r="AR129"/>
  <c r="AT129"/>
  <c r="AE129"/>
  <c r="O129"/>
  <c r="AU129"/>
  <c r="AR128"/>
  <c r="AT128"/>
  <c r="AE128"/>
  <c r="O128"/>
  <c r="AU128"/>
  <c r="AR127"/>
  <c r="AT127"/>
  <c r="AE127"/>
  <c r="O127"/>
  <c r="AU127"/>
  <c r="AR126"/>
  <c r="AT126"/>
  <c r="AE126"/>
  <c r="O126"/>
  <c r="AU126"/>
  <c r="AR125"/>
  <c r="AT125"/>
  <c r="AE125"/>
  <c r="O125"/>
  <c r="AU125"/>
  <c r="AR124"/>
  <c r="AT124"/>
  <c r="AE124"/>
  <c r="O124"/>
  <c r="AU124"/>
  <c r="AR123"/>
  <c r="AT123"/>
  <c r="AE123"/>
  <c r="O123"/>
  <c r="AU123"/>
  <c r="AR122"/>
  <c r="AT122"/>
  <c r="AE122"/>
  <c r="O122"/>
  <c r="AU122"/>
  <c r="AR121"/>
  <c r="AT121"/>
  <c r="AE121"/>
  <c r="O121"/>
  <c r="AU121"/>
  <c r="AR120"/>
  <c r="AT120"/>
  <c r="AE120"/>
  <c r="O120"/>
  <c r="AU120"/>
  <c r="AR119"/>
  <c r="AT119"/>
  <c r="AE119"/>
  <c r="O119"/>
  <c r="AU119"/>
  <c r="AR118"/>
  <c r="AT118"/>
  <c r="AE118"/>
  <c r="O118"/>
  <c r="AU118"/>
  <c r="AR117"/>
  <c r="AT117"/>
  <c r="AE117"/>
  <c r="O117"/>
  <c r="AU117"/>
  <c r="AR116"/>
  <c r="AT116"/>
  <c r="AE116"/>
  <c r="O116"/>
  <c r="AU116"/>
  <c r="AR115"/>
  <c r="AT115"/>
  <c r="AE115"/>
  <c r="O115"/>
  <c r="AU115"/>
  <c r="AR114"/>
  <c r="AT114"/>
  <c r="AE114"/>
  <c r="O114"/>
  <c r="AU114"/>
  <c r="AR113"/>
  <c r="AT113"/>
  <c r="AE113"/>
  <c r="O113"/>
  <c r="AU113"/>
  <c r="AR112"/>
  <c r="AT112"/>
  <c r="AE112"/>
  <c r="O112"/>
  <c r="AU112"/>
  <c r="AE111"/>
  <c r="O111"/>
  <c r="AU111"/>
  <c r="AR110"/>
  <c r="AT110"/>
  <c r="AE110"/>
  <c r="O110"/>
  <c r="AU110"/>
  <c r="AR109"/>
  <c r="AT109"/>
  <c r="AE109"/>
  <c r="O109"/>
  <c r="AU109"/>
  <c r="AR108"/>
  <c r="AT108"/>
  <c r="AE108"/>
  <c r="O108"/>
  <c r="AU108"/>
  <c r="AR107"/>
  <c r="AT107"/>
  <c r="AE107"/>
  <c r="O107"/>
  <c r="AU107"/>
  <c r="AR106"/>
  <c r="AT106"/>
  <c r="AE106"/>
  <c r="O106"/>
  <c r="AU106"/>
  <c r="AR105"/>
  <c r="AT105"/>
  <c r="AE105"/>
  <c r="O105"/>
  <c r="AU105"/>
  <c r="AR104"/>
  <c r="AT104"/>
  <c r="AE104"/>
  <c r="O104"/>
  <c r="AU104"/>
  <c r="AR103"/>
  <c r="AT103"/>
  <c r="AE103"/>
  <c r="O103"/>
  <c r="AU103"/>
  <c r="AR102"/>
  <c r="AT102"/>
  <c r="AE102"/>
  <c r="O102"/>
  <c r="AU102"/>
  <c r="AR101"/>
  <c r="AT101"/>
  <c r="AE101"/>
  <c r="O101"/>
  <c r="AU101"/>
  <c r="AR100"/>
  <c r="AT100"/>
  <c r="AE100"/>
  <c r="O100"/>
  <c r="AU100"/>
  <c r="AR99"/>
  <c r="AT99"/>
  <c r="AE99"/>
  <c r="O99"/>
  <c r="AU99"/>
  <c r="AR98"/>
  <c r="AT98"/>
  <c r="AE98"/>
  <c r="O98"/>
  <c r="AU98"/>
  <c r="AR97"/>
  <c r="AT97"/>
  <c r="AE97"/>
  <c r="O97"/>
  <c r="AU97"/>
  <c r="AR96"/>
  <c r="AT96"/>
  <c r="AE96"/>
  <c r="O96"/>
  <c r="AU96"/>
  <c r="AR95"/>
  <c r="AT95"/>
  <c r="AE95"/>
  <c r="O95"/>
  <c r="AU95"/>
  <c r="AR94"/>
  <c r="AT94"/>
  <c r="AE94"/>
  <c r="O94"/>
  <c r="AU94"/>
  <c r="AR93"/>
  <c r="AT93"/>
  <c r="AE93"/>
  <c r="O93"/>
  <c r="AU93"/>
  <c r="AR92"/>
  <c r="AT92"/>
  <c r="AE92"/>
  <c r="O92"/>
  <c r="AU92"/>
  <c r="AR91"/>
  <c r="AT91"/>
  <c r="AE91"/>
  <c r="O91"/>
  <c r="AU91"/>
  <c r="AR90"/>
  <c r="AT90"/>
  <c r="AE90"/>
  <c r="O90"/>
  <c r="AU90"/>
  <c r="AR89"/>
  <c r="AT89"/>
  <c r="AE89"/>
  <c r="O89"/>
  <c r="AU89"/>
  <c r="AR88"/>
  <c r="AT88"/>
  <c r="AE88"/>
  <c r="O88"/>
  <c r="AU88"/>
  <c r="AR87"/>
  <c r="AT87"/>
  <c r="AE87"/>
  <c r="O87"/>
  <c r="AU87"/>
  <c r="AR86"/>
  <c r="AT86"/>
  <c r="AE86"/>
  <c r="O86"/>
  <c r="AU86"/>
  <c r="AR85"/>
  <c r="AT85"/>
  <c r="AE85"/>
  <c r="O85"/>
  <c r="AU85"/>
  <c r="AR84"/>
  <c r="AT84"/>
  <c r="AE84"/>
  <c r="O84"/>
  <c r="AU84"/>
  <c r="AR83"/>
  <c r="AT83"/>
  <c r="AE83"/>
  <c r="O83"/>
  <c r="AU83"/>
  <c r="AR82"/>
  <c r="AT82"/>
  <c r="AE82"/>
  <c r="O82"/>
  <c r="AU82"/>
  <c r="AR81"/>
  <c r="AT81"/>
  <c r="AE81"/>
  <c r="O81"/>
  <c r="AU81"/>
  <c r="AR80"/>
  <c r="AT80"/>
  <c r="AE80"/>
  <c r="O80"/>
  <c r="AU80"/>
  <c r="AR79"/>
  <c r="AT79"/>
  <c r="AE79"/>
  <c r="O79"/>
  <c r="AU79"/>
  <c r="AU78"/>
  <c r="AE56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O42"/>
  <c r="AE42"/>
  <c r="AE43"/>
  <c r="AE44"/>
  <c r="AE45"/>
  <c r="AE46"/>
  <c r="AE47"/>
  <c r="AE48"/>
  <c r="AE49"/>
  <c r="AE50"/>
  <c r="AE51"/>
  <c r="AE52"/>
  <c r="AE53"/>
  <c r="AE54"/>
  <c r="AE55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7"/>
  <c r="O43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7"/>
  <c r="AU77"/>
  <c r="AR76"/>
  <c r="AT76"/>
  <c r="AE76"/>
  <c r="O76"/>
  <c r="AU76"/>
  <c r="AR75"/>
  <c r="AT75"/>
  <c r="AU75"/>
  <c r="AR74"/>
  <c r="AT74"/>
  <c r="AU74"/>
  <c r="AR73"/>
  <c r="AT73"/>
  <c r="AU73"/>
  <c r="AR72"/>
  <c r="AT72"/>
  <c r="AU72"/>
  <c r="AR71"/>
  <c r="AT71"/>
  <c r="AU71"/>
  <c r="AR70"/>
  <c r="AT70"/>
  <c r="AU70"/>
  <c r="AR69"/>
  <c r="AT69"/>
  <c r="AU69"/>
  <c r="AR68"/>
  <c r="AT68"/>
  <c r="AU68"/>
  <c r="AR67"/>
  <c r="AT67"/>
  <c r="AU67"/>
  <c r="AR66"/>
  <c r="AT66"/>
  <c r="AU66"/>
  <c r="AR65"/>
  <c r="AT65"/>
  <c r="AU65"/>
  <c r="AR64"/>
  <c r="AT64"/>
  <c r="AU64"/>
  <c r="AR63"/>
  <c r="AT63"/>
  <c r="AU63"/>
  <c r="AR62"/>
  <c r="AT62"/>
  <c r="AU62"/>
  <c r="AR61"/>
  <c r="AT61"/>
  <c r="AU61"/>
  <c r="AR60"/>
  <c r="AT60"/>
  <c r="AU60"/>
  <c r="AR59"/>
  <c r="AT59"/>
  <c r="AU59"/>
  <c r="AR58"/>
  <c r="AT58"/>
  <c r="AU58"/>
  <c r="AR57"/>
  <c r="AT57"/>
  <c r="AU57"/>
  <c r="AR56"/>
  <c r="AT56"/>
  <c r="AU56"/>
  <c r="AR55"/>
  <c r="AT55"/>
  <c r="AU55"/>
  <c r="AR54"/>
  <c r="AT54"/>
  <c r="AU54"/>
  <c r="AR53"/>
  <c r="AT53"/>
  <c r="AU53"/>
  <c r="AR52"/>
  <c r="AT52"/>
  <c r="AU52"/>
  <c r="AR51"/>
  <c r="AT51"/>
  <c r="AU51"/>
  <c r="AR50"/>
  <c r="AT50"/>
  <c r="AU50"/>
  <c r="AR49"/>
  <c r="AT49"/>
  <c r="AU49"/>
  <c r="AR48"/>
  <c r="AT48"/>
  <c r="AU48"/>
  <c r="AR47"/>
  <c r="AT47"/>
  <c r="AU47"/>
  <c r="AR46"/>
  <c r="AT46"/>
  <c r="AU46"/>
  <c r="AR45"/>
  <c r="AT45"/>
  <c r="AU45"/>
  <c r="AR44"/>
  <c r="AT44"/>
  <c r="AU44"/>
  <c r="AR43"/>
  <c r="AT43"/>
  <c r="AU43"/>
  <c r="AR42"/>
  <c r="AT42"/>
  <c r="AU42"/>
  <c r="AR41"/>
  <c r="AT41"/>
  <c r="AU41"/>
  <c r="AR40"/>
  <c r="AT40"/>
  <c r="AU40"/>
  <c r="AR39"/>
  <c r="AT39"/>
  <c r="AU39"/>
  <c r="AR38"/>
  <c r="AT38"/>
  <c r="AU38"/>
  <c r="AR37"/>
  <c r="AT37"/>
  <c r="AU37"/>
  <c r="AR36"/>
  <c r="AT36"/>
  <c r="AU36"/>
  <c r="AR35"/>
  <c r="AT35"/>
  <c r="AU35"/>
  <c r="AR34"/>
  <c r="AT34"/>
  <c r="AU34"/>
  <c r="AR33"/>
  <c r="AT33"/>
  <c r="AU33"/>
  <c r="AR32"/>
  <c r="AT32"/>
  <c r="AU32"/>
  <c r="AR31"/>
  <c r="AT31"/>
  <c r="AU31"/>
  <c r="AR30"/>
  <c r="AT30"/>
  <c r="AU30"/>
  <c r="AR29"/>
  <c r="AT29"/>
  <c r="AU29"/>
  <c r="AR28"/>
  <c r="AT28"/>
  <c r="AU28"/>
  <c r="AR27"/>
  <c r="AT27"/>
  <c r="AU27"/>
  <c r="AR26"/>
  <c r="AT26"/>
  <c r="AU26"/>
  <c r="AR25"/>
  <c r="AT25"/>
  <c r="AU25"/>
  <c r="AR24"/>
  <c r="AT24"/>
  <c r="AU24"/>
  <c r="AR23"/>
  <c r="AT23"/>
  <c r="AU23"/>
  <c r="AR22"/>
  <c r="AT22"/>
  <c r="AU22"/>
  <c r="AR21"/>
  <c r="AT21"/>
  <c r="AU21"/>
  <c r="AR20"/>
  <c r="AT20"/>
  <c r="AU20"/>
  <c r="AR19"/>
  <c r="AT19"/>
  <c r="AU19"/>
  <c r="AR18"/>
  <c r="AT18"/>
  <c r="AU18"/>
  <c r="AR17"/>
  <c r="AT17"/>
  <c r="AU17"/>
  <c r="AR16"/>
  <c r="AT16"/>
  <c r="AU16"/>
  <c r="AR15"/>
  <c r="AT15"/>
  <c r="AU15"/>
  <c r="AR14"/>
  <c r="AT14"/>
  <c r="AU14"/>
  <c r="AR13"/>
  <c r="AT13"/>
  <c r="AU13"/>
  <c r="AR12"/>
  <c r="AT12"/>
  <c r="AU12"/>
  <c r="AR11"/>
  <c r="AT11"/>
  <c r="AU11"/>
  <c r="AR10"/>
  <c r="AT10"/>
  <c r="AU10"/>
  <c r="AR9"/>
  <c r="AT9"/>
  <c r="AU9"/>
  <c r="AR8"/>
  <c r="AT8"/>
  <c r="AU8"/>
  <c r="AR7"/>
  <c r="AT7"/>
  <c r="AU7"/>
  <c r="AR6"/>
  <c r="AT6"/>
  <c r="AU6"/>
  <c r="AR5"/>
  <c r="AT5"/>
  <c r="AU5"/>
  <c r="AR4"/>
  <c r="AT4"/>
  <c r="AU4"/>
  <c r="AR3"/>
  <c r="AT3"/>
  <c r="AU3"/>
  <c r="AR151"/>
  <c r="AT151"/>
  <c r="AE151"/>
  <c r="O151"/>
  <c r="AU151"/>
  <c r="AR134"/>
  <c r="AT134"/>
  <c r="AE134"/>
  <c r="O134"/>
  <c r="AU134"/>
  <c r="AR77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2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2"/>
  <c r="N152"/>
  <c r="AD152"/>
  <c r="AE152"/>
  <c r="O152"/>
  <c r="AD77"/>
  <c r="N77"/>
  <c r="AE154"/>
  <c r="AE153"/>
  <c r="O154"/>
  <c r="P154"/>
  <c r="Q154"/>
  <c r="O153"/>
  <c r="P153"/>
  <c r="Q153"/>
  <c r="P75"/>
  <c r="Q75"/>
  <c r="P74"/>
  <c r="Q74"/>
  <c r="P73"/>
  <c r="Q73"/>
  <c r="P72"/>
  <c r="Q72"/>
  <c r="P71"/>
  <c r="Q71"/>
  <c r="P70"/>
  <c r="Q70"/>
  <c r="P69"/>
  <c r="Q69"/>
  <c r="P68"/>
  <c r="Q68"/>
  <c r="P67"/>
  <c r="Q67"/>
  <c r="P66"/>
  <c r="Q66"/>
  <c r="P65"/>
  <c r="Q65"/>
  <c r="P64"/>
  <c r="Q64"/>
  <c r="P63"/>
  <c r="Q63"/>
  <c r="P62"/>
  <c r="Q62"/>
  <c r="P61"/>
  <c r="Q61"/>
  <c r="P60"/>
  <c r="Q60"/>
  <c r="P59"/>
  <c r="Q59"/>
  <c r="P58"/>
  <c r="Q58"/>
  <c r="P57"/>
  <c r="Q57"/>
  <c r="P56"/>
  <c r="Q56"/>
  <c r="P55"/>
  <c r="Q55"/>
  <c r="P54"/>
  <c r="Q54"/>
  <c r="P53"/>
  <c r="Q53"/>
  <c r="P52"/>
  <c r="Q52"/>
  <c r="P51"/>
  <c r="Q51"/>
  <c r="P50"/>
  <c r="Q50"/>
  <c r="P49"/>
  <c r="Q49"/>
  <c r="P48"/>
  <c r="Q48"/>
  <c r="P47"/>
  <c r="Q47"/>
  <c r="P46"/>
  <c r="Q46"/>
  <c r="P45"/>
  <c r="Q45"/>
  <c r="P44"/>
  <c r="Q44"/>
  <c r="P43"/>
  <c r="Q43"/>
  <c r="P42"/>
  <c r="Q42"/>
  <c r="P41"/>
  <c r="Q41"/>
  <c r="P40"/>
  <c r="Q40"/>
  <c r="P39"/>
  <c r="Q39"/>
  <c r="P38"/>
  <c r="Q38"/>
  <c r="P37"/>
  <c r="Q37"/>
  <c r="P36"/>
  <c r="Q36"/>
  <c r="P35"/>
  <c r="Q35"/>
  <c r="P34"/>
  <c r="Q34"/>
  <c r="P33"/>
  <c r="Q33"/>
  <c r="P32"/>
  <c r="Q32"/>
  <c r="P31"/>
  <c r="Q31"/>
  <c r="P30"/>
  <c r="Q30"/>
  <c r="P29"/>
  <c r="Q29"/>
  <c r="P28"/>
  <c r="Q28"/>
  <c r="P27"/>
  <c r="Q27"/>
  <c r="P26"/>
  <c r="Q26"/>
  <c r="P25"/>
  <c r="Q25"/>
  <c r="P24"/>
  <c r="Q24"/>
  <c r="P23"/>
  <c r="Q23"/>
  <c r="P22"/>
  <c r="Q22"/>
  <c r="P21"/>
  <c r="Q21"/>
  <c r="P20"/>
  <c r="Q20"/>
  <c r="P19"/>
  <c r="Q19"/>
  <c r="P18"/>
  <c r="Q18"/>
  <c r="P17"/>
  <c r="Q17"/>
  <c r="P16"/>
  <c r="Q16"/>
  <c r="P15"/>
  <c r="Q15"/>
  <c r="P14"/>
  <c r="Q14"/>
  <c r="P13"/>
  <c r="Q13"/>
  <c r="P12"/>
  <c r="Q12"/>
  <c r="P11"/>
  <c r="Q11"/>
  <c r="P10"/>
  <c r="Q10"/>
  <c r="P9"/>
  <c r="Q9"/>
  <c r="P8"/>
  <c r="Q8"/>
  <c r="P7"/>
  <c r="Q7"/>
  <c r="P6"/>
  <c r="Q6"/>
  <c r="P5"/>
  <c r="Q5"/>
  <c r="P3"/>
  <c r="Q3"/>
  <c r="P4"/>
  <c r="Q4"/>
  <c r="P77"/>
  <c r="Q77"/>
</calcChain>
</file>

<file path=xl/sharedStrings.xml><?xml version="1.0" encoding="utf-8"?>
<sst xmlns="http://schemas.openxmlformats.org/spreadsheetml/2006/main" count="528" uniqueCount="309">
  <si>
    <t>f</t>
    <phoneticPr fontId="4" type="noConversion"/>
  </si>
  <si>
    <t>ANGLES PEREZ, ALEXANDER ALDEMAR</t>
  </si>
  <si>
    <t>APARICIO HUAMANTUNA, KARINA RUTH</t>
  </si>
  <si>
    <t>CARNERO MAYORGA, MANUEL FABIAN</t>
  </si>
  <si>
    <t>CUTIPA HUANCA, LUIS ALBERTO</t>
  </si>
  <si>
    <t>DELGADO BUSTAMANTE, JOSE LEORNARDO</t>
  </si>
  <si>
    <t>ZEVALLOS HERRERA, ANDRES FRANK</t>
    <phoneticPr fontId="4" type="noConversion"/>
  </si>
  <si>
    <t>JOVE ROMAN, LUIS DARWIN</t>
    <phoneticPr fontId="4" type="noConversion"/>
  </si>
  <si>
    <t>TICONA CORRALES, GABRIEL</t>
    <phoneticPr fontId="4" type="noConversion"/>
  </si>
  <si>
    <t>VALENCIA VILCA, YOISI MILAGROS</t>
  </si>
  <si>
    <t xml:space="preserve">VERGARA SANCHEZ, MAYRA ALEJANDRA </t>
  </si>
  <si>
    <t xml:space="preserve">CHARAJA HERENCIA, DIEGO GABRIEL </t>
  </si>
  <si>
    <t>CONDE SANCHEZ, ALONSO JESUS</t>
  </si>
  <si>
    <t xml:space="preserve">FALCON ESCALANTE, PAOLO FABRIZIO </t>
  </si>
  <si>
    <t>BAUTISTA TORRES, RENZO</t>
    <phoneticPr fontId="4" type="noConversion"/>
  </si>
  <si>
    <t>BuscaTexto</t>
    <phoneticPr fontId="4" type="noConversion"/>
  </si>
  <si>
    <t>6n+1</t>
    <phoneticPr fontId="4" type="noConversion"/>
  </si>
  <si>
    <t>DELGADO LAZO, MAURICIO SAUL</t>
  </si>
  <si>
    <t>DIAZ ALFARO, MARIA FERNANDA</t>
  </si>
  <si>
    <t>GAMIO NUÑEZ, FABIAN SEBASTIAN</t>
  </si>
  <si>
    <t xml:space="preserve">HUAYTA LAURA, LUIZ ARMANDO </t>
  </si>
  <si>
    <t>LLAZA MIRANDA, EDMUNDO AARON</t>
  </si>
  <si>
    <t>PANCA CAYO, HUGO ARNALDO</t>
  </si>
  <si>
    <t>ROMAÑA VILLA, MIGUEL</t>
  </si>
  <si>
    <t>SALAS RODRIGUEZ, ANTONY ALONSO</t>
  </si>
  <si>
    <t>NUÑEZ ALANYA, CAMILO RENATO</t>
  </si>
  <si>
    <t>REVILLA ARROYO, JONATHAN ANGELO</t>
  </si>
  <si>
    <t>CARITA POSADAS, SEBASTIAN ABEL</t>
  </si>
  <si>
    <t>IDME CALDERON, ROMEL DUDIKOFF</t>
  </si>
  <si>
    <t>ORTEGA ARAOZ, SERGIO ANDRE</t>
  </si>
  <si>
    <t xml:space="preserve">SOBERON OTAZU, DANIEL ALEXANDER </t>
  </si>
  <si>
    <t>TORRES DURAND, HECTOR GUIDO</t>
  </si>
  <si>
    <t>VARGAS MAMANI, MARCO ANTONIO</t>
  </si>
  <si>
    <t>PUMA CORNEJO, FERNANDO</t>
    <phoneticPr fontId="4" type="noConversion"/>
  </si>
  <si>
    <t>CELIS CARDENAS, NELSON MAURICIO</t>
    <phoneticPr fontId="4" type="noConversion"/>
  </si>
  <si>
    <t>NOA JARA, MAURICIO</t>
    <phoneticPr fontId="4" type="noConversion"/>
  </si>
  <si>
    <t>RODRIGUEZ MORON, ARLENE</t>
    <phoneticPr fontId="4" type="noConversion"/>
  </si>
  <si>
    <t>FUENTES GONZALES, EDWARD</t>
    <phoneticPr fontId="4" type="noConversion"/>
  </si>
  <si>
    <t>FUENTES GONZALES, EDWARD</t>
    <phoneticPr fontId="4" type="noConversion"/>
  </si>
  <si>
    <t>VILLANUEVA QUENAYA, JESUS</t>
    <phoneticPr fontId="4" type="noConversion"/>
  </si>
  <si>
    <t>HILPA PEREZ, YOHAN ERICK</t>
    <phoneticPr fontId="4" type="noConversion"/>
  </si>
  <si>
    <t>Teoria B</t>
  </si>
  <si>
    <t>MEJIA MAYTA, LUIS DANTE</t>
  </si>
  <si>
    <t xml:space="preserve">PILCO ZUÑIGA, FABRICIO MARTIN </t>
  </si>
  <si>
    <t>PUMACAYO GUTIERREZ, CRISTHIAN LUIS</t>
  </si>
  <si>
    <t>RODRIGUEZ MEDINA, DIEGO ALBERTO</t>
  </si>
  <si>
    <t>TALAVERA MANZANARES, LESLIE FAVIOLA</t>
  </si>
  <si>
    <t xml:space="preserve">TAPIA VALDIVIA, CESAR JOEL </t>
  </si>
  <si>
    <t xml:space="preserve">VERA CAHUANTICO, ANTONIO GONZALO </t>
  </si>
  <si>
    <t>Grupo 5  Miercoles 5-7pm</t>
    <phoneticPr fontId="4" type="noConversion"/>
  </si>
  <si>
    <t>Ayudantia</t>
    <phoneticPr fontId="4" type="noConversion"/>
  </si>
  <si>
    <t>P</t>
    <phoneticPr fontId="4" type="noConversion"/>
  </si>
  <si>
    <t>LIHUISI PAREDES, ALEXIS ANDREE</t>
  </si>
  <si>
    <t>NINA HURTADO, EDEHILTON</t>
  </si>
  <si>
    <t>NUÑEZ CASTAÑEDA, PEDRO ALEJANDRO</t>
  </si>
  <si>
    <t>CLAVIJO LLERENA, GIANCARLO MIGUEL</t>
  </si>
  <si>
    <t>COAQUIRA FERNANDEZ, JEAN ARNOLD</t>
  </si>
  <si>
    <t xml:space="preserve">CRUZ MORMONTOY, ROBERTO JESUS </t>
  </si>
  <si>
    <t>DELGADO ANGULO, LUIS FABRIZIO</t>
  </si>
  <si>
    <t>LUQUE CORDOVA, MISHELL DAYANA</t>
  </si>
  <si>
    <t>Ptos Clase</t>
    <phoneticPr fontId="4" type="noConversion"/>
  </si>
  <si>
    <t>AlgoPermut</t>
    <phoneticPr fontId="4" type="noConversion"/>
  </si>
  <si>
    <t>ALMONTE CARPIO, ALEXIA SOFIA</t>
  </si>
  <si>
    <t>COANQUI QUISPE, KEVIN RONALD</t>
  </si>
  <si>
    <t xml:space="preserve">OLIVERA PEZO, PIERO FABRICIO </t>
  </si>
  <si>
    <t>QUISPE CASTELO, PAUL RONALD</t>
  </si>
  <si>
    <t>RODRIGUEZ HUAJARDO, JHORDY JESUS</t>
  </si>
  <si>
    <t>SALINAS ZUÑIGA, PATRICIO JESUS</t>
  </si>
  <si>
    <t>TUPAYACHI HOLGADO, GUILLERMO</t>
  </si>
  <si>
    <t xml:space="preserve">WIESSE VIZCARRA, NICK ALEXANDER </t>
  </si>
  <si>
    <t>MANRIQUE GARCIA, LESTHER GEAM PIERE</t>
  </si>
  <si>
    <t>BENAVENTE YEPEZ, VICTOR MANUEL</t>
  </si>
  <si>
    <t>CALCINA TICLLA, LUIS FERNANDO</t>
  </si>
  <si>
    <t>CALLATA ESPINOZA, DAVID ANDREWS</t>
  </si>
  <si>
    <t>MIDOLO ORIHUELA, JEAN FRANCO</t>
  </si>
  <si>
    <t>MONTES DELGADO, LEANDRO BERLY</t>
  </si>
  <si>
    <t>OPORTO GILVONIO, DIEGO FERNANDO</t>
  </si>
  <si>
    <t xml:space="preserve">PEÑARANDA PERALTA, BRUNO VICTOR </t>
  </si>
  <si>
    <t>ROSAS AROSQUIPA, JESUS ANTONIO</t>
  </si>
  <si>
    <t>Aprob A</t>
  </si>
  <si>
    <t>Aprob B</t>
  </si>
  <si>
    <t>Aplaz A</t>
  </si>
  <si>
    <t>AplazB</t>
  </si>
  <si>
    <t>Abandon A</t>
  </si>
  <si>
    <t>Abandon B</t>
  </si>
  <si>
    <t>Total B</t>
    <phoneticPr fontId="4" type="noConversion"/>
  </si>
  <si>
    <t>Total A</t>
    <phoneticPr fontId="4" type="noConversion"/>
  </si>
  <si>
    <t>DesAprob A</t>
    <phoneticPr fontId="4" type="noConversion"/>
  </si>
  <si>
    <t>DesAprob B</t>
    <phoneticPr fontId="4" type="noConversion"/>
  </si>
  <si>
    <t>MAUTINO CHAMBI ELVIS EDUARDO</t>
  </si>
  <si>
    <t>ZEVALLOS HERRERA ANDRES FRANK</t>
  </si>
  <si>
    <t>Ayudantia</t>
    <phoneticPr fontId="4" type="noConversion"/>
  </si>
  <si>
    <t>Ore Rondon , Yoselyn Romina</t>
    <phoneticPr fontId="4" type="noConversion"/>
  </si>
  <si>
    <t>Herrera Mamani, Yasmin Rubi</t>
    <phoneticPr fontId="4" type="noConversion"/>
  </si>
  <si>
    <t>P</t>
    <phoneticPr fontId="4" type="noConversion"/>
  </si>
  <si>
    <t>P</t>
    <phoneticPr fontId="4" type="noConversion"/>
  </si>
  <si>
    <t>L10,14</t>
    <phoneticPr fontId="4" type="noConversion"/>
  </si>
  <si>
    <t>f</t>
    <phoneticPr fontId="4" type="noConversion"/>
  </si>
  <si>
    <t>f</t>
    <phoneticPr fontId="4" type="noConversion"/>
  </si>
  <si>
    <t>f</t>
    <phoneticPr fontId="4" type="noConversion"/>
  </si>
  <si>
    <t>Leticia</t>
    <phoneticPr fontId="4" type="noConversion"/>
  </si>
  <si>
    <t>ultimo</t>
    <phoneticPr fontId="4" type="noConversion"/>
  </si>
  <si>
    <t>Aplaz</t>
    <phoneticPr fontId="4" type="noConversion"/>
  </si>
  <si>
    <t>3PROM</t>
    <phoneticPr fontId="4" type="noConversion"/>
  </si>
  <si>
    <t>EXAM</t>
    <phoneticPr fontId="4" type="noConversion"/>
  </si>
  <si>
    <t>f</t>
    <phoneticPr fontId="4" type="noConversion"/>
  </si>
  <si>
    <t>f</t>
    <phoneticPr fontId="4" type="noConversion"/>
  </si>
  <si>
    <t>f</t>
    <phoneticPr fontId="4" type="noConversion"/>
  </si>
  <si>
    <t>f</t>
    <phoneticPr fontId="4" type="noConversion"/>
  </si>
  <si>
    <t>f</t>
    <phoneticPr fontId="4" type="noConversion"/>
  </si>
  <si>
    <t>f</t>
    <phoneticPr fontId="4" type="noConversion"/>
  </si>
  <si>
    <t>SI</t>
    <phoneticPr fontId="4" type="noConversion"/>
  </si>
  <si>
    <t>GARCIA SUTTA, MARIA ESTEPHANY</t>
  </si>
  <si>
    <t xml:space="preserve">GOMEZ JILACAMA, JAZMIN </t>
  </si>
  <si>
    <t>LINARES SUMALAVE, JORGE WASHINGTON</t>
  </si>
  <si>
    <t xml:space="preserve">MACHACA HILASACA, RONALD FABIANY </t>
  </si>
  <si>
    <t>MAMANI CRUZ, MARY CARMEN</t>
  </si>
  <si>
    <t xml:space="preserve">AGUILAR VALDIVIA, MAURICIO CARLOS </t>
  </si>
  <si>
    <t>DELGADO QUIROZ, PEDRO FERNANDO</t>
  </si>
  <si>
    <t xml:space="preserve">HUAYHUA QUISPE, GIANCARLO </t>
  </si>
  <si>
    <t>TICONA CORRALES, GABRIEL</t>
    <phoneticPr fontId="4" type="noConversion"/>
  </si>
  <si>
    <t>TITO COAGUILA, DERLY OLGER</t>
  </si>
  <si>
    <t>CHIRINOS NUÑEZ, EDDY EDGARDO</t>
  </si>
  <si>
    <t xml:space="preserve">DAVILA MONZON, WILBER ABDUL </t>
  </si>
  <si>
    <t>Pacheco Huachaca, Alonso</t>
    <phoneticPr fontId="4" type="noConversion"/>
  </si>
  <si>
    <t xml:space="preserve">REYNOSO BENAVENTE, GASTON GARY </t>
  </si>
  <si>
    <t>AMADO MAYORGA, JEANFRANCO HUBER</t>
  </si>
  <si>
    <t xml:space="preserve">APAZA CHAMBI, ANTHONY JHON </t>
  </si>
  <si>
    <t>MEDINA LLANQUECHA, RONALD ANDREE</t>
  </si>
  <si>
    <t>MEDINA MAQUERHUA, YESENIA ARACELY</t>
  </si>
  <si>
    <t>OVIEDO TURPO, FERNANDO ANDRE</t>
  </si>
  <si>
    <t xml:space="preserve">RAMOS ALATRISTA, EDDY ROBINSON </t>
  </si>
  <si>
    <t>RODRIGUEZ CARDEÑA, KELLY VERONICA</t>
  </si>
  <si>
    <t>SALAS ARENAS, JEFFERSON JUNIOR</t>
  </si>
  <si>
    <t>SEGUNDO CUTIRE, GONZALO</t>
  </si>
  <si>
    <t xml:space="preserve">SILVA TORRES, LUIS MIGUEL </t>
  </si>
  <si>
    <t>Ayudantia</t>
    <phoneticPr fontId="4" type="noConversion"/>
  </si>
  <si>
    <t>Deza Pandia, Dalia Kimberly</t>
    <phoneticPr fontId="4" type="noConversion"/>
  </si>
  <si>
    <t>P</t>
    <phoneticPr fontId="4" type="noConversion"/>
  </si>
  <si>
    <t>P</t>
    <phoneticPr fontId="4" type="noConversion"/>
  </si>
  <si>
    <t>CHINCHAY TORANZO, RODRIGO MIGUEL</t>
  </si>
  <si>
    <t>CORNEJO PEREZ, FABRICIO JAVIER</t>
  </si>
  <si>
    <t xml:space="preserve">FUENTES CUADROS, JOSE DAVID </t>
  </si>
  <si>
    <t>HERRERA ALVAREZ, VICTOR MANUEL</t>
  </si>
  <si>
    <t>LAZO PORTUGAL, LUCIA ALEXANDRA</t>
  </si>
  <si>
    <t>APAZA TODCO, LUIS ANGEL</t>
  </si>
  <si>
    <t>CUADROS ROSAS, GERARDO DANTE</t>
    <phoneticPr fontId="4" type="noConversion"/>
  </si>
  <si>
    <t>LAURA VARGAS, ALEXANDER</t>
    <phoneticPr fontId="4" type="noConversion"/>
  </si>
  <si>
    <t>P</t>
    <phoneticPr fontId="4" type="noConversion"/>
  </si>
  <si>
    <t>P</t>
    <phoneticPr fontId="4" type="noConversion"/>
  </si>
  <si>
    <t>A</t>
    <phoneticPr fontId="4" type="noConversion"/>
  </si>
  <si>
    <t>D</t>
    <phoneticPr fontId="4" type="noConversion"/>
  </si>
  <si>
    <t>PCal2</t>
    <phoneticPr fontId="4" type="noConversion"/>
  </si>
  <si>
    <t>CELIS CARDENAS, NELSON MAURICIO</t>
    <phoneticPr fontId="4" type="noConversion"/>
  </si>
  <si>
    <t>ROQUE QUISPE, LUIS ALBERTO</t>
    <phoneticPr fontId="4" type="noConversion"/>
  </si>
  <si>
    <t xml:space="preserve">ALVAREZ CRUZ, AAROM ENRIQUE </t>
  </si>
  <si>
    <t>ARROYO CHARA, MICHAEL ALBERTO</t>
  </si>
  <si>
    <t>SANTA CRUZ LEIVA, FRANK LUIS</t>
  </si>
  <si>
    <t>ZUÑIGA MAYTA, JOSE</t>
  </si>
  <si>
    <t>LAURA VARGAS, ALEXANDER</t>
    <phoneticPr fontId="4" type="noConversion"/>
  </si>
  <si>
    <t>Ayudantia</t>
    <phoneticPr fontId="4" type="noConversion"/>
  </si>
  <si>
    <t>Ramos Jara, Hernan</t>
    <phoneticPr fontId="4" type="noConversion"/>
  </si>
  <si>
    <t>P</t>
    <phoneticPr fontId="4" type="noConversion"/>
  </si>
  <si>
    <t>P</t>
    <phoneticPr fontId="4" type="noConversion"/>
  </si>
  <si>
    <t>CHOQUE HUACO, DIEGO GUILLERMO</t>
    <phoneticPr fontId="4" type="noConversion"/>
  </si>
  <si>
    <t>Algoritmos Recursivos</t>
    <phoneticPr fontId="4" type="noConversion"/>
  </si>
  <si>
    <t>AutoEval</t>
    <phoneticPr fontId="4" type="noConversion"/>
  </si>
  <si>
    <t>Notacion Theta</t>
    <phoneticPr fontId="4" type="noConversion"/>
  </si>
  <si>
    <t>Entremes y Sist Braile</t>
    <phoneticPr fontId="4" type="noConversion"/>
  </si>
  <si>
    <t>Permut y Combinac</t>
    <phoneticPr fontId="4" type="noConversion"/>
  </si>
  <si>
    <t>Ptos</t>
    <phoneticPr fontId="4" type="noConversion"/>
  </si>
  <si>
    <t>clase grafos</t>
    <phoneticPr fontId="4" type="noConversion"/>
  </si>
  <si>
    <t>casa grafos</t>
    <phoneticPr fontId="4" type="noConversion"/>
  </si>
  <si>
    <t>P</t>
    <phoneticPr fontId="4" type="noConversion"/>
  </si>
  <si>
    <t>P</t>
    <phoneticPr fontId="4" type="noConversion"/>
  </si>
  <si>
    <t>wilson.cabana.h@gmail.com</t>
  </si>
  <si>
    <t>casa arbol genealogico</t>
    <phoneticPr fontId="4" type="noConversion"/>
  </si>
  <si>
    <t>clase Prim</t>
    <phoneticPr fontId="4" type="noConversion"/>
  </si>
  <si>
    <t>casa Prim</t>
    <phoneticPr fontId="4" type="noConversion"/>
  </si>
  <si>
    <t>arbol busqbin - casa</t>
    <phoneticPr fontId="4" type="noConversion"/>
  </si>
  <si>
    <t>TRAB</t>
    <phoneticPr fontId="4" type="noConversion"/>
  </si>
  <si>
    <t>PROM</t>
    <phoneticPr fontId="4" type="noConversion"/>
  </si>
  <si>
    <t>ZAPATA MIRANDA, HONORIO PAUL</t>
  </si>
  <si>
    <t>CABANA HEREDIA, SANDRO JESUS</t>
  </si>
  <si>
    <t>SOTO HIZO, DIEGO HUMBERTO</t>
  </si>
  <si>
    <t>10%</t>
    <phoneticPr fontId="4" type="noConversion"/>
  </si>
  <si>
    <t>10%</t>
    <phoneticPr fontId="4" type="noConversion"/>
  </si>
  <si>
    <t>AlgoCombinac</t>
    <phoneticPr fontId="4" type="noConversion"/>
  </si>
  <si>
    <t>P</t>
    <phoneticPr fontId="4" type="noConversion"/>
  </si>
  <si>
    <t>Asist</t>
    <phoneticPr fontId="4" type="noConversion"/>
  </si>
  <si>
    <t>PROM</t>
    <phoneticPr fontId="4" type="noConversion"/>
  </si>
  <si>
    <t>Grupo 6 Martes 5-7pm</t>
    <phoneticPr fontId="4" type="noConversion"/>
  </si>
  <si>
    <t>APAZA SOSA, ALVARO FREED</t>
  </si>
  <si>
    <t>BEJAR MOSCOSO, JOSE ANDRE</t>
  </si>
  <si>
    <t xml:space="preserve">CHOQUENAIRA CUTIRE, INGRID MARITE </t>
  </si>
  <si>
    <t>EXAM</t>
  </si>
  <si>
    <t>PROM</t>
  </si>
  <si>
    <t>CHAVEZ SUCA, ENZO ARNOLD</t>
  </si>
  <si>
    <t>Grupo 4 Viern 11-1pm</t>
    <phoneticPr fontId="4" type="noConversion"/>
  </si>
  <si>
    <t>Grupo 3 Juev 11-1pm</t>
    <phoneticPr fontId="4" type="noConversion"/>
  </si>
  <si>
    <t>Ayudantia</t>
    <phoneticPr fontId="4" type="noConversion"/>
  </si>
  <si>
    <t>Condori Quicaña, Jose Adolfo</t>
    <phoneticPr fontId="4" type="noConversion"/>
  </si>
  <si>
    <t>P</t>
    <phoneticPr fontId="4" type="noConversion"/>
  </si>
  <si>
    <t>Ocharan Ramos, Jorge Bryan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</si>
  <si>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</si>
  <si>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</si>
  <si>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</si>
  <si>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 xml:space="preserve">ARI PARI, RICHARD CRISTIAN </t>
  </si>
  <si>
    <t>L6</t>
    <phoneticPr fontId="4" type="noConversion"/>
  </si>
  <si>
    <t>L7</t>
    <phoneticPr fontId="4" type="noConversion"/>
  </si>
  <si>
    <t>L4Recurs</t>
    <phoneticPr fontId="4" type="noConversion"/>
  </si>
  <si>
    <t>L3</t>
    <phoneticPr fontId="4" type="noConversion"/>
  </si>
  <si>
    <t>L4Recursiv</t>
    <phoneticPr fontId="4" type="noConversion"/>
  </si>
  <si>
    <t>L5</t>
    <phoneticPr fontId="4" type="noConversion"/>
  </si>
  <si>
    <t>L6</t>
    <phoneticPr fontId="4" type="noConversion"/>
  </si>
  <si>
    <t>BARRIGA VIZCARRA, ERICK ALEXANDER</t>
  </si>
  <si>
    <t>CCOLQUE CHOQUE, ROLY</t>
  </si>
  <si>
    <t>CHAVEZ VARGAS, MIGUEL ANGEL</t>
  </si>
  <si>
    <t>P</t>
    <phoneticPr fontId="4" type="noConversion"/>
  </si>
  <si>
    <t>P</t>
    <phoneticPr fontId="4" type="noConversion"/>
  </si>
  <si>
    <t>L11</t>
    <phoneticPr fontId="4" type="noConversion"/>
  </si>
  <si>
    <t>L10</t>
    <phoneticPr fontId="4" type="noConversion"/>
  </si>
  <si>
    <t>L12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</si>
  <si>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</si>
  <si>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</si>
  <si>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</si>
  <si>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Pcal</t>
    <phoneticPr fontId="4" type="noConversion"/>
  </si>
  <si>
    <t>PROM</t>
    <phoneticPr fontId="4" type="noConversion"/>
  </si>
  <si>
    <t>el mayor</t>
    <phoneticPr fontId="4" type="noConversion"/>
  </si>
  <si>
    <t>PCal1</t>
    <phoneticPr fontId="4" type="noConversion"/>
  </si>
  <si>
    <t>L3</t>
    <phoneticPr fontId="4" type="noConversion"/>
  </si>
  <si>
    <t>L4Recursiv</t>
    <phoneticPr fontId="4" type="noConversion"/>
  </si>
  <si>
    <t>L6</t>
    <phoneticPr fontId="4" type="noConversion"/>
  </si>
  <si>
    <t>L7</t>
    <phoneticPr fontId="4" type="noConversion"/>
  </si>
  <si>
    <t>VARGAS MAMANI MARCO ANTONIO</t>
  </si>
  <si>
    <t>SANTA CRUZ LEIVA FRANK LUIS</t>
  </si>
  <si>
    <t>TUNI SOTO JASON CARLOS</t>
  </si>
  <si>
    <t>CASTRO ROJAS JOSE LUIS</t>
  </si>
  <si>
    <t>FERNANDEZ RIOS, VIVIAN IVETTE</t>
  </si>
  <si>
    <t>GARCIA FRANCO, KAREN GUADALUPE</t>
  </si>
  <si>
    <t>MANRIQUE MORANTE, RODRIGO RICHARD</t>
  </si>
  <si>
    <t xml:space="preserve">TELLO GONZALES, JEAN PIERRE </t>
  </si>
  <si>
    <t>VALDIVIA URQUIZO, VALERIA YOLANDA</t>
  </si>
  <si>
    <t xml:space="preserve">CALCINA QUIÑONEZ, ANTONY FABRICIO </t>
  </si>
  <si>
    <t>CARBAJAL LOZA, JAMES LIZARDO</t>
  </si>
  <si>
    <t>PCal2</t>
    <phoneticPr fontId="4" type="noConversion"/>
  </si>
  <si>
    <t>Asist</t>
    <phoneticPr fontId="4" type="noConversion"/>
  </si>
  <si>
    <t>PROM</t>
    <phoneticPr fontId="4" type="noConversion"/>
  </si>
  <si>
    <t>ORTEGA ARAOZ, SERGIO</t>
    <phoneticPr fontId="4" type="noConversion"/>
  </si>
  <si>
    <t>ultimo</t>
    <phoneticPr fontId="4" type="noConversion"/>
  </si>
  <si>
    <t>ROQUE QUISPE, LUIS</t>
    <phoneticPr fontId="4" type="noConversion"/>
  </si>
  <si>
    <t>L7</t>
    <phoneticPr fontId="4" type="noConversion"/>
  </si>
  <si>
    <t>calc s1s2</t>
    <phoneticPr fontId="4" type="noConversion"/>
  </si>
  <si>
    <t>SARMIENTO CHOQUE, JHOSSEP ANTONNY</t>
  </si>
  <si>
    <t>ASIST</t>
    <phoneticPr fontId="4" type="noConversion"/>
  </si>
  <si>
    <t>EXAM</t>
    <phoneticPr fontId="4" type="noConversion"/>
  </si>
  <si>
    <t>PROM</t>
    <phoneticPr fontId="4" type="noConversion"/>
  </si>
  <si>
    <t>VILLANUEVA FIGUEROA, DANIEL</t>
  </si>
  <si>
    <t>Grupo 1  Lun 3-5pm</t>
  </si>
  <si>
    <t>Grupo 2 Mart 3-5pm</t>
  </si>
  <si>
    <t>BENAVENTE CHOQUE, YSUN ANAHI</t>
  </si>
  <si>
    <t>L8</t>
    <phoneticPr fontId="4" type="noConversion"/>
  </si>
  <si>
    <t>L9</t>
    <phoneticPr fontId="4" type="noConversion"/>
  </si>
  <si>
    <t>P</t>
    <phoneticPr fontId="4" type="noConversion"/>
  </si>
  <si>
    <t>VEGA VARGAS, JOSE ANDRE</t>
    <phoneticPr fontId="4" type="noConversion"/>
  </si>
  <si>
    <t>VASQUEZ BLANCO, ALVARO</t>
    <phoneticPr fontId="4" type="noConversion"/>
  </si>
  <si>
    <t>VALENCIA SACATUMA, ADRIAN GONZALO</t>
  </si>
  <si>
    <t>VILCA CHARCA, RODRIGO ALEX</t>
  </si>
  <si>
    <t>VILLAVICENCIO VICHATA, KIMBERLY EMMA</t>
  </si>
  <si>
    <t xml:space="preserve">VIZCARDO VALENCIA, SEBASTIAN ABRAHAM </t>
  </si>
  <si>
    <t>ZEBALLOS CARBAJAL, ANDRES EDGARDO</t>
  </si>
  <si>
    <t xml:space="preserve"> </t>
  </si>
  <si>
    <t>P</t>
    <phoneticPr fontId="4" type="noConversion"/>
  </si>
  <si>
    <t>P</t>
    <phoneticPr fontId="4" type="noConversion"/>
  </si>
  <si>
    <t xml:space="preserve">REYES ALFARO, KATLHYN JENNIFER </t>
  </si>
  <si>
    <t xml:space="preserve">RODRIGUEZ UGAZ, BRUNELLA VICTORIA </t>
  </si>
  <si>
    <t>SANDOVAL SALAZAR, PAULO ANGELO</t>
  </si>
  <si>
    <t>VALDIGLESIAS ESTRADA, JACKELINE DYANYRA</t>
  </si>
  <si>
    <t>Yerson Gino Guerreros Huanca</t>
  </si>
  <si>
    <t xml:space="preserve">MANRIQUE MAURA, SERGIO LUIS </t>
  </si>
  <si>
    <t>CASTRO ROJAS, JOSE LUIS</t>
  </si>
  <si>
    <t>LINDO MORALES, CESAR AUGUSTO</t>
  </si>
  <si>
    <t>L4</t>
    <phoneticPr fontId="4" type="noConversion"/>
  </si>
  <si>
    <t>L5</t>
    <phoneticPr fontId="4" type="noConversion"/>
  </si>
  <si>
    <t>MARTINEZ GOMEZ, DANIEL MANOLO</t>
  </si>
  <si>
    <t>MAUTINO CHAMBI, ELVIS EDUARDO</t>
  </si>
  <si>
    <t>55%</t>
    <phoneticPr fontId="4" type="noConversion"/>
  </si>
  <si>
    <t>grafos</t>
    <phoneticPr fontId="4" type="noConversion"/>
  </si>
  <si>
    <t>AplicAnalAlgo</t>
    <phoneticPr fontId="4" type="noConversion"/>
  </si>
  <si>
    <t>P</t>
    <phoneticPr fontId="4" type="noConversion"/>
  </si>
  <si>
    <t>L3</t>
    <phoneticPr fontId="4" type="noConversion"/>
  </si>
  <si>
    <t>TINTAYA PINTO, LEONEL SANTOS</t>
  </si>
  <si>
    <t>VILLAFUERTE GUIZADO, BRAYAN ANTHONY</t>
  </si>
  <si>
    <t>ZAMBRANO AROQUIPA, ERICK</t>
  </si>
  <si>
    <t>ZAMORA CARRILLO, DENNIS FABRICIO</t>
  </si>
  <si>
    <t>Teoria A</t>
  </si>
  <si>
    <t>TUNI SOTO, JASON</t>
    <phoneticPr fontId="4" type="noConversion"/>
  </si>
  <si>
    <t>ZEVALLOS BACA, HENRY DIEGO</t>
    <phoneticPr fontId="4" type="noConversion"/>
  </si>
  <si>
    <t>Acm</t>
    <phoneticPr fontId="4" type="noConversion"/>
  </si>
  <si>
    <t>Acm</t>
    <phoneticPr fontId="4" type="noConversion"/>
  </si>
  <si>
    <t>casa arboles</t>
    <phoneticPr fontId="4" type="noConversion"/>
  </si>
  <si>
    <t>casa matriz ady</t>
    <phoneticPr fontId="4" type="noConversion"/>
  </si>
  <si>
    <t>P</t>
    <phoneticPr fontId="4" type="noConversion"/>
  </si>
  <si>
    <t>casa isomorf</t>
    <phoneticPr fontId="4" type="noConversion"/>
  </si>
  <si>
    <t>s13</t>
    <phoneticPr fontId="4" type="noConversion"/>
  </si>
  <si>
    <t>clase isomorf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</si>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</sst>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</font>
    <font>
      <sz val="9"/>
      <name val="Microsoft Sans Serif"/>
      <charset val="1"/>
    </font>
    <font>
      <sz val="8"/>
      <name val="Verdana"/>
    </font>
    <font>
      <sz val="12"/>
      <color indexed="8"/>
      <name val="Arial"/>
    </font>
    <font>
      <b/>
      <sz val="12"/>
      <color indexed="8"/>
      <name val="Arial"/>
    </font>
    <font>
      <u/>
      <sz val="12"/>
      <color indexed="8"/>
      <name val="Arial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  <font>
      <sz val="13"/>
      <color indexed="23"/>
      <name val="Helvetica Neue"/>
    </font>
    <font>
      <sz val="12"/>
      <name val="Arial"/>
    </font>
    <font>
      <sz val="9"/>
      <color indexed="8"/>
      <name val="Microsoft Sans Serif"/>
    </font>
    <font>
      <sz val="11"/>
      <color indexed="10"/>
      <name val="Calibri"/>
    </font>
    <font>
      <sz val="9"/>
      <color indexed="8"/>
      <name val="Calibri"/>
    </font>
    <font>
      <b/>
      <sz val="9"/>
      <color indexed="8"/>
      <name val="Calibri"/>
    </font>
    <font>
      <sz val="11"/>
      <color indexed="8"/>
      <name val="Calibri"/>
      <family val="2"/>
    </font>
    <font>
      <sz val="12"/>
      <color indexed="8"/>
      <name val="Calibri"/>
    </font>
    <font>
      <b/>
      <sz val="12"/>
      <color indexed="8"/>
      <name val="Calibri"/>
    </font>
  </fonts>
  <fills count="11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 style="thick">
        <color indexed="63"/>
      </right>
      <top/>
      <bottom style="thick">
        <color indexed="63"/>
      </bottom>
      <diagonal/>
    </border>
    <border>
      <left/>
      <right style="thick">
        <color indexed="63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2" fillId="2" borderId="1"/>
    <xf numFmtId="0" fontId="8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5" fillId="0" borderId="0" xfId="0" applyFont="1"/>
    <xf numFmtId="0" fontId="6" fillId="0" borderId="0" xfId="0" applyFont="1"/>
    <xf numFmtId="0" fontId="9" fillId="0" borderId="0" xfId="0" applyFont="1"/>
    <xf numFmtId="9" fontId="0" fillId="0" borderId="0" xfId="0" applyNumberFormat="1"/>
    <xf numFmtId="1" fontId="0" fillId="0" borderId="0" xfId="0" applyNumberFormat="1"/>
    <xf numFmtId="1" fontId="9" fillId="0" borderId="0" xfId="0" applyNumberFormat="1" applyFont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64" fontId="5" fillId="4" borderId="0" xfId="0" applyNumberFormat="1" applyFont="1" applyFill="1"/>
    <xf numFmtId="164" fontId="6" fillId="4" borderId="0" xfId="0" applyNumberFormat="1" applyFont="1" applyFill="1"/>
    <xf numFmtId="164" fontId="0" fillId="0" borderId="0" xfId="0" applyNumberFormat="1"/>
    <xf numFmtId="164" fontId="9" fillId="0" borderId="0" xfId="0" applyNumberFormat="1" applyFont="1"/>
    <xf numFmtId="0" fontId="9" fillId="0" borderId="0" xfId="0" applyFont="1" applyAlignment="1">
      <alignment horizontal="center"/>
    </xf>
    <xf numFmtId="0" fontId="0" fillId="0" borderId="0" xfId="0" applyAlignment="1"/>
    <xf numFmtId="0" fontId="9" fillId="0" borderId="0" xfId="0" applyFont="1" applyAlignment="1"/>
    <xf numFmtId="49" fontId="3" fillId="2" borderId="2" xfId="6" applyNumberFormat="1" applyFont="1" applyFill="1" applyBorder="1" applyAlignment="1" applyProtection="1">
      <alignment vertical="center"/>
    </xf>
    <xf numFmtId="49" fontId="3" fillId="2" borderId="1" xfId="6" applyNumberFormat="1" applyFont="1" applyFill="1" applyBorder="1" applyAlignment="1" applyProtection="1">
      <alignment vertical="center"/>
    </xf>
    <xf numFmtId="49" fontId="3" fillId="2" borderId="3" xfId="6" applyNumberFormat="1" applyFont="1" applyFill="1" applyBorder="1" applyAlignment="1" applyProtection="1">
      <alignment vertical="center"/>
    </xf>
    <xf numFmtId="0" fontId="5" fillId="0" borderId="6" xfId="0" applyFont="1" applyBorder="1"/>
    <xf numFmtId="0" fontId="6" fillId="0" borderId="6" xfId="0" applyFont="1" applyBorder="1"/>
    <xf numFmtId="164" fontId="5" fillId="4" borderId="6" xfId="0" applyNumberFormat="1" applyFont="1" applyFill="1" applyBorder="1"/>
    <xf numFmtId="1" fontId="0" fillId="0" borderId="6" xfId="0" applyNumberFormat="1" applyBorder="1"/>
    <xf numFmtId="0" fontId="7" fillId="0" borderId="6" xfId="0" applyFont="1" applyBorder="1"/>
    <xf numFmtId="164" fontId="11" fillId="6" borderId="6" xfId="0" applyNumberFormat="1" applyFont="1" applyFill="1" applyBorder="1"/>
    <xf numFmtId="164" fontId="6" fillId="4" borderId="6" xfId="0" applyNumberFormat="1" applyFont="1" applyFill="1" applyBorder="1"/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6" borderId="6" xfId="0" applyNumberFormat="1" applyFont="1" applyFill="1" applyBorder="1"/>
    <xf numFmtId="0" fontId="5" fillId="0" borderId="1" xfId="0" applyFont="1" applyBorder="1"/>
    <xf numFmtId="164" fontId="5" fillId="4" borderId="1" xfId="0" applyNumberFormat="1" applyFont="1" applyFill="1" applyBorder="1"/>
    <xf numFmtId="49" fontId="5" fillId="2" borderId="1" xfId="3" applyNumberFormat="1" applyFont="1" applyFill="1" applyBorder="1" applyAlignment="1">
      <alignment horizontal="left" vertical="center"/>
    </xf>
    <xf numFmtId="164" fontId="0" fillId="0" borderId="0" xfId="0" quotePrefix="1" applyNumberFormat="1"/>
    <xf numFmtId="164" fontId="9" fillId="0" borderId="0" xfId="0" applyNumberFormat="1" applyFont="1"/>
    <xf numFmtId="164" fontId="0" fillId="0" borderId="0" xfId="0" applyNumberFormat="1"/>
    <xf numFmtId="9" fontId="5" fillId="0" borderId="6" xfId="0" applyNumberFormat="1" applyFont="1" applyBorder="1"/>
    <xf numFmtId="164" fontId="5" fillId="7" borderId="6" xfId="0" applyNumberFormat="1" applyFont="1" applyFill="1" applyBorder="1"/>
    <xf numFmtId="164" fontId="5" fillId="7" borderId="0" xfId="0" applyNumberFormat="1" applyFont="1" applyFill="1"/>
    <xf numFmtId="164" fontId="6" fillId="7" borderId="0" xfId="0" applyNumberFormat="1" applyFont="1" applyFill="1"/>
    <xf numFmtId="164" fontId="5" fillId="7" borderId="0" xfId="0" applyNumberFormat="1" applyFont="1" applyFill="1" applyBorder="1"/>
    <xf numFmtId="164" fontId="0" fillId="4" borderId="0" xfId="0" applyNumberFormat="1" applyFill="1"/>
    <xf numFmtId="164" fontId="9" fillId="4" borderId="0" xfId="0" applyNumberFormat="1" applyFont="1" applyFill="1"/>
    <xf numFmtId="164" fontId="9" fillId="0" borderId="0" xfId="0" applyNumberFormat="1" applyFont="1"/>
    <xf numFmtId="1" fontId="0" fillId="0" borderId="0" xfId="0" applyNumberFormat="1"/>
    <xf numFmtId="1" fontId="9" fillId="0" borderId="0" xfId="0" applyNumberFormat="1" applyFont="1"/>
    <xf numFmtId="1" fontId="0" fillId="0" borderId="0" xfId="0" applyNumberFormat="1"/>
    <xf numFmtId="164" fontId="0" fillId="7" borderId="0" xfId="0" applyNumberFormat="1" applyFill="1"/>
    <xf numFmtId="164" fontId="0" fillId="0" borderId="0" xfId="0" applyNumberFormat="1"/>
    <xf numFmtId="49" fontId="12" fillId="2" borderId="0" xfId="0" applyNumberFormat="1" applyFont="1" applyFill="1" applyBorder="1" applyAlignment="1">
      <alignment horizontal="left" vertical="center" wrapText="1"/>
    </xf>
    <xf numFmtId="0" fontId="5" fillId="0" borderId="6" xfId="0" applyFont="1" applyBorder="1" applyAlignment="1"/>
    <xf numFmtId="0" fontId="5" fillId="0" borderId="0" xfId="0" applyFont="1" applyAlignment="1"/>
    <xf numFmtId="0" fontId="10" fillId="0" borderId="6" xfId="0" applyFont="1" applyBorder="1" applyAlignment="1"/>
    <xf numFmtId="0" fontId="6" fillId="0" borderId="6" xfId="0" applyFont="1" applyBorder="1" applyAlignment="1"/>
    <xf numFmtId="0" fontId="10" fillId="0" borderId="0" xfId="0" applyFont="1" applyAlignment="1"/>
    <xf numFmtId="0" fontId="6" fillId="0" borderId="0" xfId="0" applyFont="1" applyAlignment="1"/>
    <xf numFmtId="49" fontId="5" fillId="2" borderId="6" xfId="1" applyNumberFormat="1" applyFont="1" applyFill="1" applyBorder="1" applyAlignment="1">
      <alignment vertical="center"/>
    </xf>
    <xf numFmtId="0" fontId="0" fillId="0" borderId="6" xfId="0" applyBorder="1" applyAlignment="1"/>
    <xf numFmtId="49" fontId="5" fillId="2" borderId="1" xfId="1" applyNumberFormat="1" applyFont="1" applyFill="1" applyBorder="1" applyAlignment="1">
      <alignment vertical="center"/>
    </xf>
    <xf numFmtId="49" fontId="5" fillId="2" borderId="6" xfId="2" applyNumberFormat="1" applyFont="1" applyFill="1" applyBorder="1" applyAlignment="1">
      <alignment vertical="center"/>
    </xf>
    <xf numFmtId="49" fontId="5" fillId="2" borderId="1" xfId="2" applyNumberFormat="1" applyFont="1" applyFill="1" applyBorder="1" applyAlignment="1">
      <alignment vertical="center"/>
    </xf>
    <xf numFmtId="49" fontId="5" fillId="2" borderId="6" xfId="3" applyNumberFormat="1" applyFont="1" applyFill="1" applyBorder="1" applyAlignment="1">
      <alignment vertical="center"/>
    </xf>
    <xf numFmtId="49" fontId="5" fillId="2" borderId="1" xfId="3" applyNumberFormat="1" applyFont="1" applyFill="1" applyBorder="1" applyAlignment="1">
      <alignment vertical="center"/>
    </xf>
    <xf numFmtId="49" fontId="5" fillId="2" borderId="6" xfId="4" applyNumberFormat="1" applyFont="1" applyFill="1" applyBorder="1" applyAlignment="1">
      <alignment vertical="center"/>
    </xf>
    <xf numFmtId="49" fontId="5" fillId="2" borderId="6" xfId="5" applyNumberFormat="1" applyFont="1" applyFill="1" applyBorder="1" applyAlignment="1">
      <alignment vertical="center"/>
    </xf>
    <xf numFmtId="49" fontId="5" fillId="2" borderId="1" xfId="4" applyNumberFormat="1" applyFont="1" applyFill="1" applyBorder="1" applyAlignment="1">
      <alignment vertical="center"/>
    </xf>
    <xf numFmtId="1" fontId="9" fillId="0" borderId="0" xfId="0" quotePrefix="1" applyNumberFormat="1" applyFont="1"/>
    <xf numFmtId="1" fontId="0" fillId="0" borderId="0" xfId="0" quotePrefix="1" applyNumberFormat="1"/>
    <xf numFmtId="0" fontId="13" fillId="0" borderId="0" xfId="0" applyFont="1"/>
    <xf numFmtId="164" fontId="6" fillId="7" borderId="6" xfId="0" applyNumberFormat="1" applyFont="1" applyFill="1" applyBorder="1"/>
    <xf numFmtId="164" fontId="5" fillId="9" borderId="6" xfId="0" applyNumberFormat="1" applyFont="1" applyFill="1" applyBorder="1"/>
    <xf numFmtId="164" fontId="6" fillId="7" borderId="0" xfId="0" applyNumberFormat="1" applyFont="1" applyFill="1"/>
    <xf numFmtId="164" fontId="5" fillId="7" borderId="0" xfId="0" applyNumberFormat="1" applyFont="1" applyFill="1"/>
    <xf numFmtId="0" fontId="5" fillId="0" borderId="8" xfId="0" applyFont="1" applyBorder="1"/>
    <xf numFmtId="0" fontId="6" fillId="0" borderId="8" xfId="0" applyFont="1" applyBorder="1"/>
    <xf numFmtId="164" fontId="6" fillId="7" borderId="7" xfId="0" applyNumberFormat="1" applyFont="1" applyFill="1" applyBorder="1"/>
    <xf numFmtId="164" fontId="6" fillId="7" borderId="6" xfId="0" applyNumberFormat="1" applyFont="1" applyFill="1" applyBorder="1"/>
    <xf numFmtId="164" fontId="5" fillId="7" borderId="6" xfId="0" applyNumberFormat="1" applyFont="1" applyFill="1" applyBorder="1"/>
    <xf numFmtId="164" fontId="5" fillId="7" borderId="7" xfId="0" applyNumberFormat="1" applyFont="1" applyFill="1" applyBorder="1"/>
    <xf numFmtId="164" fontId="5" fillId="7" borderId="9" xfId="0" applyNumberFormat="1" applyFont="1" applyFill="1" applyBorder="1"/>
    <xf numFmtId="0" fontId="14" fillId="0" borderId="0" xfId="0" applyFont="1"/>
    <xf numFmtId="0" fontId="15" fillId="0" borderId="0" xfId="0" applyFont="1"/>
    <xf numFmtId="0" fontId="8" fillId="0" borderId="0" xfId="7" applyAlignment="1" applyProtection="1"/>
    <xf numFmtId="0" fontId="1" fillId="0" borderId="0" xfId="0" applyFont="1"/>
    <xf numFmtId="0" fontId="16" fillId="0" borderId="0" xfId="0" applyFont="1"/>
    <xf numFmtId="164" fontId="1" fillId="4" borderId="0" xfId="0" applyNumberFormat="1" applyFont="1" applyFill="1"/>
    <xf numFmtId="164" fontId="9" fillId="4" borderId="0" xfId="0" applyNumberFormat="1" applyFont="1" applyFill="1"/>
    <xf numFmtId="164" fontId="16" fillId="4" borderId="0" xfId="0" applyNumberFormat="1" applyFont="1" applyFill="1"/>
    <xf numFmtId="164" fontId="6" fillId="0" borderId="0" xfId="0" applyNumberFormat="1" applyFont="1"/>
    <xf numFmtId="164" fontId="6" fillId="0" borderId="6" xfId="0" applyNumberFormat="1" applyFont="1" applyBorder="1"/>
    <xf numFmtId="164" fontId="5" fillId="0" borderId="6" xfId="0" applyNumberFormat="1" applyFont="1" applyBorder="1"/>
    <xf numFmtId="164" fontId="5" fillId="0" borderId="0" xfId="0" applyNumberFormat="1" applyFont="1"/>
    <xf numFmtId="164" fontId="16" fillId="7" borderId="0" xfId="0" applyNumberFormat="1" applyFont="1" applyFill="1"/>
    <xf numFmtId="49" fontId="3" fillId="2" borderId="6" xfId="6" applyNumberFormat="1" applyFont="1" applyFill="1" applyBorder="1" applyAlignment="1" applyProtection="1">
      <alignment vertical="center"/>
    </xf>
    <xf numFmtId="0" fontId="8" fillId="3" borderId="6" xfId="7" applyFill="1" applyBorder="1" applyAlignment="1" applyProtection="1">
      <alignment vertical="top"/>
    </xf>
    <xf numFmtId="0" fontId="8" fillId="0" borderId="6" xfId="7" applyFill="1" applyBorder="1" applyAlignment="1" applyProtection="1">
      <alignment vertical="top"/>
    </xf>
    <xf numFmtId="49" fontId="3" fillId="0" borderId="6" xfId="6" applyNumberFormat="1" applyFont="1" applyFill="1" applyBorder="1" applyAlignment="1" applyProtection="1">
      <alignment vertical="center"/>
    </xf>
    <xf numFmtId="49" fontId="3" fillId="5" borderId="6" xfId="6" applyNumberFormat="1" applyFont="1" applyFill="1" applyBorder="1" applyAlignment="1" applyProtection="1">
      <alignment vertical="center"/>
    </xf>
    <xf numFmtId="49" fontId="3" fillId="8" borderId="6" xfId="6" applyNumberFormat="1" applyFont="1" applyFill="1" applyBorder="1" applyAlignment="1" applyProtection="1">
      <alignment vertical="center"/>
    </xf>
    <xf numFmtId="164" fontId="17" fillId="10" borderId="0" xfId="0" applyNumberFormat="1" applyFont="1" applyFill="1"/>
    <xf numFmtId="164" fontId="18" fillId="10" borderId="0" xfId="0" applyNumberFormat="1" applyFont="1" applyFill="1"/>
    <xf numFmtId="164" fontId="1" fillId="0" borderId="0" xfId="0" applyNumberFormat="1" applyFont="1"/>
    <xf numFmtId="164" fontId="9" fillId="0" borderId="0" xfId="0" applyNumberFormat="1" applyFont="1"/>
    <xf numFmtId="164" fontId="16" fillId="0" borderId="0" xfId="0" applyNumberFormat="1" applyFont="1"/>
    <xf numFmtId="164" fontId="17" fillId="10" borderId="0" xfId="0" applyNumberFormat="1" applyFont="1" applyFill="1"/>
    <xf numFmtId="164" fontId="18" fillId="10" borderId="0" xfId="0" applyNumberFormat="1" applyFont="1" applyFill="1"/>
    <xf numFmtId="0" fontId="6" fillId="0" borderId="0" xfId="0" applyFont="1" applyAlignment="1">
      <alignment horizontal="center"/>
    </xf>
  </cellXfs>
  <cellStyles count="8">
    <cellStyle name="Hyperlink" xfId="7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TeoriaED!$M$157:$M$166</c:f>
              <c:strCache>
                <c:ptCount val="10"/>
                <c:pt idx="0">
                  <c:v>Total A</c:v>
                </c:pt>
                <c:pt idx="1">
                  <c:v>Total B</c:v>
                </c:pt>
                <c:pt idx="2">
                  <c:v>Aprob A</c:v>
                </c:pt>
                <c:pt idx="3">
                  <c:v>Aprob B</c:v>
                </c:pt>
                <c:pt idx="4">
                  <c:v>Aplaz A</c:v>
                </c:pt>
                <c:pt idx="5">
                  <c:v>AplazB</c:v>
                </c:pt>
                <c:pt idx="6">
                  <c:v>Abandon A</c:v>
                </c:pt>
                <c:pt idx="7">
                  <c:v>Abandon B</c:v>
                </c:pt>
                <c:pt idx="8">
                  <c:v>DesAprob A</c:v>
                </c:pt>
                <c:pt idx="9">
                  <c:v>DesAprob B</c:v>
                </c:pt>
              </c:strCache>
            </c:strRef>
          </c:cat>
          <c:val>
            <c:numRef>
              <c:f>TeoriaED!$O$157:$O$166</c:f>
              <c:numCache>
                <c:formatCode>0.0</c:formatCode>
                <c:ptCount val="10"/>
                <c:pt idx="0">
                  <c:v>72.0</c:v>
                </c:pt>
                <c:pt idx="1">
                  <c:v>72.0</c:v>
                </c:pt>
                <c:pt idx="2">
                  <c:v>24.0</c:v>
                </c:pt>
                <c:pt idx="3">
                  <c:v>31.0</c:v>
                </c:pt>
                <c:pt idx="4">
                  <c:v>8.0</c:v>
                </c:pt>
                <c:pt idx="5">
                  <c:v>5.0</c:v>
                </c:pt>
                <c:pt idx="6">
                  <c:v>21.0</c:v>
                </c:pt>
                <c:pt idx="7">
                  <c:v>12.0</c:v>
                </c:pt>
                <c:pt idx="8">
                  <c:v>19.0</c:v>
                </c:pt>
                <c:pt idx="9">
                  <c:v>24.0</c:v>
                </c:pt>
              </c:numCache>
            </c:numRef>
          </c:val>
        </c:ser>
        <c:shape val="box"/>
        <c:axId val="442843896"/>
        <c:axId val="442840856"/>
        <c:axId val="0"/>
      </c:bar3DChart>
      <c:catAx>
        <c:axId val="442843896"/>
        <c:scaling>
          <c:orientation val="minMax"/>
        </c:scaling>
        <c:axPos val="b"/>
        <c:tickLblPos val="nextTo"/>
        <c:crossAx val="442840856"/>
        <c:crosses val="autoZero"/>
        <c:auto val="1"/>
        <c:lblAlgn val="ctr"/>
        <c:lblOffset val="100"/>
      </c:catAx>
      <c:valAx>
        <c:axId val="442840856"/>
        <c:scaling>
          <c:orientation val="minMax"/>
        </c:scaling>
        <c:axPos val="l"/>
        <c:majorGridlines/>
        <c:numFmt formatCode="0.0" sourceLinked="1"/>
        <c:tickLblPos val="nextTo"/>
        <c:crossAx val="44284389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154</xdr:row>
      <xdr:rowOff>101600</xdr:rowOff>
    </xdr:from>
    <xdr:to>
      <xdr:col>43</xdr:col>
      <xdr:colOff>431800</xdr:colOff>
      <xdr:row>176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javascript:__doPostBack('ctl00$MainContent$dataGridViewStudentList$ctl59$LinkButtonNomAlu','')" TargetMode="External"/><Relationship Id="rId12" Type="http://schemas.openxmlformats.org/officeDocument/2006/relationships/hyperlink" Target="javascript:__doPostBack('ctl00$MainContent$dataGridViewStudentList$ctl63$LinkButtonNomAlu','')" TargetMode="External"/><Relationship Id="rId13" Type="http://schemas.openxmlformats.org/officeDocument/2006/relationships/hyperlink" Target="javascript:__doPostBack('ctl00$MainContent$dataGridViewStudentList$ctl66$LinkButtonNomAlu','')" TargetMode="External"/><Relationship Id="rId14" Type="http://schemas.openxmlformats.org/officeDocument/2006/relationships/drawing" Target="../drawings/drawing1.xml"/><Relationship Id="rId1" Type="http://schemas.openxmlformats.org/officeDocument/2006/relationships/hyperlink" Target="javascript:__doPostBack('ctl00$MainContent$dataGridViewStudentList$ctl13$LinkButtonNomAlu','')" TargetMode="External"/><Relationship Id="rId2" Type="http://schemas.openxmlformats.org/officeDocument/2006/relationships/hyperlink" Target="javascript:__doPostBack('ctl00$MainContent$dataGridViewStudentList$ctl32$LinkButtonNomAlu','')" TargetMode="External"/><Relationship Id="rId3" Type="http://schemas.openxmlformats.org/officeDocument/2006/relationships/hyperlink" Target="javascript:__doPostBack('ctl00$MainContent$dataGridViewStudentList$ctl35$LinkButtonNomAlu','')" TargetMode="External"/><Relationship Id="rId4" Type="http://schemas.openxmlformats.org/officeDocument/2006/relationships/hyperlink" Target="javascript:__doPostBack('ctl00$MainContent$dataGridViewStudentList$ctl36$LinkButtonNomAlu','')" TargetMode="External"/><Relationship Id="rId5" Type="http://schemas.openxmlformats.org/officeDocument/2006/relationships/hyperlink" Target="javascript:__doPostBack('ctl00$MainContent$dataGridViewStudentList$ctl46$LinkButtonNomAlu','')" TargetMode="External"/><Relationship Id="rId6" Type="http://schemas.openxmlformats.org/officeDocument/2006/relationships/hyperlink" Target="javascript:__doPostBack('ctl00$MainContent$dataGridViewStudentList$ctl54$LinkButtonNomAlu','')" TargetMode="External"/><Relationship Id="rId7" Type="http://schemas.openxmlformats.org/officeDocument/2006/relationships/hyperlink" Target="javascript:__doPostBack('ctl00$MainContent$dataGridViewStudentList$ctl55$LinkButtonNomAlu','')" TargetMode="External"/><Relationship Id="rId8" Type="http://schemas.openxmlformats.org/officeDocument/2006/relationships/hyperlink" Target="javascript:__doPostBack('ctl00$MainContent$dataGridViewStudentList$ctl74$LinkButtonNomAlu','')" TargetMode="External"/><Relationship Id="rId9" Type="http://schemas.openxmlformats.org/officeDocument/2006/relationships/hyperlink" Target="javascript:__doPostBack('ctl00$MainContent$dataGridViewStudentList$ctl32$LinkButtonNomAlu','')" TargetMode="External"/><Relationship Id="rId10" Type="http://schemas.openxmlformats.org/officeDocument/2006/relationships/hyperlink" Target="javascript:__doPostBack('ctl00$MainContent$dataGridViewStudentList$ctl46$LinkButtonNomAlu',''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wilson.cabana.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V177"/>
  <sheetViews>
    <sheetView topLeftCell="A2" workbookViewId="0">
      <selection activeCell="AV8" sqref="AV8"/>
    </sheetView>
  </sheetViews>
  <sheetFormatPr baseColWidth="10" defaultRowHeight="16"/>
  <cols>
    <col min="1" max="1" width="3" bestFit="1" customWidth="1"/>
    <col min="2" max="2" width="28.625" style="14" customWidth="1"/>
    <col min="3" max="12" width="1.625" customWidth="1"/>
    <col min="13" max="13" width="4.625" customWidth="1"/>
    <col min="14" max="14" width="4.625" style="11" customWidth="1"/>
    <col min="15" max="15" width="6.125" style="40" customWidth="1"/>
    <col min="16" max="17" width="1.125" customWidth="1"/>
    <col min="18" max="28" width="1.75" customWidth="1"/>
    <col min="29" max="29" width="3.5" style="43" customWidth="1"/>
    <col min="30" max="30" width="5.125" style="34" customWidth="1"/>
    <col min="31" max="31" width="5.5" style="40" customWidth="1"/>
    <col min="32" max="41" width="1.75" style="79" customWidth="1"/>
    <col min="42" max="43" width="1.75" customWidth="1"/>
    <col min="44" max="44" width="4.875" style="83" bestFit="1" customWidth="1"/>
    <col min="45" max="45" width="5" style="102" bestFit="1" customWidth="1"/>
    <col min="46" max="46" width="5" style="86" bestFit="1" customWidth="1"/>
    <col min="47" max="47" width="7" style="98" customWidth="1"/>
    <col min="48" max="48" width="5.875" style="103" customWidth="1"/>
    <col min="49" max="59" width="3.75" customWidth="1"/>
  </cols>
  <sheetData>
    <row r="1" spans="1:48">
      <c r="L1" s="4">
        <v>0.3</v>
      </c>
      <c r="M1" s="4">
        <v>0.1</v>
      </c>
      <c r="N1" s="11">
        <v>0.6</v>
      </c>
      <c r="R1">
        <v>1</v>
      </c>
      <c r="AB1" s="4">
        <v>0.35</v>
      </c>
      <c r="AC1" s="66" t="s">
        <v>186</v>
      </c>
      <c r="AD1" s="32" t="s">
        <v>286</v>
      </c>
      <c r="AR1" s="82">
        <v>10</v>
      </c>
      <c r="AS1" s="100">
        <v>0.6</v>
      </c>
      <c r="AT1" s="84"/>
    </row>
    <row r="2" spans="1:48" s="3" customFormat="1">
      <c r="B2" s="15" t="s">
        <v>295</v>
      </c>
      <c r="F2" s="3" t="s">
        <v>15</v>
      </c>
      <c r="G2" s="3" t="s">
        <v>16</v>
      </c>
      <c r="H2" s="3" t="s">
        <v>165</v>
      </c>
      <c r="I2" s="3" t="s">
        <v>166</v>
      </c>
      <c r="J2" s="3" t="s">
        <v>167</v>
      </c>
      <c r="K2" s="3" t="s">
        <v>168</v>
      </c>
      <c r="L2" s="3" t="s">
        <v>169</v>
      </c>
      <c r="M2" s="3" t="s">
        <v>254</v>
      </c>
      <c r="N2" s="12" t="s">
        <v>255</v>
      </c>
      <c r="O2" s="41" t="s">
        <v>256</v>
      </c>
      <c r="P2" s="13" t="s">
        <v>150</v>
      </c>
      <c r="Q2" s="13" t="s">
        <v>151</v>
      </c>
      <c r="R2" s="3" t="s">
        <v>60</v>
      </c>
      <c r="S2" s="3" t="s">
        <v>187</v>
      </c>
      <c r="T2" s="3" t="s">
        <v>61</v>
      </c>
      <c r="W2" s="3" t="s">
        <v>252</v>
      </c>
      <c r="Y2" s="3" t="s">
        <v>288</v>
      </c>
      <c r="AA2" s="3" t="s">
        <v>287</v>
      </c>
      <c r="AB2" s="3" t="s">
        <v>249</v>
      </c>
      <c r="AC2" s="65" t="s">
        <v>185</v>
      </c>
      <c r="AD2" s="33" t="s">
        <v>195</v>
      </c>
      <c r="AE2" s="41" t="s">
        <v>196</v>
      </c>
      <c r="AF2" s="80" t="s">
        <v>170</v>
      </c>
      <c r="AG2" s="80" t="s">
        <v>171</v>
      </c>
      <c r="AH2" s="80" t="s">
        <v>172</v>
      </c>
      <c r="AI2" s="80" t="s">
        <v>303</v>
      </c>
      <c r="AJ2" s="80" t="s">
        <v>305</v>
      </c>
      <c r="AK2" s="80" t="s">
        <v>301</v>
      </c>
      <c r="AL2" s="80" t="s">
        <v>300</v>
      </c>
      <c r="AM2" s="80" t="s">
        <v>176</v>
      </c>
      <c r="AN2" s="80" t="s">
        <v>177</v>
      </c>
      <c r="AO2" s="80" t="s">
        <v>178</v>
      </c>
      <c r="AP2" s="80" t="s">
        <v>179</v>
      </c>
      <c r="AQ2" s="80" t="s">
        <v>101</v>
      </c>
      <c r="AR2" s="3" t="s">
        <v>180</v>
      </c>
      <c r="AS2" s="101" t="s">
        <v>104</v>
      </c>
      <c r="AT2" s="85" t="s">
        <v>181</v>
      </c>
      <c r="AU2" s="99" t="s">
        <v>103</v>
      </c>
      <c r="AV2" s="104" t="s">
        <v>102</v>
      </c>
    </row>
    <row r="3" spans="1:48" ht="15.75" customHeight="1">
      <c r="A3">
        <v>1</v>
      </c>
      <c r="B3" s="92" t="s">
        <v>117</v>
      </c>
      <c r="M3" s="5">
        <v>0</v>
      </c>
      <c r="O3" s="40">
        <f>+N3*0.6+M3*0.1+(SUM(C3:L3)/8*20*0.3)</f>
        <v>0</v>
      </c>
      <c r="P3">
        <f>IF(O3&gt;10,1,0)</f>
        <v>0</v>
      </c>
      <c r="Q3">
        <f>IF(O3&lt;=10,1,0)</f>
        <v>1</v>
      </c>
      <c r="AC3" s="43">
        <v>0</v>
      </c>
      <c r="AD3" s="34">
        <v>0</v>
      </c>
      <c r="AE3" s="40">
        <f>SUM(R3:AB3)/10*20*0.35+AC3*0.1+AD3*0.55</f>
        <v>0</v>
      </c>
      <c r="AP3" s="79"/>
      <c r="AQ3" s="79"/>
      <c r="AR3" s="83">
        <f t="shared" ref="AR3:AR66" si="0">SUM(AG3:AQ3)*2+2*AF3</f>
        <v>0</v>
      </c>
      <c r="AT3" s="86">
        <f>+AS3*0.6+AR3*0.4</f>
        <v>0</v>
      </c>
      <c r="AU3" s="98">
        <f t="shared" ref="AU3:AU34" si="1">+(AT3+AE3+O3)/3</f>
        <v>0</v>
      </c>
      <c r="AV3" s="103" t="s">
        <v>97</v>
      </c>
    </row>
    <row r="4" spans="1:48" ht="16.5" customHeight="1">
      <c r="A4">
        <v>2</v>
      </c>
      <c r="B4" s="92" t="s">
        <v>62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 s="5">
        <v>20</v>
      </c>
      <c r="N4" s="11">
        <v>10</v>
      </c>
      <c r="O4" s="40">
        <f>+N4*0.6+M4*0.1+(SUM(C4:L4)/8*20*0.3)</f>
        <v>15.5</v>
      </c>
      <c r="P4">
        <f t="shared" ref="P4:P67" si="2">IF(O4&gt;10,1,0)</f>
        <v>1</v>
      </c>
      <c r="Q4">
        <f t="shared" ref="Q4:Q67" si="3">IF(O4&lt;=10,1,0)</f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 s="43">
        <v>20</v>
      </c>
      <c r="AD4" s="34">
        <v>13</v>
      </c>
      <c r="AE4" s="40">
        <f>SUM(R4:AB4)/10*20*0.35+AC4*0.1+AD4*0.55</f>
        <v>16.149999999999999</v>
      </c>
      <c r="AF4" s="79">
        <v>1</v>
      </c>
      <c r="AG4" s="79">
        <v>1</v>
      </c>
      <c r="AH4" s="79">
        <v>1</v>
      </c>
      <c r="AI4" s="79">
        <v>1</v>
      </c>
      <c r="AJ4" s="79">
        <v>1</v>
      </c>
      <c r="AK4" s="79">
        <v>1</v>
      </c>
      <c r="AL4" s="79">
        <v>1</v>
      </c>
      <c r="AM4" s="79">
        <v>1</v>
      </c>
      <c r="AN4" s="79">
        <v>1</v>
      </c>
      <c r="AO4" s="79">
        <v>1</v>
      </c>
      <c r="AP4" s="79">
        <v>1</v>
      </c>
      <c r="AQ4" s="79">
        <v>1</v>
      </c>
      <c r="AR4" s="83">
        <f t="shared" si="0"/>
        <v>24</v>
      </c>
      <c r="AS4" s="102">
        <v>8.5</v>
      </c>
      <c r="AT4" s="86">
        <f>+AS4*0.6+AR4*0.4</f>
        <v>14.700000000000001</v>
      </c>
      <c r="AU4" s="98">
        <f t="shared" si="1"/>
        <v>15.450000000000001</v>
      </c>
    </row>
    <row r="5" spans="1:48" ht="16.5" customHeight="1">
      <c r="A5">
        <v>3</v>
      </c>
      <c r="B5" s="92" t="s">
        <v>155</v>
      </c>
      <c r="C5">
        <v>1</v>
      </c>
      <c r="D5">
        <v>1</v>
      </c>
      <c r="F5">
        <v>1</v>
      </c>
      <c r="K5">
        <v>1</v>
      </c>
      <c r="L5">
        <v>1</v>
      </c>
      <c r="M5" s="5">
        <v>17.4977497749775</v>
      </c>
      <c r="N5" s="11">
        <v>3.5</v>
      </c>
      <c r="O5" s="40">
        <f t="shared" ref="O5:O67" si="4">+N5*0.6+M5*0.1+(SUM(C5:L5)/8*20*0.3)</f>
        <v>7.5997749774977503</v>
      </c>
      <c r="P5">
        <f t="shared" si="2"/>
        <v>0</v>
      </c>
      <c r="Q5">
        <f t="shared" si="3"/>
        <v>1</v>
      </c>
      <c r="S5">
        <v>1</v>
      </c>
      <c r="U5">
        <v>1</v>
      </c>
      <c r="X5">
        <v>1</v>
      </c>
      <c r="AA5">
        <v>1</v>
      </c>
      <c r="AB5">
        <v>1</v>
      </c>
      <c r="AC5" s="43">
        <v>10</v>
      </c>
      <c r="AD5" s="34">
        <v>7.5</v>
      </c>
      <c r="AE5" s="40">
        <f t="shared" ref="AE5:AE68" si="5">SUM(R5:AB5)/10*20*0.35+AC5*0.1+AD5*0.55</f>
        <v>8.625</v>
      </c>
      <c r="AI5" s="79">
        <v>1</v>
      </c>
      <c r="AJ5" s="79">
        <v>1</v>
      </c>
      <c r="AK5" s="79">
        <v>1</v>
      </c>
      <c r="AL5" s="79">
        <v>0.5</v>
      </c>
      <c r="AM5" s="79">
        <v>1</v>
      </c>
      <c r="AO5" s="79">
        <v>0.5</v>
      </c>
      <c r="AP5" s="79">
        <v>1</v>
      </c>
      <c r="AQ5" s="79">
        <v>1</v>
      </c>
      <c r="AR5" s="83">
        <f t="shared" si="0"/>
        <v>14</v>
      </c>
      <c r="AS5" s="102">
        <v>5.5</v>
      </c>
      <c r="AT5" s="86">
        <f t="shared" ref="AT5:AT68" si="6">+AS5*0.6+AR5*0.4</f>
        <v>8.9</v>
      </c>
      <c r="AU5" s="98">
        <f t="shared" si="1"/>
        <v>8.3749249924992508</v>
      </c>
    </row>
    <row r="6" spans="1:48" ht="16.5" customHeight="1">
      <c r="A6">
        <v>4</v>
      </c>
      <c r="B6" s="92" t="s">
        <v>126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K6">
        <v>1</v>
      </c>
      <c r="L6">
        <v>1</v>
      </c>
      <c r="M6" s="5">
        <v>20</v>
      </c>
      <c r="N6" s="11">
        <v>10</v>
      </c>
      <c r="O6" s="40">
        <f t="shared" si="4"/>
        <v>14.75</v>
      </c>
      <c r="P6">
        <f t="shared" si="2"/>
        <v>1</v>
      </c>
      <c r="Q6">
        <f t="shared" si="3"/>
        <v>0</v>
      </c>
      <c r="S6">
        <v>1</v>
      </c>
      <c r="T6">
        <v>1</v>
      </c>
      <c r="U6">
        <v>1</v>
      </c>
      <c r="W6">
        <v>1</v>
      </c>
      <c r="Y6">
        <v>1</v>
      </c>
      <c r="Z6">
        <v>1</v>
      </c>
      <c r="AA6">
        <v>1</v>
      </c>
      <c r="AB6">
        <v>1</v>
      </c>
      <c r="AC6" s="43">
        <v>20</v>
      </c>
      <c r="AD6" s="34">
        <v>12.5</v>
      </c>
      <c r="AE6" s="40">
        <f t="shared" si="5"/>
        <v>14.475000000000001</v>
      </c>
      <c r="AG6" s="79">
        <v>1</v>
      </c>
      <c r="AH6" s="79">
        <v>1</v>
      </c>
      <c r="AI6" s="79">
        <v>1</v>
      </c>
      <c r="AJ6" s="79">
        <v>1</v>
      </c>
      <c r="AK6" s="79">
        <v>1</v>
      </c>
      <c r="AM6" s="79">
        <v>1</v>
      </c>
      <c r="AN6" s="79">
        <v>1</v>
      </c>
      <c r="AO6" s="79">
        <v>1</v>
      </c>
      <c r="AP6" s="79">
        <v>1</v>
      </c>
      <c r="AQ6" s="79"/>
      <c r="AR6" s="83">
        <f t="shared" si="0"/>
        <v>18</v>
      </c>
      <c r="AS6" s="102">
        <v>12</v>
      </c>
      <c r="AT6" s="86">
        <f t="shared" si="6"/>
        <v>14.399999999999999</v>
      </c>
      <c r="AU6" s="98">
        <f t="shared" si="1"/>
        <v>14.541666666666666</v>
      </c>
    </row>
    <row r="7" spans="1:48" ht="16.5" customHeight="1">
      <c r="A7">
        <v>5</v>
      </c>
      <c r="B7" s="92" t="s">
        <v>145</v>
      </c>
      <c r="M7" s="5">
        <v>5.0045004500450041</v>
      </c>
      <c r="O7" s="40">
        <f t="shared" si="4"/>
        <v>0.50045004500450041</v>
      </c>
      <c r="P7">
        <f t="shared" si="2"/>
        <v>0</v>
      </c>
      <c r="Q7">
        <f t="shared" si="3"/>
        <v>1</v>
      </c>
      <c r="AC7" s="43">
        <v>0</v>
      </c>
      <c r="AE7" s="40">
        <f t="shared" si="5"/>
        <v>0</v>
      </c>
      <c r="AP7" s="79"/>
      <c r="AQ7" s="79"/>
      <c r="AR7" s="83">
        <f t="shared" si="0"/>
        <v>0</v>
      </c>
      <c r="AT7" s="86">
        <f t="shared" si="6"/>
        <v>0</v>
      </c>
      <c r="AU7" s="98">
        <f t="shared" si="1"/>
        <v>0.16681668166816679</v>
      </c>
      <c r="AV7" s="103" t="s">
        <v>97</v>
      </c>
    </row>
    <row r="8" spans="1:48" ht="16.5" customHeight="1">
      <c r="A8">
        <v>6</v>
      </c>
      <c r="B8" s="92" t="s">
        <v>215</v>
      </c>
      <c r="C8">
        <v>1</v>
      </c>
      <c r="D8">
        <v>1</v>
      </c>
      <c r="H8">
        <v>1</v>
      </c>
      <c r="J8">
        <v>1</v>
      </c>
      <c r="K8">
        <v>1</v>
      </c>
      <c r="L8">
        <v>0.4</v>
      </c>
      <c r="M8" s="5">
        <v>7.4977497749774979</v>
      </c>
      <c r="N8" s="11">
        <v>2.5</v>
      </c>
      <c r="O8" s="40">
        <f t="shared" si="4"/>
        <v>6.2997749774977496</v>
      </c>
      <c r="P8">
        <f t="shared" si="2"/>
        <v>0</v>
      </c>
      <c r="Q8">
        <f t="shared" si="3"/>
        <v>1</v>
      </c>
      <c r="S8">
        <v>0.5</v>
      </c>
      <c r="T8">
        <v>1</v>
      </c>
      <c r="V8">
        <v>1</v>
      </c>
      <c r="W8">
        <v>1</v>
      </c>
      <c r="X8">
        <v>1</v>
      </c>
      <c r="AC8" s="43">
        <v>12.5</v>
      </c>
      <c r="AD8" s="34">
        <v>9</v>
      </c>
      <c r="AE8" s="40">
        <f t="shared" si="5"/>
        <v>9.3500000000000014</v>
      </c>
      <c r="AI8" s="79">
        <v>1</v>
      </c>
      <c r="AJ8" s="79">
        <v>1</v>
      </c>
      <c r="AP8" s="79"/>
      <c r="AQ8" s="79"/>
      <c r="AR8" s="83">
        <f t="shared" si="0"/>
        <v>4</v>
      </c>
      <c r="AS8" s="102">
        <v>1</v>
      </c>
      <c r="AT8" s="86">
        <f t="shared" si="6"/>
        <v>2.2000000000000002</v>
      </c>
      <c r="AU8" s="98">
        <f t="shared" si="1"/>
        <v>5.949924992499251</v>
      </c>
      <c r="AV8" s="103">
        <v>4</v>
      </c>
    </row>
    <row r="9" spans="1:48" ht="16.5" customHeight="1">
      <c r="A9">
        <v>7</v>
      </c>
      <c r="B9" s="92" t="s">
        <v>14</v>
      </c>
      <c r="C9">
        <v>1</v>
      </c>
      <c r="M9" s="5">
        <v>2.5022502250225021</v>
      </c>
      <c r="N9" s="11">
        <v>3</v>
      </c>
      <c r="O9" s="40">
        <f t="shared" si="4"/>
        <v>2.80022502250225</v>
      </c>
      <c r="P9">
        <f t="shared" si="2"/>
        <v>0</v>
      </c>
      <c r="Q9">
        <f t="shared" si="3"/>
        <v>1</v>
      </c>
      <c r="S9" s="67">
        <v>0.5</v>
      </c>
      <c r="T9">
        <v>1</v>
      </c>
      <c r="U9" s="67">
        <v>0.5</v>
      </c>
      <c r="V9" s="67">
        <v>0.5</v>
      </c>
      <c r="Y9">
        <v>1</v>
      </c>
      <c r="Z9">
        <v>1</v>
      </c>
      <c r="AA9">
        <v>1</v>
      </c>
      <c r="AC9" s="43">
        <v>7.5</v>
      </c>
      <c r="AD9" s="34">
        <v>9</v>
      </c>
      <c r="AE9" s="40">
        <f t="shared" si="5"/>
        <v>9.5500000000000007</v>
      </c>
      <c r="AI9" s="79">
        <v>0.5</v>
      </c>
      <c r="AJ9" s="79">
        <v>1</v>
      </c>
      <c r="AK9" s="79">
        <v>0.5</v>
      </c>
      <c r="AL9" s="79">
        <v>1</v>
      </c>
      <c r="AM9" s="79">
        <v>0.5</v>
      </c>
      <c r="AN9" s="79">
        <v>0.5</v>
      </c>
      <c r="AO9" s="79">
        <v>0.5</v>
      </c>
      <c r="AP9" s="79">
        <v>0.5</v>
      </c>
      <c r="AQ9" s="79">
        <v>1</v>
      </c>
      <c r="AR9" s="83">
        <f t="shared" si="0"/>
        <v>12</v>
      </c>
      <c r="AS9" s="102">
        <v>5</v>
      </c>
      <c r="AT9" s="86">
        <f t="shared" si="6"/>
        <v>7.8000000000000007</v>
      </c>
      <c r="AU9" s="98">
        <f t="shared" si="1"/>
        <v>6.7167416741674169</v>
      </c>
      <c r="AV9" s="103">
        <v>5</v>
      </c>
    </row>
    <row r="10" spans="1:48" ht="16.5" customHeight="1">
      <c r="A10">
        <v>8</v>
      </c>
      <c r="B10" s="92" t="s">
        <v>193</v>
      </c>
      <c r="C10">
        <v>1</v>
      </c>
      <c r="E10">
        <v>1</v>
      </c>
      <c r="F10">
        <v>1</v>
      </c>
      <c r="G10">
        <v>1</v>
      </c>
      <c r="H10">
        <v>1</v>
      </c>
      <c r="I10">
        <v>1</v>
      </c>
      <c r="K10">
        <v>1</v>
      </c>
      <c r="L10">
        <v>1</v>
      </c>
      <c r="M10" s="5">
        <v>20</v>
      </c>
      <c r="N10" s="11">
        <v>11</v>
      </c>
      <c r="O10" s="40">
        <f t="shared" si="4"/>
        <v>14.6</v>
      </c>
      <c r="P10">
        <f t="shared" si="2"/>
        <v>1</v>
      </c>
      <c r="Q10">
        <f t="shared" si="3"/>
        <v>0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 s="43">
        <v>20</v>
      </c>
      <c r="AD10" s="34">
        <v>15.5</v>
      </c>
      <c r="AE10" s="40">
        <f t="shared" si="5"/>
        <v>17.524999999999999</v>
      </c>
      <c r="AG10" s="79">
        <v>1</v>
      </c>
      <c r="AH10" s="79">
        <v>1</v>
      </c>
      <c r="AI10" s="79">
        <v>1</v>
      </c>
      <c r="AJ10" s="79">
        <v>1</v>
      </c>
      <c r="AK10" s="79">
        <v>1</v>
      </c>
      <c r="AL10" s="79">
        <v>1</v>
      </c>
      <c r="AM10" s="79">
        <v>1</v>
      </c>
      <c r="AN10" s="79">
        <v>1</v>
      </c>
      <c r="AO10" s="79">
        <v>1</v>
      </c>
      <c r="AP10" s="79">
        <v>1</v>
      </c>
      <c r="AQ10" s="79">
        <v>1</v>
      </c>
      <c r="AR10" s="83">
        <f t="shared" si="0"/>
        <v>22</v>
      </c>
      <c r="AS10" s="102">
        <v>11</v>
      </c>
      <c r="AT10" s="86">
        <f t="shared" si="6"/>
        <v>15.4</v>
      </c>
      <c r="AU10" s="98">
        <f t="shared" si="1"/>
        <v>15.841666666666667</v>
      </c>
    </row>
    <row r="11" spans="1:48" ht="16.5" customHeight="1">
      <c r="A11">
        <v>9</v>
      </c>
      <c r="B11" s="92" t="s">
        <v>183</v>
      </c>
      <c r="M11" s="5">
        <v>5.0045004500450041</v>
      </c>
      <c r="O11" s="40">
        <f t="shared" si="4"/>
        <v>0.50045004500450041</v>
      </c>
      <c r="P11">
        <f t="shared" si="2"/>
        <v>0</v>
      </c>
      <c r="Q11">
        <f t="shared" si="3"/>
        <v>1</v>
      </c>
      <c r="AC11" s="43">
        <v>0</v>
      </c>
      <c r="AE11" s="40">
        <f t="shared" si="5"/>
        <v>0</v>
      </c>
      <c r="AP11" s="79"/>
      <c r="AQ11" s="79"/>
      <c r="AR11" s="83">
        <f t="shared" si="0"/>
        <v>0</v>
      </c>
      <c r="AT11" s="86">
        <f t="shared" si="6"/>
        <v>0</v>
      </c>
      <c r="AU11" s="98">
        <f t="shared" si="1"/>
        <v>0.16681668166816679</v>
      </c>
    </row>
    <row r="12" spans="1:48" ht="16.5" customHeight="1">
      <c r="A12">
        <v>10</v>
      </c>
      <c r="B12" s="97" t="s">
        <v>243</v>
      </c>
      <c r="C12">
        <v>1</v>
      </c>
      <c r="H12">
        <v>1</v>
      </c>
      <c r="I12">
        <v>1</v>
      </c>
      <c r="M12" s="5">
        <v>15.004500450045002</v>
      </c>
      <c r="N12" s="11">
        <v>3.5</v>
      </c>
      <c r="O12" s="40">
        <f t="shared" si="4"/>
        <v>5.8504500450045001</v>
      </c>
      <c r="P12">
        <f t="shared" si="2"/>
        <v>0</v>
      </c>
      <c r="Q12">
        <f t="shared" si="3"/>
        <v>1</v>
      </c>
      <c r="S12">
        <v>1</v>
      </c>
      <c r="T12">
        <v>1</v>
      </c>
      <c r="X12">
        <v>1</v>
      </c>
      <c r="Y12">
        <v>1</v>
      </c>
      <c r="AA12">
        <v>1</v>
      </c>
      <c r="AB12">
        <v>1</v>
      </c>
      <c r="AC12" s="43">
        <v>15</v>
      </c>
      <c r="AD12" s="34">
        <v>12.5</v>
      </c>
      <c r="AE12" s="40">
        <f t="shared" si="5"/>
        <v>12.574999999999999</v>
      </c>
      <c r="AG12" s="79">
        <v>1</v>
      </c>
      <c r="AH12" s="79">
        <v>1</v>
      </c>
      <c r="AL12" s="79">
        <v>1</v>
      </c>
      <c r="AM12" s="79">
        <v>1</v>
      </c>
      <c r="AN12" s="79">
        <v>1</v>
      </c>
      <c r="AO12" s="79">
        <v>1</v>
      </c>
      <c r="AP12" s="79">
        <v>1</v>
      </c>
      <c r="AQ12" s="79">
        <v>0.5</v>
      </c>
      <c r="AR12" s="83">
        <f t="shared" si="0"/>
        <v>15</v>
      </c>
      <c r="AS12" s="102">
        <v>7.5</v>
      </c>
      <c r="AT12" s="86">
        <f t="shared" si="6"/>
        <v>10.5</v>
      </c>
      <c r="AU12" s="98">
        <f t="shared" si="1"/>
        <v>9.6418166816681659</v>
      </c>
    </row>
    <row r="13" spans="1:48" ht="16.5" customHeight="1">
      <c r="A13">
        <v>11</v>
      </c>
      <c r="B13" s="92" t="s">
        <v>27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0.5</v>
      </c>
      <c r="M13" s="5">
        <v>20</v>
      </c>
      <c r="N13" s="11">
        <v>9.5</v>
      </c>
      <c r="O13" s="40">
        <f t="shared" si="4"/>
        <v>14.824999999999999</v>
      </c>
      <c r="P13">
        <f t="shared" si="2"/>
        <v>1</v>
      </c>
      <c r="Q13">
        <f t="shared" si="3"/>
        <v>0</v>
      </c>
      <c r="S13">
        <v>1</v>
      </c>
      <c r="T13">
        <v>1</v>
      </c>
      <c r="U13">
        <v>1</v>
      </c>
      <c r="V13">
        <v>1</v>
      </c>
      <c r="W13">
        <v>0.5</v>
      </c>
      <c r="X13">
        <v>1</v>
      </c>
      <c r="Y13">
        <v>1</v>
      </c>
      <c r="Z13">
        <v>1</v>
      </c>
      <c r="AA13">
        <v>1</v>
      </c>
      <c r="AB13">
        <v>1</v>
      </c>
      <c r="AC13" s="43">
        <v>20</v>
      </c>
      <c r="AD13" s="34">
        <v>9.5</v>
      </c>
      <c r="AE13" s="40">
        <f t="shared" si="5"/>
        <v>13.875</v>
      </c>
      <c r="AG13" s="79">
        <v>1</v>
      </c>
      <c r="AH13" s="79">
        <v>1</v>
      </c>
      <c r="AI13" s="79">
        <v>1</v>
      </c>
      <c r="AJ13" s="79">
        <v>1</v>
      </c>
      <c r="AK13" s="79">
        <v>1</v>
      </c>
      <c r="AL13" s="79">
        <v>1</v>
      </c>
      <c r="AM13" s="79">
        <v>1</v>
      </c>
      <c r="AN13" s="79">
        <v>1</v>
      </c>
      <c r="AO13" s="79">
        <v>1</v>
      </c>
      <c r="AP13" s="79">
        <v>1</v>
      </c>
      <c r="AQ13" s="79">
        <v>1</v>
      </c>
      <c r="AR13" s="83">
        <f t="shared" si="0"/>
        <v>22</v>
      </c>
      <c r="AS13" s="102">
        <v>8</v>
      </c>
      <c r="AT13" s="86">
        <f t="shared" si="6"/>
        <v>13.600000000000001</v>
      </c>
      <c r="AU13" s="98">
        <f t="shared" si="1"/>
        <v>14.1</v>
      </c>
    </row>
    <row r="14" spans="1:48" ht="16.5" customHeight="1">
      <c r="A14">
        <v>12</v>
      </c>
      <c r="B14" s="93" t="s">
        <v>280</v>
      </c>
      <c r="M14" s="5">
        <v>0</v>
      </c>
      <c r="O14" s="40">
        <f t="shared" si="4"/>
        <v>0</v>
      </c>
      <c r="P14">
        <f t="shared" si="2"/>
        <v>0</v>
      </c>
      <c r="Q14">
        <f t="shared" si="3"/>
        <v>1</v>
      </c>
      <c r="AC14" s="43">
        <v>0</v>
      </c>
      <c r="AE14" s="40">
        <f t="shared" si="5"/>
        <v>0</v>
      </c>
      <c r="AP14" s="79"/>
      <c r="AQ14" s="79"/>
      <c r="AR14" s="83">
        <f t="shared" si="0"/>
        <v>0</v>
      </c>
      <c r="AT14" s="86">
        <f t="shared" si="6"/>
        <v>0</v>
      </c>
      <c r="AU14" s="98">
        <f t="shared" si="1"/>
        <v>0</v>
      </c>
      <c r="AV14" s="103" t="s">
        <v>97</v>
      </c>
    </row>
    <row r="15" spans="1:48" ht="16.5" customHeight="1">
      <c r="A15">
        <v>13</v>
      </c>
      <c r="B15" s="92" t="s">
        <v>216</v>
      </c>
      <c r="C15">
        <v>1</v>
      </c>
      <c r="D15">
        <v>0.5</v>
      </c>
      <c r="M15" s="5">
        <v>12.502250225022502</v>
      </c>
      <c r="N15" s="11">
        <v>5.5</v>
      </c>
      <c r="O15" s="40">
        <f t="shared" si="4"/>
        <v>5.67522502250225</v>
      </c>
      <c r="P15">
        <f t="shared" si="2"/>
        <v>0</v>
      </c>
      <c r="Q15">
        <f t="shared" si="3"/>
        <v>1</v>
      </c>
      <c r="U15">
        <v>0.5</v>
      </c>
      <c r="V15">
        <v>1</v>
      </c>
      <c r="W15">
        <v>0.5</v>
      </c>
      <c r="X15">
        <v>0.5</v>
      </c>
      <c r="Y15">
        <v>0.5</v>
      </c>
      <c r="Z15">
        <v>1</v>
      </c>
      <c r="AA15">
        <v>0.5</v>
      </c>
      <c r="AB15">
        <v>0.5</v>
      </c>
      <c r="AC15" s="43">
        <v>7.5</v>
      </c>
      <c r="AD15" s="34">
        <v>6</v>
      </c>
      <c r="AE15" s="40">
        <f t="shared" si="5"/>
        <v>7.5500000000000007</v>
      </c>
      <c r="AG15" s="79">
        <v>1</v>
      </c>
      <c r="AH15" s="79">
        <v>1</v>
      </c>
      <c r="AI15" s="79">
        <v>1</v>
      </c>
      <c r="AJ15" s="79">
        <v>1</v>
      </c>
      <c r="AK15" s="79">
        <v>0.5</v>
      </c>
      <c r="AL15" s="79">
        <v>0.5</v>
      </c>
      <c r="AM15" s="79">
        <v>0.5</v>
      </c>
      <c r="AN15" s="79">
        <v>1</v>
      </c>
      <c r="AO15" s="79">
        <v>0.5</v>
      </c>
      <c r="AP15" s="79">
        <v>0.5</v>
      </c>
      <c r="AQ15" s="79">
        <v>1</v>
      </c>
      <c r="AR15" s="83">
        <f t="shared" si="0"/>
        <v>17</v>
      </c>
      <c r="AS15" s="102">
        <v>11.5</v>
      </c>
      <c r="AT15" s="86">
        <f t="shared" si="6"/>
        <v>13.7</v>
      </c>
      <c r="AU15" s="98">
        <f t="shared" si="1"/>
        <v>8.9750750075007506</v>
      </c>
    </row>
    <row r="16" spans="1:48" ht="16.5" customHeight="1">
      <c r="A16">
        <v>14</v>
      </c>
      <c r="B16" s="92" t="s">
        <v>197</v>
      </c>
      <c r="C16">
        <v>0.5</v>
      </c>
      <c r="E16">
        <v>1</v>
      </c>
      <c r="G16">
        <v>1</v>
      </c>
      <c r="H16">
        <v>1</v>
      </c>
      <c r="K16">
        <v>1</v>
      </c>
      <c r="M16" s="5">
        <v>20</v>
      </c>
      <c r="N16" s="11">
        <v>7</v>
      </c>
      <c r="O16" s="40">
        <f t="shared" si="4"/>
        <v>9.5749999999999993</v>
      </c>
      <c r="P16">
        <f t="shared" si="2"/>
        <v>0</v>
      </c>
      <c r="Q16">
        <f t="shared" si="3"/>
        <v>1</v>
      </c>
      <c r="S16">
        <v>1</v>
      </c>
      <c r="T16">
        <v>1</v>
      </c>
      <c r="U16">
        <v>1</v>
      </c>
      <c r="V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 s="43">
        <v>17.5</v>
      </c>
      <c r="AD16" s="34">
        <v>16.5</v>
      </c>
      <c r="AE16" s="40">
        <f t="shared" si="5"/>
        <v>17.125</v>
      </c>
      <c r="AG16" s="79">
        <v>1</v>
      </c>
      <c r="AH16" s="79">
        <v>1</v>
      </c>
      <c r="AI16" s="79">
        <v>1</v>
      </c>
      <c r="AJ16" s="79">
        <v>1</v>
      </c>
      <c r="AK16" s="79">
        <v>1</v>
      </c>
      <c r="AL16" s="79">
        <v>1</v>
      </c>
      <c r="AM16" s="79">
        <v>1</v>
      </c>
      <c r="AN16" s="79">
        <v>1</v>
      </c>
      <c r="AO16" s="79">
        <v>1</v>
      </c>
      <c r="AP16" s="79">
        <v>1</v>
      </c>
      <c r="AQ16" s="79"/>
      <c r="AR16" s="83">
        <f t="shared" si="0"/>
        <v>20</v>
      </c>
      <c r="AS16" s="102">
        <v>14.5</v>
      </c>
      <c r="AT16" s="86">
        <f t="shared" si="6"/>
        <v>16.7</v>
      </c>
      <c r="AU16" s="98">
        <f t="shared" si="1"/>
        <v>14.466666666666669</v>
      </c>
    </row>
    <row r="17" spans="1:48" ht="16.5" customHeight="1">
      <c r="A17">
        <v>15</v>
      </c>
      <c r="B17" s="92" t="s">
        <v>217</v>
      </c>
      <c r="M17" s="5">
        <v>7.4977497749774979</v>
      </c>
      <c r="N17" s="11">
        <v>3</v>
      </c>
      <c r="O17" s="40">
        <f t="shared" si="4"/>
        <v>2.5497749774977496</v>
      </c>
      <c r="P17">
        <f t="shared" si="2"/>
        <v>0</v>
      </c>
      <c r="Q17">
        <f t="shared" si="3"/>
        <v>1</v>
      </c>
      <c r="AC17" s="43">
        <v>0</v>
      </c>
      <c r="AE17" s="40">
        <f t="shared" si="5"/>
        <v>0</v>
      </c>
      <c r="AP17" s="79"/>
      <c r="AQ17" s="79"/>
      <c r="AR17" s="83">
        <f t="shared" si="0"/>
        <v>0</v>
      </c>
      <c r="AT17" s="86">
        <f t="shared" si="6"/>
        <v>0</v>
      </c>
      <c r="AU17" s="98">
        <f t="shared" si="1"/>
        <v>0.84992499249924991</v>
      </c>
    </row>
    <row r="18" spans="1:48" ht="16.5" customHeight="1">
      <c r="A18">
        <v>16</v>
      </c>
      <c r="B18" s="92" t="s">
        <v>140</v>
      </c>
      <c r="C18">
        <v>0.5</v>
      </c>
      <c r="M18" s="5">
        <v>10</v>
      </c>
      <c r="N18" s="11">
        <v>2</v>
      </c>
      <c r="O18" s="40">
        <f t="shared" si="4"/>
        <v>2.5750000000000002</v>
      </c>
      <c r="P18">
        <f t="shared" si="2"/>
        <v>0</v>
      </c>
      <c r="Q18">
        <f t="shared" si="3"/>
        <v>1</v>
      </c>
      <c r="X18">
        <v>0.5</v>
      </c>
      <c r="Y18">
        <v>1</v>
      </c>
      <c r="Z18">
        <v>1</v>
      </c>
      <c r="AA18">
        <v>0.5</v>
      </c>
      <c r="AB18">
        <v>1</v>
      </c>
      <c r="AC18" s="43">
        <v>7.5</v>
      </c>
      <c r="AD18" s="34">
        <v>3</v>
      </c>
      <c r="AE18" s="40">
        <f t="shared" si="5"/>
        <v>5.2</v>
      </c>
      <c r="AP18" s="79"/>
      <c r="AQ18" s="79"/>
      <c r="AR18" s="83">
        <f t="shared" si="0"/>
        <v>0</v>
      </c>
      <c r="AS18" s="102">
        <v>0.5</v>
      </c>
      <c r="AT18" s="86">
        <f t="shared" si="6"/>
        <v>0.3</v>
      </c>
      <c r="AU18" s="98">
        <f t="shared" si="1"/>
        <v>2.6916666666666664</v>
      </c>
    </row>
    <row r="19" spans="1:48" ht="16.5" customHeight="1">
      <c r="A19">
        <v>17</v>
      </c>
      <c r="B19" s="92" t="s">
        <v>164</v>
      </c>
      <c r="E19">
        <v>1</v>
      </c>
      <c r="L19">
        <v>0.5</v>
      </c>
      <c r="M19" s="5">
        <v>7.4977497749774979</v>
      </c>
      <c r="N19" s="11">
        <v>7</v>
      </c>
      <c r="O19" s="40">
        <f t="shared" si="4"/>
        <v>6.07477497749775</v>
      </c>
      <c r="P19">
        <f t="shared" si="2"/>
        <v>0</v>
      </c>
      <c r="Q19">
        <f t="shared" si="3"/>
        <v>1</v>
      </c>
      <c r="T19">
        <v>1</v>
      </c>
      <c r="V19">
        <v>1</v>
      </c>
      <c r="W19">
        <v>1</v>
      </c>
      <c r="X19" s="67">
        <v>0.5</v>
      </c>
      <c r="Y19">
        <v>1</v>
      </c>
      <c r="Z19">
        <v>1</v>
      </c>
      <c r="AA19" s="67">
        <v>0.5</v>
      </c>
      <c r="AB19">
        <v>1</v>
      </c>
      <c r="AC19" s="43">
        <v>17.5</v>
      </c>
      <c r="AD19" s="34">
        <v>2.5</v>
      </c>
      <c r="AE19" s="40">
        <f t="shared" si="5"/>
        <v>8.0249999999999986</v>
      </c>
      <c r="AG19" s="79">
        <v>1</v>
      </c>
      <c r="AH19" s="79">
        <v>1</v>
      </c>
      <c r="AI19" s="79">
        <v>1</v>
      </c>
      <c r="AJ19" s="79">
        <v>1</v>
      </c>
      <c r="AM19" s="79">
        <v>1</v>
      </c>
      <c r="AN19" s="79">
        <v>1</v>
      </c>
      <c r="AP19" s="79"/>
      <c r="AQ19" s="79"/>
      <c r="AR19" s="83">
        <f t="shared" si="0"/>
        <v>12</v>
      </c>
      <c r="AS19" s="102">
        <v>1.5</v>
      </c>
      <c r="AT19" s="86">
        <f t="shared" si="6"/>
        <v>5.7000000000000011</v>
      </c>
      <c r="AU19" s="98">
        <f t="shared" si="1"/>
        <v>6.5999249924992496</v>
      </c>
      <c r="AV19" s="103">
        <v>8</v>
      </c>
    </row>
    <row r="20" spans="1:48" ht="16.5" customHeight="1">
      <c r="A20">
        <v>18</v>
      </c>
      <c r="B20" s="92" t="s">
        <v>63</v>
      </c>
      <c r="C20">
        <v>1</v>
      </c>
      <c r="F20">
        <v>1</v>
      </c>
      <c r="M20" s="5">
        <v>10</v>
      </c>
      <c r="N20" s="11">
        <v>2</v>
      </c>
      <c r="O20" s="40">
        <f t="shared" si="4"/>
        <v>3.7</v>
      </c>
      <c r="P20">
        <f t="shared" si="2"/>
        <v>0</v>
      </c>
      <c r="Q20">
        <f t="shared" si="3"/>
        <v>1</v>
      </c>
      <c r="AC20" s="43">
        <v>5</v>
      </c>
      <c r="AD20" s="34">
        <v>3</v>
      </c>
      <c r="AE20" s="40">
        <f t="shared" si="5"/>
        <v>2.1500000000000004</v>
      </c>
      <c r="AP20" s="79"/>
      <c r="AQ20" s="79"/>
      <c r="AR20" s="83">
        <f t="shared" si="0"/>
        <v>0</v>
      </c>
      <c r="AT20" s="86">
        <f t="shared" si="6"/>
        <v>0</v>
      </c>
      <c r="AU20" s="98">
        <f t="shared" si="1"/>
        <v>1.9500000000000002</v>
      </c>
    </row>
    <row r="21" spans="1:48" ht="16.5" customHeight="1">
      <c r="A21">
        <v>19</v>
      </c>
      <c r="B21" s="92" t="s">
        <v>56</v>
      </c>
      <c r="C21">
        <v>1</v>
      </c>
      <c r="K21">
        <v>1</v>
      </c>
      <c r="M21" s="5">
        <v>20</v>
      </c>
      <c r="N21" s="11">
        <v>3.5</v>
      </c>
      <c r="O21" s="46">
        <f>+N21*0.6+M21*0.1+(SUM(C21:L21)/8*20*0.3)+3</f>
        <v>8.6</v>
      </c>
      <c r="P21">
        <f t="shared" si="2"/>
        <v>0</v>
      </c>
      <c r="Q21">
        <f t="shared" si="3"/>
        <v>1</v>
      </c>
      <c r="S21">
        <v>1</v>
      </c>
      <c r="T21">
        <v>1</v>
      </c>
      <c r="U21">
        <v>1</v>
      </c>
      <c r="Z21">
        <v>1</v>
      </c>
      <c r="AA21">
        <v>1</v>
      </c>
      <c r="AC21" s="43">
        <v>20</v>
      </c>
      <c r="AD21" s="34">
        <v>7</v>
      </c>
      <c r="AE21" s="40">
        <f t="shared" si="5"/>
        <v>9.3500000000000014</v>
      </c>
      <c r="AF21" s="79">
        <v>1</v>
      </c>
      <c r="AG21" s="79">
        <v>1</v>
      </c>
      <c r="AH21" s="79">
        <v>1</v>
      </c>
      <c r="AI21" s="79">
        <v>1</v>
      </c>
      <c r="AJ21" s="79">
        <v>1</v>
      </c>
      <c r="AK21" s="79">
        <v>1</v>
      </c>
      <c r="AM21" s="79">
        <v>1</v>
      </c>
      <c r="AN21" s="79">
        <v>1</v>
      </c>
      <c r="AO21" s="79">
        <v>1</v>
      </c>
      <c r="AP21" s="79">
        <v>1</v>
      </c>
      <c r="AQ21" s="79"/>
      <c r="AR21" s="83">
        <f t="shared" si="0"/>
        <v>20</v>
      </c>
      <c r="AS21" s="102">
        <v>9</v>
      </c>
      <c r="AT21" s="86">
        <f t="shared" si="6"/>
        <v>13.399999999999999</v>
      </c>
      <c r="AU21" s="98">
        <f t="shared" si="1"/>
        <v>10.450000000000001</v>
      </c>
    </row>
    <row r="22" spans="1:48" ht="16.5" customHeight="1">
      <c r="A22">
        <v>20</v>
      </c>
      <c r="B22" s="92" t="s">
        <v>141</v>
      </c>
      <c r="C22">
        <v>1</v>
      </c>
      <c r="M22" s="5">
        <v>10</v>
      </c>
      <c r="N22" s="11">
        <v>5</v>
      </c>
      <c r="O22" s="46">
        <f>+N22*0.6+M22*0.1+(SUM(C22:L22)/8*20*0.3)+3.5</f>
        <v>8.25</v>
      </c>
      <c r="P22">
        <f t="shared" si="2"/>
        <v>0</v>
      </c>
      <c r="Q22">
        <f t="shared" si="3"/>
        <v>1</v>
      </c>
      <c r="R22">
        <v>1</v>
      </c>
      <c r="S22">
        <v>0.5</v>
      </c>
      <c r="T22">
        <v>0.5</v>
      </c>
      <c r="V22">
        <v>1</v>
      </c>
      <c r="W22" s="67">
        <v>0.5</v>
      </c>
      <c r="X22" s="67">
        <v>0.5</v>
      </c>
      <c r="Y22" s="67">
        <v>0.5</v>
      </c>
      <c r="Z22">
        <v>1</v>
      </c>
      <c r="AC22" s="43">
        <v>12.5</v>
      </c>
      <c r="AD22" s="34">
        <v>11.5</v>
      </c>
      <c r="AE22" s="40">
        <f t="shared" si="5"/>
        <v>11.425000000000001</v>
      </c>
      <c r="AG22" s="79">
        <v>1</v>
      </c>
      <c r="AJ22" s="79">
        <v>1</v>
      </c>
      <c r="AO22" s="79">
        <v>1</v>
      </c>
      <c r="AP22" s="79"/>
      <c r="AQ22" s="79"/>
      <c r="AR22" s="83">
        <f t="shared" si="0"/>
        <v>6</v>
      </c>
      <c r="AS22" s="102">
        <v>12</v>
      </c>
      <c r="AT22" s="86">
        <f t="shared" si="6"/>
        <v>9.6</v>
      </c>
      <c r="AU22" s="98">
        <f t="shared" si="1"/>
        <v>9.7583333333333329</v>
      </c>
    </row>
    <row r="23" spans="1:48" ht="16.5" customHeight="1">
      <c r="A23">
        <v>21</v>
      </c>
      <c r="B23" s="92" t="s">
        <v>146</v>
      </c>
      <c r="C23">
        <v>1</v>
      </c>
      <c r="M23" s="5">
        <v>15.004500450045002</v>
      </c>
      <c r="N23" s="11">
        <v>10</v>
      </c>
      <c r="O23" s="40">
        <f t="shared" si="4"/>
        <v>8.2504500450045004</v>
      </c>
      <c r="P23">
        <f t="shared" si="2"/>
        <v>0</v>
      </c>
      <c r="Q23">
        <f t="shared" si="3"/>
        <v>1</v>
      </c>
      <c r="X23">
        <v>1</v>
      </c>
      <c r="Y23">
        <v>1</v>
      </c>
      <c r="AA23">
        <v>1</v>
      </c>
      <c r="AC23" s="43">
        <v>12.5</v>
      </c>
      <c r="AD23" s="34">
        <v>8.5</v>
      </c>
      <c r="AE23" s="40">
        <f t="shared" si="5"/>
        <v>8.0250000000000004</v>
      </c>
      <c r="AJ23" s="79">
        <v>1</v>
      </c>
      <c r="AP23" s="79"/>
      <c r="AQ23" s="79"/>
      <c r="AR23" s="83">
        <f t="shared" si="0"/>
        <v>2</v>
      </c>
      <c r="AS23" s="102">
        <v>4</v>
      </c>
      <c r="AT23" s="86">
        <f t="shared" si="6"/>
        <v>3.2</v>
      </c>
      <c r="AU23" s="98">
        <f t="shared" si="1"/>
        <v>6.4918166816681664</v>
      </c>
      <c r="AV23" s="103" t="s">
        <v>106</v>
      </c>
    </row>
    <row r="24" spans="1:48" ht="16.5" customHeight="1">
      <c r="A24">
        <v>22</v>
      </c>
      <c r="B24" s="92" t="s">
        <v>4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 s="5">
        <v>15.004500450045002</v>
      </c>
      <c r="N24" s="11">
        <v>10</v>
      </c>
      <c r="O24" s="40">
        <f t="shared" si="4"/>
        <v>15.0004500450045</v>
      </c>
      <c r="P24">
        <f t="shared" si="2"/>
        <v>1</v>
      </c>
      <c r="Q24">
        <f t="shared" si="3"/>
        <v>0</v>
      </c>
      <c r="S24">
        <v>1</v>
      </c>
      <c r="T24">
        <v>1</v>
      </c>
      <c r="V24">
        <v>0.5</v>
      </c>
      <c r="W24">
        <v>1</v>
      </c>
      <c r="X24">
        <v>1</v>
      </c>
      <c r="Y24">
        <v>1</v>
      </c>
      <c r="AB24">
        <v>1</v>
      </c>
      <c r="AC24" s="43">
        <v>7.5</v>
      </c>
      <c r="AD24" s="34">
        <v>6</v>
      </c>
      <c r="AE24" s="40">
        <f t="shared" si="5"/>
        <v>8.6</v>
      </c>
      <c r="AG24" s="79">
        <v>1</v>
      </c>
      <c r="AH24" s="79">
        <v>1</v>
      </c>
      <c r="AI24" s="79">
        <v>1</v>
      </c>
      <c r="AL24" s="79">
        <v>1</v>
      </c>
      <c r="AP24" s="79"/>
      <c r="AQ24" s="79"/>
      <c r="AR24" s="83">
        <f t="shared" si="0"/>
        <v>8</v>
      </c>
      <c r="AS24" s="102">
        <v>6.5</v>
      </c>
      <c r="AT24" s="86">
        <f t="shared" si="6"/>
        <v>7.1</v>
      </c>
      <c r="AU24" s="98">
        <f t="shared" si="1"/>
        <v>10.233483348334834</v>
      </c>
    </row>
    <row r="25" spans="1:48" ht="16.5" customHeight="1">
      <c r="A25">
        <v>23</v>
      </c>
      <c r="B25" s="92" t="s">
        <v>123</v>
      </c>
      <c r="C25">
        <v>0.5</v>
      </c>
      <c r="M25" s="5">
        <v>5.0045004500450041</v>
      </c>
      <c r="N25" s="11">
        <v>2</v>
      </c>
      <c r="O25" s="40">
        <f t="shared" si="4"/>
        <v>2.0754500450045006</v>
      </c>
      <c r="P25">
        <f t="shared" si="2"/>
        <v>0</v>
      </c>
      <c r="Q25">
        <f t="shared" si="3"/>
        <v>1</v>
      </c>
      <c r="AC25" s="43">
        <v>0</v>
      </c>
      <c r="AE25" s="40">
        <f t="shared" si="5"/>
        <v>0</v>
      </c>
      <c r="AP25" s="79"/>
      <c r="AQ25" s="79"/>
      <c r="AR25" s="83">
        <f t="shared" si="0"/>
        <v>0</v>
      </c>
      <c r="AT25" s="86">
        <f t="shared" si="6"/>
        <v>0</v>
      </c>
      <c r="AU25" s="98">
        <f t="shared" si="1"/>
        <v>0.6918166816681669</v>
      </c>
      <c r="AV25" s="103" t="s">
        <v>98</v>
      </c>
    </row>
    <row r="26" spans="1:48" ht="16.5" customHeight="1">
      <c r="A26">
        <v>24</v>
      </c>
      <c r="B26" s="92" t="s">
        <v>5</v>
      </c>
      <c r="C26">
        <v>1</v>
      </c>
      <c r="D26">
        <v>1</v>
      </c>
      <c r="M26" s="5">
        <v>10</v>
      </c>
      <c r="N26" s="11">
        <v>1</v>
      </c>
      <c r="O26" s="46">
        <f>+N26*0.6+M26*0.1+(SUM(C26:L26)/8*20*0.3)+1.5</f>
        <v>4.5999999999999996</v>
      </c>
      <c r="P26">
        <f t="shared" si="2"/>
        <v>0</v>
      </c>
      <c r="Q26">
        <f t="shared" si="3"/>
        <v>1</v>
      </c>
      <c r="W26">
        <v>0.5</v>
      </c>
      <c r="Z26">
        <v>0.5</v>
      </c>
      <c r="AA26">
        <v>0.5</v>
      </c>
      <c r="AB26">
        <v>0.5</v>
      </c>
      <c r="AC26" s="43">
        <v>15</v>
      </c>
      <c r="AD26" s="34">
        <v>2.5</v>
      </c>
      <c r="AE26" s="40">
        <f t="shared" si="5"/>
        <v>4.2750000000000004</v>
      </c>
      <c r="AH26" s="79">
        <v>1</v>
      </c>
      <c r="AL26" s="79">
        <v>1</v>
      </c>
      <c r="AO26" s="79">
        <v>1</v>
      </c>
      <c r="AP26" s="79">
        <v>1</v>
      </c>
      <c r="AQ26" s="79">
        <v>1</v>
      </c>
      <c r="AR26" s="83">
        <f t="shared" si="0"/>
        <v>10</v>
      </c>
      <c r="AS26" s="102">
        <v>0.5</v>
      </c>
      <c r="AT26" s="86">
        <f t="shared" si="6"/>
        <v>4.3</v>
      </c>
      <c r="AU26" s="98">
        <f t="shared" si="1"/>
        <v>4.3916666666666666</v>
      </c>
    </row>
    <row r="27" spans="1:48" ht="16.5" customHeight="1">
      <c r="A27">
        <v>25</v>
      </c>
      <c r="B27" s="92" t="s">
        <v>17</v>
      </c>
      <c r="C27">
        <v>1</v>
      </c>
      <c r="D27">
        <v>1</v>
      </c>
      <c r="G27">
        <v>1</v>
      </c>
      <c r="H27">
        <v>1</v>
      </c>
      <c r="K27">
        <v>1</v>
      </c>
      <c r="L27">
        <v>1</v>
      </c>
      <c r="M27" s="5">
        <v>20</v>
      </c>
      <c r="N27" s="11">
        <v>2</v>
      </c>
      <c r="O27" s="46">
        <f>+N27*0.6+M27*0.1+(SUM(C27:L27)/8*20*0.3)+1.5</f>
        <v>9.1999999999999993</v>
      </c>
      <c r="P27">
        <f t="shared" si="2"/>
        <v>0</v>
      </c>
      <c r="Q27">
        <f t="shared" si="3"/>
        <v>1</v>
      </c>
      <c r="S27">
        <v>1</v>
      </c>
      <c r="U27">
        <v>1</v>
      </c>
      <c r="V27">
        <v>1</v>
      </c>
      <c r="Y27">
        <v>1</v>
      </c>
      <c r="Z27">
        <v>1</v>
      </c>
      <c r="AA27">
        <v>1</v>
      </c>
      <c r="AC27" s="43">
        <v>20</v>
      </c>
      <c r="AD27" s="34">
        <v>3</v>
      </c>
      <c r="AE27" s="40">
        <f t="shared" si="5"/>
        <v>7.85</v>
      </c>
      <c r="AJ27" s="79">
        <v>1</v>
      </c>
      <c r="AK27" s="79">
        <v>1</v>
      </c>
      <c r="AL27" s="79">
        <v>1</v>
      </c>
      <c r="AM27" s="79">
        <v>1</v>
      </c>
      <c r="AN27" s="79">
        <v>0.5</v>
      </c>
      <c r="AO27" s="79">
        <v>1</v>
      </c>
      <c r="AP27" s="79">
        <v>1</v>
      </c>
      <c r="AQ27" s="79">
        <v>1</v>
      </c>
      <c r="AR27" s="83">
        <f t="shared" si="0"/>
        <v>15</v>
      </c>
      <c r="AS27" s="102">
        <v>8</v>
      </c>
      <c r="AT27" s="86">
        <f t="shared" si="6"/>
        <v>10.8</v>
      </c>
      <c r="AU27" s="98">
        <f t="shared" si="1"/>
        <v>9.2833333333333332</v>
      </c>
    </row>
    <row r="28" spans="1:48" ht="16.5" customHeight="1">
      <c r="A28">
        <v>26</v>
      </c>
      <c r="B28" s="92" t="s">
        <v>18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K28">
        <v>1</v>
      </c>
      <c r="L28">
        <v>1</v>
      </c>
      <c r="M28" s="5">
        <v>20</v>
      </c>
      <c r="N28" s="11">
        <v>12.5</v>
      </c>
      <c r="O28" s="46">
        <f>+N28*0.6+M28*0.1+(SUM(C28:L28)/8*20*0.3)+3</f>
        <v>19.25</v>
      </c>
      <c r="P28">
        <f t="shared" si="2"/>
        <v>1</v>
      </c>
      <c r="Q28">
        <f t="shared" si="3"/>
        <v>0</v>
      </c>
      <c r="S28">
        <v>1</v>
      </c>
      <c r="T28">
        <v>1</v>
      </c>
      <c r="U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 s="43">
        <v>20</v>
      </c>
      <c r="AD28" s="34">
        <v>20</v>
      </c>
      <c r="AE28" s="40">
        <f t="shared" si="5"/>
        <v>19.3</v>
      </c>
      <c r="AF28" s="79">
        <v>1</v>
      </c>
      <c r="AG28" s="79">
        <v>1</v>
      </c>
      <c r="AH28" s="79">
        <v>1</v>
      </c>
      <c r="AI28" s="79">
        <v>1</v>
      </c>
      <c r="AJ28" s="79">
        <v>1</v>
      </c>
      <c r="AK28" s="79">
        <v>1</v>
      </c>
      <c r="AL28" s="79">
        <v>1</v>
      </c>
      <c r="AM28" s="79">
        <v>1</v>
      </c>
      <c r="AN28" s="79">
        <v>1</v>
      </c>
      <c r="AO28" s="79">
        <v>1</v>
      </c>
      <c r="AP28" s="79">
        <v>1</v>
      </c>
      <c r="AQ28" s="79">
        <v>1</v>
      </c>
      <c r="AR28" s="83">
        <f t="shared" si="0"/>
        <v>24</v>
      </c>
      <c r="AS28" s="102">
        <v>13.5</v>
      </c>
      <c r="AT28" s="86">
        <f t="shared" si="6"/>
        <v>17.700000000000003</v>
      </c>
      <c r="AU28" s="98">
        <f t="shared" si="1"/>
        <v>18.75</v>
      </c>
    </row>
    <row r="29" spans="1:48" ht="16.5" customHeight="1">
      <c r="A29">
        <v>27</v>
      </c>
      <c r="B29" s="92" t="s">
        <v>238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M29" s="5">
        <v>20</v>
      </c>
      <c r="N29" s="11">
        <v>6</v>
      </c>
      <c r="O29" s="40">
        <f t="shared" si="4"/>
        <v>12.35</v>
      </c>
      <c r="P29">
        <f t="shared" si="2"/>
        <v>1</v>
      </c>
      <c r="Q29">
        <f t="shared" si="3"/>
        <v>0</v>
      </c>
      <c r="S29">
        <v>1</v>
      </c>
      <c r="T29">
        <v>1</v>
      </c>
      <c r="U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 s="43">
        <v>20</v>
      </c>
      <c r="AD29" s="34">
        <v>6.5</v>
      </c>
      <c r="AE29" s="40">
        <f t="shared" si="5"/>
        <v>11.875</v>
      </c>
      <c r="AG29" s="79">
        <v>1</v>
      </c>
      <c r="AH29" s="79">
        <v>1</v>
      </c>
      <c r="AI29" s="79">
        <v>1</v>
      </c>
      <c r="AJ29" s="79">
        <v>1</v>
      </c>
      <c r="AK29" s="79">
        <v>1</v>
      </c>
      <c r="AL29" s="79">
        <v>1</v>
      </c>
      <c r="AM29" s="79">
        <v>1</v>
      </c>
      <c r="AN29" s="79">
        <v>1</v>
      </c>
      <c r="AO29" s="79">
        <v>1</v>
      </c>
      <c r="AP29" s="79">
        <v>1</v>
      </c>
      <c r="AQ29" s="79"/>
      <c r="AR29" s="83">
        <f t="shared" si="0"/>
        <v>20</v>
      </c>
      <c r="AS29" s="102">
        <v>6.5</v>
      </c>
      <c r="AT29" s="86">
        <f t="shared" si="6"/>
        <v>11.9</v>
      </c>
      <c r="AU29" s="98">
        <f t="shared" si="1"/>
        <v>12.041666666666666</v>
      </c>
    </row>
    <row r="30" spans="1:48" ht="16.5" customHeight="1">
      <c r="A30">
        <v>28</v>
      </c>
      <c r="B30" s="92" t="s">
        <v>113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 s="5">
        <v>20</v>
      </c>
      <c r="N30" s="11">
        <v>6</v>
      </c>
      <c r="O30" s="46">
        <f>+N30*0.6+M30*0.1+(SUM(C30:L30)/8*20*0.3)+2</f>
        <v>15.1</v>
      </c>
      <c r="P30">
        <f t="shared" si="2"/>
        <v>1</v>
      </c>
      <c r="Q30">
        <f t="shared" si="3"/>
        <v>0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 s="43">
        <v>20</v>
      </c>
      <c r="AD30" s="34">
        <v>11.5</v>
      </c>
      <c r="AE30" s="40">
        <f t="shared" si="5"/>
        <v>16.024999999999999</v>
      </c>
      <c r="AG30" s="79">
        <v>1</v>
      </c>
      <c r="AH30" s="79">
        <v>1</v>
      </c>
      <c r="AI30" s="79">
        <v>1</v>
      </c>
      <c r="AJ30" s="79">
        <v>1</v>
      </c>
      <c r="AK30" s="79">
        <v>1</v>
      </c>
      <c r="AL30" s="79">
        <v>1</v>
      </c>
      <c r="AM30" s="79">
        <v>1</v>
      </c>
      <c r="AN30" s="79">
        <v>1</v>
      </c>
      <c r="AO30" s="79">
        <v>1</v>
      </c>
      <c r="AP30" s="79">
        <v>1</v>
      </c>
      <c r="AQ30" s="79">
        <v>1</v>
      </c>
      <c r="AR30" s="83">
        <f t="shared" si="0"/>
        <v>22</v>
      </c>
      <c r="AS30" s="102">
        <v>6.5</v>
      </c>
      <c r="AT30" s="86">
        <f t="shared" si="6"/>
        <v>12.700000000000001</v>
      </c>
      <c r="AU30" s="98">
        <f t="shared" si="1"/>
        <v>14.608333333333334</v>
      </c>
    </row>
    <row r="31" spans="1:48" ht="16.5" customHeight="1">
      <c r="A31">
        <v>29</v>
      </c>
      <c r="B31" s="92" t="s">
        <v>20</v>
      </c>
      <c r="C31">
        <v>1</v>
      </c>
      <c r="E31">
        <v>1</v>
      </c>
      <c r="F31">
        <v>1</v>
      </c>
      <c r="G31">
        <v>1</v>
      </c>
      <c r="H31">
        <v>1</v>
      </c>
      <c r="I31">
        <v>1</v>
      </c>
      <c r="K31">
        <v>1</v>
      </c>
      <c r="L31">
        <v>1</v>
      </c>
      <c r="M31" s="5">
        <v>20</v>
      </c>
      <c r="N31" s="11">
        <v>11.5</v>
      </c>
      <c r="O31" s="40">
        <f t="shared" si="4"/>
        <v>14.899999999999999</v>
      </c>
      <c r="P31">
        <f t="shared" si="2"/>
        <v>1</v>
      </c>
      <c r="Q31">
        <f t="shared" si="3"/>
        <v>0</v>
      </c>
      <c r="S31">
        <v>1</v>
      </c>
      <c r="T31">
        <v>1</v>
      </c>
      <c r="U31">
        <v>1</v>
      </c>
      <c r="V31">
        <v>1</v>
      </c>
      <c r="X31">
        <v>1</v>
      </c>
      <c r="Y31">
        <v>1</v>
      </c>
      <c r="Z31">
        <v>1</v>
      </c>
      <c r="AB31">
        <v>1</v>
      </c>
      <c r="AC31" s="43">
        <v>20</v>
      </c>
      <c r="AD31" s="34">
        <v>12</v>
      </c>
      <c r="AE31" s="40">
        <f t="shared" si="5"/>
        <v>14.2</v>
      </c>
      <c r="AG31" s="79">
        <v>1</v>
      </c>
      <c r="AJ31" s="79">
        <v>1</v>
      </c>
      <c r="AK31" s="79">
        <v>1</v>
      </c>
      <c r="AL31" s="79">
        <v>1</v>
      </c>
      <c r="AM31" s="79">
        <v>0.5</v>
      </c>
      <c r="AN31" s="79">
        <v>1</v>
      </c>
      <c r="AO31" s="79">
        <v>0.5</v>
      </c>
      <c r="AP31" s="79">
        <v>1</v>
      </c>
      <c r="AQ31" s="79">
        <v>1</v>
      </c>
      <c r="AR31" s="83">
        <f t="shared" si="0"/>
        <v>16</v>
      </c>
      <c r="AS31" s="102">
        <v>9.5</v>
      </c>
      <c r="AT31" s="86">
        <f t="shared" si="6"/>
        <v>12.100000000000001</v>
      </c>
      <c r="AU31" s="98">
        <f t="shared" si="1"/>
        <v>13.733333333333334</v>
      </c>
    </row>
    <row r="32" spans="1:48" ht="16.5" customHeight="1">
      <c r="A32">
        <v>30</v>
      </c>
      <c r="B32" s="92" t="s">
        <v>52</v>
      </c>
      <c r="C32">
        <v>1</v>
      </c>
      <c r="E32">
        <v>1</v>
      </c>
      <c r="G32">
        <v>1</v>
      </c>
      <c r="K32">
        <v>1</v>
      </c>
      <c r="L32">
        <v>1</v>
      </c>
      <c r="M32" s="5">
        <v>20</v>
      </c>
      <c r="N32" s="11">
        <v>4</v>
      </c>
      <c r="O32" s="40">
        <f t="shared" si="4"/>
        <v>8.15</v>
      </c>
      <c r="P32">
        <f t="shared" si="2"/>
        <v>0</v>
      </c>
      <c r="Q32">
        <f t="shared" si="3"/>
        <v>1</v>
      </c>
      <c r="S32" s="67">
        <v>0.5</v>
      </c>
      <c r="T32">
        <v>1</v>
      </c>
      <c r="U32" s="67">
        <v>0.5</v>
      </c>
      <c r="V32" s="67">
        <v>0.5</v>
      </c>
      <c r="W32">
        <v>1</v>
      </c>
      <c r="X32">
        <v>1</v>
      </c>
      <c r="Y32">
        <v>1</v>
      </c>
      <c r="Z32">
        <v>1</v>
      </c>
      <c r="AA32">
        <v>1</v>
      </c>
      <c r="AB32" s="67">
        <v>0.5</v>
      </c>
      <c r="AC32" s="43">
        <v>17.5</v>
      </c>
      <c r="AD32" s="34">
        <v>5.5</v>
      </c>
      <c r="AE32" s="40">
        <f t="shared" si="5"/>
        <v>10.375</v>
      </c>
      <c r="AG32" s="79">
        <v>1</v>
      </c>
      <c r="AH32" s="79">
        <v>1</v>
      </c>
      <c r="AI32" s="79">
        <v>1</v>
      </c>
      <c r="AJ32" s="79">
        <v>1</v>
      </c>
      <c r="AK32" s="79">
        <v>1</v>
      </c>
      <c r="AL32" s="79">
        <v>1</v>
      </c>
      <c r="AM32" s="79">
        <v>1</v>
      </c>
      <c r="AO32" s="79">
        <v>1</v>
      </c>
      <c r="AP32" s="79"/>
      <c r="AQ32" s="79"/>
      <c r="AR32" s="83">
        <f t="shared" si="0"/>
        <v>16</v>
      </c>
      <c r="AS32" s="102">
        <v>6</v>
      </c>
      <c r="AT32" s="86">
        <f t="shared" si="6"/>
        <v>10</v>
      </c>
      <c r="AU32" s="98">
        <f t="shared" si="1"/>
        <v>9.5083333333333329</v>
      </c>
    </row>
    <row r="33" spans="1:48" ht="16.5" customHeight="1">
      <c r="A33">
        <v>31</v>
      </c>
      <c r="B33" s="93" t="s">
        <v>281</v>
      </c>
      <c r="M33" s="5">
        <v>2.5022502250225021</v>
      </c>
      <c r="O33" s="40">
        <f t="shared" si="4"/>
        <v>0.25022502250225021</v>
      </c>
      <c r="P33">
        <f t="shared" si="2"/>
        <v>0</v>
      </c>
      <c r="Q33">
        <f t="shared" si="3"/>
        <v>1</v>
      </c>
      <c r="AC33" s="43">
        <v>0</v>
      </c>
      <c r="AE33" s="40">
        <f t="shared" si="5"/>
        <v>0</v>
      </c>
      <c r="AP33" s="79"/>
      <c r="AQ33" s="79"/>
      <c r="AR33" s="83">
        <f t="shared" si="0"/>
        <v>0</v>
      </c>
      <c r="AT33" s="86">
        <f t="shared" si="6"/>
        <v>0</v>
      </c>
      <c r="AU33" s="98">
        <f t="shared" si="1"/>
        <v>8.3408340834083397E-2</v>
      </c>
      <c r="AV33" s="103" t="s">
        <v>97</v>
      </c>
    </row>
    <row r="34" spans="1:48" ht="16.5" customHeight="1">
      <c r="A34">
        <v>32</v>
      </c>
      <c r="B34" s="92" t="s">
        <v>59</v>
      </c>
      <c r="M34" s="5">
        <v>7.4977497749774979</v>
      </c>
      <c r="N34" s="11">
        <v>3</v>
      </c>
      <c r="O34" s="46">
        <f>+N34*0.6+M34*0.1+(SUM(C34:L34)/8*20*0.3)+1.5</f>
        <v>4.0497749774977496</v>
      </c>
      <c r="P34">
        <f t="shared" si="2"/>
        <v>0</v>
      </c>
      <c r="Q34">
        <f t="shared" si="3"/>
        <v>1</v>
      </c>
      <c r="V34">
        <v>1</v>
      </c>
      <c r="W34">
        <v>0.5</v>
      </c>
      <c r="Z34">
        <v>0.5</v>
      </c>
      <c r="AA34">
        <v>0.5</v>
      </c>
      <c r="AB34">
        <v>0.5</v>
      </c>
      <c r="AC34" s="43">
        <v>17.5</v>
      </c>
      <c r="AD34" s="34">
        <v>8</v>
      </c>
      <c r="AE34" s="40">
        <f t="shared" si="5"/>
        <v>8.25</v>
      </c>
      <c r="AG34" s="79">
        <v>1</v>
      </c>
      <c r="AH34" s="79">
        <v>1</v>
      </c>
      <c r="AI34" s="79">
        <v>1</v>
      </c>
      <c r="AJ34" s="79">
        <v>1</v>
      </c>
      <c r="AL34" s="79">
        <v>1</v>
      </c>
      <c r="AO34" s="79">
        <v>1</v>
      </c>
      <c r="AP34" s="79">
        <v>1</v>
      </c>
      <c r="AQ34" s="79">
        <v>1</v>
      </c>
      <c r="AR34" s="83">
        <f t="shared" si="0"/>
        <v>16</v>
      </c>
      <c r="AS34" s="102">
        <v>6.5</v>
      </c>
      <c r="AT34" s="86">
        <f t="shared" si="6"/>
        <v>10.3</v>
      </c>
      <c r="AU34" s="98">
        <f t="shared" si="1"/>
        <v>7.533258325832584</v>
      </c>
    </row>
    <row r="35" spans="1:48" ht="16.5" customHeight="1">
      <c r="A35">
        <v>33</v>
      </c>
      <c r="B35" s="92" t="s">
        <v>70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K35">
        <v>0.5</v>
      </c>
      <c r="L35">
        <v>0.5</v>
      </c>
      <c r="M35" s="5">
        <v>7.4977497749774979</v>
      </c>
      <c r="N35" s="11">
        <v>6.5</v>
      </c>
      <c r="O35" s="40">
        <f t="shared" si="4"/>
        <v>9.8997749774977493</v>
      </c>
      <c r="P35">
        <f t="shared" si="2"/>
        <v>0</v>
      </c>
      <c r="Q35">
        <f t="shared" si="3"/>
        <v>1</v>
      </c>
      <c r="S35">
        <v>1</v>
      </c>
      <c r="U35">
        <v>1</v>
      </c>
      <c r="V35">
        <v>1</v>
      </c>
      <c r="W35">
        <v>1</v>
      </c>
      <c r="X35">
        <v>0.5</v>
      </c>
      <c r="Y35">
        <v>0.5</v>
      </c>
      <c r="Z35">
        <v>1</v>
      </c>
      <c r="AA35">
        <v>1</v>
      </c>
      <c r="AB35">
        <v>1</v>
      </c>
      <c r="AC35" s="43">
        <v>7.5</v>
      </c>
      <c r="AD35" s="34">
        <v>6</v>
      </c>
      <c r="AE35" s="40">
        <f t="shared" si="5"/>
        <v>9.65</v>
      </c>
      <c r="AG35" s="79">
        <v>1</v>
      </c>
      <c r="AH35" s="79">
        <v>0.5</v>
      </c>
      <c r="AI35" s="79">
        <v>1</v>
      </c>
      <c r="AJ35" s="79">
        <v>1</v>
      </c>
      <c r="AK35" s="79">
        <v>1</v>
      </c>
      <c r="AL35" s="79">
        <v>1</v>
      </c>
      <c r="AM35" s="79">
        <v>0.5</v>
      </c>
      <c r="AN35" s="79">
        <v>0.5</v>
      </c>
      <c r="AO35" s="79">
        <v>0.5</v>
      </c>
      <c r="AP35" s="79">
        <v>1</v>
      </c>
      <c r="AQ35" s="79"/>
      <c r="AR35" s="83">
        <f t="shared" si="0"/>
        <v>16</v>
      </c>
      <c r="AS35" s="102">
        <v>4.5</v>
      </c>
      <c r="AT35" s="86">
        <f t="shared" si="6"/>
        <v>9.1</v>
      </c>
      <c r="AU35" s="98">
        <f t="shared" ref="AU35:AU66" si="7">+(AT35+AE35+O35)/3</f>
        <v>9.5499249924992498</v>
      </c>
    </row>
    <row r="36" spans="1:48" ht="16.5" customHeight="1">
      <c r="A36">
        <v>34</v>
      </c>
      <c r="B36" s="93" t="s">
        <v>284</v>
      </c>
      <c r="M36" s="5">
        <v>0</v>
      </c>
      <c r="N36" s="11">
        <v>1.5</v>
      </c>
      <c r="O36" s="40">
        <f t="shared" si="4"/>
        <v>0.89999999999999991</v>
      </c>
      <c r="P36">
        <f t="shared" si="2"/>
        <v>0</v>
      </c>
      <c r="Q36">
        <f t="shared" si="3"/>
        <v>1</v>
      </c>
      <c r="AC36" s="43">
        <v>0</v>
      </c>
      <c r="AE36" s="40">
        <f t="shared" si="5"/>
        <v>0</v>
      </c>
      <c r="AP36" s="79"/>
      <c r="AQ36" s="79"/>
      <c r="AR36" s="83">
        <f t="shared" si="0"/>
        <v>0</v>
      </c>
      <c r="AT36" s="86">
        <f t="shared" si="6"/>
        <v>0</v>
      </c>
      <c r="AU36" s="98">
        <f t="shared" si="7"/>
        <v>0.3</v>
      </c>
      <c r="AV36" s="103" t="s">
        <v>97</v>
      </c>
    </row>
    <row r="37" spans="1:48" ht="16.5" customHeight="1">
      <c r="A37">
        <v>35</v>
      </c>
      <c r="B37" s="93" t="s">
        <v>285</v>
      </c>
      <c r="M37" s="5">
        <v>2.5022502250225021</v>
      </c>
      <c r="O37" s="40">
        <f t="shared" si="4"/>
        <v>0.25022502250225021</v>
      </c>
      <c r="P37">
        <f t="shared" si="2"/>
        <v>0</v>
      </c>
      <c r="Q37">
        <f t="shared" si="3"/>
        <v>1</v>
      </c>
      <c r="AC37" s="43">
        <v>0</v>
      </c>
      <c r="AE37" s="40">
        <f t="shared" si="5"/>
        <v>0</v>
      </c>
      <c r="AP37" s="79"/>
      <c r="AQ37" s="79"/>
      <c r="AR37" s="83">
        <f t="shared" si="0"/>
        <v>0</v>
      </c>
      <c r="AT37" s="86">
        <f t="shared" si="6"/>
        <v>0</v>
      </c>
      <c r="AU37" s="98">
        <f t="shared" si="7"/>
        <v>8.3408340834083397E-2</v>
      </c>
      <c r="AV37" s="103" t="s">
        <v>97</v>
      </c>
    </row>
    <row r="38" spans="1:48" ht="16.5" customHeight="1">
      <c r="A38">
        <v>36</v>
      </c>
      <c r="B38" s="92" t="s">
        <v>128</v>
      </c>
      <c r="M38" s="5">
        <v>2.5022502250225021</v>
      </c>
      <c r="O38" s="40">
        <f t="shared" si="4"/>
        <v>0.25022502250225021</v>
      </c>
      <c r="P38">
        <f t="shared" si="2"/>
        <v>0</v>
      </c>
      <c r="Q38">
        <f t="shared" si="3"/>
        <v>1</v>
      </c>
      <c r="AC38" s="43">
        <v>0</v>
      </c>
      <c r="AE38" s="40">
        <f t="shared" si="5"/>
        <v>0</v>
      </c>
      <c r="AP38" s="79"/>
      <c r="AQ38" s="79"/>
      <c r="AR38" s="83">
        <f t="shared" si="0"/>
        <v>0</v>
      </c>
      <c r="AT38" s="86">
        <f t="shared" si="6"/>
        <v>0</v>
      </c>
      <c r="AU38" s="98">
        <f t="shared" si="7"/>
        <v>8.3408340834083397E-2</v>
      </c>
      <c r="AV38" s="103" t="s">
        <v>97</v>
      </c>
    </row>
    <row r="39" spans="1:48" ht="16.5" customHeight="1">
      <c r="A39">
        <v>37</v>
      </c>
      <c r="B39" s="92" t="s">
        <v>129</v>
      </c>
      <c r="C39">
        <v>1</v>
      </c>
      <c r="D39">
        <v>1</v>
      </c>
      <c r="M39" s="5">
        <v>20</v>
      </c>
      <c r="N39" s="11">
        <v>3</v>
      </c>
      <c r="O39" s="40">
        <f t="shared" si="4"/>
        <v>5.3</v>
      </c>
      <c r="P39">
        <f t="shared" si="2"/>
        <v>0</v>
      </c>
      <c r="Q39">
        <f t="shared" si="3"/>
        <v>1</v>
      </c>
      <c r="S39">
        <v>1</v>
      </c>
      <c r="T39">
        <v>1</v>
      </c>
      <c r="U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 s="43">
        <v>20</v>
      </c>
      <c r="AD39" s="34">
        <v>13.5</v>
      </c>
      <c r="AE39" s="40">
        <f t="shared" si="5"/>
        <v>15.025</v>
      </c>
      <c r="AG39" s="79">
        <v>1</v>
      </c>
      <c r="AH39" s="79">
        <v>1</v>
      </c>
      <c r="AI39" s="79">
        <v>0.5</v>
      </c>
      <c r="AN39" s="79">
        <v>0.5</v>
      </c>
      <c r="AO39" s="79">
        <v>1</v>
      </c>
      <c r="AP39" s="79">
        <v>1</v>
      </c>
      <c r="AQ39" s="79">
        <v>1</v>
      </c>
      <c r="AR39" s="83">
        <f t="shared" si="0"/>
        <v>12</v>
      </c>
      <c r="AS39" s="102">
        <v>7.5</v>
      </c>
      <c r="AT39" s="86">
        <f t="shared" si="6"/>
        <v>9.3000000000000007</v>
      </c>
      <c r="AU39" s="98">
        <f t="shared" si="7"/>
        <v>9.8750000000000018</v>
      </c>
    </row>
    <row r="40" spans="1:48" ht="16.5" customHeight="1">
      <c r="A40">
        <v>38</v>
      </c>
      <c r="B40" s="92" t="s">
        <v>42</v>
      </c>
      <c r="C40">
        <v>1</v>
      </c>
      <c r="D40">
        <v>1</v>
      </c>
      <c r="F40">
        <v>1</v>
      </c>
      <c r="H40">
        <v>1</v>
      </c>
      <c r="K40">
        <v>1</v>
      </c>
      <c r="M40" s="5">
        <v>20</v>
      </c>
      <c r="N40" s="11">
        <v>3.5</v>
      </c>
      <c r="O40" s="40">
        <f t="shared" si="4"/>
        <v>7.85</v>
      </c>
      <c r="P40">
        <f t="shared" si="2"/>
        <v>0</v>
      </c>
      <c r="Q40">
        <f t="shared" si="3"/>
        <v>1</v>
      </c>
      <c r="S40">
        <v>1</v>
      </c>
      <c r="U40">
        <v>1</v>
      </c>
      <c r="V40">
        <v>1</v>
      </c>
      <c r="Y40">
        <v>1</v>
      </c>
      <c r="Z40">
        <v>1</v>
      </c>
      <c r="AA40">
        <v>1</v>
      </c>
      <c r="AC40" s="43">
        <v>20</v>
      </c>
      <c r="AD40" s="34">
        <v>5.5</v>
      </c>
      <c r="AE40" s="40">
        <f t="shared" si="5"/>
        <v>9.2249999999999996</v>
      </c>
      <c r="AJ40" s="79">
        <v>1</v>
      </c>
      <c r="AL40" s="79">
        <v>1</v>
      </c>
      <c r="AP40" s="79">
        <v>1</v>
      </c>
      <c r="AQ40" s="79">
        <v>1</v>
      </c>
      <c r="AR40" s="83">
        <f t="shared" si="0"/>
        <v>8</v>
      </c>
      <c r="AS40" s="102">
        <v>6.5</v>
      </c>
      <c r="AT40" s="86">
        <f t="shared" si="6"/>
        <v>7.1</v>
      </c>
      <c r="AU40" s="98">
        <f t="shared" si="7"/>
        <v>8.0583333333333318</v>
      </c>
      <c r="AV40" s="103">
        <v>7</v>
      </c>
    </row>
    <row r="41" spans="1:48" ht="16.5" customHeight="1">
      <c r="A41">
        <v>39</v>
      </c>
      <c r="B41" s="92" t="s">
        <v>53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K41">
        <v>1</v>
      </c>
      <c r="M41" s="5">
        <v>17.4977497749775</v>
      </c>
      <c r="N41" s="11">
        <v>4</v>
      </c>
      <c r="O41" s="46">
        <f>+N41*0.6+M41*0.1+(SUM(C41:L41)/8*20*0.3)+2</f>
        <v>12.149774977497749</v>
      </c>
      <c r="P41">
        <f t="shared" si="2"/>
        <v>1</v>
      </c>
      <c r="Q41">
        <f t="shared" si="3"/>
        <v>0</v>
      </c>
      <c r="S41">
        <v>1</v>
      </c>
      <c r="T41">
        <v>1</v>
      </c>
      <c r="U41">
        <v>1</v>
      </c>
      <c r="V41">
        <v>1</v>
      </c>
      <c r="Y41">
        <v>1</v>
      </c>
      <c r="Z41">
        <v>1</v>
      </c>
      <c r="AA41">
        <v>1</v>
      </c>
      <c r="AB41">
        <v>1</v>
      </c>
      <c r="AC41" s="43">
        <v>15</v>
      </c>
      <c r="AD41" s="34">
        <v>11.5</v>
      </c>
      <c r="AE41" s="40">
        <f t="shared" si="5"/>
        <v>13.425000000000001</v>
      </c>
      <c r="AF41" s="79">
        <v>1</v>
      </c>
      <c r="AG41" s="79">
        <v>1</v>
      </c>
      <c r="AH41" s="79">
        <v>1</v>
      </c>
      <c r="AI41" s="79">
        <v>1</v>
      </c>
      <c r="AJ41" s="79">
        <v>1</v>
      </c>
      <c r="AK41" s="79">
        <v>1</v>
      </c>
      <c r="AL41" s="79">
        <v>1</v>
      </c>
      <c r="AM41" s="79">
        <v>1</v>
      </c>
      <c r="AN41" s="79">
        <v>1</v>
      </c>
      <c r="AO41" s="79">
        <v>1</v>
      </c>
      <c r="AP41" s="79">
        <v>1</v>
      </c>
      <c r="AQ41" s="79">
        <v>1</v>
      </c>
      <c r="AR41" s="83">
        <f t="shared" si="0"/>
        <v>24</v>
      </c>
      <c r="AS41" s="102">
        <v>9.5</v>
      </c>
      <c r="AT41" s="86">
        <f t="shared" si="6"/>
        <v>15.3</v>
      </c>
      <c r="AU41" s="98">
        <f t="shared" si="7"/>
        <v>13.624924992499251</v>
      </c>
    </row>
    <row r="42" spans="1:48" ht="16.5" customHeight="1">
      <c r="A42">
        <v>40</v>
      </c>
      <c r="B42" s="92" t="s">
        <v>54</v>
      </c>
      <c r="C42">
        <v>1</v>
      </c>
      <c r="D42">
        <v>1</v>
      </c>
      <c r="E42">
        <v>1</v>
      </c>
      <c r="F42">
        <v>1</v>
      </c>
      <c r="G42">
        <v>1</v>
      </c>
      <c r="J42">
        <v>1</v>
      </c>
      <c r="K42">
        <v>1</v>
      </c>
      <c r="L42">
        <v>1</v>
      </c>
      <c r="M42" s="5">
        <v>20</v>
      </c>
      <c r="N42" s="11">
        <v>13</v>
      </c>
      <c r="O42" s="40">
        <f t="shared" si="4"/>
        <v>15.8</v>
      </c>
      <c r="P42">
        <f t="shared" si="2"/>
        <v>1</v>
      </c>
      <c r="Q42">
        <f t="shared" si="3"/>
        <v>0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C42" s="43">
        <v>20</v>
      </c>
      <c r="AD42" s="47" t="s">
        <v>299</v>
      </c>
      <c r="AE42" s="40">
        <f>+O42</f>
        <v>15.8</v>
      </c>
      <c r="AH42" s="79">
        <v>1</v>
      </c>
      <c r="AI42" s="79">
        <v>1</v>
      </c>
      <c r="AJ42" s="79">
        <v>1</v>
      </c>
      <c r="AK42" s="79">
        <v>1</v>
      </c>
      <c r="AL42" s="79">
        <v>1</v>
      </c>
      <c r="AM42" s="79">
        <v>1</v>
      </c>
      <c r="AN42" s="79">
        <v>1</v>
      </c>
      <c r="AO42" s="79">
        <v>1</v>
      </c>
      <c r="AP42" s="79">
        <v>1</v>
      </c>
      <c r="AQ42" s="79">
        <v>1</v>
      </c>
      <c r="AR42" s="83">
        <f t="shared" si="0"/>
        <v>20</v>
      </c>
      <c r="AS42" s="102">
        <v>18</v>
      </c>
      <c r="AT42" s="86">
        <f t="shared" si="6"/>
        <v>18.799999999999997</v>
      </c>
      <c r="AU42" s="98">
        <f t="shared" si="7"/>
        <v>16.799999999999997</v>
      </c>
    </row>
    <row r="43" spans="1:48" ht="16.5" customHeight="1">
      <c r="A43">
        <v>41</v>
      </c>
      <c r="B43" s="92" t="s">
        <v>64</v>
      </c>
      <c r="C43">
        <v>1</v>
      </c>
      <c r="M43" s="5">
        <v>10</v>
      </c>
      <c r="N43" s="11">
        <v>3.5</v>
      </c>
      <c r="O43" s="40">
        <f t="shared" si="4"/>
        <v>3.85</v>
      </c>
      <c r="P43">
        <f t="shared" si="2"/>
        <v>0</v>
      </c>
      <c r="Q43">
        <f t="shared" si="3"/>
        <v>1</v>
      </c>
      <c r="AC43" s="43">
        <v>10</v>
      </c>
      <c r="AD43" s="34">
        <v>2.5</v>
      </c>
      <c r="AE43" s="40">
        <f t="shared" si="5"/>
        <v>2.375</v>
      </c>
      <c r="AP43" s="79"/>
      <c r="AQ43" s="79"/>
      <c r="AR43" s="83">
        <f t="shared" si="0"/>
        <v>0</v>
      </c>
      <c r="AS43" s="102">
        <v>2</v>
      </c>
      <c r="AT43" s="86">
        <f t="shared" si="6"/>
        <v>1.2</v>
      </c>
      <c r="AU43" s="98">
        <f t="shared" si="7"/>
        <v>2.4750000000000001</v>
      </c>
    </row>
    <row r="44" spans="1:48" ht="16.5" customHeight="1">
      <c r="A44">
        <v>42</v>
      </c>
      <c r="B44" s="92" t="s">
        <v>43</v>
      </c>
      <c r="C44">
        <v>1</v>
      </c>
      <c r="M44" s="5">
        <v>10</v>
      </c>
      <c r="N44" s="11">
        <v>1</v>
      </c>
      <c r="O44" s="40">
        <f t="shared" si="4"/>
        <v>2.35</v>
      </c>
      <c r="P44">
        <f t="shared" si="2"/>
        <v>0</v>
      </c>
      <c r="Q44">
        <f t="shared" si="3"/>
        <v>1</v>
      </c>
      <c r="AC44" s="43">
        <v>0</v>
      </c>
      <c r="AE44" s="40">
        <f t="shared" si="5"/>
        <v>0</v>
      </c>
      <c r="AP44" s="79"/>
      <c r="AQ44" s="79"/>
      <c r="AR44" s="83">
        <f t="shared" si="0"/>
        <v>0</v>
      </c>
      <c r="AT44" s="86">
        <f t="shared" si="6"/>
        <v>0</v>
      </c>
      <c r="AU44" s="98">
        <f t="shared" si="7"/>
        <v>0.78333333333333333</v>
      </c>
      <c r="AV44" s="103" t="s">
        <v>98</v>
      </c>
    </row>
    <row r="45" spans="1:48" ht="16.5" customHeight="1">
      <c r="A45">
        <v>43</v>
      </c>
      <c r="B45" s="92" t="s">
        <v>65</v>
      </c>
      <c r="C45">
        <v>1</v>
      </c>
      <c r="M45" s="5">
        <v>2.5022502250225021</v>
      </c>
      <c r="N45" s="11">
        <v>2.5</v>
      </c>
      <c r="O45" s="40">
        <f t="shared" si="4"/>
        <v>2.5002250225022502</v>
      </c>
      <c r="P45">
        <f t="shared" si="2"/>
        <v>0</v>
      </c>
      <c r="Q45">
        <f t="shared" si="3"/>
        <v>1</v>
      </c>
      <c r="AC45" s="43">
        <v>2.5</v>
      </c>
      <c r="AE45" s="40">
        <f t="shared" si="5"/>
        <v>0.25</v>
      </c>
      <c r="AP45" s="79"/>
      <c r="AQ45" s="79"/>
      <c r="AR45" s="83">
        <f t="shared" si="0"/>
        <v>0</v>
      </c>
      <c r="AT45" s="86">
        <f t="shared" si="6"/>
        <v>0</v>
      </c>
      <c r="AU45" s="98">
        <f t="shared" si="7"/>
        <v>0.9167416741674167</v>
      </c>
    </row>
    <row r="46" spans="1:48" ht="16.5" customHeight="1">
      <c r="A46">
        <v>44</v>
      </c>
      <c r="B46" s="92" t="s">
        <v>131</v>
      </c>
      <c r="C46">
        <v>1</v>
      </c>
      <c r="M46" s="5">
        <v>17.4977497749775</v>
      </c>
      <c r="N46" s="11">
        <v>2</v>
      </c>
      <c r="O46" s="40">
        <f t="shared" si="4"/>
        <v>3.69977497749775</v>
      </c>
      <c r="P46">
        <f t="shared" si="2"/>
        <v>0</v>
      </c>
      <c r="Q46">
        <f t="shared" si="3"/>
        <v>1</v>
      </c>
      <c r="S46">
        <v>1</v>
      </c>
      <c r="U46">
        <v>1</v>
      </c>
      <c r="V46">
        <v>1</v>
      </c>
      <c r="AC46" s="43">
        <v>20</v>
      </c>
      <c r="AD46" s="34">
        <v>2.5</v>
      </c>
      <c r="AE46" s="40">
        <f t="shared" si="5"/>
        <v>5.4749999999999996</v>
      </c>
      <c r="AJ46" s="79">
        <v>1</v>
      </c>
      <c r="AM46" s="79">
        <v>1</v>
      </c>
      <c r="AP46" s="79">
        <v>1</v>
      </c>
      <c r="AQ46" s="79">
        <v>1</v>
      </c>
      <c r="AR46" s="83">
        <f t="shared" si="0"/>
        <v>8</v>
      </c>
      <c r="AS46" s="102">
        <v>5</v>
      </c>
      <c r="AT46" s="86">
        <f t="shared" si="6"/>
        <v>6.2</v>
      </c>
      <c r="AU46" s="98">
        <f t="shared" si="7"/>
        <v>5.1249249924992499</v>
      </c>
      <c r="AV46" s="103" t="s">
        <v>111</v>
      </c>
    </row>
    <row r="47" spans="1:48" ht="16.5" customHeight="1">
      <c r="A47">
        <v>45</v>
      </c>
      <c r="B47" s="94" t="s">
        <v>26</v>
      </c>
      <c r="C47">
        <v>0.5</v>
      </c>
      <c r="M47" s="5">
        <v>10</v>
      </c>
      <c r="N47" s="11">
        <v>2</v>
      </c>
      <c r="O47" s="46">
        <f>+N47*0.6+M47*0.1+(SUM(C47:L47)/8*20*0.3)+1</f>
        <v>3.5750000000000002</v>
      </c>
      <c r="P47">
        <f t="shared" si="2"/>
        <v>0</v>
      </c>
      <c r="Q47">
        <f t="shared" si="3"/>
        <v>1</v>
      </c>
      <c r="V47">
        <v>0.5</v>
      </c>
      <c r="W47">
        <v>0.5</v>
      </c>
      <c r="X47">
        <v>0.5</v>
      </c>
      <c r="Y47">
        <v>0.5</v>
      </c>
      <c r="Z47">
        <v>1</v>
      </c>
      <c r="AA47">
        <v>0.5</v>
      </c>
      <c r="AB47">
        <v>1</v>
      </c>
      <c r="AC47" s="43">
        <v>15</v>
      </c>
      <c r="AD47" s="34">
        <v>3.5</v>
      </c>
      <c r="AE47" s="46">
        <f>SUM(R47:AB47)/10*20*0.35+AC47*0.1+AD47*0.55+0.5</f>
        <v>7.0750000000000011</v>
      </c>
      <c r="AG47" s="79">
        <v>1</v>
      </c>
      <c r="AI47" s="79">
        <v>1</v>
      </c>
      <c r="AJ47" s="79">
        <v>1</v>
      </c>
      <c r="AK47" s="79">
        <v>1</v>
      </c>
      <c r="AL47" s="79">
        <v>1</v>
      </c>
      <c r="AM47" s="79">
        <v>1</v>
      </c>
      <c r="AN47" s="79">
        <v>0.5</v>
      </c>
      <c r="AO47" s="79">
        <v>1</v>
      </c>
      <c r="AP47" s="79">
        <v>1</v>
      </c>
      <c r="AQ47" s="79">
        <v>1</v>
      </c>
      <c r="AR47" s="83">
        <f t="shared" si="0"/>
        <v>19</v>
      </c>
      <c r="AS47" s="102">
        <v>1</v>
      </c>
      <c r="AT47" s="86">
        <f t="shared" si="6"/>
        <v>8.2000000000000011</v>
      </c>
      <c r="AU47" s="98">
        <f t="shared" si="7"/>
        <v>6.2833333333333341</v>
      </c>
      <c r="AV47" s="103">
        <v>5</v>
      </c>
    </row>
    <row r="48" spans="1:48" ht="16.5" customHeight="1">
      <c r="A48">
        <v>46</v>
      </c>
      <c r="B48" s="92" t="s">
        <v>274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 s="5">
        <v>20</v>
      </c>
      <c r="N48" s="11">
        <v>10.5</v>
      </c>
      <c r="O48" s="40">
        <f t="shared" si="4"/>
        <v>15.8</v>
      </c>
      <c r="P48">
        <f t="shared" si="2"/>
        <v>1</v>
      </c>
      <c r="Q48">
        <f t="shared" si="3"/>
        <v>0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 s="43">
        <v>20</v>
      </c>
      <c r="AD48" s="34">
        <v>11</v>
      </c>
      <c r="AE48" s="46">
        <f>SUM(R48:AB48)/10*20*0.35+AC48*0.1+AD48*0.55+1</f>
        <v>16.05</v>
      </c>
      <c r="AG48" s="79">
        <v>1</v>
      </c>
      <c r="AH48" s="79">
        <v>1</v>
      </c>
      <c r="AI48" s="79">
        <v>1</v>
      </c>
      <c r="AJ48" s="79">
        <v>1</v>
      </c>
      <c r="AK48" s="79">
        <v>1</v>
      </c>
      <c r="AL48" s="79">
        <v>1</v>
      </c>
      <c r="AM48" s="79">
        <v>1</v>
      </c>
      <c r="AN48" s="79">
        <v>1</v>
      </c>
      <c r="AO48" s="79">
        <v>1</v>
      </c>
      <c r="AP48" s="79">
        <v>1</v>
      </c>
      <c r="AQ48" s="79">
        <v>1</v>
      </c>
      <c r="AR48" s="83">
        <f t="shared" si="0"/>
        <v>22</v>
      </c>
      <c r="AS48" s="102">
        <v>5.5</v>
      </c>
      <c r="AT48" s="86">
        <f t="shared" si="6"/>
        <v>12.100000000000001</v>
      </c>
      <c r="AU48" s="98">
        <f t="shared" si="7"/>
        <v>14.65</v>
      </c>
    </row>
    <row r="49" spans="1:48" ht="16.5" customHeight="1">
      <c r="A49">
        <v>47</v>
      </c>
      <c r="B49" s="92" t="s">
        <v>66</v>
      </c>
      <c r="C49">
        <v>1</v>
      </c>
      <c r="M49" s="5">
        <v>12.502250225022502</v>
      </c>
      <c r="O49" s="40">
        <f t="shared" si="4"/>
        <v>2.0002250225022502</v>
      </c>
      <c r="P49">
        <f t="shared" si="2"/>
        <v>0</v>
      </c>
      <c r="Q49">
        <f t="shared" si="3"/>
        <v>1</v>
      </c>
      <c r="V49">
        <v>1</v>
      </c>
      <c r="Z49">
        <v>1</v>
      </c>
      <c r="AA49">
        <v>1</v>
      </c>
      <c r="AC49" s="43">
        <v>15</v>
      </c>
      <c r="AD49" s="34">
        <v>4.5</v>
      </c>
      <c r="AE49" s="40">
        <f t="shared" si="5"/>
        <v>6.0749999999999993</v>
      </c>
      <c r="AG49" s="79">
        <v>1</v>
      </c>
      <c r="AH49" s="79">
        <v>1</v>
      </c>
      <c r="AJ49" s="79">
        <v>1</v>
      </c>
      <c r="AL49" s="79">
        <v>1</v>
      </c>
      <c r="AN49" s="79">
        <v>1</v>
      </c>
      <c r="AP49" s="79"/>
      <c r="AQ49" s="79"/>
      <c r="AR49" s="83">
        <f t="shared" si="0"/>
        <v>10</v>
      </c>
      <c r="AS49" s="102">
        <v>1</v>
      </c>
      <c r="AT49" s="86">
        <f t="shared" si="6"/>
        <v>4.5999999999999996</v>
      </c>
      <c r="AU49" s="98">
        <f t="shared" si="7"/>
        <v>4.2250750075007497</v>
      </c>
    </row>
    <row r="50" spans="1:48" ht="16.5" customHeight="1">
      <c r="A50">
        <v>48</v>
      </c>
      <c r="B50" s="92" t="s">
        <v>45</v>
      </c>
      <c r="M50" s="5">
        <v>0</v>
      </c>
      <c r="O50" s="40">
        <f t="shared" si="4"/>
        <v>0</v>
      </c>
      <c r="P50">
        <f t="shared" si="2"/>
        <v>0</v>
      </c>
      <c r="Q50">
        <f t="shared" si="3"/>
        <v>1</v>
      </c>
      <c r="AC50" s="43">
        <v>0</v>
      </c>
      <c r="AE50" s="40">
        <f t="shared" si="5"/>
        <v>0</v>
      </c>
      <c r="AP50" s="79"/>
      <c r="AQ50" s="79"/>
      <c r="AR50" s="83">
        <f t="shared" si="0"/>
        <v>0</v>
      </c>
      <c r="AT50" s="86">
        <f t="shared" si="6"/>
        <v>0</v>
      </c>
      <c r="AU50" s="98">
        <f t="shared" si="7"/>
        <v>0</v>
      </c>
      <c r="AV50" s="103" t="s">
        <v>97</v>
      </c>
    </row>
    <row r="51" spans="1:48" ht="16.5" customHeight="1">
      <c r="A51">
        <v>49</v>
      </c>
      <c r="B51" s="92" t="s">
        <v>133</v>
      </c>
      <c r="C51">
        <v>1</v>
      </c>
      <c r="E51">
        <v>1</v>
      </c>
      <c r="F51">
        <v>1</v>
      </c>
      <c r="G51">
        <v>1</v>
      </c>
      <c r="H51">
        <v>1</v>
      </c>
      <c r="I51">
        <v>1</v>
      </c>
      <c r="L51">
        <v>1</v>
      </c>
      <c r="M51" s="5">
        <v>20</v>
      </c>
      <c r="N51" s="11">
        <v>6.5</v>
      </c>
      <c r="O51" s="40">
        <f t="shared" si="4"/>
        <v>11.15</v>
      </c>
      <c r="P51">
        <f t="shared" si="2"/>
        <v>1</v>
      </c>
      <c r="Q51">
        <f t="shared" si="3"/>
        <v>0</v>
      </c>
      <c r="S51">
        <v>1</v>
      </c>
      <c r="T51">
        <v>1</v>
      </c>
      <c r="U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 s="43">
        <v>20</v>
      </c>
      <c r="AD51" s="34">
        <v>8.5</v>
      </c>
      <c r="AE51" s="40">
        <f t="shared" si="5"/>
        <v>12.975000000000001</v>
      </c>
      <c r="AG51" s="79">
        <v>1</v>
      </c>
      <c r="AH51" s="79">
        <v>1</v>
      </c>
      <c r="AI51" s="79">
        <v>1</v>
      </c>
      <c r="AJ51" s="79">
        <v>1</v>
      </c>
      <c r="AK51" s="79">
        <v>1</v>
      </c>
      <c r="AL51" s="79">
        <v>1</v>
      </c>
      <c r="AM51" s="79">
        <v>1</v>
      </c>
      <c r="AN51" s="79">
        <v>1</v>
      </c>
      <c r="AO51" s="79">
        <v>1</v>
      </c>
      <c r="AP51" s="79">
        <v>1</v>
      </c>
      <c r="AQ51" s="79">
        <v>1</v>
      </c>
      <c r="AR51" s="83">
        <f t="shared" si="0"/>
        <v>22</v>
      </c>
      <c r="AS51" s="102">
        <v>10</v>
      </c>
      <c r="AT51" s="86">
        <f t="shared" si="6"/>
        <v>14.8</v>
      </c>
      <c r="AU51" s="98">
        <f t="shared" si="7"/>
        <v>12.975000000000001</v>
      </c>
    </row>
    <row r="52" spans="1:48" ht="16.5" customHeight="1">
      <c r="A52">
        <v>50</v>
      </c>
      <c r="B52" s="92" t="s">
        <v>24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 s="5">
        <v>17.4977497749775</v>
      </c>
      <c r="N52" s="11">
        <v>10.5</v>
      </c>
      <c r="O52" s="40">
        <f t="shared" si="4"/>
        <v>15.54977497749775</v>
      </c>
      <c r="P52">
        <f t="shared" si="2"/>
        <v>1</v>
      </c>
      <c r="Q52">
        <f t="shared" si="3"/>
        <v>0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 s="43">
        <v>20</v>
      </c>
      <c r="AD52" s="34">
        <v>15.5</v>
      </c>
      <c r="AE52" s="40">
        <f t="shared" si="5"/>
        <v>17.524999999999999</v>
      </c>
      <c r="AG52" s="79">
        <v>1</v>
      </c>
      <c r="AH52" s="79">
        <v>1</v>
      </c>
      <c r="AI52" s="79">
        <v>1</v>
      </c>
      <c r="AJ52" s="79">
        <v>1</v>
      </c>
      <c r="AK52" s="79">
        <v>1</v>
      </c>
      <c r="AL52" s="79">
        <v>1</v>
      </c>
      <c r="AM52" s="79">
        <v>1</v>
      </c>
      <c r="AN52" s="79">
        <v>1</v>
      </c>
      <c r="AO52" s="79">
        <v>1</v>
      </c>
      <c r="AP52" s="79">
        <v>1</v>
      </c>
      <c r="AQ52" s="79">
        <v>1</v>
      </c>
      <c r="AR52" s="83">
        <f t="shared" si="0"/>
        <v>22</v>
      </c>
      <c r="AS52" s="102">
        <v>11</v>
      </c>
      <c r="AT52" s="86">
        <f t="shared" si="6"/>
        <v>15.4</v>
      </c>
      <c r="AU52" s="98">
        <f t="shared" si="7"/>
        <v>16.15825832583258</v>
      </c>
    </row>
    <row r="53" spans="1:48" ht="16.5" customHeight="1">
      <c r="A53">
        <v>51</v>
      </c>
      <c r="B53" s="92" t="s">
        <v>67</v>
      </c>
      <c r="M53" s="5">
        <v>0</v>
      </c>
      <c r="O53" s="40">
        <f t="shared" si="4"/>
        <v>0</v>
      </c>
      <c r="P53">
        <f t="shared" si="2"/>
        <v>0</v>
      </c>
      <c r="Q53">
        <f t="shared" si="3"/>
        <v>1</v>
      </c>
      <c r="AC53" s="43">
        <v>0</v>
      </c>
      <c r="AE53" s="40">
        <f t="shared" si="5"/>
        <v>0</v>
      </c>
      <c r="AP53" s="79"/>
      <c r="AQ53" s="79"/>
      <c r="AR53" s="83">
        <f t="shared" si="0"/>
        <v>0</v>
      </c>
      <c r="AT53" s="86">
        <f t="shared" si="6"/>
        <v>0</v>
      </c>
      <c r="AU53" s="98">
        <f t="shared" si="7"/>
        <v>0</v>
      </c>
    </row>
    <row r="54" spans="1:48" ht="16.5" customHeight="1">
      <c r="A54">
        <v>52</v>
      </c>
      <c r="B54" s="92" t="s">
        <v>276</v>
      </c>
      <c r="C54">
        <v>1</v>
      </c>
      <c r="D54">
        <v>1</v>
      </c>
      <c r="F54">
        <v>1</v>
      </c>
      <c r="K54">
        <v>1</v>
      </c>
      <c r="L54">
        <v>1</v>
      </c>
      <c r="M54" s="5">
        <v>17.4977497749775</v>
      </c>
      <c r="N54" s="11">
        <v>2.5</v>
      </c>
      <c r="O54" s="40">
        <f t="shared" si="4"/>
        <v>6.9997749774977498</v>
      </c>
      <c r="P54">
        <f t="shared" si="2"/>
        <v>0</v>
      </c>
      <c r="Q54">
        <f t="shared" si="3"/>
        <v>1</v>
      </c>
      <c r="S54">
        <v>1</v>
      </c>
      <c r="U54">
        <v>1</v>
      </c>
      <c r="V54">
        <v>1</v>
      </c>
      <c r="W54">
        <v>1</v>
      </c>
      <c r="X54">
        <v>0.5</v>
      </c>
      <c r="Y54">
        <v>1</v>
      </c>
      <c r="Z54">
        <v>1</v>
      </c>
      <c r="AA54">
        <v>1</v>
      </c>
      <c r="AB54">
        <v>1</v>
      </c>
      <c r="AC54" s="43">
        <v>17.5</v>
      </c>
      <c r="AD54" s="34">
        <v>5.5</v>
      </c>
      <c r="AE54" s="40">
        <f t="shared" si="5"/>
        <v>10.725</v>
      </c>
      <c r="AH54" s="79">
        <v>0.5</v>
      </c>
      <c r="AI54" s="79">
        <v>1</v>
      </c>
      <c r="AJ54" s="79">
        <v>1</v>
      </c>
      <c r="AL54" s="79">
        <v>1</v>
      </c>
      <c r="AM54" s="79">
        <v>1</v>
      </c>
      <c r="AO54" s="79">
        <v>0.5</v>
      </c>
      <c r="AP54" s="79">
        <v>1</v>
      </c>
      <c r="AQ54" s="79">
        <v>1</v>
      </c>
      <c r="AR54" s="83">
        <f t="shared" si="0"/>
        <v>14</v>
      </c>
      <c r="AS54" s="102">
        <v>4</v>
      </c>
      <c r="AT54" s="86">
        <f t="shared" si="6"/>
        <v>8</v>
      </c>
      <c r="AU54" s="98">
        <f t="shared" si="7"/>
        <v>8.5749249924992501</v>
      </c>
    </row>
    <row r="55" spans="1:48" ht="16.5" customHeight="1">
      <c r="A55">
        <v>53</v>
      </c>
      <c r="B55" s="93" t="s">
        <v>157</v>
      </c>
      <c r="M55" s="5">
        <v>0</v>
      </c>
      <c r="N55" s="11">
        <v>1</v>
      </c>
      <c r="O55" s="40">
        <f t="shared" si="4"/>
        <v>0.6</v>
      </c>
      <c r="P55">
        <f t="shared" si="2"/>
        <v>0</v>
      </c>
      <c r="Q55">
        <f t="shared" si="3"/>
        <v>1</v>
      </c>
      <c r="AC55" s="43">
        <v>0</v>
      </c>
      <c r="AE55" s="40">
        <f t="shared" si="5"/>
        <v>0</v>
      </c>
      <c r="AP55" s="79"/>
      <c r="AQ55" s="79"/>
      <c r="AR55" s="83">
        <f t="shared" si="0"/>
        <v>0</v>
      </c>
      <c r="AT55" s="86">
        <f t="shared" si="6"/>
        <v>0</v>
      </c>
      <c r="AU55" s="98">
        <f t="shared" si="7"/>
        <v>0.19999999999999998</v>
      </c>
      <c r="AV55" s="103" t="s">
        <v>97</v>
      </c>
    </row>
    <row r="56" spans="1:48" ht="16.5" customHeight="1">
      <c r="A56">
        <v>54</v>
      </c>
      <c r="B56" s="93" t="s">
        <v>253</v>
      </c>
      <c r="F56">
        <v>1</v>
      </c>
      <c r="G56">
        <v>1</v>
      </c>
      <c r="M56" s="5">
        <v>0</v>
      </c>
      <c r="N56" s="11">
        <v>7.5</v>
      </c>
      <c r="O56" s="40">
        <f t="shared" si="4"/>
        <v>6</v>
      </c>
      <c r="P56">
        <f t="shared" si="2"/>
        <v>0</v>
      </c>
      <c r="Q56">
        <f t="shared" si="3"/>
        <v>1</v>
      </c>
      <c r="Z56">
        <v>1</v>
      </c>
      <c r="AC56" s="43">
        <v>2.5</v>
      </c>
      <c r="AD56" s="34">
        <v>3.5</v>
      </c>
      <c r="AE56" s="40">
        <f t="shared" si="5"/>
        <v>2.875</v>
      </c>
      <c r="AG56" s="79">
        <v>1</v>
      </c>
      <c r="AP56" s="79"/>
      <c r="AQ56" s="79"/>
      <c r="AR56" s="83">
        <f t="shared" si="0"/>
        <v>2</v>
      </c>
      <c r="AS56" s="102">
        <v>8</v>
      </c>
      <c r="AT56" s="86">
        <f t="shared" si="6"/>
        <v>5.6</v>
      </c>
      <c r="AU56" s="98">
        <f t="shared" si="7"/>
        <v>4.8250000000000002</v>
      </c>
    </row>
    <row r="57" spans="1:48" ht="16.5" customHeight="1">
      <c r="A57">
        <v>55</v>
      </c>
      <c r="B57" s="92" t="s">
        <v>134</v>
      </c>
      <c r="C57">
        <v>1</v>
      </c>
      <c r="F57">
        <v>1</v>
      </c>
      <c r="G57">
        <v>1</v>
      </c>
      <c r="K57">
        <v>1</v>
      </c>
      <c r="M57" s="5">
        <v>15.004500450045002</v>
      </c>
      <c r="N57" s="11">
        <v>2.5</v>
      </c>
      <c r="O57" s="46">
        <f>+N57*0.6+M57*0.1+(SUM(C57:L57)/8*20*0.3)+2</f>
        <v>8.0004500450045004</v>
      </c>
      <c r="P57">
        <f t="shared" si="2"/>
        <v>0</v>
      </c>
      <c r="Q57">
        <f t="shared" si="3"/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Z57">
        <v>1</v>
      </c>
      <c r="AA57">
        <v>1</v>
      </c>
      <c r="AB57">
        <v>1</v>
      </c>
      <c r="AC57" s="43">
        <v>17.5</v>
      </c>
      <c r="AD57" s="34">
        <v>11</v>
      </c>
      <c r="AE57" s="40">
        <f t="shared" si="5"/>
        <v>14.100000000000001</v>
      </c>
      <c r="AF57" s="79">
        <v>1</v>
      </c>
      <c r="AG57" s="79">
        <v>1</v>
      </c>
      <c r="AH57" s="79">
        <v>1</v>
      </c>
      <c r="AI57" s="79">
        <v>1</v>
      </c>
      <c r="AJ57" s="79">
        <v>1</v>
      </c>
      <c r="AK57" s="79">
        <v>1</v>
      </c>
      <c r="AL57" s="79">
        <v>1</v>
      </c>
      <c r="AM57" s="79">
        <v>1</v>
      </c>
      <c r="AN57" s="79">
        <v>1</v>
      </c>
      <c r="AO57" s="79">
        <v>1</v>
      </c>
      <c r="AP57" s="79">
        <v>1</v>
      </c>
      <c r="AQ57" s="79">
        <v>1</v>
      </c>
      <c r="AR57" s="83">
        <f t="shared" si="0"/>
        <v>24</v>
      </c>
      <c r="AS57" s="102">
        <v>4.5</v>
      </c>
      <c r="AT57" s="86">
        <f t="shared" si="6"/>
        <v>12.3</v>
      </c>
      <c r="AU57" s="98">
        <f t="shared" si="7"/>
        <v>11.466816681668169</v>
      </c>
    </row>
    <row r="58" spans="1:48" ht="16.5" customHeight="1">
      <c r="A58">
        <v>56</v>
      </c>
      <c r="B58" s="92" t="s">
        <v>135</v>
      </c>
      <c r="M58" s="5">
        <v>2.5022502250225021</v>
      </c>
      <c r="N58" s="11">
        <v>2</v>
      </c>
      <c r="O58" s="40">
        <f t="shared" si="4"/>
        <v>1.4502250225022502</v>
      </c>
      <c r="P58">
        <f t="shared" si="2"/>
        <v>0</v>
      </c>
      <c r="Q58">
        <f t="shared" si="3"/>
        <v>1</v>
      </c>
      <c r="AC58" s="43">
        <v>0</v>
      </c>
      <c r="AE58" s="40">
        <f t="shared" si="5"/>
        <v>0</v>
      </c>
      <c r="AP58" s="79"/>
      <c r="AQ58" s="79"/>
      <c r="AR58" s="83">
        <f t="shared" si="0"/>
        <v>0</v>
      </c>
      <c r="AT58" s="86">
        <f t="shared" si="6"/>
        <v>0</v>
      </c>
      <c r="AU58" s="98">
        <f t="shared" si="7"/>
        <v>0.48340834083408341</v>
      </c>
      <c r="AV58" s="103" t="s">
        <v>97</v>
      </c>
    </row>
    <row r="59" spans="1:48" ht="16.5" customHeight="1">
      <c r="A59">
        <v>57</v>
      </c>
      <c r="B59" s="92" t="s">
        <v>184</v>
      </c>
      <c r="C59">
        <v>1</v>
      </c>
      <c r="M59" s="5">
        <v>10</v>
      </c>
      <c r="O59" s="40">
        <f t="shared" si="4"/>
        <v>1.75</v>
      </c>
      <c r="P59">
        <f t="shared" si="2"/>
        <v>0</v>
      </c>
      <c r="Q59">
        <f t="shared" si="3"/>
        <v>1</v>
      </c>
      <c r="V59">
        <v>1</v>
      </c>
      <c r="Z59">
        <v>1</v>
      </c>
      <c r="AC59" s="43">
        <v>10</v>
      </c>
      <c r="AE59" s="40">
        <f t="shared" si="5"/>
        <v>2.4</v>
      </c>
      <c r="AP59" s="79"/>
      <c r="AQ59" s="79"/>
      <c r="AR59" s="83">
        <f t="shared" si="0"/>
        <v>0</v>
      </c>
      <c r="AT59" s="86">
        <f t="shared" si="6"/>
        <v>0</v>
      </c>
      <c r="AU59" s="98">
        <f t="shared" si="7"/>
        <v>1.3833333333333335</v>
      </c>
      <c r="AV59" s="103" t="s">
        <v>97</v>
      </c>
    </row>
    <row r="60" spans="1:48" ht="16.5" customHeight="1">
      <c r="A60">
        <v>58</v>
      </c>
      <c r="B60" s="92" t="s">
        <v>47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K60">
        <v>1</v>
      </c>
      <c r="L60">
        <v>1</v>
      </c>
      <c r="M60" s="5">
        <v>17.4977497749775</v>
      </c>
      <c r="N60" s="11">
        <v>2.5</v>
      </c>
      <c r="O60" s="46">
        <f>+N60*0.6+M60*0.1+(SUM(C60:L60)/8*20*0.3)+2.5</f>
        <v>12.499774977497751</v>
      </c>
      <c r="P60">
        <f t="shared" si="2"/>
        <v>1</v>
      </c>
      <c r="Q60">
        <f t="shared" si="3"/>
        <v>0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 s="43">
        <v>20</v>
      </c>
      <c r="AD60" s="34">
        <v>2.5</v>
      </c>
      <c r="AE60" s="40">
        <f t="shared" si="5"/>
        <v>10.375</v>
      </c>
      <c r="AG60" s="79">
        <v>1</v>
      </c>
      <c r="AH60" s="79">
        <v>1</v>
      </c>
      <c r="AI60" s="79">
        <v>1</v>
      </c>
      <c r="AJ60" s="79">
        <v>1</v>
      </c>
      <c r="AK60" s="79">
        <v>1</v>
      </c>
      <c r="AL60" s="79">
        <v>1</v>
      </c>
      <c r="AM60" s="79">
        <v>1</v>
      </c>
      <c r="AN60" s="79">
        <v>1</v>
      </c>
      <c r="AO60" s="79">
        <v>1</v>
      </c>
      <c r="AP60" s="79">
        <v>1</v>
      </c>
      <c r="AQ60" s="79">
        <v>1</v>
      </c>
      <c r="AR60" s="83">
        <f t="shared" si="0"/>
        <v>22</v>
      </c>
      <c r="AS60" s="102">
        <v>1</v>
      </c>
      <c r="AT60" s="86">
        <f t="shared" si="6"/>
        <v>9.4</v>
      </c>
      <c r="AU60" s="98">
        <f t="shared" si="7"/>
        <v>10.758258325832584</v>
      </c>
    </row>
    <row r="61" spans="1:48" ht="16.5" customHeight="1">
      <c r="A61">
        <v>59</v>
      </c>
      <c r="B61" s="92" t="s">
        <v>291</v>
      </c>
      <c r="C61">
        <v>1</v>
      </c>
      <c r="M61" s="5">
        <v>5.0045004500450041</v>
      </c>
      <c r="N61" s="11">
        <v>3.5</v>
      </c>
      <c r="O61" s="40">
        <f t="shared" si="4"/>
        <v>3.3504500450045005</v>
      </c>
      <c r="P61">
        <f t="shared" si="2"/>
        <v>0</v>
      </c>
      <c r="Q61">
        <f t="shared" si="3"/>
        <v>1</v>
      </c>
      <c r="AC61" s="43">
        <v>2.5</v>
      </c>
      <c r="AE61" s="40">
        <f t="shared" si="5"/>
        <v>0.25</v>
      </c>
      <c r="AP61" s="79"/>
      <c r="AQ61" s="79"/>
      <c r="AR61" s="83">
        <f t="shared" si="0"/>
        <v>0</v>
      </c>
      <c r="AT61" s="86">
        <f t="shared" si="6"/>
        <v>0</v>
      </c>
      <c r="AU61" s="98">
        <f t="shared" si="7"/>
        <v>1.2001500150015001</v>
      </c>
      <c r="AV61" s="103" t="s">
        <v>99</v>
      </c>
    </row>
    <row r="62" spans="1:48" ht="16.5" customHeight="1">
      <c r="A62">
        <v>60</v>
      </c>
      <c r="B62" s="92" t="s">
        <v>121</v>
      </c>
      <c r="K62">
        <v>1</v>
      </c>
      <c r="M62" s="5">
        <v>7.4977497749774979</v>
      </c>
      <c r="N62" s="11">
        <v>6</v>
      </c>
      <c r="O62" s="40">
        <f t="shared" si="4"/>
        <v>5.0997749774977494</v>
      </c>
      <c r="P62">
        <f t="shared" si="2"/>
        <v>0</v>
      </c>
      <c r="Q62">
        <f t="shared" si="3"/>
        <v>1</v>
      </c>
      <c r="AC62" s="43">
        <v>2.5</v>
      </c>
      <c r="AE62" s="40">
        <f t="shared" si="5"/>
        <v>0.25</v>
      </c>
      <c r="AP62" s="79"/>
      <c r="AQ62" s="79"/>
      <c r="AR62" s="83">
        <f t="shared" si="0"/>
        <v>0</v>
      </c>
      <c r="AT62" s="86">
        <f t="shared" si="6"/>
        <v>0</v>
      </c>
      <c r="AU62" s="98">
        <f t="shared" si="7"/>
        <v>1.7832583258325831</v>
      </c>
      <c r="AV62" s="103" t="s">
        <v>97</v>
      </c>
    </row>
    <row r="63" spans="1:48" ht="16.5" customHeight="1">
      <c r="A63">
        <v>61</v>
      </c>
      <c r="B63" s="92" t="s">
        <v>68</v>
      </c>
      <c r="C63">
        <v>1</v>
      </c>
      <c r="D63">
        <v>1</v>
      </c>
      <c r="E63">
        <v>1</v>
      </c>
      <c r="G63">
        <v>1</v>
      </c>
      <c r="H63">
        <v>1</v>
      </c>
      <c r="J63">
        <v>1</v>
      </c>
      <c r="K63">
        <v>1</v>
      </c>
      <c r="L63">
        <v>0.5</v>
      </c>
      <c r="M63" s="5">
        <v>15.004500450045002</v>
      </c>
      <c r="N63" s="11">
        <v>9</v>
      </c>
      <c r="O63" s="40">
        <f t="shared" si="4"/>
        <v>12.525450045004501</v>
      </c>
      <c r="P63">
        <f t="shared" si="2"/>
        <v>1</v>
      </c>
      <c r="Q63">
        <f t="shared" si="3"/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B63">
        <v>1</v>
      </c>
      <c r="AC63" s="43">
        <v>15</v>
      </c>
      <c r="AD63" s="34">
        <v>5</v>
      </c>
      <c r="AE63" s="40">
        <f t="shared" si="5"/>
        <v>9.85</v>
      </c>
      <c r="AI63" s="79">
        <v>1</v>
      </c>
      <c r="AJ63" s="79">
        <v>1</v>
      </c>
      <c r="AM63" s="79">
        <v>0.5</v>
      </c>
      <c r="AN63" s="79">
        <v>0.5</v>
      </c>
      <c r="AO63" s="79">
        <v>1</v>
      </c>
      <c r="AP63" s="79">
        <v>1</v>
      </c>
      <c r="AQ63" s="79">
        <v>1</v>
      </c>
      <c r="AR63" s="83">
        <f t="shared" si="0"/>
        <v>12</v>
      </c>
      <c r="AS63" s="102">
        <v>3.5</v>
      </c>
      <c r="AT63" s="86">
        <f t="shared" si="6"/>
        <v>6.9</v>
      </c>
      <c r="AU63" s="98">
        <f t="shared" si="7"/>
        <v>9.758483348334833</v>
      </c>
    </row>
    <row r="64" spans="1:48" ht="16.5" customHeight="1">
      <c r="A64">
        <v>62</v>
      </c>
      <c r="B64" s="92" t="s">
        <v>277</v>
      </c>
      <c r="C64">
        <v>1</v>
      </c>
      <c r="M64" s="5">
        <v>10</v>
      </c>
      <c r="N64" s="11">
        <v>1</v>
      </c>
      <c r="O64" s="46">
        <f>+N64*0.6+M64*0.1+(SUM(C64:L64)/8*20*0.3)+2.5</f>
        <v>4.8499999999999996</v>
      </c>
      <c r="P64">
        <f t="shared" si="2"/>
        <v>0</v>
      </c>
      <c r="Q64">
        <f t="shared" si="3"/>
        <v>1</v>
      </c>
      <c r="S64">
        <v>0.5</v>
      </c>
      <c r="T64">
        <v>0.5</v>
      </c>
      <c r="V64">
        <v>1</v>
      </c>
      <c r="W64" s="67">
        <v>0.5</v>
      </c>
      <c r="X64" s="67">
        <v>0.5</v>
      </c>
      <c r="Y64" s="67">
        <v>0.5</v>
      </c>
      <c r="AC64" s="43">
        <v>12.5</v>
      </c>
      <c r="AD64" s="34">
        <v>5</v>
      </c>
      <c r="AE64" s="40">
        <f t="shared" si="5"/>
        <v>6.4499999999999993</v>
      </c>
      <c r="AG64" s="79">
        <v>1</v>
      </c>
      <c r="AJ64" s="79">
        <v>1</v>
      </c>
      <c r="AO64" s="79">
        <v>1</v>
      </c>
      <c r="AP64" s="79"/>
      <c r="AQ64" s="79"/>
      <c r="AR64" s="83">
        <f t="shared" si="0"/>
        <v>6</v>
      </c>
      <c r="AS64" s="102">
        <v>5</v>
      </c>
      <c r="AT64" s="86">
        <f t="shared" si="6"/>
        <v>5.4</v>
      </c>
      <c r="AU64" s="98">
        <f t="shared" si="7"/>
        <v>5.5666666666666664</v>
      </c>
    </row>
    <row r="65" spans="1:48" ht="16.5" customHeight="1">
      <c r="A65">
        <v>63</v>
      </c>
      <c r="B65" s="92" t="s">
        <v>9</v>
      </c>
      <c r="C65">
        <v>1</v>
      </c>
      <c r="D65">
        <v>1</v>
      </c>
      <c r="M65" s="5">
        <v>10</v>
      </c>
      <c r="N65" s="11">
        <v>1</v>
      </c>
      <c r="O65" s="40">
        <f t="shared" si="4"/>
        <v>3.1</v>
      </c>
      <c r="P65">
        <f t="shared" si="2"/>
        <v>0</v>
      </c>
      <c r="Q65">
        <f t="shared" si="3"/>
        <v>1</v>
      </c>
      <c r="T65">
        <v>1</v>
      </c>
      <c r="AC65" s="43">
        <v>0</v>
      </c>
      <c r="AE65" s="40">
        <f t="shared" si="5"/>
        <v>0.7</v>
      </c>
      <c r="AP65" s="79"/>
      <c r="AQ65" s="79"/>
      <c r="AR65" s="83">
        <f t="shared" si="0"/>
        <v>0</v>
      </c>
      <c r="AT65" s="86">
        <f t="shared" si="6"/>
        <v>0</v>
      </c>
      <c r="AU65" s="98">
        <f t="shared" si="7"/>
        <v>1.2666666666666666</v>
      </c>
      <c r="AV65" s="103" t="s">
        <v>97</v>
      </c>
    </row>
    <row r="66" spans="1:48" ht="16.5" customHeight="1">
      <c r="A66">
        <v>64</v>
      </c>
      <c r="B66" s="92" t="s">
        <v>265</v>
      </c>
      <c r="F66">
        <v>1</v>
      </c>
      <c r="M66" s="5">
        <v>10</v>
      </c>
      <c r="N66" s="11">
        <v>9.5</v>
      </c>
      <c r="O66" s="40">
        <f t="shared" si="4"/>
        <v>7.45</v>
      </c>
      <c r="P66">
        <f t="shared" si="2"/>
        <v>0</v>
      </c>
      <c r="Q66">
        <f t="shared" si="3"/>
        <v>1</v>
      </c>
      <c r="S66">
        <v>1</v>
      </c>
      <c r="AC66" s="43">
        <v>12.5</v>
      </c>
      <c r="AD66" s="34">
        <v>9</v>
      </c>
      <c r="AE66" s="40">
        <f t="shared" si="5"/>
        <v>6.9</v>
      </c>
      <c r="AG66" s="79">
        <v>0.5</v>
      </c>
      <c r="AH66" s="79">
        <v>0.5</v>
      </c>
      <c r="AP66" s="79"/>
      <c r="AQ66" s="79"/>
      <c r="AR66" s="83">
        <f t="shared" si="0"/>
        <v>2</v>
      </c>
      <c r="AT66" s="86">
        <f t="shared" si="6"/>
        <v>0.8</v>
      </c>
      <c r="AU66" s="98">
        <f t="shared" si="7"/>
        <v>5.05</v>
      </c>
      <c r="AV66" s="103" t="s">
        <v>111</v>
      </c>
    </row>
    <row r="67" spans="1:48" ht="16.5" customHeight="1">
      <c r="A67">
        <v>65</v>
      </c>
      <c r="B67" s="92" t="s">
        <v>264</v>
      </c>
      <c r="F67">
        <v>1</v>
      </c>
      <c r="K67">
        <v>1</v>
      </c>
      <c r="M67" s="5">
        <v>7.4977497749774979</v>
      </c>
      <c r="N67" s="11">
        <v>2.5</v>
      </c>
      <c r="O67" s="40">
        <f t="shared" si="4"/>
        <v>3.7497749774977498</v>
      </c>
      <c r="P67">
        <f t="shared" si="2"/>
        <v>0</v>
      </c>
      <c r="Q67">
        <f t="shared" si="3"/>
        <v>1</v>
      </c>
      <c r="S67">
        <v>1</v>
      </c>
      <c r="AA67">
        <v>1</v>
      </c>
      <c r="AC67" s="43">
        <v>15</v>
      </c>
      <c r="AE67" s="40">
        <f t="shared" si="5"/>
        <v>2.9</v>
      </c>
      <c r="AP67" s="79"/>
      <c r="AQ67" s="79"/>
      <c r="AR67" s="83">
        <f t="shared" ref="AR67:AR130" si="8">SUM(AG67:AQ67)*2+2*AF67</f>
        <v>0</v>
      </c>
      <c r="AT67" s="86">
        <f t="shared" si="6"/>
        <v>0</v>
      </c>
      <c r="AU67" s="98">
        <f t="shared" ref="AU67:AU98" si="9">+(AT67+AE67+O67)/3</f>
        <v>2.2165916591659163</v>
      </c>
      <c r="AV67" s="103" t="s">
        <v>97</v>
      </c>
    </row>
    <row r="68" spans="1:48" ht="16.5" customHeight="1">
      <c r="A68">
        <v>66</v>
      </c>
      <c r="B68" s="92" t="s">
        <v>267</v>
      </c>
      <c r="C68">
        <v>1</v>
      </c>
      <c r="D68">
        <v>1</v>
      </c>
      <c r="E68">
        <v>1</v>
      </c>
      <c r="F68">
        <v>1</v>
      </c>
      <c r="H68">
        <v>1</v>
      </c>
      <c r="I68">
        <v>1</v>
      </c>
      <c r="J68">
        <v>1</v>
      </c>
      <c r="K68">
        <v>1</v>
      </c>
      <c r="L68">
        <v>1</v>
      </c>
      <c r="M68" s="5">
        <v>20</v>
      </c>
      <c r="N68" s="11">
        <v>6</v>
      </c>
      <c r="O68" s="40">
        <f t="shared" ref="O68:O76" si="10">+N68*0.6+M68*0.1+(SUM(C68:L68)/8*20*0.3)</f>
        <v>12.35</v>
      </c>
      <c r="P68">
        <f t="shared" ref="P68:P75" si="11">IF(O68&gt;10,1,0)</f>
        <v>1</v>
      </c>
      <c r="Q68">
        <f t="shared" ref="Q68:Q75" si="12">IF(O68&lt;=10,1,0)</f>
        <v>0</v>
      </c>
      <c r="S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 s="43">
        <v>20</v>
      </c>
      <c r="AD68" s="34">
        <v>10.5</v>
      </c>
      <c r="AE68" s="40">
        <f t="shared" si="5"/>
        <v>14.075000000000001</v>
      </c>
      <c r="AG68" s="79">
        <v>1</v>
      </c>
      <c r="AH68" s="79">
        <v>1</v>
      </c>
      <c r="AI68" s="79">
        <v>1</v>
      </c>
      <c r="AJ68" s="79">
        <v>1</v>
      </c>
      <c r="AK68" s="79">
        <v>1</v>
      </c>
      <c r="AL68" s="79">
        <v>1</v>
      </c>
      <c r="AM68" s="79">
        <v>1</v>
      </c>
      <c r="AN68" s="79">
        <v>1</v>
      </c>
      <c r="AO68" s="79">
        <v>1</v>
      </c>
      <c r="AP68" s="79">
        <v>1</v>
      </c>
      <c r="AQ68" s="79">
        <v>1</v>
      </c>
      <c r="AR68" s="83">
        <f t="shared" si="8"/>
        <v>22</v>
      </c>
      <c r="AS68" s="102">
        <v>11</v>
      </c>
      <c r="AT68" s="86">
        <f t="shared" si="6"/>
        <v>15.4</v>
      </c>
      <c r="AU68" s="98">
        <f t="shared" si="9"/>
        <v>13.941666666666668</v>
      </c>
    </row>
    <row r="69" spans="1:48" ht="16.5" customHeight="1">
      <c r="A69">
        <v>67</v>
      </c>
      <c r="B69" s="92" t="s">
        <v>292</v>
      </c>
      <c r="C69">
        <v>1</v>
      </c>
      <c r="E69">
        <v>1</v>
      </c>
      <c r="F69">
        <v>1</v>
      </c>
      <c r="H69">
        <v>1</v>
      </c>
      <c r="I69">
        <v>1</v>
      </c>
      <c r="J69">
        <v>1</v>
      </c>
      <c r="K69">
        <v>1</v>
      </c>
      <c r="L69">
        <v>1</v>
      </c>
      <c r="M69" s="5">
        <v>20</v>
      </c>
      <c r="N69" s="11">
        <v>7.5</v>
      </c>
      <c r="O69" s="46">
        <f>+N69*0.6+M69*0.1+(SUM(C69:L69)/8*20*0.3)+3.5</f>
        <v>16</v>
      </c>
      <c r="P69">
        <f t="shared" si="11"/>
        <v>1</v>
      </c>
      <c r="Q69">
        <f t="shared" si="12"/>
        <v>0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 s="43">
        <v>20</v>
      </c>
      <c r="AD69" s="34">
        <v>14</v>
      </c>
      <c r="AE69" s="46">
        <f>SUM(R69:AB69)/10*20*0.35+AC69*0.1+AD69*0.55+5</f>
        <v>22.4</v>
      </c>
      <c r="AF69" s="79">
        <v>1</v>
      </c>
      <c r="AG69" s="79">
        <v>1</v>
      </c>
      <c r="AH69" s="79">
        <v>1</v>
      </c>
      <c r="AI69" s="79">
        <v>1</v>
      </c>
      <c r="AJ69" s="79">
        <v>1</v>
      </c>
      <c r="AK69" s="79">
        <v>1</v>
      </c>
      <c r="AL69" s="79">
        <v>1</v>
      </c>
      <c r="AM69" s="79">
        <v>1</v>
      </c>
      <c r="AO69" s="79">
        <v>1</v>
      </c>
      <c r="AP69" s="79">
        <v>1</v>
      </c>
      <c r="AQ69" s="79">
        <v>1</v>
      </c>
      <c r="AR69" s="83">
        <f t="shared" si="8"/>
        <v>22</v>
      </c>
      <c r="AS69" s="102">
        <v>11.5</v>
      </c>
      <c r="AT69" s="86">
        <f t="shared" ref="AT69:AT132" si="13">+AS69*0.6+AR69*0.4</f>
        <v>15.7</v>
      </c>
      <c r="AU69" s="98">
        <f t="shared" si="9"/>
        <v>18.033333333333331</v>
      </c>
    </row>
    <row r="70" spans="1:48" ht="16.5" customHeight="1">
      <c r="A70">
        <v>68</v>
      </c>
      <c r="B70" s="92" t="s">
        <v>257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 s="5">
        <v>20</v>
      </c>
      <c r="N70" s="11">
        <v>4.5</v>
      </c>
      <c r="O70" s="46">
        <f>+N70*0.6+M70*0.1+(SUM(C70:L70)/8*20*0.3)+2</f>
        <v>14.2</v>
      </c>
      <c r="P70">
        <f t="shared" si="11"/>
        <v>1</v>
      </c>
      <c r="Q70">
        <f t="shared" si="12"/>
        <v>0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 s="43">
        <v>20</v>
      </c>
      <c r="AD70" s="34">
        <v>14.5</v>
      </c>
      <c r="AE70" s="40">
        <f t="shared" ref="AE70:AE75" si="14">SUM(R70:AB70)/10*20*0.35+AC70*0.1+AD70*0.55</f>
        <v>16.975000000000001</v>
      </c>
      <c r="AF70" s="79">
        <v>1</v>
      </c>
      <c r="AG70" s="79">
        <v>1</v>
      </c>
      <c r="AH70" s="79">
        <v>1</v>
      </c>
      <c r="AI70" s="79">
        <v>1</v>
      </c>
      <c r="AJ70" s="79">
        <v>1</v>
      </c>
      <c r="AK70" s="79">
        <v>1</v>
      </c>
      <c r="AL70" s="79">
        <v>1</v>
      </c>
      <c r="AM70" s="79">
        <v>1</v>
      </c>
      <c r="AN70" s="79">
        <v>1</v>
      </c>
      <c r="AO70" s="79">
        <v>1</v>
      </c>
      <c r="AP70" s="79">
        <v>1</v>
      </c>
      <c r="AQ70" s="79">
        <v>1</v>
      </c>
      <c r="AR70" s="83">
        <f t="shared" si="8"/>
        <v>24</v>
      </c>
      <c r="AS70" s="102">
        <v>12</v>
      </c>
      <c r="AT70" s="86">
        <f t="shared" si="13"/>
        <v>16.8</v>
      </c>
      <c r="AU70" s="98">
        <f t="shared" si="9"/>
        <v>15.991666666666669</v>
      </c>
    </row>
    <row r="71" spans="1:48" ht="16.5" customHeight="1">
      <c r="A71">
        <v>69</v>
      </c>
      <c r="B71" s="92" t="s">
        <v>39</v>
      </c>
      <c r="C71">
        <v>1</v>
      </c>
      <c r="F71">
        <v>1</v>
      </c>
      <c r="G71">
        <v>1</v>
      </c>
      <c r="M71" s="5">
        <v>7.4977497749774979</v>
      </c>
      <c r="N71" s="11">
        <v>2.5</v>
      </c>
      <c r="O71" s="40">
        <f t="shared" si="10"/>
        <v>4.4997749774977498</v>
      </c>
      <c r="P71">
        <f t="shared" si="11"/>
        <v>0</v>
      </c>
      <c r="Q71">
        <f t="shared" si="12"/>
        <v>1</v>
      </c>
      <c r="S71">
        <v>1</v>
      </c>
      <c r="U71">
        <v>1</v>
      </c>
      <c r="Z71">
        <v>1</v>
      </c>
      <c r="AA71">
        <v>1</v>
      </c>
      <c r="AC71" s="43">
        <v>17.5</v>
      </c>
      <c r="AD71" s="34">
        <v>3</v>
      </c>
      <c r="AE71" s="40">
        <f t="shared" si="14"/>
        <v>6.2</v>
      </c>
      <c r="AG71" s="79">
        <v>1</v>
      </c>
      <c r="AJ71" s="79">
        <v>1</v>
      </c>
      <c r="AL71" s="79">
        <v>1</v>
      </c>
      <c r="AO71" s="79">
        <v>1</v>
      </c>
      <c r="AP71" s="79"/>
      <c r="AQ71" s="79"/>
      <c r="AR71" s="83">
        <f t="shared" si="8"/>
        <v>8</v>
      </c>
      <c r="AS71" s="102">
        <v>4</v>
      </c>
      <c r="AT71" s="86">
        <f t="shared" si="13"/>
        <v>5.6</v>
      </c>
      <c r="AU71" s="98">
        <f t="shared" si="9"/>
        <v>5.4332583258325835</v>
      </c>
      <c r="AV71" s="103">
        <v>3.5</v>
      </c>
    </row>
    <row r="72" spans="1:48" ht="16.5" customHeight="1">
      <c r="A72">
        <v>70</v>
      </c>
      <c r="B72" s="92" t="s">
        <v>69</v>
      </c>
      <c r="M72" s="5">
        <v>0</v>
      </c>
      <c r="O72" s="40">
        <f t="shared" si="10"/>
        <v>0</v>
      </c>
      <c r="P72">
        <f t="shared" si="11"/>
        <v>0</v>
      </c>
      <c r="Q72">
        <f t="shared" si="12"/>
        <v>1</v>
      </c>
      <c r="AC72" s="43">
        <v>0</v>
      </c>
      <c r="AE72" s="40">
        <f t="shared" si="14"/>
        <v>0</v>
      </c>
      <c r="AP72" s="79"/>
      <c r="AQ72" s="79"/>
      <c r="AR72" s="83">
        <f t="shared" si="8"/>
        <v>0</v>
      </c>
      <c r="AT72" s="86">
        <f t="shared" si="13"/>
        <v>0</v>
      </c>
      <c r="AU72" s="98">
        <f t="shared" si="9"/>
        <v>0</v>
      </c>
    </row>
    <row r="73" spans="1:48" ht="16.5" customHeight="1">
      <c r="A73">
        <v>71</v>
      </c>
      <c r="B73" s="92" t="s">
        <v>294</v>
      </c>
      <c r="M73" s="5">
        <v>10</v>
      </c>
      <c r="N73" s="11">
        <v>1.5</v>
      </c>
      <c r="O73" s="40">
        <f t="shared" si="10"/>
        <v>1.9</v>
      </c>
      <c r="P73">
        <f t="shared" si="11"/>
        <v>0</v>
      </c>
      <c r="Q73">
        <f t="shared" si="12"/>
        <v>1</v>
      </c>
      <c r="AC73" s="43">
        <v>2.5</v>
      </c>
      <c r="AE73" s="40">
        <f t="shared" si="14"/>
        <v>0.25</v>
      </c>
      <c r="AP73" s="79"/>
      <c r="AQ73" s="79"/>
      <c r="AR73" s="83">
        <f t="shared" si="8"/>
        <v>0</v>
      </c>
      <c r="AT73" s="86">
        <f t="shared" si="13"/>
        <v>0</v>
      </c>
      <c r="AU73" s="98">
        <f t="shared" si="9"/>
        <v>0.71666666666666667</v>
      </c>
      <c r="AV73" s="103" t="s">
        <v>108</v>
      </c>
    </row>
    <row r="74" spans="1:48" ht="16.5" customHeight="1">
      <c r="A74">
        <v>72</v>
      </c>
      <c r="B74" s="92" t="s">
        <v>6</v>
      </c>
      <c r="G74">
        <v>1</v>
      </c>
      <c r="J74">
        <v>1</v>
      </c>
      <c r="L74">
        <v>0.5</v>
      </c>
      <c r="M74" s="5">
        <v>5.0045004500450041</v>
      </c>
      <c r="N74" s="11">
        <v>2</v>
      </c>
      <c r="O74" s="40">
        <f t="shared" si="10"/>
        <v>3.5754500450045006</v>
      </c>
      <c r="P74">
        <f t="shared" si="11"/>
        <v>0</v>
      </c>
      <c r="Q74">
        <f t="shared" si="12"/>
        <v>1</v>
      </c>
      <c r="W74">
        <v>1</v>
      </c>
      <c r="AC74" s="43">
        <v>5</v>
      </c>
      <c r="AD74" s="34">
        <v>3</v>
      </c>
      <c r="AE74" s="40">
        <f t="shared" si="14"/>
        <v>2.85</v>
      </c>
      <c r="AP74" s="79"/>
      <c r="AQ74" s="79"/>
      <c r="AR74" s="83">
        <f t="shared" si="8"/>
        <v>0</v>
      </c>
      <c r="AS74" s="102">
        <v>1</v>
      </c>
      <c r="AT74" s="86">
        <f t="shared" si="13"/>
        <v>0.6</v>
      </c>
      <c r="AU74" s="98">
        <f t="shared" si="9"/>
        <v>2.3418166816681669</v>
      </c>
      <c r="AV74" s="103" t="s">
        <v>107</v>
      </c>
    </row>
    <row r="75" spans="1:48" ht="16.5" customHeight="1">
      <c r="A75">
        <v>73</v>
      </c>
      <c r="B75" s="93" t="s">
        <v>158</v>
      </c>
      <c r="M75" s="5">
        <v>7.4977497749774979</v>
      </c>
      <c r="N75" s="11">
        <v>4.5</v>
      </c>
      <c r="O75" s="40">
        <f t="shared" si="10"/>
        <v>3.4497749774977495</v>
      </c>
      <c r="P75">
        <f t="shared" si="11"/>
        <v>0</v>
      </c>
      <c r="Q75">
        <f t="shared" si="12"/>
        <v>1</v>
      </c>
      <c r="AC75" s="43">
        <v>7.5</v>
      </c>
      <c r="AE75" s="40">
        <f t="shared" si="14"/>
        <v>0.75</v>
      </c>
      <c r="AP75" s="79"/>
      <c r="AQ75" s="79"/>
      <c r="AR75" s="83">
        <f t="shared" si="8"/>
        <v>0</v>
      </c>
      <c r="AT75" s="86">
        <f t="shared" si="13"/>
        <v>0</v>
      </c>
      <c r="AU75" s="98">
        <f t="shared" si="9"/>
        <v>1.3999249924992501</v>
      </c>
    </row>
    <row r="76" spans="1:48" s="3" customFormat="1" ht="16.5" customHeight="1">
      <c r="B76" s="15"/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6">
        <v>20</v>
      </c>
      <c r="N76" s="12">
        <v>20</v>
      </c>
      <c r="O76" s="41">
        <f t="shared" si="10"/>
        <v>21.5</v>
      </c>
      <c r="P76"/>
      <c r="Q76"/>
      <c r="S76" s="3">
        <v>1</v>
      </c>
      <c r="T76" s="3">
        <v>1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  <c r="Z76" s="3">
        <v>1</v>
      </c>
      <c r="AA76" s="3">
        <v>1</v>
      </c>
      <c r="AB76" s="3">
        <v>1</v>
      </c>
      <c r="AC76" s="44">
        <v>20</v>
      </c>
      <c r="AD76" s="42">
        <v>20</v>
      </c>
      <c r="AE76" s="41">
        <f>+AD76*0.6+AC76*0.1+(SUM(S76:AB76)/8*20*0.3)</f>
        <v>21.5</v>
      </c>
      <c r="AF76" s="80"/>
      <c r="AG76" s="80">
        <v>1</v>
      </c>
      <c r="AH76" s="80">
        <v>1</v>
      </c>
      <c r="AI76" s="80">
        <v>1</v>
      </c>
      <c r="AJ76" s="80">
        <v>1</v>
      </c>
      <c r="AK76" s="80">
        <v>1</v>
      </c>
      <c r="AL76" s="80">
        <v>1</v>
      </c>
      <c r="AM76" s="80">
        <v>1</v>
      </c>
      <c r="AN76" s="80">
        <v>1</v>
      </c>
      <c r="AO76" s="80">
        <v>1</v>
      </c>
      <c r="AP76" s="80">
        <v>1</v>
      </c>
      <c r="AQ76" s="80">
        <v>1</v>
      </c>
      <c r="AR76" s="83">
        <f t="shared" si="8"/>
        <v>22</v>
      </c>
      <c r="AS76" s="101">
        <v>20</v>
      </c>
      <c r="AT76" s="85">
        <f t="shared" si="13"/>
        <v>20.8</v>
      </c>
      <c r="AU76" s="98">
        <f t="shared" si="9"/>
        <v>21.266666666666666</v>
      </c>
      <c r="AV76" s="104"/>
    </row>
    <row r="77" spans="1:48" s="3" customFormat="1" ht="16.5" customHeight="1">
      <c r="B77" s="15"/>
      <c r="M77" s="6"/>
      <c r="N77" s="12">
        <f>AVERAGE(N3:N75)</f>
        <v>5</v>
      </c>
      <c r="O77" s="42">
        <f>AVERAGE(O3:O75)</f>
        <v>6.7079167848291696</v>
      </c>
      <c r="P77">
        <f>SUM(P3:P76)</f>
        <v>19</v>
      </c>
      <c r="Q77">
        <f>SUM(Q3:Q76)</f>
        <v>54</v>
      </c>
      <c r="AC77" s="44"/>
      <c r="AD77" s="42">
        <f>AVERAGE(AD3:AD75)</f>
        <v>8.0102040816326525</v>
      </c>
      <c r="AE77" s="42">
        <f>AVERAGE(AE3:AE75)</f>
        <v>7.3140410958904116</v>
      </c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3">
        <f t="shared" si="8"/>
        <v>0</v>
      </c>
      <c r="AS77" s="101"/>
      <c r="AT77" s="86"/>
      <c r="AU77" s="98">
        <f t="shared" si="9"/>
        <v>4.6739859602398601</v>
      </c>
      <c r="AV77" s="104"/>
    </row>
    <row r="78" spans="1:48">
      <c r="B78" s="17" t="s">
        <v>41</v>
      </c>
      <c r="AI78" s="79" t="s">
        <v>304</v>
      </c>
      <c r="AP78" s="79"/>
      <c r="AQ78" s="79"/>
      <c r="AU78" s="98">
        <f t="shared" si="9"/>
        <v>0</v>
      </c>
    </row>
    <row r="79" spans="1:48">
      <c r="A79">
        <v>1</v>
      </c>
      <c r="B79" s="92" t="s">
        <v>1</v>
      </c>
      <c r="C79">
        <v>1</v>
      </c>
      <c r="D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0.5</v>
      </c>
      <c r="M79">
        <v>20</v>
      </c>
      <c r="N79" s="11">
        <v>6.5</v>
      </c>
      <c r="O79" s="46">
        <f>+N79*0.6+M79*0.1+(SUM(C79:L79)/8*20*0.3)+1</f>
        <v>12.525</v>
      </c>
      <c r="P79">
        <f t="shared" ref="P79:P109" si="15">IF(O79&gt;10,1,0)</f>
        <v>1</v>
      </c>
      <c r="Q79">
        <f t="shared" ref="Q79:Q109" si="16">IF(O79&lt;=10,1,0)</f>
        <v>0</v>
      </c>
      <c r="S79">
        <v>1</v>
      </c>
      <c r="U79">
        <v>1</v>
      </c>
      <c r="V79">
        <v>1</v>
      </c>
      <c r="W79">
        <v>1</v>
      </c>
      <c r="X79">
        <v>1</v>
      </c>
      <c r="Y79">
        <v>1</v>
      </c>
      <c r="AA79">
        <v>1</v>
      </c>
      <c r="AB79">
        <v>1</v>
      </c>
      <c r="AC79" s="45">
        <v>20</v>
      </c>
      <c r="AD79" s="34">
        <v>6.5</v>
      </c>
      <c r="AE79" s="40">
        <f>SUM(R79:AB79)/8*20*0.35+AC79*0.1+AD79*0.55</f>
        <v>12.574999999999999</v>
      </c>
      <c r="AF79" s="79">
        <v>1</v>
      </c>
      <c r="AG79" s="79">
        <v>1</v>
      </c>
      <c r="AH79" s="79">
        <v>1</v>
      </c>
      <c r="AI79" s="79">
        <v>1</v>
      </c>
      <c r="AJ79" s="79">
        <v>1</v>
      </c>
      <c r="AK79" s="79">
        <v>1</v>
      </c>
      <c r="AL79" s="79">
        <v>1</v>
      </c>
      <c r="AM79" s="79">
        <v>1</v>
      </c>
      <c r="AN79" s="79">
        <v>1</v>
      </c>
      <c r="AO79" s="79">
        <v>1</v>
      </c>
      <c r="AP79" s="79">
        <v>1</v>
      </c>
      <c r="AQ79" s="79">
        <v>1</v>
      </c>
      <c r="AR79" s="83">
        <f t="shared" si="8"/>
        <v>24</v>
      </c>
      <c r="AS79" s="102">
        <v>12</v>
      </c>
      <c r="AT79" s="86">
        <f t="shared" si="13"/>
        <v>16.8</v>
      </c>
      <c r="AU79" s="98">
        <f t="shared" si="9"/>
        <v>13.966666666666667</v>
      </c>
    </row>
    <row r="80" spans="1:48">
      <c r="A80">
        <v>2</v>
      </c>
      <c r="B80" s="92" t="s">
        <v>2</v>
      </c>
      <c r="C80">
        <v>1</v>
      </c>
      <c r="D80">
        <v>1</v>
      </c>
      <c r="G80">
        <v>1</v>
      </c>
      <c r="H80">
        <v>1</v>
      </c>
      <c r="I80">
        <v>1</v>
      </c>
      <c r="J80">
        <v>1</v>
      </c>
      <c r="K80">
        <v>1</v>
      </c>
      <c r="M80">
        <v>17.4977497749775</v>
      </c>
      <c r="O80" s="40">
        <f t="shared" ref="O80:O109" si="17">+N80*0.6+M80*0.1+(SUM(C80:L80)/8*20*0.3)</f>
        <v>6.9997749774977498</v>
      </c>
      <c r="P80">
        <f t="shared" si="15"/>
        <v>0</v>
      </c>
      <c r="Q80">
        <f t="shared" si="16"/>
        <v>1</v>
      </c>
      <c r="AC80" s="45">
        <v>5.7142857142857135</v>
      </c>
      <c r="AE80" s="40">
        <f t="shared" ref="AE80:AE142" si="18">SUM(R80:AB80)/8*20*0.35+AC80*0.1+AD80*0.55</f>
        <v>0.5714285714285714</v>
      </c>
      <c r="AP80" s="79"/>
      <c r="AQ80" s="79"/>
      <c r="AR80" s="83">
        <f t="shared" si="8"/>
        <v>0</v>
      </c>
      <c r="AT80" s="86">
        <f t="shared" si="13"/>
        <v>0</v>
      </c>
      <c r="AU80" s="98">
        <f t="shared" si="9"/>
        <v>2.5237345163087737</v>
      </c>
      <c r="AV80" s="103" t="s">
        <v>97</v>
      </c>
    </row>
    <row r="81" spans="1:48">
      <c r="A81">
        <v>3</v>
      </c>
      <c r="B81" s="95" t="s">
        <v>127</v>
      </c>
      <c r="C81">
        <v>1</v>
      </c>
      <c r="D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20</v>
      </c>
      <c r="N81" s="11">
        <v>12.5</v>
      </c>
      <c r="O81" s="40">
        <f t="shared" si="17"/>
        <v>15.5</v>
      </c>
      <c r="P81">
        <f t="shared" si="15"/>
        <v>1</v>
      </c>
      <c r="Q81">
        <f t="shared" si="16"/>
        <v>0</v>
      </c>
      <c r="S81">
        <v>1</v>
      </c>
      <c r="U81">
        <v>1</v>
      </c>
      <c r="V81">
        <v>1</v>
      </c>
      <c r="W81">
        <v>1</v>
      </c>
      <c r="X81">
        <v>1</v>
      </c>
      <c r="Y81">
        <v>1</v>
      </c>
      <c r="AA81">
        <v>1</v>
      </c>
      <c r="AB81">
        <v>1</v>
      </c>
      <c r="AC81" s="45">
        <v>20</v>
      </c>
      <c r="AD81" s="34">
        <v>15.5</v>
      </c>
      <c r="AE81" s="40">
        <f t="shared" si="18"/>
        <v>17.524999999999999</v>
      </c>
      <c r="AG81" s="79">
        <v>1</v>
      </c>
      <c r="AH81" s="79">
        <v>1</v>
      </c>
      <c r="AI81" s="79">
        <v>1</v>
      </c>
      <c r="AJ81" s="79">
        <v>1</v>
      </c>
      <c r="AK81" s="79">
        <v>1</v>
      </c>
      <c r="AL81" s="79">
        <v>1</v>
      </c>
      <c r="AM81" s="79">
        <v>1</v>
      </c>
      <c r="AN81" s="79">
        <v>1</v>
      </c>
      <c r="AO81" s="79">
        <v>1</v>
      </c>
      <c r="AP81" s="79">
        <v>1</v>
      </c>
      <c r="AQ81" s="79">
        <v>1</v>
      </c>
      <c r="AR81" s="83">
        <f t="shared" si="8"/>
        <v>22</v>
      </c>
      <c r="AS81" s="102">
        <v>16</v>
      </c>
      <c r="AT81" s="86">
        <f t="shared" si="13"/>
        <v>18.399999999999999</v>
      </c>
      <c r="AU81" s="98">
        <f t="shared" si="9"/>
        <v>17.141666666666666</v>
      </c>
    </row>
    <row r="82" spans="1:48">
      <c r="A82">
        <v>4</v>
      </c>
      <c r="B82" s="92" t="s">
        <v>192</v>
      </c>
      <c r="C82">
        <v>1</v>
      </c>
      <c r="D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20</v>
      </c>
      <c r="N82" s="11">
        <v>11</v>
      </c>
      <c r="O82" s="40">
        <f t="shared" si="17"/>
        <v>14.6</v>
      </c>
      <c r="P82">
        <f t="shared" si="15"/>
        <v>1</v>
      </c>
      <c r="Q82">
        <f t="shared" si="16"/>
        <v>0</v>
      </c>
      <c r="S82">
        <v>1</v>
      </c>
      <c r="U82">
        <v>1</v>
      </c>
      <c r="V82">
        <v>1</v>
      </c>
      <c r="W82">
        <v>1</v>
      </c>
      <c r="X82">
        <v>1</v>
      </c>
      <c r="Y82">
        <v>1</v>
      </c>
      <c r="AA82">
        <v>1</v>
      </c>
      <c r="AB82">
        <v>1</v>
      </c>
      <c r="AC82" s="45">
        <v>20</v>
      </c>
      <c r="AD82" s="34">
        <v>14.5</v>
      </c>
      <c r="AE82" s="40">
        <f t="shared" si="18"/>
        <v>16.975000000000001</v>
      </c>
      <c r="AG82" s="79">
        <v>1</v>
      </c>
      <c r="AH82" s="79">
        <v>1</v>
      </c>
      <c r="AI82" s="79">
        <v>1</v>
      </c>
      <c r="AJ82" s="79">
        <v>1</v>
      </c>
      <c r="AK82" s="79">
        <v>1</v>
      </c>
      <c r="AL82" s="79">
        <v>1</v>
      </c>
      <c r="AM82" s="79">
        <v>1</v>
      </c>
      <c r="AN82" s="79">
        <v>1</v>
      </c>
      <c r="AO82" s="79">
        <v>1</v>
      </c>
      <c r="AP82" s="79">
        <v>1</v>
      </c>
      <c r="AQ82" s="79">
        <v>1</v>
      </c>
      <c r="AR82" s="83">
        <f t="shared" si="8"/>
        <v>22</v>
      </c>
      <c r="AS82" s="102">
        <v>16.5</v>
      </c>
      <c r="AT82" s="86">
        <f t="shared" si="13"/>
        <v>18.700000000000003</v>
      </c>
      <c r="AU82" s="98">
        <f t="shared" si="9"/>
        <v>16.758333333333336</v>
      </c>
    </row>
    <row r="83" spans="1:48">
      <c r="A83">
        <v>5</v>
      </c>
      <c r="B83" s="92" t="s">
        <v>207</v>
      </c>
      <c r="M83">
        <v>0</v>
      </c>
      <c r="N83" s="11">
        <v>4.5</v>
      </c>
      <c r="O83" s="40">
        <f t="shared" si="17"/>
        <v>2.6999999999999997</v>
      </c>
      <c r="P83">
        <f t="shared" si="15"/>
        <v>0</v>
      </c>
      <c r="Q83">
        <f t="shared" si="16"/>
        <v>1</v>
      </c>
      <c r="AC83" s="45">
        <v>2.8571428571428568</v>
      </c>
      <c r="AD83" s="34">
        <v>1</v>
      </c>
      <c r="AE83" s="40">
        <f t="shared" si="18"/>
        <v>0.83571428571428574</v>
      </c>
      <c r="AP83" s="79"/>
      <c r="AQ83" s="79"/>
      <c r="AR83" s="83">
        <f t="shared" si="8"/>
        <v>0</v>
      </c>
      <c r="AT83" s="86">
        <f t="shared" si="13"/>
        <v>0</v>
      </c>
      <c r="AU83" s="98">
        <f t="shared" si="9"/>
        <v>1.1785714285714286</v>
      </c>
    </row>
    <row r="84" spans="1:48">
      <c r="A84">
        <v>6</v>
      </c>
      <c r="B84" s="92" t="s">
        <v>156</v>
      </c>
      <c r="C84">
        <v>1</v>
      </c>
      <c r="D84">
        <v>1</v>
      </c>
      <c r="K84">
        <v>1</v>
      </c>
      <c r="M84">
        <v>12.502250225022502</v>
      </c>
      <c r="N84" s="11">
        <v>2.5</v>
      </c>
      <c r="O84" s="40">
        <f t="shared" si="17"/>
        <v>5.0002250225022502</v>
      </c>
      <c r="P84">
        <f t="shared" si="15"/>
        <v>0</v>
      </c>
      <c r="Q84">
        <f t="shared" si="16"/>
        <v>1</v>
      </c>
      <c r="V84">
        <v>1</v>
      </c>
      <c r="X84">
        <v>0.5</v>
      </c>
      <c r="AC84" s="45">
        <v>14.285714285714286</v>
      </c>
      <c r="AD84" s="34">
        <v>1</v>
      </c>
      <c r="AE84" s="40">
        <f t="shared" si="18"/>
        <v>3.2910714285714286</v>
      </c>
      <c r="AG84" s="79">
        <v>1</v>
      </c>
      <c r="AH84" s="79">
        <v>1</v>
      </c>
      <c r="AI84" s="79">
        <v>1</v>
      </c>
      <c r="AJ84" s="79">
        <v>1</v>
      </c>
      <c r="AK84" s="79">
        <v>0.5</v>
      </c>
      <c r="AL84" s="79">
        <v>1</v>
      </c>
      <c r="AM84" s="79">
        <v>1</v>
      </c>
      <c r="AN84" s="79">
        <v>1</v>
      </c>
      <c r="AO84" s="79">
        <v>1</v>
      </c>
      <c r="AP84" s="79">
        <v>1</v>
      </c>
      <c r="AQ84" s="79"/>
      <c r="AR84" s="83">
        <f t="shared" si="8"/>
        <v>19</v>
      </c>
      <c r="AS84" s="102">
        <v>1</v>
      </c>
      <c r="AT84" s="86">
        <f t="shared" si="13"/>
        <v>8.2000000000000011</v>
      </c>
      <c r="AU84" s="98">
        <f t="shared" si="9"/>
        <v>5.4970988170245603</v>
      </c>
    </row>
    <row r="85" spans="1:48">
      <c r="A85">
        <v>7</v>
      </c>
      <c r="B85" s="92" t="s">
        <v>260</v>
      </c>
      <c r="C85">
        <v>1</v>
      </c>
      <c r="D85">
        <v>1</v>
      </c>
      <c r="G85">
        <v>1</v>
      </c>
      <c r="K85">
        <v>1</v>
      </c>
      <c r="M85">
        <v>17.4977497749775</v>
      </c>
      <c r="N85" s="11">
        <v>3</v>
      </c>
      <c r="O85" s="40">
        <f t="shared" si="17"/>
        <v>6.5497749774977496</v>
      </c>
      <c r="P85">
        <f t="shared" si="15"/>
        <v>0</v>
      </c>
      <c r="Q85">
        <f t="shared" si="16"/>
        <v>1</v>
      </c>
      <c r="S85" s="67">
        <v>0.5</v>
      </c>
      <c r="U85">
        <v>1</v>
      </c>
      <c r="V85">
        <v>1</v>
      </c>
      <c r="X85" s="67">
        <v>0.5</v>
      </c>
      <c r="Y85">
        <v>1</v>
      </c>
      <c r="AA85" s="67">
        <v>0.5</v>
      </c>
      <c r="AB85" s="67">
        <v>0.5</v>
      </c>
      <c r="AC85" s="45">
        <v>14.285714285714286</v>
      </c>
      <c r="AD85" s="34">
        <v>11.5</v>
      </c>
      <c r="AE85" s="40">
        <f t="shared" si="18"/>
        <v>12.12857142857143</v>
      </c>
      <c r="AG85" s="79">
        <v>1</v>
      </c>
      <c r="AH85" s="79">
        <v>1</v>
      </c>
      <c r="AI85" s="79">
        <v>1</v>
      </c>
      <c r="AJ85" s="79">
        <v>1</v>
      </c>
      <c r="AP85" s="79"/>
      <c r="AQ85" s="79"/>
      <c r="AR85" s="83">
        <f t="shared" si="8"/>
        <v>8</v>
      </c>
      <c r="AS85" s="102">
        <v>4.5</v>
      </c>
      <c r="AT85" s="86">
        <f t="shared" si="13"/>
        <v>5.9</v>
      </c>
      <c r="AU85" s="98">
        <f t="shared" si="9"/>
        <v>8.1927821353563939</v>
      </c>
      <c r="AV85" s="103" t="s">
        <v>0</v>
      </c>
    </row>
    <row r="86" spans="1:48">
      <c r="A86">
        <v>8</v>
      </c>
      <c r="B86" s="92" t="s">
        <v>71</v>
      </c>
      <c r="C86">
        <v>1</v>
      </c>
      <c r="D86">
        <v>1</v>
      </c>
      <c r="G86">
        <v>1</v>
      </c>
      <c r="H86">
        <v>1</v>
      </c>
      <c r="J86">
        <v>1</v>
      </c>
      <c r="K86">
        <v>1</v>
      </c>
      <c r="L86">
        <v>0.5</v>
      </c>
      <c r="M86">
        <v>17.4977497749775</v>
      </c>
      <c r="N86" s="11">
        <v>6.5</v>
      </c>
      <c r="O86" s="40">
        <f t="shared" si="17"/>
        <v>10.524774977497749</v>
      </c>
      <c r="P86">
        <f t="shared" si="15"/>
        <v>1</v>
      </c>
      <c r="Q86">
        <f t="shared" si="16"/>
        <v>0</v>
      </c>
      <c r="S86">
        <v>1</v>
      </c>
      <c r="U86">
        <v>1</v>
      </c>
      <c r="V86">
        <v>1</v>
      </c>
      <c r="W86">
        <v>1</v>
      </c>
      <c r="X86">
        <v>1</v>
      </c>
      <c r="Y86">
        <v>1</v>
      </c>
      <c r="AA86">
        <v>1</v>
      </c>
      <c r="AB86">
        <v>1</v>
      </c>
      <c r="AC86" s="45">
        <v>20</v>
      </c>
      <c r="AD86" s="34">
        <v>8</v>
      </c>
      <c r="AE86" s="40">
        <f t="shared" si="18"/>
        <v>13.4</v>
      </c>
      <c r="AG86" s="79">
        <v>1</v>
      </c>
      <c r="AH86" s="79">
        <v>1</v>
      </c>
      <c r="AI86" s="79">
        <v>1</v>
      </c>
      <c r="AJ86" s="79">
        <v>1</v>
      </c>
      <c r="AK86" s="79">
        <v>1</v>
      </c>
      <c r="AL86" s="79">
        <v>1</v>
      </c>
      <c r="AM86" s="79">
        <v>1</v>
      </c>
      <c r="AN86" s="79">
        <v>1</v>
      </c>
      <c r="AO86" s="79">
        <v>1</v>
      </c>
      <c r="AP86" s="79">
        <v>1</v>
      </c>
      <c r="AQ86" s="79">
        <v>1</v>
      </c>
      <c r="AR86" s="83">
        <f t="shared" si="8"/>
        <v>22</v>
      </c>
      <c r="AS86" s="102">
        <v>9.5</v>
      </c>
      <c r="AT86" s="86">
        <f t="shared" si="13"/>
        <v>14.5</v>
      </c>
      <c r="AU86" s="98">
        <f t="shared" si="9"/>
        <v>12.808258325832583</v>
      </c>
    </row>
    <row r="87" spans="1:48">
      <c r="A87">
        <v>9</v>
      </c>
      <c r="B87" s="92" t="s">
        <v>72</v>
      </c>
      <c r="D87">
        <v>1</v>
      </c>
      <c r="G87">
        <v>1</v>
      </c>
      <c r="M87">
        <v>15.004500450045002</v>
      </c>
      <c r="N87" s="11">
        <v>3.5</v>
      </c>
      <c r="O87" s="46">
        <f>+N87*0.6+M87*0.1+(SUM(C87:L87)/8*20*0.3)+1.5</f>
        <v>6.6004500450045001</v>
      </c>
      <c r="P87">
        <f t="shared" si="15"/>
        <v>0</v>
      </c>
      <c r="Q87">
        <f t="shared" si="16"/>
        <v>1</v>
      </c>
      <c r="S87">
        <v>1</v>
      </c>
      <c r="W87">
        <v>1</v>
      </c>
      <c r="X87">
        <v>1</v>
      </c>
      <c r="Y87">
        <v>1</v>
      </c>
      <c r="AC87" s="45">
        <v>11.428571428571427</v>
      </c>
      <c r="AD87" s="34">
        <v>7</v>
      </c>
      <c r="AE87" s="40">
        <f t="shared" si="18"/>
        <v>8.4928571428571438</v>
      </c>
      <c r="AG87" s="79">
        <v>1</v>
      </c>
      <c r="AL87" s="79">
        <v>1</v>
      </c>
      <c r="AM87" s="79">
        <v>1</v>
      </c>
      <c r="AN87" s="79">
        <v>1</v>
      </c>
      <c r="AP87" s="79">
        <v>1</v>
      </c>
      <c r="AQ87" s="79">
        <v>1</v>
      </c>
      <c r="AR87" s="83">
        <f t="shared" si="8"/>
        <v>12</v>
      </c>
      <c r="AS87" s="102">
        <v>9.5</v>
      </c>
      <c r="AT87" s="86">
        <f t="shared" si="13"/>
        <v>10.5</v>
      </c>
      <c r="AU87" s="98">
        <f t="shared" si="9"/>
        <v>8.5311023959538819</v>
      </c>
    </row>
    <row r="88" spans="1:48">
      <c r="A88">
        <v>10</v>
      </c>
      <c r="B88" s="92" t="s">
        <v>73</v>
      </c>
      <c r="C88">
        <v>1</v>
      </c>
      <c r="D88">
        <v>1</v>
      </c>
      <c r="G88">
        <v>1</v>
      </c>
      <c r="M88">
        <v>15.004500450045002</v>
      </c>
      <c r="N88" s="11">
        <v>1</v>
      </c>
      <c r="O88" s="40">
        <f t="shared" si="17"/>
        <v>4.3504500450045001</v>
      </c>
      <c r="P88">
        <f t="shared" si="15"/>
        <v>0</v>
      </c>
      <c r="Q88">
        <f t="shared" si="16"/>
        <v>1</v>
      </c>
      <c r="S88">
        <v>1</v>
      </c>
      <c r="U88">
        <v>1</v>
      </c>
      <c r="V88">
        <v>1</v>
      </c>
      <c r="AA88">
        <v>1</v>
      </c>
      <c r="AC88" s="45">
        <v>20</v>
      </c>
      <c r="AD88" s="34">
        <v>2.5</v>
      </c>
      <c r="AE88" s="40">
        <f t="shared" si="18"/>
        <v>6.875</v>
      </c>
      <c r="AH88" s="79">
        <v>1</v>
      </c>
      <c r="AI88" s="79">
        <v>1</v>
      </c>
      <c r="AL88" s="79">
        <v>1</v>
      </c>
      <c r="AM88" s="79">
        <v>1</v>
      </c>
      <c r="AP88" s="79">
        <v>1</v>
      </c>
      <c r="AQ88" s="79">
        <v>1</v>
      </c>
      <c r="AR88" s="83">
        <f t="shared" si="8"/>
        <v>12</v>
      </c>
      <c r="AS88" s="102">
        <v>0.5</v>
      </c>
      <c r="AT88" s="86">
        <f t="shared" si="13"/>
        <v>5.1000000000000005</v>
      </c>
      <c r="AU88" s="98">
        <f t="shared" si="9"/>
        <v>5.4418166816681675</v>
      </c>
      <c r="AV88" s="103" t="s">
        <v>97</v>
      </c>
    </row>
    <row r="89" spans="1:48">
      <c r="A89">
        <v>11</v>
      </c>
      <c r="B89" s="92" t="s">
        <v>244</v>
      </c>
      <c r="C89">
        <v>1</v>
      </c>
      <c r="D89">
        <v>1</v>
      </c>
      <c r="J89">
        <v>1</v>
      </c>
      <c r="K89">
        <v>1</v>
      </c>
      <c r="M89">
        <v>12.502250225022502</v>
      </c>
      <c r="N89" s="11">
        <v>3</v>
      </c>
      <c r="O89" s="40">
        <f t="shared" si="17"/>
        <v>6.05022502250225</v>
      </c>
      <c r="P89">
        <f t="shared" si="15"/>
        <v>0</v>
      </c>
      <c r="Q89">
        <f t="shared" si="16"/>
        <v>1</v>
      </c>
      <c r="S89">
        <v>1</v>
      </c>
      <c r="V89">
        <v>1</v>
      </c>
      <c r="X89">
        <v>1</v>
      </c>
      <c r="AA89">
        <v>1</v>
      </c>
      <c r="AC89" s="45">
        <v>17.142857142857142</v>
      </c>
      <c r="AD89" s="34">
        <v>3.5</v>
      </c>
      <c r="AE89" s="40">
        <f t="shared" si="18"/>
        <v>7.1392857142857142</v>
      </c>
      <c r="AJ89" s="79">
        <v>1</v>
      </c>
      <c r="AP89" s="79"/>
      <c r="AQ89" s="79"/>
      <c r="AR89" s="83">
        <f t="shared" si="8"/>
        <v>2</v>
      </c>
      <c r="AS89" s="102">
        <v>0.5</v>
      </c>
      <c r="AT89" s="86">
        <f t="shared" si="13"/>
        <v>1.1000000000000001</v>
      </c>
      <c r="AU89" s="98">
        <f t="shared" si="9"/>
        <v>4.7631702455959877</v>
      </c>
      <c r="AV89" s="103" t="s">
        <v>105</v>
      </c>
    </row>
    <row r="90" spans="1:48">
      <c r="A90">
        <v>12</v>
      </c>
      <c r="B90" s="92" t="s">
        <v>3</v>
      </c>
      <c r="C90">
        <v>1</v>
      </c>
      <c r="D90">
        <v>1</v>
      </c>
      <c r="E90">
        <v>1</v>
      </c>
      <c r="G90">
        <v>1</v>
      </c>
      <c r="H90">
        <v>1</v>
      </c>
      <c r="I90">
        <v>1</v>
      </c>
      <c r="J90">
        <v>1</v>
      </c>
      <c r="K90">
        <v>1</v>
      </c>
      <c r="M90">
        <v>10</v>
      </c>
      <c r="N90" s="11">
        <v>2.5</v>
      </c>
      <c r="O90" s="46">
        <f>+N90*0.6+M90*0.1+(SUM(C90:L90)/8*20*0.3)+1</f>
        <v>9.5</v>
      </c>
      <c r="P90">
        <f t="shared" si="15"/>
        <v>0</v>
      </c>
      <c r="Q90">
        <f t="shared" si="16"/>
        <v>1</v>
      </c>
      <c r="S90">
        <v>1</v>
      </c>
      <c r="U90">
        <v>1</v>
      </c>
      <c r="V90">
        <v>1</v>
      </c>
      <c r="W90">
        <v>1</v>
      </c>
      <c r="Y90">
        <v>1</v>
      </c>
      <c r="AA90">
        <v>1</v>
      </c>
      <c r="AB90">
        <v>1</v>
      </c>
      <c r="AC90" s="45">
        <v>8.5714285714285712</v>
      </c>
      <c r="AD90" s="34">
        <v>7</v>
      </c>
      <c r="AE90" s="40">
        <f t="shared" si="18"/>
        <v>10.832142857142859</v>
      </c>
      <c r="AI90" s="79">
        <v>1</v>
      </c>
      <c r="AJ90" s="79">
        <v>1</v>
      </c>
      <c r="AL90" s="79">
        <v>1</v>
      </c>
      <c r="AN90" s="79">
        <v>0.5</v>
      </c>
      <c r="AO90" s="79">
        <v>0.5</v>
      </c>
      <c r="AP90" s="79">
        <v>0.5</v>
      </c>
      <c r="AQ90" s="79">
        <v>0.5</v>
      </c>
      <c r="AR90" s="83">
        <f t="shared" si="8"/>
        <v>10</v>
      </c>
      <c r="AS90" s="102">
        <v>5</v>
      </c>
      <c r="AT90" s="86">
        <f t="shared" si="13"/>
        <v>7</v>
      </c>
      <c r="AU90" s="98">
        <f t="shared" si="9"/>
        <v>9.1107142857142858</v>
      </c>
    </row>
    <row r="91" spans="1:48">
      <c r="A91">
        <v>13</v>
      </c>
      <c r="B91" s="92" t="s">
        <v>34</v>
      </c>
      <c r="D91">
        <v>1</v>
      </c>
      <c r="G91">
        <v>0.5</v>
      </c>
      <c r="K91">
        <v>1</v>
      </c>
      <c r="M91">
        <v>12.502250225022502</v>
      </c>
      <c r="N91" s="11">
        <v>5</v>
      </c>
      <c r="O91" s="40">
        <f t="shared" si="17"/>
        <v>6.1252250225022502</v>
      </c>
      <c r="P91">
        <f t="shared" si="15"/>
        <v>0</v>
      </c>
      <c r="Q91">
        <f t="shared" si="16"/>
        <v>1</v>
      </c>
      <c r="S91">
        <v>1</v>
      </c>
      <c r="U91">
        <v>1</v>
      </c>
      <c r="V91">
        <v>1</v>
      </c>
      <c r="W91">
        <v>1</v>
      </c>
      <c r="X91">
        <v>1</v>
      </c>
      <c r="Y91">
        <v>1</v>
      </c>
      <c r="AA91">
        <v>1</v>
      </c>
      <c r="AB91">
        <v>1</v>
      </c>
      <c r="AC91" s="45">
        <v>20</v>
      </c>
      <c r="AD91" s="34">
        <v>6</v>
      </c>
      <c r="AE91" s="40">
        <f t="shared" si="18"/>
        <v>12.3</v>
      </c>
      <c r="AG91" s="79">
        <v>1</v>
      </c>
      <c r="AH91" s="79">
        <v>1</v>
      </c>
      <c r="AI91" s="79">
        <v>1</v>
      </c>
      <c r="AJ91" s="79">
        <v>1</v>
      </c>
      <c r="AK91" s="79">
        <v>1</v>
      </c>
      <c r="AL91" s="79">
        <v>1</v>
      </c>
      <c r="AM91" s="79">
        <v>1</v>
      </c>
      <c r="AN91" s="79">
        <v>1</v>
      </c>
      <c r="AO91" s="79">
        <v>1</v>
      </c>
      <c r="AP91" s="79">
        <v>1</v>
      </c>
      <c r="AQ91" s="79">
        <v>1</v>
      </c>
      <c r="AR91" s="83">
        <f t="shared" si="8"/>
        <v>22</v>
      </c>
      <c r="AS91" s="102">
        <v>3.5</v>
      </c>
      <c r="AT91" s="86">
        <f t="shared" si="13"/>
        <v>10.9</v>
      </c>
      <c r="AU91" s="98">
        <f t="shared" si="9"/>
        <v>9.7750750075007513</v>
      </c>
    </row>
    <row r="92" spans="1:48">
      <c r="A92">
        <v>14</v>
      </c>
      <c r="B92" s="92" t="s">
        <v>11</v>
      </c>
      <c r="C92">
        <v>1</v>
      </c>
      <c r="D92">
        <v>1</v>
      </c>
      <c r="G92">
        <v>1</v>
      </c>
      <c r="H92">
        <v>1</v>
      </c>
      <c r="J92">
        <v>1</v>
      </c>
      <c r="K92">
        <v>1</v>
      </c>
      <c r="M92">
        <v>17.4977497749775</v>
      </c>
      <c r="N92" s="11">
        <v>9.5</v>
      </c>
      <c r="O92" s="40">
        <f t="shared" si="17"/>
        <v>11.94977497749775</v>
      </c>
      <c r="P92">
        <f t="shared" si="15"/>
        <v>1</v>
      </c>
      <c r="Q92">
        <f t="shared" si="16"/>
        <v>0</v>
      </c>
      <c r="U92">
        <v>1</v>
      </c>
      <c r="V92">
        <v>1</v>
      </c>
      <c r="W92">
        <v>1</v>
      </c>
      <c r="X92">
        <v>1</v>
      </c>
      <c r="Y92">
        <v>1</v>
      </c>
      <c r="AA92">
        <v>1</v>
      </c>
      <c r="AC92" s="45">
        <v>20</v>
      </c>
      <c r="AD92" s="34">
        <v>9</v>
      </c>
      <c r="AE92" s="40">
        <f t="shared" si="18"/>
        <v>12.2</v>
      </c>
      <c r="AH92" s="79">
        <v>1</v>
      </c>
      <c r="AI92" s="79">
        <v>1</v>
      </c>
      <c r="AK92" s="79">
        <v>1</v>
      </c>
      <c r="AM92" s="79">
        <v>1</v>
      </c>
      <c r="AO92" s="79">
        <v>1</v>
      </c>
      <c r="AP92" s="79">
        <v>1</v>
      </c>
      <c r="AQ92" s="79">
        <v>0.5</v>
      </c>
      <c r="AR92" s="83">
        <f t="shared" si="8"/>
        <v>13</v>
      </c>
      <c r="AS92" s="102">
        <v>0.5</v>
      </c>
      <c r="AT92" s="86">
        <f t="shared" si="13"/>
        <v>5.5</v>
      </c>
      <c r="AU92" s="98">
        <f t="shared" si="9"/>
        <v>9.8832583258325837</v>
      </c>
      <c r="AV92" s="103" t="s">
        <v>97</v>
      </c>
    </row>
    <row r="93" spans="1:48">
      <c r="A93">
        <v>15</v>
      </c>
      <c r="B93" s="92" t="s">
        <v>122</v>
      </c>
      <c r="C93">
        <v>0.5</v>
      </c>
      <c r="F93">
        <v>1</v>
      </c>
      <c r="G93">
        <v>1</v>
      </c>
      <c r="H93">
        <v>1</v>
      </c>
      <c r="J93">
        <v>1</v>
      </c>
      <c r="M93">
        <v>10</v>
      </c>
      <c r="N93" s="11">
        <v>5</v>
      </c>
      <c r="O93" s="40">
        <f t="shared" si="17"/>
        <v>7.375</v>
      </c>
      <c r="P93">
        <f t="shared" si="15"/>
        <v>0</v>
      </c>
      <c r="Q93">
        <f t="shared" si="16"/>
        <v>1</v>
      </c>
      <c r="S93">
        <v>1</v>
      </c>
      <c r="U93">
        <v>1</v>
      </c>
      <c r="AB93">
        <v>1</v>
      </c>
      <c r="AC93" s="45">
        <v>5.7142857142857135</v>
      </c>
      <c r="AD93" s="34">
        <v>7.5</v>
      </c>
      <c r="AE93" s="40">
        <f t="shared" si="18"/>
        <v>7.3214285714285712</v>
      </c>
      <c r="AG93" s="79">
        <v>0.5</v>
      </c>
      <c r="AH93" s="79">
        <v>0.5</v>
      </c>
      <c r="AI93" s="79">
        <v>0.5</v>
      </c>
      <c r="AJ93" s="79">
        <v>0.5</v>
      </c>
      <c r="AK93" s="79">
        <v>0.5</v>
      </c>
      <c r="AL93" s="79">
        <v>0.5</v>
      </c>
      <c r="AM93" s="79">
        <v>0.5</v>
      </c>
      <c r="AN93" s="79">
        <v>0.5</v>
      </c>
      <c r="AO93" s="79">
        <v>1</v>
      </c>
      <c r="AP93" s="79"/>
      <c r="AQ93" s="79"/>
      <c r="AR93" s="83">
        <f t="shared" si="8"/>
        <v>10</v>
      </c>
      <c r="AS93" s="102">
        <v>2</v>
      </c>
      <c r="AT93" s="86">
        <f t="shared" si="13"/>
        <v>5.2</v>
      </c>
      <c r="AU93" s="98">
        <f t="shared" si="9"/>
        <v>6.6321428571428571</v>
      </c>
    </row>
    <row r="94" spans="1:48">
      <c r="A94">
        <v>16</v>
      </c>
      <c r="B94" s="92" t="s">
        <v>194</v>
      </c>
      <c r="C94">
        <v>1</v>
      </c>
      <c r="D94">
        <v>1</v>
      </c>
      <c r="G94">
        <v>1</v>
      </c>
      <c r="H94">
        <v>1</v>
      </c>
      <c r="K94">
        <v>1</v>
      </c>
      <c r="M94">
        <v>17.4977497749775</v>
      </c>
      <c r="N94" s="11">
        <v>2.5</v>
      </c>
      <c r="O94" s="40">
        <f t="shared" si="17"/>
        <v>6.9997749774977498</v>
      </c>
      <c r="P94">
        <f t="shared" si="15"/>
        <v>0</v>
      </c>
      <c r="Q94">
        <f t="shared" si="16"/>
        <v>1</v>
      </c>
      <c r="S94">
        <v>1</v>
      </c>
      <c r="U94">
        <v>1</v>
      </c>
      <c r="V94">
        <v>1</v>
      </c>
      <c r="W94">
        <v>1</v>
      </c>
      <c r="X94">
        <v>1</v>
      </c>
      <c r="Y94">
        <v>1</v>
      </c>
      <c r="AA94">
        <v>1</v>
      </c>
      <c r="AB94">
        <v>1</v>
      </c>
      <c r="AC94" s="45">
        <v>17.142857142857142</v>
      </c>
      <c r="AD94" s="34">
        <v>1.5</v>
      </c>
      <c r="AE94" s="40">
        <f t="shared" si="18"/>
        <v>9.5392857142857146</v>
      </c>
      <c r="AG94" s="79">
        <v>1</v>
      </c>
      <c r="AH94" s="79">
        <v>1</v>
      </c>
      <c r="AI94" s="79">
        <v>1</v>
      </c>
      <c r="AJ94" s="79">
        <v>1</v>
      </c>
      <c r="AK94" s="79">
        <v>1</v>
      </c>
      <c r="AN94" s="79">
        <v>1</v>
      </c>
      <c r="AO94" s="79">
        <v>0.5</v>
      </c>
      <c r="AP94" s="79"/>
      <c r="AQ94" s="79"/>
      <c r="AR94" s="83">
        <f t="shared" si="8"/>
        <v>13</v>
      </c>
      <c r="AS94" s="102">
        <v>0.5</v>
      </c>
      <c r="AT94" s="86">
        <f t="shared" si="13"/>
        <v>5.5</v>
      </c>
      <c r="AU94" s="98">
        <f t="shared" si="9"/>
        <v>7.3463535639278215</v>
      </c>
    </row>
    <row r="95" spans="1:48">
      <c r="A95">
        <v>17</v>
      </c>
      <c r="B95" s="96" t="s">
        <v>55</v>
      </c>
      <c r="C95">
        <v>0.5</v>
      </c>
      <c r="D95">
        <v>0.5</v>
      </c>
      <c r="E95">
        <v>0.5</v>
      </c>
      <c r="F95">
        <v>1</v>
      </c>
      <c r="H95">
        <v>0.5</v>
      </c>
      <c r="I95">
        <v>1</v>
      </c>
      <c r="J95">
        <v>1</v>
      </c>
      <c r="M95">
        <v>20</v>
      </c>
      <c r="N95" s="11">
        <v>7.5</v>
      </c>
      <c r="O95" s="40">
        <f t="shared" si="17"/>
        <v>10.25</v>
      </c>
      <c r="P95">
        <f t="shared" si="15"/>
        <v>1</v>
      </c>
      <c r="Q95">
        <f t="shared" si="16"/>
        <v>0</v>
      </c>
      <c r="U95">
        <v>1</v>
      </c>
      <c r="V95">
        <v>1</v>
      </c>
      <c r="W95">
        <v>1</v>
      </c>
      <c r="X95">
        <v>1</v>
      </c>
      <c r="Y95">
        <v>1</v>
      </c>
      <c r="AA95">
        <v>1</v>
      </c>
      <c r="AB95">
        <v>1</v>
      </c>
      <c r="AC95" s="45">
        <v>20</v>
      </c>
      <c r="AD95" s="34">
        <v>16</v>
      </c>
      <c r="AE95" s="40">
        <f t="shared" si="18"/>
        <v>16.925000000000001</v>
      </c>
      <c r="AG95" s="79">
        <v>1</v>
      </c>
      <c r="AH95" s="79">
        <v>1</v>
      </c>
      <c r="AI95" s="79">
        <v>1</v>
      </c>
      <c r="AJ95" s="79">
        <v>1</v>
      </c>
      <c r="AK95" s="79">
        <v>1</v>
      </c>
      <c r="AL95" s="79">
        <v>1</v>
      </c>
      <c r="AM95" s="79">
        <v>1</v>
      </c>
      <c r="AN95" s="79">
        <v>1</v>
      </c>
      <c r="AO95" s="79">
        <v>1</v>
      </c>
      <c r="AP95" s="79">
        <v>1</v>
      </c>
      <c r="AQ95" s="79">
        <v>1</v>
      </c>
      <c r="AR95" s="83">
        <f t="shared" si="8"/>
        <v>22</v>
      </c>
      <c r="AS95" s="102">
        <v>13</v>
      </c>
      <c r="AT95" s="86">
        <f t="shared" si="13"/>
        <v>16.600000000000001</v>
      </c>
      <c r="AU95" s="98">
        <f t="shared" si="9"/>
        <v>14.591666666666669</v>
      </c>
    </row>
    <row r="96" spans="1:48">
      <c r="A96">
        <v>18</v>
      </c>
      <c r="B96" s="92" t="s">
        <v>12</v>
      </c>
      <c r="C96">
        <v>1</v>
      </c>
      <c r="D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0.5</v>
      </c>
      <c r="M96">
        <v>17.4977497749775</v>
      </c>
      <c r="N96" s="11">
        <v>3.5</v>
      </c>
      <c r="O96" s="40">
        <f t="shared" si="17"/>
        <v>9.4747749774977503</v>
      </c>
      <c r="P96">
        <f t="shared" si="15"/>
        <v>0</v>
      </c>
      <c r="Q96">
        <f t="shared" si="16"/>
        <v>1</v>
      </c>
      <c r="S96">
        <v>1</v>
      </c>
      <c r="U96">
        <v>1</v>
      </c>
      <c r="V96">
        <v>1</v>
      </c>
      <c r="W96">
        <v>1</v>
      </c>
      <c r="X96">
        <v>1</v>
      </c>
      <c r="Y96">
        <v>1</v>
      </c>
      <c r="AA96">
        <v>1</v>
      </c>
      <c r="AB96">
        <v>1</v>
      </c>
      <c r="AC96" s="45">
        <v>20</v>
      </c>
      <c r="AD96" s="34">
        <v>3.5</v>
      </c>
      <c r="AE96" s="40">
        <f t="shared" si="18"/>
        <v>10.925000000000001</v>
      </c>
      <c r="AG96" s="79">
        <v>1</v>
      </c>
      <c r="AH96" s="79">
        <v>1</v>
      </c>
      <c r="AI96" s="79">
        <v>1</v>
      </c>
      <c r="AJ96" s="79">
        <v>1</v>
      </c>
      <c r="AK96" s="79">
        <v>1</v>
      </c>
      <c r="AL96" s="79">
        <v>1</v>
      </c>
      <c r="AM96" s="79">
        <v>1</v>
      </c>
      <c r="AN96" s="79">
        <v>1</v>
      </c>
      <c r="AO96" s="79">
        <v>1</v>
      </c>
      <c r="AP96" s="79">
        <v>1</v>
      </c>
      <c r="AQ96" s="79">
        <v>1</v>
      </c>
      <c r="AR96" s="83">
        <f t="shared" si="8"/>
        <v>22</v>
      </c>
      <c r="AS96" s="102">
        <v>7</v>
      </c>
      <c r="AT96" s="86">
        <f t="shared" si="13"/>
        <v>13</v>
      </c>
      <c r="AU96" s="98">
        <f t="shared" si="9"/>
        <v>11.133258325832584</v>
      </c>
    </row>
    <row r="97" spans="1:48">
      <c r="A97">
        <v>19</v>
      </c>
      <c r="B97" s="92" t="s">
        <v>57</v>
      </c>
      <c r="C97">
        <v>1</v>
      </c>
      <c r="D97">
        <v>1</v>
      </c>
      <c r="G97">
        <v>1</v>
      </c>
      <c r="H97">
        <v>1</v>
      </c>
      <c r="J97">
        <v>1</v>
      </c>
      <c r="K97">
        <v>1</v>
      </c>
      <c r="L97">
        <v>0.5</v>
      </c>
      <c r="M97">
        <v>15.004500450045002</v>
      </c>
      <c r="N97" s="11">
        <v>3.5</v>
      </c>
      <c r="O97" s="46">
        <f>+N97*0.6+M97*0.1+(SUM(C97:L97)/8*20*0.3)+2.5</f>
        <v>10.9754500450045</v>
      </c>
      <c r="P97">
        <f t="shared" si="15"/>
        <v>1</v>
      </c>
      <c r="Q97">
        <f t="shared" si="16"/>
        <v>0</v>
      </c>
      <c r="S97">
        <v>1</v>
      </c>
      <c r="U97">
        <v>1</v>
      </c>
      <c r="V97">
        <v>1</v>
      </c>
      <c r="W97">
        <v>1</v>
      </c>
      <c r="X97">
        <v>1</v>
      </c>
      <c r="Y97">
        <v>1</v>
      </c>
      <c r="AA97">
        <v>1</v>
      </c>
      <c r="AB97">
        <v>1</v>
      </c>
      <c r="AC97" s="45">
        <v>20</v>
      </c>
      <c r="AD97" s="34">
        <v>2.5</v>
      </c>
      <c r="AE97" s="40">
        <f t="shared" si="18"/>
        <v>10.375</v>
      </c>
      <c r="AG97" s="79">
        <v>1</v>
      </c>
      <c r="AH97" s="79">
        <v>1</v>
      </c>
      <c r="AI97" s="79">
        <v>1</v>
      </c>
      <c r="AJ97" s="79">
        <v>1</v>
      </c>
      <c r="AK97" s="79">
        <v>1</v>
      </c>
      <c r="AL97" s="79">
        <v>1</v>
      </c>
      <c r="AM97" s="79">
        <v>1</v>
      </c>
      <c r="AN97" s="79">
        <v>1</v>
      </c>
      <c r="AO97" s="79">
        <v>1</v>
      </c>
      <c r="AP97" s="79">
        <v>1</v>
      </c>
      <c r="AQ97" s="79">
        <v>1</v>
      </c>
      <c r="AR97" s="83">
        <f t="shared" si="8"/>
        <v>22</v>
      </c>
      <c r="AS97" s="102">
        <v>6</v>
      </c>
      <c r="AT97" s="86">
        <f t="shared" si="13"/>
        <v>12.4</v>
      </c>
      <c r="AU97" s="98">
        <f t="shared" si="9"/>
        <v>11.2501500150015</v>
      </c>
    </row>
    <row r="98" spans="1:48">
      <c r="A98">
        <v>20</v>
      </c>
      <c r="B98" s="92" t="s">
        <v>58</v>
      </c>
      <c r="C98">
        <v>1</v>
      </c>
      <c r="G98">
        <v>1</v>
      </c>
      <c r="J98">
        <v>1</v>
      </c>
      <c r="K98">
        <v>1</v>
      </c>
      <c r="M98">
        <v>17.4977497749775</v>
      </c>
      <c r="N98" s="11">
        <v>2.5</v>
      </c>
      <c r="O98" s="46">
        <f>+N98*0.6+M98*0.1+(SUM(C98:L98)/8*20*0.3)+2</f>
        <v>8.2497749774977507</v>
      </c>
      <c r="P98">
        <f t="shared" si="15"/>
        <v>0</v>
      </c>
      <c r="Q98">
        <f t="shared" si="16"/>
        <v>1</v>
      </c>
      <c r="S98">
        <v>1</v>
      </c>
      <c r="U98">
        <v>1</v>
      </c>
      <c r="V98">
        <v>1</v>
      </c>
      <c r="W98">
        <v>1</v>
      </c>
      <c r="X98">
        <v>1</v>
      </c>
      <c r="Y98">
        <v>1</v>
      </c>
      <c r="AA98">
        <v>1</v>
      </c>
      <c r="AB98">
        <v>1</v>
      </c>
      <c r="AC98" s="45">
        <v>20</v>
      </c>
      <c r="AD98" s="34">
        <v>5.5</v>
      </c>
      <c r="AE98" s="40">
        <f t="shared" si="18"/>
        <v>12.025</v>
      </c>
      <c r="AG98" s="79">
        <v>1</v>
      </c>
      <c r="AH98" s="79">
        <v>1</v>
      </c>
      <c r="AI98" s="79">
        <v>1</v>
      </c>
      <c r="AJ98" s="79">
        <v>1</v>
      </c>
      <c r="AK98" s="79">
        <v>1</v>
      </c>
      <c r="AL98" s="79">
        <v>1</v>
      </c>
      <c r="AM98" s="79">
        <v>1</v>
      </c>
      <c r="AN98" s="79">
        <v>1</v>
      </c>
      <c r="AO98" s="79">
        <v>0.5</v>
      </c>
      <c r="AP98" s="79"/>
      <c r="AQ98" s="79"/>
      <c r="AR98" s="83">
        <f t="shared" si="8"/>
        <v>17</v>
      </c>
      <c r="AS98" s="102">
        <v>7</v>
      </c>
      <c r="AT98" s="86">
        <f>+AS98*0.6+AR98*0.4</f>
        <v>11</v>
      </c>
      <c r="AU98" s="98">
        <f t="shared" si="9"/>
        <v>10.42492499249925</v>
      </c>
    </row>
    <row r="99" spans="1:48">
      <c r="A99">
        <v>21</v>
      </c>
      <c r="B99" s="92" t="s">
        <v>118</v>
      </c>
      <c r="C99">
        <v>1</v>
      </c>
      <c r="D99">
        <v>1</v>
      </c>
      <c r="G99">
        <v>0.5</v>
      </c>
      <c r="H99">
        <v>1</v>
      </c>
      <c r="J99">
        <v>1</v>
      </c>
      <c r="K99">
        <v>1</v>
      </c>
      <c r="M99">
        <v>17.4977497749775</v>
      </c>
      <c r="N99" s="11">
        <v>5</v>
      </c>
      <c r="O99" s="40">
        <f t="shared" si="17"/>
        <v>8.8747749774977507</v>
      </c>
      <c r="P99">
        <f t="shared" si="15"/>
        <v>0</v>
      </c>
      <c r="Q99">
        <f t="shared" si="16"/>
        <v>1</v>
      </c>
      <c r="S99">
        <v>1</v>
      </c>
      <c r="U99">
        <v>1</v>
      </c>
      <c r="V99">
        <v>1</v>
      </c>
      <c r="W99">
        <v>1</v>
      </c>
      <c r="X99">
        <v>1</v>
      </c>
      <c r="Y99">
        <v>1</v>
      </c>
      <c r="AA99">
        <v>1</v>
      </c>
      <c r="AB99">
        <v>1</v>
      </c>
      <c r="AC99" s="45">
        <v>14.285714285714286</v>
      </c>
      <c r="AD99" s="34">
        <v>5.5</v>
      </c>
      <c r="AE99" s="40">
        <f t="shared" si="18"/>
        <v>11.453571428571429</v>
      </c>
      <c r="AG99" s="79">
        <v>1</v>
      </c>
      <c r="AH99" s="79">
        <v>1</v>
      </c>
      <c r="AI99" s="79">
        <v>1</v>
      </c>
      <c r="AJ99" s="79">
        <v>1</v>
      </c>
      <c r="AK99" s="79">
        <v>1</v>
      </c>
      <c r="AM99" s="79">
        <v>1</v>
      </c>
      <c r="AN99" s="79">
        <v>1</v>
      </c>
      <c r="AO99" s="79">
        <v>1</v>
      </c>
      <c r="AP99" s="79">
        <v>1</v>
      </c>
      <c r="AQ99" s="79">
        <v>1</v>
      </c>
      <c r="AR99" s="83">
        <f t="shared" si="8"/>
        <v>20</v>
      </c>
      <c r="AS99" s="102">
        <v>2.5</v>
      </c>
      <c r="AT99" s="86">
        <f t="shared" si="13"/>
        <v>9.5</v>
      </c>
      <c r="AU99" s="98">
        <f t="shared" ref="AU99:AU130" si="19">+(AT99+AE99+O99)/3</f>
        <v>9.9427821353563939</v>
      </c>
    </row>
    <row r="100" spans="1:48">
      <c r="A100">
        <v>22</v>
      </c>
      <c r="B100" s="92" t="s">
        <v>13</v>
      </c>
      <c r="C100">
        <v>1</v>
      </c>
      <c r="D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M100">
        <v>20</v>
      </c>
      <c r="N100" s="11">
        <v>12</v>
      </c>
      <c r="O100" s="46">
        <f>+N100*0.6+M100*0.1+(SUM(C100:L100)/8*20*0.3)+1.5</f>
        <v>15.95</v>
      </c>
      <c r="P100">
        <f t="shared" si="15"/>
        <v>1</v>
      </c>
      <c r="Q100">
        <f t="shared" si="16"/>
        <v>0</v>
      </c>
      <c r="S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AA100">
        <v>1</v>
      </c>
      <c r="AB100">
        <v>1</v>
      </c>
      <c r="AC100" s="45">
        <v>20</v>
      </c>
      <c r="AD100" s="34">
        <v>12</v>
      </c>
      <c r="AE100" s="40">
        <f t="shared" si="18"/>
        <v>15.600000000000001</v>
      </c>
      <c r="AH100" s="79">
        <v>1</v>
      </c>
      <c r="AI100" s="79">
        <v>1</v>
      </c>
      <c r="AJ100" s="79">
        <v>1</v>
      </c>
      <c r="AK100" s="79">
        <v>1</v>
      </c>
      <c r="AL100" s="79">
        <v>1</v>
      </c>
      <c r="AM100" s="79">
        <v>1</v>
      </c>
      <c r="AN100" s="79">
        <v>1</v>
      </c>
      <c r="AO100" s="79">
        <v>1</v>
      </c>
      <c r="AP100" s="79">
        <v>1</v>
      </c>
      <c r="AQ100" s="79">
        <v>1</v>
      </c>
      <c r="AR100" s="83">
        <f t="shared" si="8"/>
        <v>20</v>
      </c>
      <c r="AS100" s="102">
        <v>11</v>
      </c>
      <c r="AT100" s="86">
        <f t="shared" si="13"/>
        <v>14.6</v>
      </c>
      <c r="AU100" s="98">
        <f t="shared" si="19"/>
        <v>15.383333333333335</v>
      </c>
    </row>
    <row r="101" spans="1:48">
      <c r="A101">
        <v>23</v>
      </c>
      <c r="B101" s="92" t="s">
        <v>142</v>
      </c>
      <c r="C101">
        <v>1</v>
      </c>
      <c r="D101">
        <v>1</v>
      </c>
      <c r="G101">
        <v>1</v>
      </c>
      <c r="H101">
        <v>1</v>
      </c>
      <c r="J101">
        <v>1</v>
      </c>
      <c r="K101">
        <v>1</v>
      </c>
      <c r="L101">
        <v>0.5</v>
      </c>
      <c r="M101">
        <v>15.004500450045002</v>
      </c>
      <c r="N101" s="11">
        <v>4</v>
      </c>
      <c r="O101" s="40">
        <f t="shared" si="17"/>
        <v>8.7754500450045008</v>
      </c>
      <c r="P101">
        <f t="shared" si="15"/>
        <v>0</v>
      </c>
      <c r="Q101">
        <f t="shared" si="16"/>
        <v>1</v>
      </c>
      <c r="S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AA101">
        <v>1</v>
      </c>
      <c r="AB101">
        <v>1</v>
      </c>
      <c r="AC101" s="45">
        <v>17.142857142857142</v>
      </c>
      <c r="AD101" s="34">
        <v>6.5</v>
      </c>
      <c r="AE101" s="40">
        <f t="shared" si="18"/>
        <v>12.289285714285715</v>
      </c>
      <c r="AG101" s="79">
        <v>1</v>
      </c>
      <c r="AH101" s="79">
        <v>1</v>
      </c>
      <c r="AI101" s="79">
        <v>1</v>
      </c>
      <c r="AJ101" s="79">
        <v>1</v>
      </c>
      <c r="AK101" s="79">
        <v>1</v>
      </c>
      <c r="AL101" s="79">
        <v>1</v>
      </c>
      <c r="AM101" s="79">
        <v>1</v>
      </c>
      <c r="AN101" s="79">
        <v>1</v>
      </c>
      <c r="AO101" s="79">
        <v>1</v>
      </c>
      <c r="AP101" s="79">
        <v>1</v>
      </c>
      <c r="AQ101" s="79">
        <v>1</v>
      </c>
      <c r="AR101" s="83">
        <f t="shared" si="8"/>
        <v>22</v>
      </c>
      <c r="AS101" s="102">
        <v>3</v>
      </c>
      <c r="AT101" s="86">
        <f t="shared" si="13"/>
        <v>10.600000000000001</v>
      </c>
      <c r="AU101" s="98">
        <f t="shared" si="19"/>
        <v>10.554911919763406</v>
      </c>
      <c r="AV101" s="103">
        <v>11</v>
      </c>
    </row>
    <row r="102" spans="1:48">
      <c r="A102">
        <v>24</v>
      </c>
      <c r="B102" s="95" t="s">
        <v>37</v>
      </c>
      <c r="C102">
        <v>0.5</v>
      </c>
      <c r="D102">
        <v>0.5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17.5</v>
      </c>
      <c r="N102" s="11">
        <v>6</v>
      </c>
      <c r="O102" s="46">
        <f>+N102*0.6+M102*0.1+(SUM(C102:L102)/8*20*0.3)+1</f>
        <v>12.35</v>
      </c>
      <c r="P102">
        <f t="shared" si="15"/>
        <v>1</v>
      </c>
      <c r="Q102">
        <f t="shared" si="16"/>
        <v>0</v>
      </c>
      <c r="S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AA102">
        <v>1</v>
      </c>
      <c r="AB102">
        <v>1</v>
      </c>
      <c r="AC102" s="45">
        <v>20</v>
      </c>
      <c r="AD102" s="34">
        <v>17</v>
      </c>
      <c r="AE102" s="40">
        <f t="shared" si="18"/>
        <v>18.350000000000001</v>
      </c>
      <c r="AF102" s="79">
        <v>1</v>
      </c>
      <c r="AG102" s="79">
        <v>1</v>
      </c>
      <c r="AH102" s="79">
        <v>1</v>
      </c>
      <c r="AI102" s="79">
        <v>1</v>
      </c>
      <c r="AJ102" s="79">
        <v>1</v>
      </c>
      <c r="AK102" s="79">
        <v>1</v>
      </c>
      <c r="AL102" s="79">
        <v>1</v>
      </c>
      <c r="AM102" s="79">
        <v>1</v>
      </c>
      <c r="AN102" s="79">
        <v>1</v>
      </c>
      <c r="AO102" s="79">
        <v>1</v>
      </c>
      <c r="AP102" s="79">
        <v>1</v>
      </c>
      <c r="AQ102" s="79">
        <v>1</v>
      </c>
      <c r="AR102" s="83">
        <f t="shared" si="8"/>
        <v>24</v>
      </c>
      <c r="AS102" s="102">
        <v>18.5</v>
      </c>
      <c r="AT102" s="86">
        <f t="shared" si="13"/>
        <v>20.700000000000003</v>
      </c>
      <c r="AU102" s="98">
        <f t="shared" si="19"/>
        <v>17.133333333333336</v>
      </c>
    </row>
    <row r="103" spans="1:48">
      <c r="A103">
        <v>25</v>
      </c>
      <c r="B103" s="92" t="s">
        <v>19</v>
      </c>
      <c r="C103">
        <v>1</v>
      </c>
      <c r="D103">
        <v>1</v>
      </c>
      <c r="G103">
        <v>1</v>
      </c>
      <c r="I103">
        <v>1</v>
      </c>
      <c r="J103">
        <v>1</v>
      </c>
      <c r="M103">
        <v>17.4977497749775</v>
      </c>
      <c r="N103" s="11">
        <v>5</v>
      </c>
      <c r="O103" s="40">
        <f t="shared" si="17"/>
        <v>8.4997749774977507</v>
      </c>
      <c r="P103">
        <f t="shared" si="15"/>
        <v>0</v>
      </c>
      <c r="Q103">
        <f t="shared" si="16"/>
        <v>1</v>
      </c>
      <c r="S103">
        <v>1</v>
      </c>
      <c r="U103" s="67">
        <v>0.5</v>
      </c>
      <c r="V103">
        <v>1</v>
      </c>
      <c r="W103">
        <v>1</v>
      </c>
      <c r="X103">
        <v>1</v>
      </c>
      <c r="Y103">
        <v>1</v>
      </c>
      <c r="AA103">
        <v>1</v>
      </c>
      <c r="AB103" s="67">
        <v>0.5</v>
      </c>
      <c r="AC103" s="45">
        <v>20</v>
      </c>
      <c r="AD103" s="34">
        <v>5</v>
      </c>
      <c r="AE103" s="40">
        <f t="shared" si="18"/>
        <v>10.875</v>
      </c>
      <c r="AG103" s="79">
        <v>1</v>
      </c>
      <c r="AH103" s="79">
        <v>1</v>
      </c>
      <c r="AI103" s="79">
        <v>1</v>
      </c>
      <c r="AM103" s="79">
        <v>1</v>
      </c>
      <c r="AN103" s="79">
        <v>1</v>
      </c>
      <c r="AO103" s="79">
        <v>1</v>
      </c>
      <c r="AP103" s="79">
        <v>1</v>
      </c>
      <c r="AQ103" s="79">
        <v>1</v>
      </c>
      <c r="AR103" s="83">
        <f t="shared" si="8"/>
        <v>16</v>
      </c>
      <c r="AS103" s="102">
        <v>4</v>
      </c>
      <c r="AT103" s="86">
        <f t="shared" si="13"/>
        <v>8.8000000000000007</v>
      </c>
      <c r="AU103" s="98">
        <f t="shared" si="19"/>
        <v>9.3915916591659165</v>
      </c>
    </row>
    <row r="104" spans="1:48">
      <c r="A104">
        <v>26</v>
      </c>
      <c r="B104" s="92" t="s">
        <v>239</v>
      </c>
      <c r="C104">
        <v>1</v>
      </c>
      <c r="D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0.5</v>
      </c>
      <c r="M104">
        <v>20</v>
      </c>
      <c r="N104" s="11">
        <v>9</v>
      </c>
      <c r="O104" s="40">
        <f t="shared" si="17"/>
        <v>13.024999999999999</v>
      </c>
      <c r="P104">
        <f t="shared" si="15"/>
        <v>1</v>
      </c>
      <c r="Q104">
        <f t="shared" si="16"/>
        <v>0</v>
      </c>
      <c r="S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AA104">
        <v>1</v>
      </c>
      <c r="AB104">
        <v>1</v>
      </c>
      <c r="AC104" s="45">
        <v>8.5714285714285712</v>
      </c>
      <c r="AD104" s="34">
        <v>8</v>
      </c>
      <c r="AE104" s="40">
        <f t="shared" si="18"/>
        <v>12.257142857142858</v>
      </c>
      <c r="AF104" s="79">
        <v>1</v>
      </c>
      <c r="AG104" s="79">
        <v>1</v>
      </c>
      <c r="AH104" s="79">
        <v>1</v>
      </c>
      <c r="AI104" s="79">
        <v>1</v>
      </c>
      <c r="AJ104" s="79">
        <v>1</v>
      </c>
      <c r="AK104" s="79">
        <v>1</v>
      </c>
      <c r="AL104" s="79">
        <v>1</v>
      </c>
      <c r="AM104" s="79">
        <v>1</v>
      </c>
      <c r="AN104" s="79">
        <v>1</v>
      </c>
      <c r="AO104" s="79">
        <v>1</v>
      </c>
      <c r="AP104" s="79">
        <v>1</v>
      </c>
      <c r="AQ104" s="79">
        <v>1</v>
      </c>
      <c r="AR104" s="83">
        <f t="shared" si="8"/>
        <v>24</v>
      </c>
      <c r="AS104" s="102">
        <v>7</v>
      </c>
      <c r="AT104" s="86">
        <f t="shared" si="13"/>
        <v>13.8</v>
      </c>
      <c r="AU104" s="98">
        <f t="shared" si="19"/>
        <v>13.027380952380952</v>
      </c>
    </row>
    <row r="105" spans="1:48">
      <c r="A105">
        <v>27</v>
      </c>
      <c r="B105" s="92" t="s">
        <v>112</v>
      </c>
      <c r="M105">
        <v>0</v>
      </c>
      <c r="O105" s="40">
        <f t="shared" si="17"/>
        <v>0</v>
      </c>
      <c r="P105">
        <f t="shared" si="15"/>
        <v>0</v>
      </c>
      <c r="Q105">
        <f t="shared" si="16"/>
        <v>1</v>
      </c>
      <c r="AC105" s="45">
        <v>0</v>
      </c>
      <c r="AE105" s="40">
        <f t="shared" si="18"/>
        <v>0</v>
      </c>
      <c r="AP105" s="79"/>
      <c r="AQ105" s="79"/>
      <c r="AR105" s="83">
        <f t="shared" si="8"/>
        <v>0</v>
      </c>
      <c r="AT105" s="86">
        <f t="shared" si="13"/>
        <v>0</v>
      </c>
      <c r="AU105" s="98">
        <f t="shared" si="19"/>
        <v>0</v>
      </c>
      <c r="AV105" s="103" t="s">
        <v>97</v>
      </c>
    </row>
    <row r="106" spans="1:48">
      <c r="A106">
        <v>28</v>
      </c>
      <c r="B106" s="92" t="s">
        <v>143</v>
      </c>
      <c r="C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M106">
        <v>17.4977497749775</v>
      </c>
      <c r="N106" s="11">
        <v>8</v>
      </c>
      <c r="O106" s="40">
        <f t="shared" si="17"/>
        <v>11.04977497749775</v>
      </c>
      <c r="P106">
        <f t="shared" si="15"/>
        <v>1</v>
      </c>
      <c r="Q106">
        <f t="shared" si="16"/>
        <v>0</v>
      </c>
      <c r="S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AA106">
        <v>1</v>
      </c>
      <c r="AB106">
        <v>1</v>
      </c>
      <c r="AC106" s="45">
        <v>20</v>
      </c>
      <c r="AD106" s="34">
        <v>13.5</v>
      </c>
      <c r="AE106" s="40">
        <f t="shared" si="18"/>
        <v>16.425000000000001</v>
      </c>
      <c r="AF106" s="79">
        <v>0.5</v>
      </c>
      <c r="AH106" s="79">
        <v>1</v>
      </c>
      <c r="AI106" s="79">
        <v>1</v>
      </c>
      <c r="AJ106" s="79">
        <v>1</v>
      </c>
      <c r="AK106" s="79">
        <v>1</v>
      </c>
      <c r="AL106" s="79">
        <v>1</v>
      </c>
      <c r="AM106" s="79">
        <v>1</v>
      </c>
      <c r="AN106" s="79">
        <v>1</v>
      </c>
      <c r="AO106" s="79">
        <v>1</v>
      </c>
      <c r="AP106" s="79">
        <v>1</v>
      </c>
      <c r="AQ106" s="79">
        <v>1</v>
      </c>
      <c r="AR106" s="83">
        <f t="shared" si="8"/>
        <v>21</v>
      </c>
      <c r="AS106" s="102">
        <v>8.5</v>
      </c>
      <c r="AT106" s="86">
        <f t="shared" si="13"/>
        <v>13.5</v>
      </c>
      <c r="AU106" s="98">
        <f t="shared" si="19"/>
        <v>13.658258325832584</v>
      </c>
    </row>
    <row r="107" spans="1:48">
      <c r="A107">
        <v>29</v>
      </c>
      <c r="B107" s="92" t="s">
        <v>40</v>
      </c>
      <c r="C107">
        <v>1</v>
      </c>
      <c r="G107">
        <v>1</v>
      </c>
      <c r="M107">
        <v>15.004500450045002</v>
      </c>
      <c r="N107" s="11">
        <v>6</v>
      </c>
      <c r="O107" s="40">
        <f t="shared" si="17"/>
        <v>6.6004500450045001</v>
      </c>
      <c r="P107">
        <f t="shared" si="15"/>
        <v>0</v>
      </c>
      <c r="Q107">
        <f t="shared" si="16"/>
        <v>1</v>
      </c>
      <c r="S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AA107">
        <v>1</v>
      </c>
      <c r="AB107">
        <v>1</v>
      </c>
      <c r="AC107" s="45">
        <v>20</v>
      </c>
      <c r="AD107" s="34">
        <v>14.5</v>
      </c>
      <c r="AE107" s="40">
        <f t="shared" si="18"/>
        <v>16.975000000000001</v>
      </c>
      <c r="AF107" s="79">
        <v>1</v>
      </c>
      <c r="AG107" s="79">
        <v>1</v>
      </c>
      <c r="AH107" s="79">
        <v>1</v>
      </c>
      <c r="AI107" s="79">
        <v>1</v>
      </c>
      <c r="AJ107" s="79">
        <v>1</v>
      </c>
      <c r="AK107" s="79">
        <v>1</v>
      </c>
      <c r="AL107" s="79">
        <v>1</v>
      </c>
      <c r="AM107" s="79">
        <v>1</v>
      </c>
      <c r="AN107" s="79">
        <v>1</v>
      </c>
      <c r="AO107" s="79">
        <v>1</v>
      </c>
      <c r="AP107" s="79">
        <v>1</v>
      </c>
      <c r="AQ107" s="79">
        <v>1</v>
      </c>
      <c r="AR107" s="83">
        <f t="shared" si="8"/>
        <v>24</v>
      </c>
      <c r="AS107" s="102">
        <v>10.5</v>
      </c>
      <c r="AT107" s="86">
        <f t="shared" si="13"/>
        <v>15.900000000000002</v>
      </c>
      <c r="AU107" s="98">
        <f t="shared" si="19"/>
        <v>13.158483348334833</v>
      </c>
    </row>
    <row r="108" spans="1:48">
      <c r="A108">
        <v>30</v>
      </c>
      <c r="B108" s="92" t="s">
        <v>119</v>
      </c>
      <c r="D108">
        <v>1</v>
      </c>
      <c r="G108">
        <v>1</v>
      </c>
      <c r="J108">
        <v>1</v>
      </c>
      <c r="M108">
        <v>15.004500450045002</v>
      </c>
      <c r="N108" s="11">
        <v>3</v>
      </c>
      <c r="O108" s="40">
        <f t="shared" si="17"/>
        <v>5.5504500450045002</v>
      </c>
      <c r="P108">
        <f t="shared" si="15"/>
        <v>0</v>
      </c>
      <c r="Q108">
        <f t="shared" si="16"/>
        <v>1</v>
      </c>
      <c r="S108">
        <v>1</v>
      </c>
      <c r="U108">
        <v>1</v>
      </c>
      <c r="V108">
        <v>0.5</v>
      </c>
      <c r="W108">
        <v>1</v>
      </c>
      <c r="X108">
        <v>1</v>
      </c>
      <c r="AB108">
        <v>1</v>
      </c>
      <c r="AC108" s="45">
        <v>2.8571428571428568</v>
      </c>
      <c r="AD108" s="34">
        <v>2.5</v>
      </c>
      <c r="AE108" s="40">
        <f t="shared" si="18"/>
        <v>6.4732142857142856</v>
      </c>
      <c r="AP108" s="79"/>
      <c r="AQ108" s="79"/>
      <c r="AR108" s="83">
        <f t="shared" si="8"/>
        <v>0</v>
      </c>
      <c r="AT108" s="86">
        <f t="shared" si="13"/>
        <v>0</v>
      </c>
      <c r="AU108" s="98">
        <f t="shared" si="19"/>
        <v>4.0078881102395956</v>
      </c>
    </row>
    <row r="109" spans="1:48">
      <c r="A109">
        <v>31</v>
      </c>
      <c r="B109" s="93" t="s">
        <v>28</v>
      </c>
      <c r="M109">
        <v>0</v>
      </c>
      <c r="O109" s="40">
        <f t="shared" si="17"/>
        <v>0</v>
      </c>
      <c r="P109">
        <f t="shared" si="15"/>
        <v>0</v>
      </c>
      <c r="Q109">
        <f t="shared" si="16"/>
        <v>1</v>
      </c>
      <c r="AC109" s="45">
        <v>0</v>
      </c>
      <c r="AE109" s="40">
        <f t="shared" si="18"/>
        <v>0</v>
      </c>
      <c r="AP109" s="79"/>
      <c r="AQ109" s="79"/>
      <c r="AR109" s="83">
        <f t="shared" si="8"/>
        <v>0</v>
      </c>
      <c r="AT109" s="86">
        <f t="shared" si="13"/>
        <v>0</v>
      </c>
      <c r="AU109" s="98">
        <f t="shared" si="19"/>
        <v>0</v>
      </c>
      <c r="AV109" s="103" t="s">
        <v>109</v>
      </c>
    </row>
    <row r="110" spans="1:48">
      <c r="A110">
        <v>33</v>
      </c>
      <c r="B110" s="92" t="s">
        <v>147</v>
      </c>
      <c r="N110" s="11">
        <v>1.5</v>
      </c>
      <c r="O110" s="40">
        <f t="shared" ref="O110:O141" si="20">+N110*0.6+M110*0.1+(SUM(C110:L110)/8*20*0.3)</f>
        <v>0.89999999999999991</v>
      </c>
      <c r="P110">
        <f t="shared" ref="P110:P141" si="21">IF(O110&gt;10,1,0)</f>
        <v>0</v>
      </c>
      <c r="Q110">
        <f t="shared" ref="Q110:Q141" si="22">IF(O110&lt;=10,1,0)</f>
        <v>1</v>
      </c>
      <c r="Y110">
        <v>1</v>
      </c>
      <c r="AC110" s="45">
        <v>5.7142857142857135</v>
      </c>
      <c r="AD110" s="34">
        <v>2</v>
      </c>
      <c r="AE110" s="40">
        <f t="shared" si="18"/>
        <v>2.5464285714285717</v>
      </c>
      <c r="AH110" s="79">
        <v>1</v>
      </c>
      <c r="AJ110" s="79">
        <v>1</v>
      </c>
      <c r="AK110" s="79">
        <v>1</v>
      </c>
      <c r="AP110" s="79"/>
      <c r="AQ110" s="79"/>
      <c r="AR110" s="83">
        <f t="shared" si="8"/>
        <v>6</v>
      </c>
      <c r="AS110" s="102">
        <v>0.5</v>
      </c>
      <c r="AT110" s="86">
        <f t="shared" si="13"/>
        <v>2.7</v>
      </c>
      <c r="AU110" s="98">
        <f t="shared" si="19"/>
        <v>2.0488095238095241</v>
      </c>
      <c r="AV110" s="103" t="s">
        <v>97</v>
      </c>
    </row>
    <row r="111" spans="1:48">
      <c r="A111">
        <v>34</v>
      </c>
      <c r="B111" s="92" t="s">
        <v>144</v>
      </c>
      <c r="C111">
        <v>1</v>
      </c>
      <c r="D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15.004500450045002</v>
      </c>
      <c r="N111" s="11">
        <v>6.5</v>
      </c>
      <c r="O111" s="40">
        <f t="shared" si="20"/>
        <v>11.400450045004501</v>
      </c>
      <c r="P111">
        <f t="shared" si="21"/>
        <v>1</v>
      </c>
      <c r="Q111">
        <f t="shared" si="22"/>
        <v>0</v>
      </c>
      <c r="S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AA111">
        <v>1</v>
      </c>
      <c r="AB111">
        <v>1</v>
      </c>
      <c r="AC111" s="45">
        <v>20</v>
      </c>
      <c r="AD111" s="34">
        <v>5</v>
      </c>
      <c r="AE111" s="40">
        <f t="shared" si="18"/>
        <v>11.75</v>
      </c>
      <c r="AF111" s="79">
        <v>0.5</v>
      </c>
      <c r="AG111" s="79">
        <v>1</v>
      </c>
      <c r="AH111" s="79">
        <v>1</v>
      </c>
      <c r="AI111" s="79">
        <v>1</v>
      </c>
      <c r="AJ111" s="79">
        <v>1</v>
      </c>
      <c r="AK111" s="79">
        <v>1</v>
      </c>
      <c r="AL111" s="79">
        <v>1</v>
      </c>
      <c r="AM111" s="79">
        <v>1</v>
      </c>
      <c r="AN111" s="79">
        <v>1</v>
      </c>
      <c r="AO111" s="79">
        <v>1</v>
      </c>
      <c r="AP111" s="79">
        <v>1</v>
      </c>
      <c r="AQ111" s="79">
        <v>1</v>
      </c>
      <c r="AR111" s="83">
        <f t="shared" si="8"/>
        <v>23</v>
      </c>
      <c r="AS111" s="102">
        <v>9.5</v>
      </c>
      <c r="AT111" s="91">
        <f>+AS111*0.6+AR111*0.4 + 1</f>
        <v>15.900000000000002</v>
      </c>
      <c r="AU111" s="98">
        <f t="shared" si="19"/>
        <v>13.016816681668168</v>
      </c>
    </row>
    <row r="112" spans="1:48">
      <c r="A112">
        <v>35</v>
      </c>
      <c r="B112" s="92" t="s">
        <v>114</v>
      </c>
      <c r="C112">
        <v>1</v>
      </c>
      <c r="D112">
        <v>1</v>
      </c>
      <c r="K112">
        <v>1</v>
      </c>
      <c r="M112">
        <v>7.4977497749774979</v>
      </c>
      <c r="N112" s="11">
        <v>1</v>
      </c>
      <c r="O112" s="40">
        <f t="shared" si="20"/>
        <v>3.5997749774977499</v>
      </c>
      <c r="P112">
        <f t="shared" si="21"/>
        <v>0</v>
      </c>
      <c r="Q112">
        <f t="shared" si="22"/>
        <v>1</v>
      </c>
      <c r="Y112">
        <v>1</v>
      </c>
      <c r="AA112">
        <v>1</v>
      </c>
      <c r="AC112" s="45">
        <v>11.428571428571427</v>
      </c>
      <c r="AD112" s="34">
        <v>1.5</v>
      </c>
      <c r="AE112" s="40">
        <f t="shared" si="18"/>
        <v>3.717857142857143</v>
      </c>
      <c r="AP112" s="79"/>
      <c r="AQ112" s="79"/>
      <c r="AR112" s="83">
        <f t="shared" si="8"/>
        <v>0</v>
      </c>
      <c r="AS112" s="102">
        <v>0.5</v>
      </c>
      <c r="AT112" s="86">
        <f t="shared" si="13"/>
        <v>0.3</v>
      </c>
      <c r="AU112" s="98">
        <f t="shared" si="19"/>
        <v>2.5392107067849641</v>
      </c>
      <c r="AV112" s="103" t="s">
        <v>97</v>
      </c>
    </row>
    <row r="113" spans="1:48">
      <c r="A113">
        <v>36</v>
      </c>
      <c r="B113" s="92" t="s">
        <v>21</v>
      </c>
      <c r="G113">
        <v>1</v>
      </c>
      <c r="J113">
        <v>1</v>
      </c>
      <c r="K113">
        <v>1</v>
      </c>
      <c r="M113">
        <v>15.004500450045002</v>
      </c>
      <c r="N113" s="11">
        <v>3</v>
      </c>
      <c r="O113" s="40">
        <f t="shared" si="20"/>
        <v>5.5504500450045002</v>
      </c>
      <c r="P113">
        <f t="shared" si="21"/>
        <v>0</v>
      </c>
      <c r="Q113">
        <f t="shared" si="22"/>
        <v>1</v>
      </c>
      <c r="S113">
        <v>1</v>
      </c>
      <c r="AC113" s="45">
        <v>14.285714285714286</v>
      </c>
      <c r="AD113" s="34">
        <v>4.5</v>
      </c>
      <c r="AE113" s="40">
        <f t="shared" si="18"/>
        <v>4.7785714285714285</v>
      </c>
      <c r="AP113" s="79"/>
      <c r="AQ113" s="79"/>
      <c r="AR113" s="83">
        <f t="shared" si="8"/>
        <v>0</v>
      </c>
      <c r="AS113" s="102">
        <v>6.5</v>
      </c>
      <c r="AT113" s="86">
        <f t="shared" si="13"/>
        <v>3.9</v>
      </c>
      <c r="AU113" s="98">
        <f t="shared" si="19"/>
        <v>4.743007157858643</v>
      </c>
    </row>
    <row r="114" spans="1:48">
      <c r="A114">
        <v>37</v>
      </c>
      <c r="B114" s="92" t="s">
        <v>115</v>
      </c>
      <c r="D114">
        <v>1</v>
      </c>
      <c r="G114">
        <v>1</v>
      </c>
      <c r="J114">
        <v>1</v>
      </c>
      <c r="M114">
        <v>17.4977497749775</v>
      </c>
      <c r="N114" s="11">
        <v>5.5</v>
      </c>
      <c r="O114" s="40">
        <f t="shared" si="20"/>
        <v>7.2997749774977496</v>
      </c>
      <c r="P114">
        <f t="shared" si="21"/>
        <v>0</v>
      </c>
      <c r="Q114">
        <f t="shared" si="22"/>
        <v>1</v>
      </c>
      <c r="S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AA114">
        <v>0.5</v>
      </c>
      <c r="AB114">
        <v>1</v>
      </c>
      <c r="AC114" s="45">
        <v>11.428571428571427</v>
      </c>
      <c r="AD114" s="34">
        <v>4.5</v>
      </c>
      <c r="AE114" s="40">
        <f t="shared" si="18"/>
        <v>10.180357142857142</v>
      </c>
      <c r="AG114" s="79">
        <v>1</v>
      </c>
      <c r="AH114" s="79">
        <v>1</v>
      </c>
      <c r="AI114" s="79">
        <v>1</v>
      </c>
      <c r="AJ114" s="79">
        <v>1</v>
      </c>
      <c r="AK114" s="79">
        <v>1</v>
      </c>
      <c r="AL114" s="79">
        <v>1</v>
      </c>
      <c r="AM114" s="79">
        <v>1</v>
      </c>
      <c r="AN114" s="79">
        <v>1</v>
      </c>
      <c r="AO114" s="79">
        <v>0.5</v>
      </c>
      <c r="AP114" s="79">
        <v>1</v>
      </c>
      <c r="AQ114" s="79">
        <v>0.5</v>
      </c>
      <c r="AR114" s="83">
        <f t="shared" si="8"/>
        <v>20</v>
      </c>
      <c r="AS114" s="102">
        <v>5</v>
      </c>
      <c r="AT114" s="86">
        <f t="shared" si="13"/>
        <v>11</v>
      </c>
      <c r="AU114" s="98">
        <f t="shared" si="19"/>
        <v>9.4933773734516294</v>
      </c>
    </row>
    <row r="115" spans="1:48">
      <c r="A115">
        <v>38</v>
      </c>
      <c r="B115" s="92" t="s">
        <v>116</v>
      </c>
      <c r="C115">
        <v>1</v>
      </c>
      <c r="E115">
        <v>1</v>
      </c>
      <c r="H115">
        <v>1</v>
      </c>
      <c r="M115">
        <v>7.4977497749774979</v>
      </c>
      <c r="N115" s="11">
        <v>0</v>
      </c>
      <c r="O115" s="40">
        <f t="shared" si="20"/>
        <v>2.9997749774977498</v>
      </c>
      <c r="P115">
        <f t="shared" si="21"/>
        <v>0</v>
      </c>
      <c r="Q115">
        <f t="shared" si="22"/>
        <v>1</v>
      </c>
      <c r="AC115" s="45">
        <v>0</v>
      </c>
      <c r="AE115" s="40">
        <f t="shared" si="18"/>
        <v>0</v>
      </c>
      <c r="AP115" s="79"/>
      <c r="AQ115" s="79"/>
      <c r="AR115" s="83">
        <f t="shared" si="8"/>
        <v>0</v>
      </c>
      <c r="AT115" s="86">
        <f t="shared" si="13"/>
        <v>0</v>
      </c>
      <c r="AU115" s="98">
        <f t="shared" si="19"/>
        <v>0.99992499249924993</v>
      </c>
      <c r="AV115" s="103" t="s">
        <v>109</v>
      </c>
    </row>
    <row r="116" spans="1:48">
      <c r="A116">
        <v>39</v>
      </c>
      <c r="B116" s="92" t="s">
        <v>279</v>
      </c>
      <c r="C116">
        <v>1</v>
      </c>
      <c r="D116">
        <v>1</v>
      </c>
      <c r="M116">
        <v>5.0045004500450041</v>
      </c>
      <c r="N116" s="11">
        <v>1</v>
      </c>
      <c r="O116" s="40">
        <f t="shared" si="20"/>
        <v>2.6004500450045005</v>
      </c>
      <c r="P116">
        <f t="shared" si="21"/>
        <v>0</v>
      </c>
      <c r="Q116">
        <f t="shared" si="22"/>
        <v>1</v>
      </c>
      <c r="AC116" s="45">
        <v>2.8571428571428568</v>
      </c>
      <c r="AE116" s="40">
        <f t="shared" si="18"/>
        <v>0.2857142857142857</v>
      </c>
      <c r="AP116" s="79"/>
      <c r="AQ116" s="79"/>
      <c r="AR116" s="83">
        <f t="shared" si="8"/>
        <v>0</v>
      </c>
      <c r="AT116" s="86">
        <f t="shared" si="13"/>
        <v>0</v>
      </c>
      <c r="AU116" s="98">
        <f t="shared" si="19"/>
        <v>0.96205477690626207</v>
      </c>
      <c r="AV116" s="103" t="s">
        <v>97</v>
      </c>
    </row>
    <row r="117" spans="1:48">
      <c r="A117">
        <v>40</v>
      </c>
      <c r="B117" s="92" t="s">
        <v>240</v>
      </c>
      <c r="C117">
        <v>0.5</v>
      </c>
      <c r="G117">
        <v>1</v>
      </c>
      <c r="M117">
        <v>7.4977497749774979</v>
      </c>
      <c r="N117" s="11">
        <v>2</v>
      </c>
      <c r="O117" s="40">
        <f t="shared" si="20"/>
        <v>3.07477497749775</v>
      </c>
      <c r="P117">
        <f t="shared" si="21"/>
        <v>0</v>
      </c>
      <c r="Q117">
        <f t="shared" si="22"/>
        <v>1</v>
      </c>
      <c r="AC117" s="45">
        <v>0</v>
      </c>
      <c r="AE117" s="40">
        <f t="shared" si="18"/>
        <v>0</v>
      </c>
      <c r="AP117" s="79"/>
      <c r="AQ117" s="79"/>
      <c r="AR117" s="83">
        <f t="shared" si="8"/>
        <v>0</v>
      </c>
      <c r="AT117" s="86">
        <f t="shared" si="13"/>
        <v>0</v>
      </c>
      <c r="AU117" s="98">
        <f t="shared" si="19"/>
        <v>1.0249249924992501</v>
      </c>
      <c r="AV117" s="103" t="s">
        <v>97</v>
      </c>
    </row>
    <row r="118" spans="1:48">
      <c r="A118">
        <v>41</v>
      </c>
      <c r="B118" s="92" t="s">
        <v>74</v>
      </c>
      <c r="D118">
        <v>1</v>
      </c>
      <c r="G118">
        <v>1</v>
      </c>
      <c r="H118">
        <v>1</v>
      </c>
      <c r="M118">
        <v>15.004500450045002</v>
      </c>
      <c r="N118" s="11">
        <v>6.5</v>
      </c>
      <c r="O118" s="40">
        <f t="shared" si="20"/>
        <v>7.6504500450045008</v>
      </c>
      <c r="P118">
        <f t="shared" si="21"/>
        <v>0</v>
      </c>
      <c r="Q118">
        <f t="shared" si="22"/>
        <v>1</v>
      </c>
      <c r="X118">
        <v>1</v>
      </c>
      <c r="AC118" s="45">
        <v>2.8571428571428568</v>
      </c>
      <c r="AD118" s="34">
        <v>2.5</v>
      </c>
      <c r="AE118" s="40">
        <f t="shared" si="18"/>
        <v>2.5357142857142856</v>
      </c>
      <c r="AN118" s="79">
        <v>1</v>
      </c>
      <c r="AP118" s="79"/>
      <c r="AQ118" s="79"/>
      <c r="AR118" s="83">
        <f t="shared" si="8"/>
        <v>2</v>
      </c>
      <c r="AS118" s="102">
        <v>2.5</v>
      </c>
      <c r="AT118" s="86">
        <f t="shared" si="13"/>
        <v>2.2999999999999998</v>
      </c>
      <c r="AU118" s="98">
        <f t="shared" si="19"/>
        <v>4.1620547769062624</v>
      </c>
    </row>
    <row r="119" spans="1:48">
      <c r="A119">
        <v>42</v>
      </c>
      <c r="B119" s="95" t="s">
        <v>75</v>
      </c>
      <c r="C119">
        <v>1</v>
      </c>
      <c r="D119">
        <v>1</v>
      </c>
      <c r="G119">
        <v>1</v>
      </c>
      <c r="H119">
        <v>1</v>
      </c>
      <c r="J119">
        <v>1</v>
      </c>
      <c r="K119">
        <v>1</v>
      </c>
      <c r="L119">
        <v>0.5</v>
      </c>
      <c r="M119">
        <v>15.004500450045002</v>
      </c>
      <c r="N119" s="11">
        <v>6</v>
      </c>
      <c r="O119" s="40">
        <f t="shared" si="20"/>
        <v>9.9754500450045001</v>
      </c>
      <c r="P119">
        <f t="shared" si="21"/>
        <v>0</v>
      </c>
      <c r="Q119">
        <f t="shared" si="22"/>
        <v>1</v>
      </c>
      <c r="S119">
        <v>1</v>
      </c>
      <c r="AA119">
        <v>1</v>
      </c>
      <c r="AC119" s="45">
        <v>14.285714285714286</v>
      </c>
      <c r="AD119" s="34">
        <v>9</v>
      </c>
      <c r="AE119" s="40">
        <f t="shared" si="18"/>
        <v>8.1285714285714299</v>
      </c>
      <c r="AF119" s="79">
        <v>1</v>
      </c>
      <c r="AH119" s="79">
        <v>1</v>
      </c>
      <c r="AI119" s="79">
        <v>1</v>
      </c>
      <c r="AJ119" s="79">
        <v>1</v>
      </c>
      <c r="AN119" s="79">
        <v>1</v>
      </c>
      <c r="AO119" s="79">
        <v>0.5</v>
      </c>
      <c r="AP119" s="79">
        <v>1</v>
      </c>
      <c r="AQ119" s="79">
        <v>1</v>
      </c>
      <c r="AR119" s="83">
        <f t="shared" si="8"/>
        <v>15</v>
      </c>
      <c r="AS119" s="102">
        <v>9.5</v>
      </c>
      <c r="AT119" s="86">
        <f t="shared" si="13"/>
        <v>11.7</v>
      </c>
      <c r="AU119" s="98">
        <f t="shared" si="19"/>
        <v>9.9346738245253103</v>
      </c>
      <c r="AV119" s="103">
        <v>13.5</v>
      </c>
    </row>
    <row r="120" spans="1:48">
      <c r="A120">
        <v>43</v>
      </c>
      <c r="B120" s="92" t="s">
        <v>35</v>
      </c>
      <c r="F120">
        <v>0.5</v>
      </c>
      <c r="G120">
        <v>1</v>
      </c>
      <c r="J120">
        <v>1</v>
      </c>
      <c r="K120">
        <v>1</v>
      </c>
      <c r="M120">
        <v>12.502250225022502</v>
      </c>
      <c r="N120" s="11">
        <v>3</v>
      </c>
      <c r="O120" s="46">
        <f>+N120*0.6+M120*0.1+(SUM(C120:L120)/8*20*0.3)+2.5</f>
        <v>8.17522502250225</v>
      </c>
      <c r="P120">
        <f t="shared" si="21"/>
        <v>0</v>
      </c>
      <c r="Q120">
        <f t="shared" si="22"/>
        <v>1</v>
      </c>
      <c r="V120" s="67">
        <v>0.5</v>
      </c>
      <c r="W120">
        <v>1</v>
      </c>
      <c r="X120">
        <v>1</v>
      </c>
      <c r="Y120" s="67">
        <v>0.5</v>
      </c>
      <c r="AA120">
        <v>1</v>
      </c>
      <c r="AB120" s="67">
        <v>0.5</v>
      </c>
      <c r="AC120" s="45">
        <v>14.285714285714286</v>
      </c>
      <c r="AD120" s="34">
        <v>5</v>
      </c>
      <c r="AE120" s="40">
        <f t="shared" si="18"/>
        <v>8.1160714285714288</v>
      </c>
      <c r="AG120" s="79">
        <v>1</v>
      </c>
      <c r="AH120" s="79">
        <v>1</v>
      </c>
      <c r="AI120" s="79">
        <v>1</v>
      </c>
      <c r="AJ120" s="79">
        <v>1</v>
      </c>
      <c r="AK120" s="79">
        <v>1</v>
      </c>
      <c r="AL120" s="79">
        <v>1</v>
      </c>
      <c r="AM120" s="79">
        <v>1</v>
      </c>
      <c r="AN120" s="79">
        <v>1</v>
      </c>
      <c r="AO120" s="79">
        <v>1</v>
      </c>
      <c r="AP120" s="79"/>
      <c r="AQ120" s="79"/>
      <c r="AR120" s="83">
        <f t="shared" si="8"/>
        <v>18</v>
      </c>
      <c r="AS120" s="102">
        <v>9.5</v>
      </c>
      <c r="AT120" s="86">
        <f t="shared" si="13"/>
        <v>12.9</v>
      </c>
      <c r="AU120" s="98">
        <f t="shared" si="19"/>
        <v>9.7304321503578937</v>
      </c>
    </row>
    <row r="121" spans="1:48">
      <c r="A121">
        <v>44</v>
      </c>
      <c r="B121" s="92" t="s">
        <v>25</v>
      </c>
      <c r="C121">
        <v>1</v>
      </c>
      <c r="D121">
        <v>1</v>
      </c>
      <c r="G121">
        <v>1</v>
      </c>
      <c r="H121">
        <v>1</v>
      </c>
      <c r="J121">
        <v>1</v>
      </c>
      <c r="K121">
        <v>1</v>
      </c>
      <c r="M121">
        <v>15.004500450045002</v>
      </c>
      <c r="N121" s="11">
        <v>3.5</v>
      </c>
      <c r="O121" s="40">
        <f t="shared" si="20"/>
        <v>8.1004500450045001</v>
      </c>
      <c r="P121">
        <f t="shared" si="21"/>
        <v>0</v>
      </c>
      <c r="Q121">
        <f t="shared" si="22"/>
        <v>1</v>
      </c>
      <c r="U121">
        <v>1</v>
      </c>
      <c r="V121">
        <v>1</v>
      </c>
      <c r="X121">
        <v>1</v>
      </c>
      <c r="AA121">
        <v>1</v>
      </c>
      <c r="AC121" s="45">
        <v>14.285714285714286</v>
      </c>
      <c r="AD121" s="34">
        <v>4.5</v>
      </c>
      <c r="AE121" s="40">
        <f t="shared" si="18"/>
        <v>7.4035714285714285</v>
      </c>
      <c r="AG121" s="79">
        <v>1</v>
      </c>
      <c r="AH121" s="79">
        <v>1</v>
      </c>
      <c r="AI121" s="79">
        <v>1</v>
      </c>
      <c r="AK121" s="79">
        <v>0.5</v>
      </c>
      <c r="AL121" s="79">
        <v>1</v>
      </c>
      <c r="AM121" s="79">
        <v>0.5</v>
      </c>
      <c r="AN121" s="79">
        <v>1</v>
      </c>
      <c r="AO121" s="79">
        <v>1</v>
      </c>
      <c r="AP121" s="79"/>
      <c r="AQ121" s="79"/>
      <c r="AR121" s="83">
        <f t="shared" si="8"/>
        <v>14</v>
      </c>
      <c r="AS121" s="102">
        <v>4</v>
      </c>
      <c r="AT121" s="86">
        <f t="shared" si="13"/>
        <v>8</v>
      </c>
      <c r="AU121" s="98">
        <f t="shared" si="19"/>
        <v>7.8346738245253098</v>
      </c>
      <c r="AV121" s="103">
        <v>4.5</v>
      </c>
    </row>
    <row r="122" spans="1:48">
      <c r="A122">
        <v>45</v>
      </c>
      <c r="B122" s="92" t="s">
        <v>76</v>
      </c>
      <c r="C122">
        <v>1</v>
      </c>
      <c r="G122">
        <v>1</v>
      </c>
      <c r="K122">
        <v>1</v>
      </c>
      <c r="M122">
        <v>15.004500450045002</v>
      </c>
      <c r="N122" s="11">
        <v>1</v>
      </c>
      <c r="O122" s="40">
        <f t="shared" si="20"/>
        <v>4.3504500450045001</v>
      </c>
      <c r="P122">
        <f t="shared" si="21"/>
        <v>0</v>
      </c>
      <c r="Q122">
        <f t="shared" si="22"/>
        <v>1</v>
      </c>
      <c r="U122">
        <v>1</v>
      </c>
      <c r="V122">
        <v>1</v>
      </c>
      <c r="Y122">
        <v>1</v>
      </c>
      <c r="AC122" s="45">
        <v>11.428571428571427</v>
      </c>
      <c r="AD122" s="34">
        <v>5</v>
      </c>
      <c r="AE122" s="40">
        <f t="shared" si="18"/>
        <v>6.5178571428571423</v>
      </c>
      <c r="AG122" s="79">
        <v>1</v>
      </c>
      <c r="AH122" s="79">
        <v>1</v>
      </c>
      <c r="AI122" s="79">
        <v>1</v>
      </c>
      <c r="AJ122" s="79">
        <v>1</v>
      </c>
      <c r="AP122" s="79"/>
      <c r="AQ122" s="79"/>
      <c r="AR122" s="83">
        <f t="shared" si="8"/>
        <v>8</v>
      </c>
      <c r="AS122" s="102">
        <v>1</v>
      </c>
      <c r="AT122" s="86">
        <f t="shared" si="13"/>
        <v>3.8000000000000003</v>
      </c>
      <c r="AU122" s="98">
        <f t="shared" si="19"/>
        <v>4.8894357292872144</v>
      </c>
      <c r="AV122" s="103" t="s">
        <v>97</v>
      </c>
    </row>
    <row r="123" spans="1:48">
      <c r="A123">
        <v>46</v>
      </c>
      <c r="B123" s="93" t="s">
        <v>29</v>
      </c>
      <c r="M123">
        <v>0</v>
      </c>
      <c r="O123" s="40">
        <f t="shared" si="20"/>
        <v>0</v>
      </c>
      <c r="P123">
        <f t="shared" si="21"/>
        <v>0</v>
      </c>
      <c r="Q123">
        <f t="shared" si="22"/>
        <v>1</v>
      </c>
      <c r="AC123" s="45">
        <v>0</v>
      </c>
      <c r="AD123" s="34">
        <v>4.5</v>
      </c>
      <c r="AE123" s="40">
        <f t="shared" si="18"/>
        <v>2.4750000000000001</v>
      </c>
      <c r="AP123" s="79"/>
      <c r="AQ123" s="79"/>
      <c r="AR123" s="83">
        <f t="shared" si="8"/>
        <v>0</v>
      </c>
      <c r="AT123" s="86">
        <f t="shared" si="13"/>
        <v>0</v>
      </c>
      <c r="AU123" s="98">
        <f t="shared" si="19"/>
        <v>0.82500000000000007</v>
      </c>
      <c r="AV123" s="103" t="s">
        <v>110</v>
      </c>
    </row>
    <row r="124" spans="1:48">
      <c r="A124">
        <v>47</v>
      </c>
      <c r="B124" s="92" t="s">
        <v>130</v>
      </c>
      <c r="C124">
        <v>1</v>
      </c>
      <c r="D124">
        <v>1</v>
      </c>
      <c r="G124">
        <v>1</v>
      </c>
      <c r="I124">
        <v>1</v>
      </c>
      <c r="J124">
        <v>1</v>
      </c>
      <c r="M124">
        <v>15.004500450045002</v>
      </c>
      <c r="N124" s="11">
        <v>4.5</v>
      </c>
      <c r="O124" s="40">
        <f t="shared" si="20"/>
        <v>7.9504500450044997</v>
      </c>
      <c r="P124">
        <f t="shared" si="21"/>
        <v>0</v>
      </c>
      <c r="Q124">
        <f t="shared" si="22"/>
        <v>1</v>
      </c>
      <c r="U124">
        <v>1</v>
      </c>
      <c r="V124">
        <v>1</v>
      </c>
      <c r="W124">
        <v>1</v>
      </c>
      <c r="X124">
        <v>1</v>
      </c>
      <c r="Y124">
        <v>1</v>
      </c>
      <c r="AC124" s="45">
        <v>14.285714285714286</v>
      </c>
      <c r="AD124" s="34">
        <v>6</v>
      </c>
      <c r="AE124" s="40">
        <f t="shared" si="18"/>
        <v>9.1035714285714295</v>
      </c>
      <c r="AG124" s="79">
        <v>1</v>
      </c>
      <c r="AH124" s="79">
        <v>1</v>
      </c>
      <c r="AI124" s="79">
        <v>1</v>
      </c>
      <c r="AJ124" s="79">
        <v>1</v>
      </c>
      <c r="AK124" s="79">
        <v>1</v>
      </c>
      <c r="AL124" s="79">
        <v>1</v>
      </c>
      <c r="AM124" s="79">
        <v>1</v>
      </c>
      <c r="AN124" s="79">
        <v>0.5</v>
      </c>
      <c r="AO124" s="79">
        <v>1</v>
      </c>
      <c r="AP124" s="79"/>
      <c r="AQ124" s="79">
        <v>1</v>
      </c>
      <c r="AR124" s="83">
        <f t="shared" si="8"/>
        <v>19</v>
      </c>
      <c r="AS124" s="102">
        <v>7.5</v>
      </c>
      <c r="AT124" s="86">
        <f t="shared" si="13"/>
        <v>12.100000000000001</v>
      </c>
      <c r="AU124" s="98">
        <f t="shared" si="19"/>
        <v>9.7180071578586436</v>
      </c>
    </row>
    <row r="125" spans="1:48">
      <c r="A125">
        <v>48</v>
      </c>
      <c r="B125" s="92" t="s">
        <v>22</v>
      </c>
      <c r="C125">
        <v>1</v>
      </c>
      <c r="M125">
        <v>10</v>
      </c>
      <c r="O125" s="40">
        <f t="shared" si="20"/>
        <v>1.75</v>
      </c>
      <c r="P125">
        <f t="shared" si="21"/>
        <v>0</v>
      </c>
      <c r="Q125">
        <f t="shared" si="22"/>
        <v>1</v>
      </c>
      <c r="AC125" s="45">
        <v>2.8571428571428568</v>
      </c>
      <c r="AE125" s="40">
        <f t="shared" si="18"/>
        <v>0.2857142857142857</v>
      </c>
      <c r="AP125" s="79"/>
      <c r="AQ125" s="79"/>
      <c r="AR125" s="83">
        <f t="shared" si="8"/>
        <v>0</v>
      </c>
      <c r="AT125" s="86">
        <f t="shared" si="13"/>
        <v>0</v>
      </c>
      <c r="AU125" s="98">
        <f t="shared" si="19"/>
        <v>0.67857142857142849</v>
      </c>
    </row>
    <row r="126" spans="1:48">
      <c r="A126">
        <v>49</v>
      </c>
      <c r="B126" s="92" t="s">
        <v>77</v>
      </c>
      <c r="C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15.004500450045002</v>
      </c>
      <c r="N126" s="11">
        <v>4</v>
      </c>
      <c r="O126" s="46">
        <f>+N126*0.6+M126*0.1+(SUM(C126:L126)/8*20*0.3)+2</f>
        <v>11.900450045004501</v>
      </c>
      <c r="P126">
        <f t="shared" si="21"/>
        <v>1</v>
      </c>
      <c r="Q126">
        <f t="shared" si="22"/>
        <v>0</v>
      </c>
      <c r="S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AA126">
        <v>1</v>
      </c>
      <c r="AB126">
        <v>1</v>
      </c>
      <c r="AC126" s="45">
        <v>20</v>
      </c>
      <c r="AD126" s="34">
        <v>5</v>
      </c>
      <c r="AE126" s="40">
        <f t="shared" si="18"/>
        <v>11.75</v>
      </c>
      <c r="AG126" s="79">
        <v>1</v>
      </c>
      <c r="AH126" s="79">
        <v>1</v>
      </c>
      <c r="AI126" s="79">
        <v>1</v>
      </c>
      <c r="AJ126" s="79">
        <v>1</v>
      </c>
      <c r="AK126" s="79">
        <v>1</v>
      </c>
      <c r="AL126" s="79">
        <v>1</v>
      </c>
      <c r="AM126" s="79">
        <v>1</v>
      </c>
      <c r="AN126" s="79">
        <v>1</v>
      </c>
      <c r="AO126" s="79">
        <v>1</v>
      </c>
      <c r="AP126" s="79">
        <v>1</v>
      </c>
      <c r="AQ126" s="79">
        <v>1</v>
      </c>
      <c r="AR126" s="83">
        <f t="shared" si="8"/>
        <v>22</v>
      </c>
      <c r="AS126" s="102">
        <v>6</v>
      </c>
      <c r="AT126" s="86">
        <f t="shared" si="13"/>
        <v>12.4</v>
      </c>
      <c r="AU126" s="98">
        <f t="shared" si="19"/>
        <v>12.016816681668166</v>
      </c>
    </row>
    <row r="127" spans="1:48">
      <c r="A127">
        <v>50</v>
      </c>
      <c r="B127" s="92" t="s">
        <v>33</v>
      </c>
      <c r="D127">
        <v>1</v>
      </c>
      <c r="G127">
        <v>1</v>
      </c>
      <c r="K127">
        <v>1</v>
      </c>
      <c r="M127">
        <v>7.4977497749774979</v>
      </c>
      <c r="N127" s="11">
        <v>5.5</v>
      </c>
      <c r="O127" s="40">
        <f t="shared" si="20"/>
        <v>6.2997749774977496</v>
      </c>
      <c r="P127">
        <f t="shared" si="21"/>
        <v>0</v>
      </c>
      <c r="Q127">
        <f t="shared" si="22"/>
        <v>1</v>
      </c>
      <c r="S127">
        <v>1</v>
      </c>
      <c r="Y127">
        <v>1</v>
      </c>
      <c r="AA127">
        <v>1</v>
      </c>
      <c r="AC127" s="45">
        <v>8.5714285714285712</v>
      </c>
      <c r="AD127" s="34">
        <v>5</v>
      </c>
      <c r="AE127" s="40">
        <f t="shared" si="18"/>
        <v>6.2321428571428577</v>
      </c>
      <c r="AP127" s="79"/>
      <c r="AQ127" s="79"/>
      <c r="AR127" s="83">
        <f t="shared" si="8"/>
        <v>0</v>
      </c>
      <c r="AS127" s="102">
        <v>1.5</v>
      </c>
      <c r="AT127" s="86">
        <f t="shared" si="13"/>
        <v>0.89999999999999991</v>
      </c>
      <c r="AU127" s="98">
        <f t="shared" si="19"/>
        <v>4.4773059448802028</v>
      </c>
      <c r="AV127" s="103" t="s">
        <v>97</v>
      </c>
    </row>
    <row r="128" spans="1:48">
      <c r="A128">
        <v>51</v>
      </c>
      <c r="B128" s="92" t="s">
        <v>44</v>
      </c>
      <c r="C128">
        <v>1</v>
      </c>
      <c r="D128">
        <v>1</v>
      </c>
      <c r="G128">
        <v>1</v>
      </c>
      <c r="J128">
        <v>1</v>
      </c>
      <c r="K128">
        <v>1</v>
      </c>
      <c r="M128">
        <v>17.4977497749775</v>
      </c>
      <c r="N128" s="11">
        <v>6</v>
      </c>
      <c r="O128" s="40">
        <f t="shared" si="20"/>
        <v>9.0997749774977486</v>
      </c>
      <c r="P128">
        <f t="shared" si="21"/>
        <v>0</v>
      </c>
      <c r="Q128">
        <f t="shared" si="22"/>
        <v>1</v>
      </c>
      <c r="S128">
        <v>1</v>
      </c>
      <c r="V128">
        <v>1</v>
      </c>
      <c r="W128">
        <v>0.5</v>
      </c>
      <c r="X128">
        <v>1</v>
      </c>
      <c r="AA128">
        <v>1</v>
      </c>
      <c r="AC128" s="45">
        <v>17.142857142857142</v>
      </c>
      <c r="AD128" s="34">
        <v>12</v>
      </c>
      <c r="AE128" s="40">
        <f t="shared" si="18"/>
        <v>12.251785714285713</v>
      </c>
      <c r="AF128" s="79">
        <v>1</v>
      </c>
      <c r="AG128" s="79">
        <v>1</v>
      </c>
      <c r="AH128" s="79">
        <v>1</v>
      </c>
      <c r="AJ128" s="79">
        <v>1</v>
      </c>
      <c r="AK128" s="79">
        <v>1</v>
      </c>
      <c r="AM128" s="79">
        <v>0.5</v>
      </c>
      <c r="AN128" s="79">
        <v>1</v>
      </c>
      <c r="AO128" s="79">
        <v>1</v>
      </c>
      <c r="AP128" s="79"/>
      <c r="AQ128" s="79"/>
      <c r="AR128" s="83">
        <f t="shared" si="8"/>
        <v>15</v>
      </c>
      <c r="AS128" s="102">
        <v>7.5</v>
      </c>
      <c r="AT128" s="86">
        <f t="shared" si="13"/>
        <v>10.5</v>
      </c>
      <c r="AU128" s="98">
        <f t="shared" si="19"/>
        <v>10.617186897261154</v>
      </c>
    </row>
    <row r="129" spans="1:48">
      <c r="A129">
        <v>52</v>
      </c>
      <c r="B129" s="92" t="s">
        <v>125</v>
      </c>
      <c r="M129">
        <v>5.0045004500450041</v>
      </c>
      <c r="N129" s="11">
        <v>3</v>
      </c>
      <c r="O129" s="40">
        <f t="shared" si="20"/>
        <v>2.3004500450045002</v>
      </c>
      <c r="P129">
        <f t="shared" si="21"/>
        <v>0</v>
      </c>
      <c r="Q129">
        <f t="shared" si="22"/>
        <v>1</v>
      </c>
      <c r="AC129" s="45">
        <v>0</v>
      </c>
      <c r="AE129" s="40">
        <f t="shared" si="18"/>
        <v>0</v>
      </c>
      <c r="AP129" s="79"/>
      <c r="AQ129" s="79"/>
      <c r="AR129" s="83">
        <f t="shared" si="8"/>
        <v>0</v>
      </c>
      <c r="AT129" s="86">
        <f t="shared" si="13"/>
        <v>0</v>
      </c>
      <c r="AU129" s="98">
        <f t="shared" si="19"/>
        <v>0.76681668166816674</v>
      </c>
      <c r="AV129" s="103" t="s">
        <v>97</v>
      </c>
    </row>
    <row r="130" spans="1:48">
      <c r="A130">
        <v>53</v>
      </c>
      <c r="B130" s="92" t="s">
        <v>132</v>
      </c>
      <c r="D130">
        <v>1</v>
      </c>
      <c r="E130">
        <v>1</v>
      </c>
      <c r="J130">
        <v>1</v>
      </c>
      <c r="K130">
        <v>1</v>
      </c>
      <c r="M130">
        <v>10</v>
      </c>
      <c r="N130" s="11">
        <v>5.5</v>
      </c>
      <c r="O130" s="46">
        <f>+N130*0.6+M130*0.1+(SUM(C130:L130)/8*20*0.3)+1</f>
        <v>8.3000000000000007</v>
      </c>
      <c r="P130">
        <f t="shared" si="21"/>
        <v>0</v>
      </c>
      <c r="Q130">
        <f t="shared" si="22"/>
        <v>1</v>
      </c>
      <c r="S130">
        <v>1</v>
      </c>
      <c r="U130">
        <v>1</v>
      </c>
      <c r="V130">
        <v>1</v>
      </c>
      <c r="W130">
        <v>0.5</v>
      </c>
      <c r="X130">
        <v>0.5</v>
      </c>
      <c r="Y130">
        <v>1</v>
      </c>
      <c r="AA130">
        <v>1</v>
      </c>
      <c r="AC130" s="45">
        <v>17.142857142857142</v>
      </c>
      <c r="AD130" s="34">
        <v>8.5</v>
      </c>
      <c r="AE130" s="40">
        <f t="shared" si="18"/>
        <v>11.639285714285716</v>
      </c>
      <c r="AH130" s="79">
        <v>1</v>
      </c>
      <c r="AI130" s="79">
        <v>1</v>
      </c>
      <c r="AJ130" s="79">
        <v>1</v>
      </c>
      <c r="AL130" s="79">
        <v>1</v>
      </c>
      <c r="AM130" s="79">
        <v>0.5</v>
      </c>
      <c r="AN130" s="79">
        <v>1</v>
      </c>
      <c r="AO130" s="79">
        <v>1</v>
      </c>
      <c r="AP130" s="79">
        <v>1</v>
      </c>
      <c r="AQ130" s="79"/>
      <c r="AR130" s="83">
        <f t="shared" si="8"/>
        <v>15</v>
      </c>
      <c r="AS130" s="102">
        <v>6</v>
      </c>
      <c r="AT130" s="91">
        <f>+AS130*0.6+AR130*0.4 + 1</f>
        <v>10.6</v>
      </c>
      <c r="AU130" s="98">
        <f t="shared" si="19"/>
        <v>10.179761904761905</v>
      </c>
      <c r="AV130" s="103">
        <v>7</v>
      </c>
    </row>
    <row r="131" spans="1:48">
      <c r="A131">
        <v>54</v>
      </c>
      <c r="B131" s="92" t="s">
        <v>36</v>
      </c>
      <c r="H131">
        <v>1</v>
      </c>
      <c r="M131">
        <v>5.0045004500450041</v>
      </c>
      <c r="N131" s="11">
        <v>4.5</v>
      </c>
      <c r="O131" s="40">
        <f t="shared" si="20"/>
        <v>3.9504500450045001</v>
      </c>
      <c r="P131">
        <f t="shared" si="21"/>
        <v>0</v>
      </c>
      <c r="Q131">
        <f t="shared" si="22"/>
        <v>1</v>
      </c>
      <c r="V131">
        <v>1</v>
      </c>
      <c r="AC131" s="45">
        <v>14.285714285714286</v>
      </c>
      <c r="AD131" s="34">
        <v>6</v>
      </c>
      <c r="AE131" s="40">
        <f t="shared" si="18"/>
        <v>5.6035714285714295</v>
      </c>
      <c r="AG131" s="79">
        <v>1</v>
      </c>
      <c r="AK131" s="79">
        <v>0.5</v>
      </c>
      <c r="AL131" s="79">
        <v>0.5</v>
      </c>
      <c r="AM131" s="79">
        <v>0.5</v>
      </c>
      <c r="AN131" s="79">
        <v>0.5</v>
      </c>
      <c r="AO131" s="79">
        <v>0.5</v>
      </c>
      <c r="AP131" s="79">
        <v>0.5</v>
      </c>
      <c r="AQ131" s="79">
        <v>1</v>
      </c>
      <c r="AR131" s="83">
        <f t="shared" ref="AR131:AR148" si="23">SUM(AG131:AQ131)*2+2*AF131</f>
        <v>10</v>
      </c>
      <c r="AS131" s="102">
        <v>3</v>
      </c>
      <c r="AT131" s="86">
        <f t="shared" si="13"/>
        <v>5.8</v>
      </c>
      <c r="AU131" s="98">
        <f t="shared" ref="AU131:AU162" si="24">+(AT131+AE131+O131)/3</f>
        <v>5.118007157858643</v>
      </c>
      <c r="AV131" s="103">
        <v>1.5</v>
      </c>
    </row>
    <row r="132" spans="1:48">
      <c r="A132">
        <v>55</v>
      </c>
      <c r="B132" s="92" t="s">
        <v>275</v>
      </c>
      <c r="C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17.4977497749775</v>
      </c>
      <c r="N132" s="11">
        <v>6</v>
      </c>
      <c r="O132" s="40">
        <f t="shared" si="20"/>
        <v>11.349774977497749</v>
      </c>
      <c r="P132">
        <f t="shared" si="21"/>
        <v>1</v>
      </c>
      <c r="Q132">
        <f t="shared" si="22"/>
        <v>0</v>
      </c>
      <c r="S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AA132">
        <v>1</v>
      </c>
      <c r="AB132">
        <v>1</v>
      </c>
      <c r="AC132" s="45">
        <v>20</v>
      </c>
      <c r="AD132" s="34">
        <v>6.5</v>
      </c>
      <c r="AE132" s="40">
        <f t="shared" si="18"/>
        <v>12.574999999999999</v>
      </c>
      <c r="AF132" s="79">
        <v>1</v>
      </c>
      <c r="AG132" s="79">
        <v>1</v>
      </c>
      <c r="AH132" s="79">
        <v>1</v>
      </c>
      <c r="AI132" s="79">
        <v>1</v>
      </c>
      <c r="AJ132" s="79">
        <v>1</v>
      </c>
      <c r="AK132" s="79">
        <v>1</v>
      </c>
      <c r="AL132" s="79">
        <v>1</v>
      </c>
      <c r="AM132" s="79">
        <v>1</v>
      </c>
      <c r="AN132" s="79">
        <v>1</v>
      </c>
      <c r="AO132" s="79">
        <v>1</v>
      </c>
      <c r="AP132" s="79">
        <v>1</v>
      </c>
      <c r="AQ132" s="79"/>
      <c r="AR132" s="83">
        <f t="shared" si="23"/>
        <v>22</v>
      </c>
      <c r="AS132" s="102">
        <v>6</v>
      </c>
      <c r="AT132" s="86">
        <f t="shared" si="13"/>
        <v>12.4</v>
      </c>
      <c r="AU132" s="98">
        <f t="shared" si="24"/>
        <v>12.108258325832585</v>
      </c>
    </row>
    <row r="133" spans="1:48">
      <c r="A133">
        <v>56</v>
      </c>
      <c r="B133" s="92" t="s">
        <v>23</v>
      </c>
      <c r="C133">
        <v>1</v>
      </c>
      <c r="M133">
        <v>15.004500450045002</v>
      </c>
      <c r="O133" s="40">
        <f t="shared" si="20"/>
        <v>2.2504500450045004</v>
      </c>
      <c r="P133">
        <f t="shared" si="21"/>
        <v>0</v>
      </c>
      <c r="Q133">
        <f t="shared" si="22"/>
        <v>1</v>
      </c>
      <c r="AC133" s="45">
        <v>8.5714285714285712</v>
      </c>
      <c r="AD133" s="34">
        <v>1</v>
      </c>
      <c r="AE133" s="40">
        <f t="shared" si="18"/>
        <v>1.4071428571428573</v>
      </c>
      <c r="AP133" s="79"/>
      <c r="AQ133" s="79"/>
      <c r="AR133" s="83">
        <f t="shared" si="23"/>
        <v>0</v>
      </c>
      <c r="AS133" s="102">
        <v>0.5</v>
      </c>
      <c r="AT133" s="86">
        <f t="shared" ref="AT133:AT151" si="25">+AS133*0.6+AR133*0.4</f>
        <v>0.3</v>
      </c>
      <c r="AU133" s="98">
        <f t="shared" si="24"/>
        <v>1.3191976340491192</v>
      </c>
      <c r="AV133" s="103" t="s">
        <v>98</v>
      </c>
    </row>
    <row r="134" spans="1:48">
      <c r="A134">
        <v>57</v>
      </c>
      <c r="B134" s="92" t="s">
        <v>250</v>
      </c>
      <c r="G134">
        <v>1</v>
      </c>
      <c r="J134">
        <v>1</v>
      </c>
      <c r="K134">
        <v>1</v>
      </c>
      <c r="L134">
        <v>1</v>
      </c>
      <c r="M134">
        <v>12.502250225022502</v>
      </c>
      <c r="N134" s="11">
        <v>5</v>
      </c>
      <c r="O134" s="40">
        <f t="shared" si="20"/>
        <v>7.2502250225022502</v>
      </c>
      <c r="P134">
        <f t="shared" si="21"/>
        <v>0</v>
      </c>
      <c r="Q134">
        <f t="shared" si="22"/>
        <v>1</v>
      </c>
      <c r="S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AA134">
        <v>1</v>
      </c>
      <c r="AB134">
        <v>1</v>
      </c>
      <c r="AC134" s="45">
        <v>11.428571428571427</v>
      </c>
      <c r="AD134" s="34">
        <v>12.5</v>
      </c>
      <c r="AE134" s="40">
        <f t="shared" si="18"/>
        <v>15.017857142857142</v>
      </c>
      <c r="AG134" s="79">
        <v>1</v>
      </c>
      <c r="AH134" s="79">
        <v>1</v>
      </c>
      <c r="AI134" s="79">
        <v>1</v>
      </c>
      <c r="AJ134" s="79">
        <v>1</v>
      </c>
      <c r="AK134" s="79">
        <v>1</v>
      </c>
      <c r="AL134" s="79">
        <v>1</v>
      </c>
      <c r="AM134" s="79">
        <v>1</v>
      </c>
      <c r="AN134" s="79">
        <v>1</v>
      </c>
      <c r="AO134" s="79">
        <v>1</v>
      </c>
      <c r="AP134" s="79">
        <v>1</v>
      </c>
      <c r="AQ134" s="79">
        <v>1</v>
      </c>
      <c r="AR134" s="83">
        <f t="shared" si="23"/>
        <v>22</v>
      </c>
      <c r="AS134" s="102">
        <v>6</v>
      </c>
      <c r="AT134" s="86">
        <f t="shared" si="25"/>
        <v>12.4</v>
      </c>
      <c r="AU134" s="98">
        <f t="shared" si="24"/>
        <v>11.556027388453131</v>
      </c>
    </row>
    <row r="135" spans="1:48">
      <c r="A135">
        <v>58</v>
      </c>
      <c r="B135" s="92" t="s">
        <v>78</v>
      </c>
      <c r="M135">
        <v>2.5022502250225021</v>
      </c>
      <c r="O135" s="40">
        <f t="shared" si="20"/>
        <v>0.25022502250225021</v>
      </c>
      <c r="P135">
        <f t="shared" si="21"/>
        <v>0</v>
      </c>
      <c r="Q135">
        <f t="shared" si="22"/>
        <v>1</v>
      </c>
      <c r="AC135" s="45">
        <v>0</v>
      </c>
      <c r="AE135" s="40">
        <f t="shared" si="18"/>
        <v>0</v>
      </c>
      <c r="AP135" s="79"/>
      <c r="AQ135" s="79"/>
      <c r="AR135" s="83">
        <f t="shared" si="23"/>
        <v>0</v>
      </c>
      <c r="AT135" s="86">
        <f t="shared" si="25"/>
        <v>0</v>
      </c>
      <c r="AU135" s="98">
        <f t="shared" si="24"/>
        <v>8.3408340834083397E-2</v>
      </c>
      <c r="AV135" s="103" t="s">
        <v>97</v>
      </c>
    </row>
    <row r="136" spans="1:48">
      <c r="A136">
        <v>59</v>
      </c>
      <c r="B136" s="93" t="s">
        <v>30</v>
      </c>
      <c r="M136">
        <v>0</v>
      </c>
      <c r="O136" s="40">
        <f t="shared" si="20"/>
        <v>0</v>
      </c>
      <c r="P136">
        <f t="shared" si="21"/>
        <v>0</v>
      </c>
      <c r="Q136">
        <f t="shared" si="22"/>
        <v>1</v>
      </c>
      <c r="AC136" s="45">
        <v>5.7142857142857135</v>
      </c>
      <c r="AE136" s="40">
        <f t="shared" si="18"/>
        <v>0.5714285714285714</v>
      </c>
      <c r="AP136" s="79"/>
      <c r="AQ136" s="79"/>
      <c r="AR136" s="83">
        <f t="shared" si="23"/>
        <v>0</v>
      </c>
      <c r="AT136" s="86">
        <f t="shared" si="25"/>
        <v>0</v>
      </c>
      <c r="AU136" s="98">
        <f t="shared" si="24"/>
        <v>0.19047619047619047</v>
      </c>
      <c r="AV136" s="103" t="s">
        <v>97</v>
      </c>
    </row>
    <row r="137" spans="1:48">
      <c r="A137">
        <v>60</v>
      </c>
      <c r="B137" s="92" t="s">
        <v>46</v>
      </c>
      <c r="M137">
        <v>10</v>
      </c>
      <c r="N137" s="11">
        <v>1.5</v>
      </c>
      <c r="O137" s="40">
        <f t="shared" si="20"/>
        <v>1.9</v>
      </c>
      <c r="P137">
        <f t="shared" si="21"/>
        <v>0</v>
      </c>
      <c r="Q137">
        <f t="shared" si="22"/>
        <v>1</v>
      </c>
      <c r="AC137" s="45">
        <v>8.5714285714285712</v>
      </c>
      <c r="AD137" s="34">
        <v>5</v>
      </c>
      <c r="AE137" s="40">
        <f t="shared" si="18"/>
        <v>3.6071428571428572</v>
      </c>
      <c r="AH137" s="79">
        <v>1</v>
      </c>
      <c r="AO137" s="79">
        <v>1</v>
      </c>
      <c r="AP137" s="79"/>
      <c r="AQ137" s="79"/>
      <c r="AR137" s="83">
        <f t="shared" si="23"/>
        <v>4</v>
      </c>
      <c r="AT137" s="86">
        <f t="shared" si="25"/>
        <v>1.6</v>
      </c>
      <c r="AU137" s="98">
        <f t="shared" si="24"/>
        <v>2.3690476190476191</v>
      </c>
    </row>
    <row r="138" spans="1:48">
      <c r="A138">
        <v>61</v>
      </c>
      <c r="B138" s="92" t="s">
        <v>241</v>
      </c>
      <c r="C138">
        <v>1</v>
      </c>
      <c r="D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M138">
        <v>20</v>
      </c>
      <c r="N138" s="11">
        <v>12</v>
      </c>
      <c r="O138" s="40">
        <f t="shared" si="20"/>
        <v>14.45</v>
      </c>
      <c r="P138">
        <f t="shared" si="21"/>
        <v>1</v>
      </c>
      <c r="Q138">
        <f t="shared" si="22"/>
        <v>0</v>
      </c>
      <c r="S138">
        <v>1</v>
      </c>
      <c r="U138">
        <v>1</v>
      </c>
      <c r="V138">
        <v>0.5</v>
      </c>
      <c r="W138">
        <v>1</v>
      </c>
      <c r="X138">
        <v>1</v>
      </c>
      <c r="Y138">
        <v>1</v>
      </c>
      <c r="AA138">
        <v>1</v>
      </c>
      <c r="AB138">
        <v>1</v>
      </c>
      <c r="AC138" s="45">
        <v>20</v>
      </c>
      <c r="AD138" s="34">
        <v>19</v>
      </c>
      <c r="AE138" s="40">
        <f t="shared" si="18"/>
        <v>19.012500000000003</v>
      </c>
      <c r="AF138" s="79">
        <v>1</v>
      </c>
      <c r="AG138" s="79">
        <v>1</v>
      </c>
      <c r="AH138" s="79">
        <v>1</v>
      </c>
      <c r="AI138" s="79">
        <v>1</v>
      </c>
      <c r="AJ138" s="79">
        <v>1</v>
      </c>
      <c r="AK138" s="79">
        <v>1</v>
      </c>
      <c r="AL138" s="79">
        <v>1</v>
      </c>
      <c r="AM138" s="79">
        <v>1</v>
      </c>
      <c r="AN138" s="79">
        <v>1</v>
      </c>
      <c r="AO138" s="79">
        <v>1</v>
      </c>
      <c r="AP138" s="79">
        <v>1</v>
      </c>
      <c r="AQ138" s="79">
        <v>1</v>
      </c>
      <c r="AR138" s="83">
        <f t="shared" si="23"/>
        <v>24</v>
      </c>
      <c r="AS138" s="102">
        <v>14</v>
      </c>
      <c r="AT138" s="86">
        <f t="shared" si="25"/>
        <v>18</v>
      </c>
      <c r="AU138" s="98">
        <f t="shared" si="24"/>
        <v>17.154166666666669</v>
      </c>
      <c r="AV138" s="103" t="s">
        <v>97</v>
      </c>
    </row>
    <row r="139" spans="1:48">
      <c r="A139">
        <v>62</v>
      </c>
      <c r="B139" s="95" t="s">
        <v>8</v>
      </c>
      <c r="H139">
        <v>1</v>
      </c>
      <c r="J139">
        <v>1</v>
      </c>
      <c r="K139">
        <v>1</v>
      </c>
      <c r="M139">
        <v>12.502250225022502</v>
      </c>
      <c r="N139" s="11">
        <v>4</v>
      </c>
      <c r="O139" s="46">
        <f>+N139*0.6+M139*0.1+(SUM(C139:L139)/8*20*0.3)+3</f>
        <v>8.9002250225022497</v>
      </c>
      <c r="P139">
        <f t="shared" si="21"/>
        <v>0</v>
      </c>
      <c r="Q139">
        <f t="shared" si="22"/>
        <v>1</v>
      </c>
      <c r="S139">
        <v>1</v>
      </c>
      <c r="U139">
        <v>1</v>
      </c>
      <c r="V139">
        <v>1</v>
      </c>
      <c r="X139">
        <v>0.5</v>
      </c>
      <c r="Y139">
        <v>1</v>
      </c>
      <c r="AA139">
        <v>1</v>
      </c>
      <c r="AB139">
        <v>1</v>
      </c>
      <c r="AC139" s="45">
        <v>17.142857142857142</v>
      </c>
      <c r="AD139" s="34">
        <v>4.5</v>
      </c>
      <c r="AE139" s="40">
        <f t="shared" si="18"/>
        <v>9.8767857142857149</v>
      </c>
      <c r="AG139" s="79">
        <v>1</v>
      </c>
      <c r="AH139" s="79">
        <v>1</v>
      </c>
      <c r="AI139" s="79">
        <v>1</v>
      </c>
      <c r="AJ139" s="79">
        <v>1</v>
      </c>
      <c r="AK139" s="79">
        <v>1</v>
      </c>
      <c r="AL139" s="79">
        <v>0.5</v>
      </c>
      <c r="AM139" s="79">
        <v>1</v>
      </c>
      <c r="AN139" s="79">
        <v>1</v>
      </c>
      <c r="AO139" s="79">
        <v>1</v>
      </c>
      <c r="AP139" s="79">
        <v>1</v>
      </c>
      <c r="AQ139" s="79">
        <v>1</v>
      </c>
      <c r="AR139" s="83">
        <f t="shared" si="23"/>
        <v>21</v>
      </c>
      <c r="AS139" s="102">
        <v>7</v>
      </c>
      <c r="AT139" s="86">
        <f t="shared" si="25"/>
        <v>12.600000000000001</v>
      </c>
      <c r="AU139" s="98">
        <f t="shared" si="24"/>
        <v>10.459003578929321</v>
      </c>
    </row>
    <row r="140" spans="1:48">
      <c r="A140">
        <v>63</v>
      </c>
      <c r="B140" s="93" t="s">
        <v>31</v>
      </c>
      <c r="M140">
        <v>0</v>
      </c>
      <c r="N140" s="11">
        <v>4</v>
      </c>
      <c r="O140" s="40">
        <f t="shared" si="20"/>
        <v>2.4</v>
      </c>
      <c r="P140">
        <f t="shared" si="21"/>
        <v>0</v>
      </c>
      <c r="Q140">
        <f t="shared" si="22"/>
        <v>1</v>
      </c>
      <c r="AA140">
        <v>1</v>
      </c>
      <c r="AB140">
        <v>1</v>
      </c>
      <c r="AC140" s="45">
        <v>17.142857142857142</v>
      </c>
      <c r="AD140" s="34">
        <v>6.5</v>
      </c>
      <c r="AE140" s="40">
        <f t="shared" si="18"/>
        <v>7.0392857142857146</v>
      </c>
      <c r="AG140" s="79">
        <v>1</v>
      </c>
      <c r="AI140" s="79">
        <v>0.5</v>
      </c>
      <c r="AJ140" s="79">
        <v>1</v>
      </c>
      <c r="AK140" s="79">
        <v>1</v>
      </c>
      <c r="AM140" s="79">
        <v>1</v>
      </c>
      <c r="AN140" s="79">
        <v>1</v>
      </c>
      <c r="AO140" s="79">
        <v>1</v>
      </c>
      <c r="AP140" s="79">
        <v>1</v>
      </c>
      <c r="AQ140" s="79"/>
      <c r="AR140" s="83">
        <f t="shared" si="23"/>
        <v>15</v>
      </c>
      <c r="AS140" s="102">
        <v>6.5</v>
      </c>
      <c r="AT140" s="86">
        <f t="shared" si="25"/>
        <v>9.9</v>
      </c>
      <c r="AU140" s="98">
        <f t="shared" si="24"/>
        <v>6.4464285714285721</v>
      </c>
      <c r="AV140" s="103">
        <v>8.5</v>
      </c>
    </row>
    <row r="141" spans="1:48">
      <c r="A141">
        <v>64</v>
      </c>
      <c r="B141" s="92" t="s">
        <v>296</v>
      </c>
      <c r="N141" s="11">
        <v>4</v>
      </c>
      <c r="O141" s="40">
        <f t="shared" si="20"/>
        <v>2.4</v>
      </c>
      <c r="P141">
        <f t="shared" si="21"/>
        <v>0</v>
      </c>
      <c r="Q141">
        <f t="shared" si="22"/>
        <v>1</v>
      </c>
      <c r="S141">
        <v>1</v>
      </c>
      <c r="W141">
        <v>0.5</v>
      </c>
      <c r="Y141">
        <v>1</v>
      </c>
      <c r="AA141">
        <v>1</v>
      </c>
      <c r="AC141" s="45">
        <v>20</v>
      </c>
      <c r="AD141" s="34">
        <v>3</v>
      </c>
      <c r="AE141" s="40">
        <f t="shared" si="18"/>
        <v>6.7125000000000004</v>
      </c>
      <c r="AG141" s="79">
        <v>1</v>
      </c>
      <c r="AH141" s="79">
        <v>1</v>
      </c>
      <c r="AI141" s="79">
        <v>1</v>
      </c>
      <c r="AJ141" s="79">
        <v>1</v>
      </c>
      <c r="AK141" s="79">
        <v>1</v>
      </c>
      <c r="AL141" s="79">
        <v>1</v>
      </c>
      <c r="AM141" s="79">
        <v>1</v>
      </c>
      <c r="AN141" s="79">
        <v>1</v>
      </c>
      <c r="AO141" s="79">
        <v>1</v>
      </c>
      <c r="AP141" s="79">
        <v>1</v>
      </c>
      <c r="AQ141" s="79">
        <v>1</v>
      </c>
      <c r="AR141" s="83">
        <f t="shared" si="23"/>
        <v>22</v>
      </c>
      <c r="AS141" s="102">
        <v>6</v>
      </c>
      <c r="AT141" s="86">
        <f t="shared" si="25"/>
        <v>12.4</v>
      </c>
      <c r="AU141" s="98">
        <f t="shared" si="24"/>
        <v>7.1708333333333334</v>
      </c>
    </row>
    <row r="142" spans="1:48">
      <c r="A142">
        <v>65</v>
      </c>
      <c r="B142" s="92" t="s">
        <v>242</v>
      </c>
      <c r="C142">
        <v>0.5</v>
      </c>
      <c r="D142">
        <v>1</v>
      </c>
      <c r="G142">
        <v>1</v>
      </c>
      <c r="K142">
        <v>1</v>
      </c>
      <c r="L142">
        <v>0.5</v>
      </c>
      <c r="M142">
        <v>7.4977497749774979</v>
      </c>
      <c r="N142" s="11">
        <v>5</v>
      </c>
      <c r="O142" s="40">
        <f t="shared" ref="O142:O150" si="26">+N142*0.6+M142*0.1+(SUM(C142:L142)/8*20*0.3)</f>
        <v>6.7497749774977498</v>
      </c>
      <c r="P142">
        <f t="shared" ref="P142:P150" si="27">IF(O142&gt;10,1,0)</f>
        <v>0</v>
      </c>
      <c r="Q142">
        <f t="shared" ref="Q142:Q150" si="28">IF(O142&lt;=10,1,0)</f>
        <v>1</v>
      </c>
      <c r="U142">
        <v>1</v>
      </c>
      <c r="W142">
        <v>1</v>
      </c>
      <c r="X142">
        <v>1</v>
      </c>
      <c r="Y142">
        <v>1</v>
      </c>
      <c r="AA142">
        <v>1</v>
      </c>
      <c r="AB142">
        <v>1</v>
      </c>
      <c r="AC142" s="45">
        <v>14.285714285714286</v>
      </c>
      <c r="AD142" s="34">
        <v>6</v>
      </c>
      <c r="AE142" s="40">
        <f t="shared" si="18"/>
        <v>9.9785714285714295</v>
      </c>
      <c r="AH142" s="79">
        <v>1</v>
      </c>
      <c r="AI142" s="79">
        <v>1</v>
      </c>
      <c r="AK142" s="79">
        <v>1</v>
      </c>
      <c r="AL142" s="79">
        <v>1</v>
      </c>
      <c r="AN142" s="79">
        <v>1</v>
      </c>
      <c r="AO142" s="79">
        <v>1</v>
      </c>
      <c r="AP142" s="79">
        <v>1</v>
      </c>
      <c r="AQ142" s="79"/>
      <c r="AR142" s="83">
        <f t="shared" si="23"/>
        <v>14</v>
      </c>
      <c r="AS142" s="102">
        <v>3</v>
      </c>
      <c r="AT142" s="86">
        <f t="shared" si="25"/>
        <v>7.4</v>
      </c>
      <c r="AU142" s="98">
        <f t="shared" si="24"/>
        <v>8.0427821353563935</v>
      </c>
    </row>
    <row r="143" spans="1:48">
      <c r="A143">
        <v>66</v>
      </c>
      <c r="B143" s="92" t="s">
        <v>266</v>
      </c>
      <c r="C143">
        <v>0.5</v>
      </c>
      <c r="G143">
        <v>1</v>
      </c>
      <c r="J143">
        <v>1</v>
      </c>
      <c r="K143">
        <v>1</v>
      </c>
      <c r="M143">
        <v>10</v>
      </c>
      <c r="N143" s="11">
        <v>6.5</v>
      </c>
      <c r="O143" s="46">
        <f>+N143*0.6+M143*0.1+(SUM(C143:L143)/8*20*0.3)+2</f>
        <v>9.5250000000000004</v>
      </c>
      <c r="P143">
        <f t="shared" si="27"/>
        <v>0</v>
      </c>
      <c r="Q143">
        <f t="shared" si="28"/>
        <v>1</v>
      </c>
      <c r="R143">
        <v>0.5</v>
      </c>
      <c r="S143">
        <v>1</v>
      </c>
      <c r="U143">
        <v>1</v>
      </c>
      <c r="V143">
        <v>1</v>
      </c>
      <c r="W143">
        <v>0.5</v>
      </c>
      <c r="X143">
        <v>1</v>
      </c>
      <c r="Y143">
        <v>1</v>
      </c>
      <c r="AA143">
        <v>1</v>
      </c>
      <c r="AB143">
        <v>1</v>
      </c>
      <c r="AC143" s="45">
        <v>17.142857142857142</v>
      </c>
      <c r="AD143" s="34">
        <v>8.5</v>
      </c>
      <c r="AE143" s="40">
        <f t="shared" ref="AE143:AE150" si="29">SUM(R143:AB143)/8*20*0.35+AC143*0.1+AD143*0.55</f>
        <v>13.389285714285716</v>
      </c>
      <c r="AF143" s="79">
        <v>1</v>
      </c>
      <c r="AG143" s="79">
        <v>1</v>
      </c>
      <c r="AH143" s="79">
        <v>1</v>
      </c>
      <c r="AI143" s="79">
        <v>1</v>
      </c>
      <c r="AJ143" s="79">
        <v>1</v>
      </c>
      <c r="AK143" s="79">
        <v>1</v>
      </c>
      <c r="AL143" s="79">
        <v>1</v>
      </c>
      <c r="AM143" s="79">
        <v>1</v>
      </c>
      <c r="AN143" s="79">
        <v>1</v>
      </c>
      <c r="AO143" s="79">
        <v>1</v>
      </c>
      <c r="AP143" s="79">
        <v>0.5</v>
      </c>
      <c r="AQ143" s="79">
        <v>1</v>
      </c>
      <c r="AR143" s="83">
        <f t="shared" si="23"/>
        <v>23</v>
      </c>
      <c r="AS143" s="102">
        <v>6</v>
      </c>
      <c r="AT143" s="86">
        <f t="shared" si="25"/>
        <v>12.8</v>
      </c>
      <c r="AU143" s="98">
        <f t="shared" si="24"/>
        <v>11.904761904761905</v>
      </c>
    </row>
    <row r="144" spans="1:48">
      <c r="A144">
        <v>67</v>
      </c>
      <c r="B144" s="93" t="s">
        <v>32</v>
      </c>
      <c r="M144">
        <v>0</v>
      </c>
      <c r="O144" s="40">
        <f t="shared" si="26"/>
        <v>0</v>
      </c>
      <c r="P144">
        <f t="shared" si="27"/>
        <v>0</v>
      </c>
      <c r="Q144">
        <f t="shared" si="28"/>
        <v>1</v>
      </c>
      <c r="AC144" s="45">
        <v>0</v>
      </c>
      <c r="AE144" s="40">
        <f t="shared" si="29"/>
        <v>0</v>
      </c>
      <c r="AP144" s="79"/>
      <c r="AQ144" s="79"/>
      <c r="AR144" s="83">
        <f t="shared" si="23"/>
        <v>0</v>
      </c>
      <c r="AT144" s="86">
        <f t="shared" si="25"/>
        <v>0</v>
      </c>
      <c r="AU144" s="98">
        <f t="shared" si="24"/>
        <v>0</v>
      </c>
      <c r="AV144" s="103" t="s">
        <v>97</v>
      </c>
    </row>
    <row r="145" spans="1:48">
      <c r="A145">
        <v>69</v>
      </c>
      <c r="B145" s="92" t="s">
        <v>10</v>
      </c>
      <c r="C145">
        <v>1</v>
      </c>
      <c r="M145">
        <v>5.0045004500450041</v>
      </c>
      <c r="O145" s="40">
        <f t="shared" si="26"/>
        <v>1.2504500450045004</v>
      </c>
      <c r="P145">
        <f t="shared" si="27"/>
        <v>0</v>
      </c>
      <c r="Q145">
        <f t="shared" si="28"/>
        <v>1</v>
      </c>
      <c r="AC145" s="45">
        <v>0</v>
      </c>
      <c r="AE145" s="40">
        <f t="shared" si="29"/>
        <v>0</v>
      </c>
      <c r="AP145" s="79"/>
      <c r="AQ145" s="79"/>
      <c r="AR145" s="83">
        <f t="shared" si="23"/>
        <v>0</v>
      </c>
      <c r="AT145" s="86">
        <f t="shared" si="25"/>
        <v>0</v>
      </c>
      <c r="AU145" s="98">
        <f t="shared" si="24"/>
        <v>0.41681668166816682</v>
      </c>
      <c r="AV145" s="103" t="s">
        <v>97</v>
      </c>
    </row>
    <row r="146" spans="1:48">
      <c r="A146">
        <v>70</v>
      </c>
      <c r="B146" s="92" t="s">
        <v>268</v>
      </c>
      <c r="C146">
        <v>1</v>
      </c>
      <c r="D146">
        <v>1</v>
      </c>
      <c r="G146">
        <v>1</v>
      </c>
      <c r="H146">
        <v>1</v>
      </c>
      <c r="J146">
        <v>1</v>
      </c>
      <c r="K146">
        <v>1</v>
      </c>
      <c r="M146">
        <v>10</v>
      </c>
      <c r="N146" s="11">
        <v>4</v>
      </c>
      <c r="O146" s="40">
        <f t="shared" si="26"/>
        <v>7.9</v>
      </c>
      <c r="P146">
        <f t="shared" si="27"/>
        <v>0</v>
      </c>
      <c r="Q146">
        <f t="shared" si="28"/>
        <v>1</v>
      </c>
      <c r="S146">
        <v>1</v>
      </c>
      <c r="U146">
        <v>1</v>
      </c>
      <c r="V146">
        <v>1</v>
      </c>
      <c r="W146">
        <v>1</v>
      </c>
      <c r="X146">
        <v>1</v>
      </c>
      <c r="AA146">
        <v>1</v>
      </c>
      <c r="AC146" s="45">
        <v>14.285714285714286</v>
      </c>
      <c r="AD146" s="34">
        <v>7</v>
      </c>
      <c r="AE146" s="40">
        <f t="shared" si="29"/>
        <v>10.528571428571428</v>
      </c>
      <c r="AG146" s="79">
        <v>1</v>
      </c>
      <c r="AH146" s="79">
        <v>1</v>
      </c>
      <c r="AI146" s="79">
        <v>1</v>
      </c>
      <c r="AJ146" s="79">
        <v>1</v>
      </c>
      <c r="AL146" s="79">
        <v>0.5</v>
      </c>
      <c r="AM146" s="79">
        <v>1</v>
      </c>
      <c r="AN146" s="79">
        <v>1</v>
      </c>
      <c r="AO146" s="79">
        <v>0.5</v>
      </c>
      <c r="AP146" s="79">
        <v>1</v>
      </c>
      <c r="AQ146" s="79">
        <v>1</v>
      </c>
      <c r="AR146" s="83">
        <f t="shared" si="23"/>
        <v>18</v>
      </c>
      <c r="AS146" s="102">
        <v>4</v>
      </c>
      <c r="AT146" s="86">
        <f t="shared" si="25"/>
        <v>9.6</v>
      </c>
      <c r="AU146" s="98">
        <f t="shared" si="24"/>
        <v>9.3428571428571416</v>
      </c>
    </row>
    <row r="147" spans="1:48">
      <c r="A147">
        <v>71</v>
      </c>
      <c r="B147" s="92" t="s">
        <v>269</v>
      </c>
      <c r="C147">
        <v>1</v>
      </c>
      <c r="D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20</v>
      </c>
      <c r="N147" s="11">
        <v>4</v>
      </c>
      <c r="O147" s="40">
        <f t="shared" si="26"/>
        <v>10.4</v>
      </c>
      <c r="P147">
        <f t="shared" si="27"/>
        <v>1</v>
      </c>
      <c r="Q147">
        <f t="shared" si="28"/>
        <v>0</v>
      </c>
      <c r="S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AA147">
        <v>1</v>
      </c>
      <c r="AB147">
        <v>1</v>
      </c>
      <c r="AC147" s="45">
        <v>20</v>
      </c>
      <c r="AD147" s="34">
        <v>6</v>
      </c>
      <c r="AE147" s="40">
        <f t="shared" si="29"/>
        <v>12.3</v>
      </c>
      <c r="AF147" s="79">
        <v>1</v>
      </c>
      <c r="AG147" s="79">
        <v>1</v>
      </c>
      <c r="AH147" s="79">
        <v>1</v>
      </c>
      <c r="AI147" s="79">
        <v>1</v>
      </c>
      <c r="AJ147" s="79">
        <v>1</v>
      </c>
      <c r="AK147" s="79">
        <v>1</v>
      </c>
      <c r="AL147" s="79">
        <v>1</v>
      </c>
      <c r="AM147" s="79">
        <v>1</v>
      </c>
      <c r="AN147" s="79">
        <v>1</v>
      </c>
      <c r="AO147" s="79">
        <v>1</v>
      </c>
      <c r="AP147" s="79">
        <v>1</v>
      </c>
      <c r="AQ147" s="79">
        <v>1</v>
      </c>
      <c r="AR147" s="83">
        <f t="shared" si="23"/>
        <v>24</v>
      </c>
      <c r="AS147" s="102">
        <v>3.5</v>
      </c>
      <c r="AT147" s="86">
        <f t="shared" si="25"/>
        <v>11.700000000000001</v>
      </c>
      <c r="AU147" s="98">
        <f t="shared" si="24"/>
        <v>11.466666666666667</v>
      </c>
    </row>
    <row r="148" spans="1:48">
      <c r="A148">
        <v>72</v>
      </c>
      <c r="B148" s="92" t="s">
        <v>293</v>
      </c>
      <c r="D148">
        <v>1</v>
      </c>
      <c r="G148">
        <v>1</v>
      </c>
      <c r="H148">
        <v>1</v>
      </c>
      <c r="K148">
        <v>1</v>
      </c>
      <c r="M148">
        <v>10</v>
      </c>
      <c r="N148" s="11">
        <v>3</v>
      </c>
      <c r="O148" s="40">
        <f t="shared" si="26"/>
        <v>5.8</v>
      </c>
      <c r="P148">
        <f t="shared" si="27"/>
        <v>0</v>
      </c>
      <c r="Q148">
        <f t="shared" si="28"/>
        <v>1</v>
      </c>
      <c r="U148">
        <v>1</v>
      </c>
      <c r="X148">
        <v>1</v>
      </c>
      <c r="Y148">
        <v>1</v>
      </c>
      <c r="AA148">
        <v>1</v>
      </c>
      <c r="AC148" s="45">
        <v>8.5714285714285712</v>
      </c>
      <c r="AD148" s="34">
        <v>2</v>
      </c>
      <c r="AE148" s="40">
        <f t="shared" si="29"/>
        <v>5.4571428571428573</v>
      </c>
      <c r="AN148" s="79">
        <v>1</v>
      </c>
      <c r="AP148" s="79"/>
      <c r="AQ148" s="79"/>
      <c r="AR148" s="83">
        <f t="shared" si="23"/>
        <v>2</v>
      </c>
      <c r="AT148" s="86">
        <f t="shared" si="25"/>
        <v>0.8</v>
      </c>
      <c r="AU148" s="98">
        <f t="shared" si="24"/>
        <v>4.019047619047619</v>
      </c>
    </row>
    <row r="149" spans="1:48">
      <c r="A149">
        <v>73</v>
      </c>
      <c r="B149" s="92" t="s">
        <v>182</v>
      </c>
      <c r="C149">
        <v>1</v>
      </c>
      <c r="D149">
        <v>1</v>
      </c>
      <c r="G149">
        <v>1</v>
      </c>
      <c r="H149">
        <v>1</v>
      </c>
      <c r="J149">
        <v>1</v>
      </c>
      <c r="K149">
        <v>0.5</v>
      </c>
      <c r="L149">
        <v>1</v>
      </c>
      <c r="M149">
        <v>15.004500450045002</v>
      </c>
      <c r="N149" s="11">
        <v>4.5</v>
      </c>
      <c r="O149" s="40">
        <f t="shared" si="26"/>
        <v>9.0754500450044997</v>
      </c>
      <c r="P149">
        <f t="shared" si="27"/>
        <v>0</v>
      </c>
      <c r="Q149">
        <f t="shared" si="28"/>
        <v>1</v>
      </c>
      <c r="R149">
        <v>0.5</v>
      </c>
      <c r="S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AA149">
        <v>1</v>
      </c>
      <c r="AB149">
        <v>1</v>
      </c>
      <c r="AC149" s="45">
        <v>20</v>
      </c>
      <c r="AD149" s="34">
        <v>12</v>
      </c>
      <c r="AE149" s="40">
        <f t="shared" si="29"/>
        <v>16.037500000000001</v>
      </c>
      <c r="AG149" s="79">
        <v>1</v>
      </c>
      <c r="AH149" s="79">
        <v>1</v>
      </c>
      <c r="AI149" s="79">
        <v>1</v>
      </c>
      <c r="AJ149" s="79">
        <v>1</v>
      </c>
      <c r="AK149" s="79">
        <v>1</v>
      </c>
      <c r="AL149" s="79">
        <v>1</v>
      </c>
      <c r="AM149" s="79">
        <v>1</v>
      </c>
      <c r="AN149" s="79">
        <v>1</v>
      </c>
      <c r="AO149" s="79">
        <v>1</v>
      </c>
      <c r="AP149" s="79">
        <v>1</v>
      </c>
      <c r="AQ149" s="79">
        <v>1</v>
      </c>
      <c r="AR149" s="83">
        <f>SUM(AG149:AQ149)*2+2*AF149</f>
        <v>22</v>
      </c>
      <c r="AS149" s="102">
        <v>6.5</v>
      </c>
      <c r="AT149" s="86">
        <f t="shared" si="25"/>
        <v>12.700000000000001</v>
      </c>
      <c r="AU149" s="98">
        <f t="shared" si="24"/>
        <v>12.604316681668168</v>
      </c>
    </row>
    <row r="150" spans="1:48">
      <c r="A150">
        <v>74</v>
      </c>
      <c r="B150" s="92" t="s">
        <v>270</v>
      </c>
      <c r="C150">
        <v>1</v>
      </c>
      <c r="D150">
        <v>1</v>
      </c>
      <c r="G150">
        <v>1</v>
      </c>
      <c r="H150">
        <v>1</v>
      </c>
      <c r="J150">
        <v>1</v>
      </c>
      <c r="K150">
        <v>1</v>
      </c>
      <c r="L150">
        <v>1</v>
      </c>
      <c r="M150">
        <v>20</v>
      </c>
      <c r="N150" s="11">
        <v>12</v>
      </c>
      <c r="O150" s="40">
        <f t="shared" si="26"/>
        <v>14.45</v>
      </c>
      <c r="P150">
        <f t="shared" si="27"/>
        <v>1</v>
      </c>
      <c r="Q150">
        <f t="shared" si="28"/>
        <v>0</v>
      </c>
      <c r="S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AA150">
        <v>1</v>
      </c>
      <c r="AB150">
        <v>1</v>
      </c>
      <c r="AC150" s="45">
        <v>20</v>
      </c>
      <c r="AD150" s="34">
        <v>4.5</v>
      </c>
      <c r="AE150" s="40">
        <f t="shared" si="29"/>
        <v>11.475</v>
      </c>
      <c r="AG150" s="79">
        <v>1</v>
      </c>
      <c r="AH150" s="79">
        <v>1</v>
      </c>
      <c r="AI150" s="79">
        <v>1</v>
      </c>
      <c r="AJ150" s="79">
        <v>1</v>
      </c>
      <c r="AK150" s="79">
        <v>1</v>
      </c>
      <c r="AL150" s="79">
        <v>1</v>
      </c>
      <c r="AM150" s="79">
        <v>1</v>
      </c>
      <c r="AN150" s="79">
        <v>1</v>
      </c>
      <c r="AO150" s="79">
        <v>1</v>
      </c>
      <c r="AP150" s="79">
        <v>1</v>
      </c>
      <c r="AQ150" s="79">
        <v>1</v>
      </c>
      <c r="AR150" s="83">
        <f>SUM(AG150:AQ150)*2+2*AF150</f>
        <v>22</v>
      </c>
      <c r="AS150" s="102">
        <v>3.5</v>
      </c>
      <c r="AT150" s="86">
        <f t="shared" si="25"/>
        <v>10.9</v>
      </c>
      <c r="AU150" s="98">
        <f t="shared" si="24"/>
        <v>12.275</v>
      </c>
    </row>
    <row r="151" spans="1:48" s="3" customFormat="1">
      <c r="B151" s="15"/>
      <c r="C151" s="3">
        <v>1</v>
      </c>
      <c r="D151" s="3">
        <v>1</v>
      </c>
      <c r="E151" s="3">
        <v>1</v>
      </c>
      <c r="F151" s="3">
        <v>1</v>
      </c>
      <c r="G151" s="3">
        <v>1</v>
      </c>
      <c r="H151" s="3">
        <v>1</v>
      </c>
      <c r="I151" s="3">
        <v>1</v>
      </c>
      <c r="J151" s="3">
        <v>1</v>
      </c>
      <c r="K151" s="3">
        <v>1</v>
      </c>
      <c r="L151" s="3">
        <v>1</v>
      </c>
      <c r="M151" s="3">
        <v>20</v>
      </c>
      <c r="N151" s="12">
        <v>20</v>
      </c>
      <c r="O151" s="41">
        <f>+N151*0.6+M151*0.1+(SUM(C151:L151)/8*20*0.3)</f>
        <v>21.5</v>
      </c>
      <c r="S151" s="3">
        <v>1</v>
      </c>
      <c r="U151" s="3">
        <v>1</v>
      </c>
      <c r="V151" s="3">
        <v>1</v>
      </c>
      <c r="W151" s="3">
        <v>1</v>
      </c>
      <c r="X151" s="3">
        <v>1</v>
      </c>
      <c r="Y151" s="3">
        <v>1</v>
      </c>
      <c r="AA151" s="3">
        <v>1</v>
      </c>
      <c r="AB151" s="3">
        <v>1</v>
      </c>
      <c r="AC151" s="3">
        <v>20</v>
      </c>
      <c r="AD151" s="42">
        <v>20</v>
      </c>
      <c r="AE151" s="41">
        <f>+AD151*0.6+AC151*0.1+(SUM(S151:AB151)/8*20*0.3)</f>
        <v>20</v>
      </c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3">
        <f>SUM(AG151:AQ151)*2+2*AF151</f>
        <v>0</v>
      </c>
      <c r="AS151" s="101"/>
      <c r="AT151" s="86">
        <f t="shared" si="25"/>
        <v>0</v>
      </c>
      <c r="AU151" s="98">
        <f t="shared" si="24"/>
        <v>13.833333333333334</v>
      </c>
      <c r="AV151" s="104"/>
    </row>
    <row r="152" spans="1:48">
      <c r="N152" s="11">
        <f>AVERAGE(N79:N150)</f>
        <v>4.879032258064516</v>
      </c>
      <c r="O152" s="47">
        <f>AVERAGE(O79:O150)</f>
        <v>7.0348128562856269</v>
      </c>
      <c r="P152" s="3">
        <f>SUM(P79:P150)</f>
        <v>17</v>
      </c>
      <c r="Q152" s="3">
        <f>SUM(Q79:Q150)</f>
        <v>55</v>
      </c>
      <c r="AD152" s="47">
        <f>AVERAGE(AD79:AD150)</f>
        <v>6.8083333333333336</v>
      </c>
      <c r="AE152" s="47">
        <f>AVERAGE(AE79:AE150)</f>
        <v>8.3782986111111128</v>
      </c>
      <c r="AP152" s="79"/>
      <c r="AQ152" s="79"/>
    </row>
    <row r="153" spans="1:48" ht="17" thickBot="1">
      <c r="B153" s="16" t="s">
        <v>7</v>
      </c>
      <c r="K153">
        <v>1</v>
      </c>
      <c r="M153">
        <v>5.0045004500450041</v>
      </c>
      <c r="O153" s="40">
        <f>+N153*0.6+M153*0.1+(SUM(C153:L153)/8*20*0.3)</f>
        <v>1.2504500450045004</v>
      </c>
      <c r="P153">
        <f>IF(O153&gt;10,1,0)</f>
        <v>0</v>
      </c>
      <c r="Q153">
        <f>IF(O153&lt;=10,1,0)</f>
        <v>1</v>
      </c>
      <c r="AE153" s="40">
        <f>SUM(R153:AB153)/8*20*0.35+AC153*0.1+AD153*0.55</f>
        <v>0</v>
      </c>
      <c r="AP153" s="79"/>
      <c r="AQ153" s="79"/>
      <c r="AS153" s="102" t="s">
        <v>97</v>
      </c>
    </row>
    <row r="154" spans="1:48">
      <c r="B154" s="18" t="s">
        <v>48</v>
      </c>
      <c r="M154">
        <v>2.5022502250225021</v>
      </c>
      <c r="O154" s="40">
        <f>+N154*0.6+M154*0.1+(SUM(C154:L154)/8*20*0.3)</f>
        <v>0.25022502250225021</v>
      </c>
      <c r="P154">
        <f>IF(O154&gt;10,1,0)</f>
        <v>0</v>
      </c>
      <c r="Q154">
        <f>IF(O154&lt;=10,1,0)</f>
        <v>1</v>
      </c>
      <c r="AE154" s="40">
        <f>SUM(R154:AB154)/8*20*0.35+AC154*0.1+AD154*0.55</f>
        <v>0</v>
      </c>
      <c r="AP154" s="79"/>
      <c r="AQ154" s="79"/>
    </row>
    <row r="155" spans="1:48">
      <c r="AP155" s="79"/>
      <c r="AQ155" s="79"/>
    </row>
    <row r="156" spans="1:48">
      <c r="AP156" s="79"/>
      <c r="AQ156" s="79"/>
    </row>
    <row r="157" spans="1:48">
      <c r="M157" s="47" t="s">
        <v>86</v>
      </c>
      <c r="O157" s="40">
        <v>72</v>
      </c>
      <c r="AP157" s="79"/>
      <c r="AQ157" s="79"/>
    </row>
    <row r="158" spans="1:48">
      <c r="M158" s="47" t="s">
        <v>85</v>
      </c>
      <c r="O158" s="40">
        <v>72</v>
      </c>
      <c r="AC158" s="45"/>
      <c r="AD158" s="47"/>
      <c r="AP158" s="79"/>
      <c r="AQ158" s="79"/>
    </row>
    <row r="159" spans="1:48">
      <c r="M159" s="47" t="s">
        <v>79</v>
      </c>
      <c r="O159" s="40">
        <v>24</v>
      </c>
      <c r="AP159" s="79"/>
      <c r="AQ159" s="79"/>
    </row>
    <row r="160" spans="1:48">
      <c r="M160" s="47" t="s">
        <v>80</v>
      </c>
      <c r="O160" s="40">
        <v>31</v>
      </c>
      <c r="AP160" s="79"/>
      <c r="AQ160" s="79"/>
    </row>
    <row r="161" spans="13:43">
      <c r="M161" s="47" t="s">
        <v>81</v>
      </c>
      <c r="O161" s="40">
        <v>8</v>
      </c>
      <c r="AP161" s="79"/>
      <c r="AQ161" s="79"/>
    </row>
    <row r="162" spans="13:43">
      <c r="M162" s="47" t="s">
        <v>82</v>
      </c>
      <c r="O162" s="40">
        <v>5</v>
      </c>
      <c r="AP162" s="79"/>
      <c r="AQ162" s="79"/>
    </row>
    <row r="163" spans="13:43">
      <c r="M163" s="47" t="s">
        <v>83</v>
      </c>
      <c r="O163" s="40">
        <v>21</v>
      </c>
      <c r="AP163" s="79"/>
      <c r="AQ163" s="79"/>
    </row>
    <row r="164" spans="13:43">
      <c r="M164" s="47" t="s">
        <v>84</v>
      </c>
      <c r="O164" s="40">
        <v>12</v>
      </c>
      <c r="AP164" s="79"/>
      <c r="AQ164" s="79"/>
    </row>
    <row r="165" spans="13:43">
      <c r="M165" s="47" t="s">
        <v>87</v>
      </c>
      <c r="O165" s="40">
        <f>+O157-O159-O161-O163</f>
        <v>19</v>
      </c>
      <c r="AP165" s="79"/>
      <c r="AQ165" s="79"/>
    </row>
    <row r="166" spans="13:43">
      <c r="M166" s="47" t="s">
        <v>88</v>
      </c>
      <c r="O166" s="40">
        <f>+O158-O160-O162-O164</f>
        <v>24</v>
      </c>
      <c r="AP166" s="79"/>
      <c r="AQ166" s="79"/>
    </row>
    <row r="167" spans="13:43">
      <c r="AP167" s="79"/>
      <c r="AQ167" s="79"/>
    </row>
    <row r="168" spans="13:43">
      <c r="AP168" s="79"/>
      <c r="AQ168" s="79"/>
    </row>
    <row r="169" spans="13:43">
      <c r="AP169" s="79"/>
      <c r="AQ169" s="79"/>
    </row>
    <row r="170" spans="13:43">
      <c r="AP170" s="79"/>
      <c r="AQ170" s="79"/>
    </row>
    <row r="171" spans="13:43">
      <c r="AP171" s="79"/>
      <c r="AQ171" s="79"/>
    </row>
    <row r="172" spans="13:43">
      <c r="AP172" s="79"/>
      <c r="AQ172" s="79"/>
    </row>
    <row r="173" spans="13:43">
      <c r="AP173" s="79"/>
      <c r="AQ173" s="79"/>
    </row>
    <row r="174" spans="13:43">
      <c r="AP174" s="79"/>
      <c r="AQ174" s="79"/>
    </row>
    <row r="175" spans="13:43">
      <c r="AP175" s="79"/>
      <c r="AQ175" s="79"/>
    </row>
    <row r="176" spans="13:43">
      <c r="AP176" s="79"/>
      <c r="AQ176" s="79"/>
    </row>
    <row r="177" spans="42:43">
      <c r="AP177" s="79"/>
      <c r="AQ177" s="79"/>
    </row>
  </sheetData>
  <sheetCalcPr fullCalcOnLoad="1"/>
  <sortState ref="B79:S152">
    <sortCondition ref="B79:B152"/>
  </sortState>
  <phoneticPr fontId="4" type="noConversion"/>
  <hyperlinks>
    <hyperlink ref="B14" r:id="rId1"/>
    <hyperlink ref="B33" r:id="rId2"/>
    <hyperlink ref="B36" r:id="rId3"/>
    <hyperlink ref="B37" r:id="rId4"/>
    <hyperlink ref="B47" r:id="rId5"/>
    <hyperlink ref="B55" r:id="rId6"/>
    <hyperlink ref="B56" r:id="rId7"/>
    <hyperlink ref="B75" r:id="rId8"/>
    <hyperlink ref="B109" r:id="rId9"/>
    <hyperlink ref="B123" r:id="rId10"/>
    <hyperlink ref="B136" r:id="rId11"/>
    <hyperlink ref="B140" r:id="rId12"/>
    <hyperlink ref="B144" r:id="rId13"/>
  </hyperlinks>
  <pageMargins left="0.7" right="0.7" top="0.75" bottom="0.75" header="0.3" footer="0.3"/>
  <drawing r:id="rId14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42"/>
  <sheetViews>
    <sheetView tabSelected="1" topLeftCell="A112" workbookViewId="0">
      <selection activeCell="A129" sqref="A129:XFD129"/>
    </sheetView>
  </sheetViews>
  <sheetFormatPr baseColWidth="10" defaultRowHeight="15"/>
  <cols>
    <col min="1" max="1" width="3" style="1" bestFit="1" customWidth="1"/>
    <col min="2" max="2" width="26.625" style="50" customWidth="1"/>
    <col min="3" max="3" width="4" style="1" bestFit="1" customWidth="1"/>
    <col min="4" max="6" width="3.625" style="1" customWidth="1"/>
    <col min="7" max="8" width="4.875" style="1" customWidth="1"/>
    <col min="9" max="9" width="5.625" style="9" customWidth="1"/>
    <col min="10" max="16" width="3.625" style="1" customWidth="1"/>
    <col min="17" max="17" width="5.375" style="37" bestFit="1" customWidth="1"/>
    <col min="18" max="22" width="3.75" style="1" customWidth="1"/>
    <col min="23" max="23" width="3.75" style="90" customWidth="1"/>
    <col min="24" max="24" width="5.375" style="71" bestFit="1" customWidth="1"/>
    <col min="25" max="38" width="3.75" style="1" customWidth="1"/>
    <col min="39" max="16384" width="10.625" style="1"/>
  </cols>
  <sheetData>
    <row r="1" spans="1:24" s="2" customFormat="1">
      <c r="A1" s="20"/>
      <c r="B1" s="52" t="s">
        <v>258</v>
      </c>
      <c r="C1" s="20">
        <v>2</v>
      </c>
      <c r="D1" s="20">
        <v>20</v>
      </c>
      <c r="E1" s="20">
        <v>5</v>
      </c>
      <c r="F1" s="20">
        <v>20</v>
      </c>
      <c r="G1" s="20"/>
      <c r="H1" s="20"/>
      <c r="I1" s="25"/>
      <c r="J1" s="27">
        <v>18</v>
      </c>
      <c r="K1" s="27">
        <v>4</v>
      </c>
      <c r="L1" s="27">
        <v>12</v>
      </c>
      <c r="M1" s="27">
        <v>10</v>
      </c>
      <c r="N1" s="27">
        <v>5</v>
      </c>
      <c r="O1" s="20"/>
      <c r="P1" s="20"/>
      <c r="Q1" s="74"/>
      <c r="R1" s="26">
        <v>12</v>
      </c>
      <c r="S1" s="26">
        <v>9</v>
      </c>
      <c r="T1" s="2">
        <v>20</v>
      </c>
      <c r="U1" s="2">
        <v>20</v>
      </c>
      <c r="W1" s="87"/>
      <c r="X1" s="70"/>
    </row>
    <row r="2" spans="1:24" s="2" customFormat="1">
      <c r="B2" s="54"/>
      <c r="E2" s="105" t="s">
        <v>228</v>
      </c>
      <c r="F2" s="105"/>
      <c r="G2" s="2" t="s">
        <v>229</v>
      </c>
      <c r="H2" s="2" t="s">
        <v>189</v>
      </c>
      <c r="I2" s="10" t="s">
        <v>190</v>
      </c>
      <c r="J2" s="26" t="s">
        <v>230</v>
      </c>
      <c r="K2" s="26" t="s">
        <v>231</v>
      </c>
      <c r="L2" s="26" t="s">
        <v>283</v>
      </c>
      <c r="M2" s="26" t="s">
        <v>232</v>
      </c>
      <c r="N2" s="26" t="s">
        <v>233</v>
      </c>
      <c r="O2" s="2" t="s">
        <v>152</v>
      </c>
      <c r="P2" s="2" t="s">
        <v>189</v>
      </c>
      <c r="Q2" s="68" t="s">
        <v>190</v>
      </c>
      <c r="R2" s="27" t="s">
        <v>261</v>
      </c>
      <c r="S2" s="27" t="s">
        <v>262</v>
      </c>
      <c r="T2" s="20" t="s">
        <v>220</v>
      </c>
      <c r="U2" s="20" t="s">
        <v>222</v>
      </c>
      <c r="V2" s="20" t="s">
        <v>96</v>
      </c>
      <c r="W2" s="88" t="s">
        <v>226</v>
      </c>
      <c r="X2" s="75" t="s">
        <v>227</v>
      </c>
    </row>
    <row r="3" spans="1:24">
      <c r="A3" s="19">
        <v>1</v>
      </c>
      <c r="B3" s="49" t="s">
        <v>117</v>
      </c>
      <c r="C3" s="19"/>
      <c r="D3" s="19"/>
      <c r="E3" s="19"/>
      <c r="F3" s="19"/>
      <c r="G3" s="19"/>
      <c r="H3" s="22"/>
      <c r="I3" s="21">
        <f t="shared" ref="I3:I16" si="0">+(G3*4+E3/5*20+D3+C3/2*20)/7*0.8+H3*0.2</f>
        <v>0</v>
      </c>
      <c r="J3" s="19"/>
      <c r="K3" s="19"/>
      <c r="L3" s="19"/>
      <c r="M3" s="19"/>
      <c r="N3" s="19"/>
      <c r="O3" s="19"/>
      <c r="P3" s="72">
        <v>0</v>
      </c>
      <c r="Q3" s="36">
        <f>+P3*0.1+O3*0.45+(N3/5+M3/10+L3/12+K3/4+J3/18)/5*20*0.45</f>
        <v>0</v>
      </c>
      <c r="R3" s="19"/>
      <c r="S3" s="19"/>
      <c r="T3" s="19"/>
      <c r="U3" s="19"/>
      <c r="V3" s="19"/>
      <c r="W3" s="89"/>
      <c r="X3" s="76"/>
    </row>
    <row r="4" spans="1:24">
      <c r="A4" s="19">
        <v>2</v>
      </c>
      <c r="B4" s="49" t="s">
        <v>1</v>
      </c>
      <c r="C4" s="19">
        <v>1.5</v>
      </c>
      <c r="D4" s="19">
        <v>17</v>
      </c>
      <c r="E4" s="19">
        <v>2</v>
      </c>
      <c r="F4" s="19"/>
      <c r="G4" s="19">
        <v>10</v>
      </c>
      <c r="H4" s="22">
        <v>20.012004801920799</v>
      </c>
      <c r="I4" s="21">
        <f t="shared" si="0"/>
        <v>13.145258103241304</v>
      </c>
      <c r="J4" s="19">
        <v>9</v>
      </c>
      <c r="K4" s="19">
        <v>1</v>
      </c>
      <c r="L4" s="19">
        <v>8</v>
      </c>
      <c r="M4" s="19">
        <v>3</v>
      </c>
      <c r="N4" s="19">
        <v>3</v>
      </c>
      <c r="O4" s="19">
        <v>11</v>
      </c>
      <c r="P4" s="72">
        <v>20</v>
      </c>
      <c r="Q4" s="36">
        <f>+P4*0.1+O4*0.45+(N4/5+M4/10+L4/12+K4/4+J4/18)/5*20*0.45</f>
        <v>11.120000000000001</v>
      </c>
      <c r="R4" s="19">
        <v>5</v>
      </c>
      <c r="S4" s="19">
        <v>6</v>
      </c>
      <c r="T4" s="19">
        <v>13</v>
      </c>
      <c r="U4" s="19">
        <v>13</v>
      </c>
      <c r="V4" s="19"/>
      <c r="W4" s="89">
        <f>AVERAGE(Q4,I4)</f>
        <v>12.132629051620652</v>
      </c>
      <c r="X4" s="76">
        <f>+(R4/12*20+S4/9*20+T4+U4)/4*0.5+W4*0.5</f>
        <v>12.024647859143659</v>
      </c>
    </row>
    <row r="5" spans="1:24">
      <c r="A5" s="19">
        <v>3</v>
      </c>
      <c r="B5" s="49" t="s">
        <v>2</v>
      </c>
      <c r="C5" s="19">
        <v>1</v>
      </c>
      <c r="D5" s="19">
        <v>15</v>
      </c>
      <c r="E5" s="19"/>
      <c r="F5" s="19"/>
      <c r="G5" s="19"/>
      <c r="H5" s="22">
        <v>13.337334933973599</v>
      </c>
      <c r="I5" s="21">
        <f t="shared" si="0"/>
        <v>5.5246098439375775</v>
      </c>
      <c r="J5" s="19"/>
      <c r="K5" s="19">
        <v>3.5</v>
      </c>
      <c r="L5" s="19">
        <v>4</v>
      </c>
      <c r="M5" s="19"/>
      <c r="N5" s="19"/>
      <c r="O5" s="19"/>
      <c r="P5" s="72">
        <v>10</v>
      </c>
      <c r="Q5" s="36">
        <f t="shared" ref="Q5:Q19" si="1">+P5*0.1+O5*0.45+(N5/5+M5/10+L5/12+K5/4+J5/18)/5*20*0.45</f>
        <v>3.1749999999999998</v>
      </c>
      <c r="R5" s="19"/>
      <c r="S5" s="19"/>
      <c r="T5" s="19"/>
      <c r="U5" s="19"/>
      <c r="V5" s="19"/>
      <c r="W5" s="89"/>
      <c r="X5" s="76">
        <f t="shared" ref="X5:X18" si="2">+(R5/12*20+S5/9*20+T5+U5)/4*0.5+W5*0.5</f>
        <v>0</v>
      </c>
    </row>
    <row r="6" spans="1:24">
      <c r="A6" s="19">
        <v>4</v>
      </c>
      <c r="B6" s="49" t="s">
        <v>55</v>
      </c>
      <c r="C6" s="19">
        <v>1</v>
      </c>
      <c r="D6" s="19">
        <v>20</v>
      </c>
      <c r="E6" s="19">
        <v>2</v>
      </c>
      <c r="F6" s="19"/>
      <c r="G6" s="19">
        <v>11</v>
      </c>
      <c r="H6" s="22">
        <v>20.012004801920799</v>
      </c>
      <c r="I6" s="21">
        <f t="shared" si="0"/>
        <v>13.373829531812731</v>
      </c>
      <c r="J6" s="19">
        <v>9</v>
      </c>
      <c r="K6" s="19">
        <v>4</v>
      </c>
      <c r="L6" s="19">
        <v>11</v>
      </c>
      <c r="M6" s="19">
        <v>10</v>
      </c>
      <c r="N6" s="19">
        <v>3</v>
      </c>
      <c r="O6" s="19">
        <v>14</v>
      </c>
      <c r="P6" s="72">
        <v>20</v>
      </c>
      <c r="Q6" s="36">
        <f t="shared" si="1"/>
        <v>15.530000000000001</v>
      </c>
      <c r="R6" s="19">
        <v>7</v>
      </c>
      <c r="S6" s="19">
        <v>7</v>
      </c>
      <c r="T6" s="19">
        <v>18</v>
      </c>
      <c r="U6" s="19"/>
      <c r="V6" s="19"/>
      <c r="W6" s="89">
        <v>8</v>
      </c>
      <c r="X6" s="76">
        <f t="shared" si="2"/>
        <v>9.6527777777777786</v>
      </c>
    </row>
    <row r="7" spans="1:24">
      <c r="A7" s="19">
        <v>5</v>
      </c>
      <c r="B7" s="49" t="s">
        <v>56</v>
      </c>
      <c r="C7" s="19">
        <v>1</v>
      </c>
      <c r="D7" s="19">
        <v>11</v>
      </c>
      <c r="E7" s="19">
        <v>2</v>
      </c>
      <c r="F7" s="19"/>
      <c r="G7" s="19">
        <v>10</v>
      </c>
      <c r="H7" s="22">
        <v>20.012004801920799</v>
      </c>
      <c r="I7" s="21">
        <f t="shared" si="0"/>
        <v>11.888115246098447</v>
      </c>
      <c r="J7" s="19">
        <v>8</v>
      </c>
      <c r="K7" s="19">
        <v>2</v>
      </c>
      <c r="L7" s="19">
        <v>5</v>
      </c>
      <c r="M7" s="19">
        <v>2.5</v>
      </c>
      <c r="N7" s="19">
        <v>3</v>
      </c>
      <c r="O7" s="19">
        <v>15</v>
      </c>
      <c r="P7" s="72">
        <v>20</v>
      </c>
      <c r="Q7" s="36">
        <f t="shared" si="1"/>
        <v>12.73</v>
      </c>
      <c r="R7" s="19">
        <v>0</v>
      </c>
      <c r="S7" s="19">
        <v>2</v>
      </c>
      <c r="T7" s="19">
        <v>17</v>
      </c>
      <c r="U7" s="19"/>
      <c r="V7" s="19"/>
      <c r="W7" s="89">
        <v>8</v>
      </c>
      <c r="X7" s="76">
        <f t="shared" si="2"/>
        <v>6.6805555555555554</v>
      </c>
    </row>
    <row r="8" spans="1:24">
      <c r="A8" s="19">
        <v>6</v>
      </c>
      <c r="B8" s="49" t="s">
        <v>57</v>
      </c>
      <c r="C8" s="19">
        <v>1.5</v>
      </c>
      <c r="D8" s="19">
        <v>14</v>
      </c>
      <c r="E8" s="19">
        <v>2</v>
      </c>
      <c r="F8" s="19"/>
      <c r="G8" s="19">
        <v>10</v>
      </c>
      <c r="H8" s="22">
        <v>20.012004801920799</v>
      </c>
      <c r="I8" s="21">
        <f t="shared" si="0"/>
        <v>12.802400960384162</v>
      </c>
      <c r="J8" s="19">
        <v>5</v>
      </c>
      <c r="K8" s="19">
        <v>3</v>
      </c>
      <c r="L8" s="19"/>
      <c r="M8" s="19">
        <v>4</v>
      </c>
      <c r="N8" s="19">
        <v>8</v>
      </c>
      <c r="O8" s="19">
        <v>12</v>
      </c>
      <c r="P8" s="72">
        <v>20</v>
      </c>
      <c r="Q8" s="36">
        <f t="shared" si="1"/>
        <v>12.850000000000001</v>
      </c>
      <c r="R8" s="19">
        <v>3</v>
      </c>
      <c r="S8" s="19">
        <v>1</v>
      </c>
      <c r="T8" s="19">
        <v>8</v>
      </c>
      <c r="U8" s="19">
        <v>10</v>
      </c>
      <c r="V8" s="19"/>
      <c r="W8" s="89">
        <f>AVERAGE(Q8,I8)</f>
        <v>12.826200480192082</v>
      </c>
      <c r="X8" s="76">
        <f t="shared" si="2"/>
        <v>9.5658780178738176</v>
      </c>
    </row>
    <row r="9" spans="1:24">
      <c r="A9" s="19">
        <v>7</v>
      </c>
      <c r="B9" s="49" t="s">
        <v>58</v>
      </c>
      <c r="C9" s="19">
        <v>0.5</v>
      </c>
      <c r="D9" s="19">
        <v>16</v>
      </c>
      <c r="E9" s="19"/>
      <c r="F9" s="19"/>
      <c r="G9" s="19"/>
      <c r="H9" s="19"/>
      <c r="I9" s="21" t="s">
        <v>100</v>
      </c>
      <c r="J9" s="19"/>
      <c r="K9" s="19"/>
      <c r="L9" s="19"/>
      <c r="M9" s="19"/>
      <c r="N9" s="19"/>
      <c r="O9" s="19"/>
      <c r="P9" s="72">
        <v>0</v>
      </c>
      <c r="Q9" s="36">
        <f t="shared" si="1"/>
        <v>0</v>
      </c>
      <c r="R9" s="19"/>
      <c r="S9" s="19"/>
      <c r="T9" s="19"/>
      <c r="U9" s="19"/>
      <c r="V9" s="19"/>
      <c r="W9" s="89"/>
      <c r="X9" s="76">
        <f t="shared" si="2"/>
        <v>0</v>
      </c>
    </row>
    <row r="10" spans="1:24">
      <c r="A10" s="19">
        <v>8</v>
      </c>
      <c r="B10" s="49" t="s">
        <v>59</v>
      </c>
      <c r="C10" s="23"/>
      <c r="D10" s="19">
        <v>14</v>
      </c>
      <c r="E10" s="19">
        <v>2</v>
      </c>
      <c r="F10" s="19"/>
      <c r="G10" s="19">
        <v>10</v>
      </c>
      <c r="H10" s="19">
        <v>7</v>
      </c>
      <c r="I10" s="21">
        <f t="shared" si="0"/>
        <v>8.4857142857142858</v>
      </c>
      <c r="J10" s="19">
        <v>8</v>
      </c>
      <c r="K10" s="19">
        <v>1</v>
      </c>
      <c r="L10" s="19">
        <v>4</v>
      </c>
      <c r="M10" s="19">
        <v>3</v>
      </c>
      <c r="N10" s="19">
        <v>4</v>
      </c>
      <c r="O10" s="19">
        <v>9</v>
      </c>
      <c r="P10" s="72">
        <v>20</v>
      </c>
      <c r="Q10" s="36">
        <f t="shared" si="1"/>
        <v>9.879999999999999</v>
      </c>
      <c r="R10" s="19">
        <v>0</v>
      </c>
      <c r="S10" s="19">
        <v>1</v>
      </c>
      <c r="T10" s="19">
        <v>14</v>
      </c>
      <c r="U10" s="19"/>
      <c r="V10" s="19"/>
      <c r="W10" s="89">
        <v>8</v>
      </c>
      <c r="X10" s="76">
        <f t="shared" si="2"/>
        <v>6.0277777777777777</v>
      </c>
    </row>
    <row r="11" spans="1:24">
      <c r="A11" s="19">
        <v>9</v>
      </c>
      <c r="B11" s="49" t="s">
        <v>279</v>
      </c>
      <c r="C11" s="19"/>
      <c r="D11" s="19"/>
      <c r="E11" s="19"/>
      <c r="F11" s="19"/>
      <c r="G11" s="19"/>
      <c r="H11" s="19">
        <v>0</v>
      </c>
      <c r="I11" s="21">
        <f t="shared" si="0"/>
        <v>0</v>
      </c>
      <c r="J11" s="19"/>
      <c r="K11" s="19"/>
      <c r="L11" s="19"/>
      <c r="M11" s="19"/>
      <c r="N11" s="19"/>
      <c r="O11" s="19"/>
      <c r="P11" s="72">
        <v>0</v>
      </c>
      <c r="Q11" s="36">
        <f t="shared" si="1"/>
        <v>0</v>
      </c>
      <c r="R11" s="19"/>
      <c r="S11" s="19"/>
      <c r="T11" s="19"/>
      <c r="U11" s="19"/>
      <c r="V11" s="19"/>
      <c r="W11" s="89"/>
      <c r="X11" s="76">
        <f t="shared" si="2"/>
        <v>0</v>
      </c>
    </row>
    <row r="12" spans="1:24">
      <c r="A12" s="19">
        <v>11</v>
      </c>
      <c r="B12" s="49" t="s">
        <v>43</v>
      </c>
      <c r="C12" s="19"/>
      <c r="D12" s="19">
        <v>15</v>
      </c>
      <c r="E12" s="19"/>
      <c r="F12" s="19"/>
      <c r="G12" s="19"/>
      <c r="H12" s="19">
        <v>20</v>
      </c>
      <c r="I12" s="21">
        <f t="shared" si="0"/>
        <v>5.7142857142857144</v>
      </c>
      <c r="J12" s="19"/>
      <c r="K12" s="19"/>
      <c r="L12" s="19"/>
      <c r="M12" s="19"/>
      <c r="N12" s="19"/>
      <c r="O12" s="19"/>
      <c r="P12" s="72">
        <v>0</v>
      </c>
      <c r="Q12" s="36">
        <f t="shared" si="1"/>
        <v>0</v>
      </c>
      <c r="R12" s="19"/>
      <c r="S12" s="19"/>
      <c r="T12" s="19"/>
      <c r="U12" s="19"/>
      <c r="V12" s="19"/>
      <c r="W12" s="89"/>
      <c r="X12" s="76">
        <f t="shared" si="2"/>
        <v>0</v>
      </c>
    </row>
    <row r="13" spans="1:24">
      <c r="A13" s="19">
        <v>12</v>
      </c>
      <c r="B13" s="49" t="s">
        <v>44</v>
      </c>
      <c r="C13" s="19">
        <v>2</v>
      </c>
      <c r="D13" s="19">
        <v>16</v>
      </c>
      <c r="E13" s="19">
        <v>2</v>
      </c>
      <c r="F13" s="19"/>
      <c r="G13" s="19">
        <v>8</v>
      </c>
      <c r="H13" s="19">
        <v>20</v>
      </c>
      <c r="I13" s="21">
        <f t="shared" si="0"/>
        <v>12.685714285714287</v>
      </c>
      <c r="J13" s="19">
        <v>7</v>
      </c>
      <c r="K13" s="19">
        <v>3</v>
      </c>
      <c r="L13" s="19">
        <v>8</v>
      </c>
      <c r="M13" s="19">
        <v>7</v>
      </c>
      <c r="N13" s="19">
        <v>5</v>
      </c>
      <c r="O13" s="19">
        <v>8</v>
      </c>
      <c r="P13" s="72">
        <v>20</v>
      </c>
      <c r="Q13" s="36">
        <f t="shared" si="1"/>
        <v>11.91</v>
      </c>
      <c r="R13" s="19">
        <v>6</v>
      </c>
      <c r="S13" s="19">
        <v>4</v>
      </c>
      <c r="T13" s="19">
        <v>14</v>
      </c>
      <c r="U13" s="19">
        <v>11</v>
      </c>
      <c r="V13" s="19"/>
      <c r="W13" s="89">
        <v>16</v>
      </c>
      <c r="X13" s="76">
        <f t="shared" si="2"/>
        <v>13.486111111111111</v>
      </c>
    </row>
    <row r="14" spans="1:24">
      <c r="A14" s="19">
        <v>13</v>
      </c>
      <c r="B14" s="49" t="s">
        <v>45</v>
      </c>
      <c r="C14" s="19"/>
      <c r="D14" s="19"/>
      <c r="E14" s="19"/>
      <c r="F14" s="19"/>
      <c r="G14" s="19"/>
      <c r="H14" s="19">
        <v>0</v>
      </c>
      <c r="I14" s="21">
        <f t="shared" si="0"/>
        <v>0</v>
      </c>
      <c r="J14" s="19"/>
      <c r="K14" s="19"/>
      <c r="L14" s="19"/>
      <c r="M14" s="19"/>
      <c r="N14" s="19"/>
      <c r="O14" s="19"/>
      <c r="P14" s="72">
        <v>0</v>
      </c>
      <c r="Q14" s="36">
        <f t="shared" si="1"/>
        <v>0</v>
      </c>
      <c r="R14" s="19"/>
      <c r="S14" s="19"/>
      <c r="T14" s="19"/>
      <c r="U14" s="19"/>
      <c r="V14" s="19"/>
      <c r="W14" s="89"/>
      <c r="X14" s="76">
        <f t="shared" si="2"/>
        <v>0</v>
      </c>
    </row>
    <row r="15" spans="1:24">
      <c r="A15" s="19">
        <v>14</v>
      </c>
      <c r="B15" s="49" t="s">
        <v>46</v>
      </c>
      <c r="C15" s="19"/>
      <c r="D15" s="19"/>
      <c r="E15" s="19">
        <v>1</v>
      </c>
      <c r="F15" s="19"/>
      <c r="G15" s="19">
        <v>9</v>
      </c>
      <c r="H15" s="19">
        <v>0</v>
      </c>
      <c r="I15" s="21">
        <f t="shared" si="0"/>
        <v>4.5714285714285721</v>
      </c>
      <c r="J15" s="19"/>
      <c r="K15" s="19">
        <v>3</v>
      </c>
      <c r="L15" s="19">
        <v>4</v>
      </c>
      <c r="M15" s="19">
        <v>2.5</v>
      </c>
      <c r="N15" s="19">
        <v>2.5</v>
      </c>
      <c r="O15" s="19">
        <v>8</v>
      </c>
      <c r="P15" s="72">
        <v>20</v>
      </c>
      <c r="Q15" s="36">
        <f t="shared" si="1"/>
        <v>8.8999999999999986</v>
      </c>
      <c r="R15" s="19">
        <v>0</v>
      </c>
      <c r="S15" s="19">
        <v>1</v>
      </c>
      <c r="T15" s="19">
        <v>16</v>
      </c>
      <c r="U15" s="19"/>
      <c r="V15" s="19"/>
      <c r="W15" s="89"/>
      <c r="X15" s="76">
        <f t="shared" si="2"/>
        <v>2.2777777777777777</v>
      </c>
    </row>
    <row r="16" spans="1:24">
      <c r="A16" s="19">
        <v>15</v>
      </c>
      <c r="B16" s="49" t="s">
        <v>47</v>
      </c>
      <c r="C16" s="19">
        <v>1</v>
      </c>
      <c r="D16" s="19">
        <v>11</v>
      </c>
      <c r="E16" s="19">
        <v>2</v>
      </c>
      <c r="F16" s="19"/>
      <c r="G16" s="19">
        <v>10</v>
      </c>
      <c r="H16" s="19">
        <v>20</v>
      </c>
      <c r="I16" s="21">
        <f t="shared" si="0"/>
        <v>11.885714285714286</v>
      </c>
      <c r="J16" s="19">
        <v>8</v>
      </c>
      <c r="K16" s="19">
        <v>1</v>
      </c>
      <c r="L16" s="19">
        <v>5</v>
      </c>
      <c r="M16" s="19">
        <v>3</v>
      </c>
      <c r="N16" s="19">
        <v>4</v>
      </c>
      <c r="O16" s="19">
        <v>12</v>
      </c>
      <c r="P16" s="72">
        <v>20</v>
      </c>
      <c r="Q16" s="36">
        <f t="shared" si="1"/>
        <v>11.38</v>
      </c>
      <c r="R16" s="19">
        <v>12</v>
      </c>
      <c r="S16" s="19">
        <v>2</v>
      </c>
      <c r="T16" s="19">
        <v>15</v>
      </c>
      <c r="U16" s="19">
        <v>14</v>
      </c>
      <c r="V16" s="19"/>
      <c r="W16" s="89">
        <v>7</v>
      </c>
      <c r="X16" s="76">
        <f t="shared" si="2"/>
        <v>10.180555555555555</v>
      </c>
    </row>
    <row r="17" spans="1:24">
      <c r="A17" s="19">
        <v>17</v>
      </c>
      <c r="B17" s="49" t="s">
        <v>257</v>
      </c>
      <c r="C17" s="19">
        <v>1.5</v>
      </c>
      <c r="D17" s="19">
        <v>17</v>
      </c>
      <c r="E17" s="19">
        <v>2</v>
      </c>
      <c r="F17" s="19"/>
      <c r="G17" s="19">
        <v>9</v>
      </c>
      <c r="H17" s="19">
        <v>20</v>
      </c>
      <c r="I17" s="24">
        <f>+(G17*4+E17/5*20+D17+C17/2*20)/7*0.8+H17*0.2+1</f>
        <v>13.685714285714287</v>
      </c>
      <c r="J17" s="19">
        <v>10</v>
      </c>
      <c r="K17" s="19">
        <v>8</v>
      </c>
      <c r="L17" s="19">
        <v>8</v>
      </c>
      <c r="M17" s="19">
        <v>8</v>
      </c>
      <c r="N17" s="19">
        <v>4</v>
      </c>
      <c r="O17" s="19">
        <v>11</v>
      </c>
      <c r="P17" s="72">
        <v>20</v>
      </c>
      <c r="Q17" s="69">
        <f>+P17*0.1+O17*0.45+(N17/5+M17/10+L17/12+K17/4+J17/18)/5*20*0.45+1</f>
        <v>16.63</v>
      </c>
      <c r="R17" s="19">
        <v>12</v>
      </c>
      <c r="S17" s="19">
        <v>6</v>
      </c>
      <c r="T17" s="19">
        <v>14</v>
      </c>
      <c r="U17" s="19">
        <v>17</v>
      </c>
      <c r="V17" s="19"/>
      <c r="W17" s="89">
        <f>AVERAGE(Q17,I17)</f>
        <v>15.157857142857143</v>
      </c>
      <c r="X17" s="76">
        <f t="shared" si="2"/>
        <v>15.620595238095238</v>
      </c>
    </row>
    <row r="18" spans="1:24" ht="16">
      <c r="A18" s="19">
        <v>18</v>
      </c>
      <c r="B18" s="51" t="s">
        <v>90</v>
      </c>
      <c r="C18" s="19"/>
      <c r="D18" s="19"/>
      <c r="E18" s="19"/>
      <c r="F18" s="19"/>
      <c r="G18" s="19"/>
      <c r="H18" s="19"/>
      <c r="I18" s="21">
        <f>+(G18*4+E18/5*20+D18+C18/2*20)/7*0.8+H18*0.2</f>
        <v>0</v>
      </c>
      <c r="J18" s="19"/>
      <c r="K18" s="19"/>
      <c r="L18" s="19"/>
      <c r="M18" s="19"/>
      <c r="N18" s="19"/>
      <c r="O18" s="19"/>
      <c r="P18" s="72">
        <v>0</v>
      </c>
      <c r="Q18" s="36">
        <f t="shared" si="1"/>
        <v>0</v>
      </c>
      <c r="R18" s="19"/>
      <c r="S18" s="19"/>
      <c r="T18" s="19"/>
      <c r="U18" s="19"/>
      <c r="V18" s="19"/>
      <c r="W18" s="89"/>
      <c r="X18" s="76">
        <f t="shared" si="2"/>
        <v>0</v>
      </c>
    </row>
    <row r="19" spans="1:24">
      <c r="A19" s="20"/>
      <c r="B19" s="52"/>
      <c r="C19" s="20">
        <v>2</v>
      </c>
      <c r="D19" s="20">
        <v>20</v>
      </c>
      <c r="E19" s="20">
        <v>5</v>
      </c>
      <c r="F19" s="20"/>
      <c r="G19" s="20">
        <v>20</v>
      </c>
      <c r="H19" s="20">
        <v>20</v>
      </c>
      <c r="I19" s="25">
        <f>+(G19*4+E19/5*20+D19+C19/2*20)/7*0.8+H19*0.2</f>
        <v>20</v>
      </c>
      <c r="J19" s="20">
        <v>18</v>
      </c>
      <c r="K19" s="20">
        <v>4</v>
      </c>
      <c r="L19" s="20">
        <v>12</v>
      </c>
      <c r="M19" s="20">
        <v>10</v>
      </c>
      <c r="N19" s="20">
        <v>5</v>
      </c>
      <c r="O19" s="20">
        <v>20</v>
      </c>
      <c r="P19" s="73">
        <v>20</v>
      </c>
      <c r="Q19" s="36">
        <f t="shared" si="1"/>
        <v>20</v>
      </c>
      <c r="R19" s="19">
        <v>12</v>
      </c>
      <c r="S19" s="19">
        <v>9</v>
      </c>
      <c r="T19" s="19">
        <v>20</v>
      </c>
      <c r="U19" s="19">
        <v>20</v>
      </c>
      <c r="V19" s="19"/>
      <c r="W19" s="89">
        <v>20</v>
      </c>
      <c r="X19" s="76">
        <f>+(R19/12*20+S19/9*20+T19+U19)/4*0.5+W19*0.5</f>
        <v>20</v>
      </c>
    </row>
    <row r="20" spans="1:24" ht="16">
      <c r="A20" s="1" t="s">
        <v>200</v>
      </c>
      <c r="B20" s="53" t="s">
        <v>201</v>
      </c>
      <c r="K20" s="1" t="s">
        <v>202</v>
      </c>
      <c r="M20" s="1" t="s">
        <v>272</v>
      </c>
      <c r="R20" s="1" t="s">
        <v>263</v>
      </c>
      <c r="S20" s="1" t="s">
        <v>263</v>
      </c>
      <c r="T20" s="1" t="s">
        <v>225</v>
      </c>
    </row>
    <row r="21" spans="1:24" s="2" customFormat="1" ht="16">
      <c r="A21" s="1"/>
      <c r="B21" s="53" t="s">
        <v>203</v>
      </c>
      <c r="C21" s="1"/>
      <c r="D21" s="1"/>
      <c r="E21" s="1"/>
      <c r="F21" s="1"/>
      <c r="G21" s="1"/>
      <c r="H21" s="1"/>
      <c r="I21" s="9"/>
      <c r="J21" s="1"/>
      <c r="K21" s="1" t="s">
        <v>204</v>
      </c>
      <c r="L21" s="1"/>
      <c r="M21" s="1" t="s">
        <v>273</v>
      </c>
      <c r="N21" s="1"/>
      <c r="O21" s="1"/>
      <c r="P21" s="1"/>
      <c r="Q21" s="37"/>
      <c r="R21" s="2" t="s">
        <v>263</v>
      </c>
      <c r="S21" s="2" t="s">
        <v>223</v>
      </c>
      <c r="W21" s="87"/>
      <c r="X21" s="70"/>
    </row>
    <row r="22" spans="1:24" ht="16">
      <c r="B22" s="53"/>
    </row>
    <row r="23" spans="1:24">
      <c r="A23" s="19"/>
      <c r="B23" s="49" t="s">
        <v>259</v>
      </c>
      <c r="C23" s="19"/>
      <c r="D23" s="19"/>
      <c r="E23" s="19"/>
      <c r="F23" s="19"/>
      <c r="G23" s="19"/>
      <c r="H23" s="19"/>
      <c r="I23" s="21"/>
      <c r="J23" s="27">
        <v>18</v>
      </c>
      <c r="K23" s="27">
        <v>7</v>
      </c>
      <c r="L23" s="27">
        <v>12</v>
      </c>
      <c r="M23" s="27">
        <v>10</v>
      </c>
      <c r="N23" s="27">
        <v>5</v>
      </c>
      <c r="O23" s="19"/>
      <c r="P23" s="19"/>
      <c r="Q23" s="77"/>
      <c r="R23" s="26">
        <v>12</v>
      </c>
      <c r="S23" s="26">
        <v>9</v>
      </c>
      <c r="T23" s="1">
        <v>20</v>
      </c>
    </row>
    <row r="24" spans="1:24">
      <c r="A24" s="2"/>
      <c r="B24" s="54"/>
      <c r="C24" s="2"/>
      <c r="D24" s="2"/>
      <c r="E24" s="2"/>
      <c r="F24" s="2"/>
      <c r="G24" s="2"/>
      <c r="H24" s="2"/>
      <c r="I24" s="10"/>
      <c r="J24" s="26" t="s">
        <v>211</v>
      </c>
      <c r="K24" s="26" t="s">
        <v>212</v>
      </c>
      <c r="L24" s="26" t="s">
        <v>213</v>
      </c>
      <c r="M24" s="26" t="s">
        <v>214</v>
      </c>
      <c r="N24" s="26" t="s">
        <v>251</v>
      </c>
      <c r="O24" s="1" t="s">
        <v>245</v>
      </c>
      <c r="P24" s="1" t="s">
        <v>246</v>
      </c>
      <c r="Q24" s="36" t="s">
        <v>247</v>
      </c>
      <c r="R24" s="27" t="s">
        <v>261</v>
      </c>
      <c r="S24" s="27" t="s">
        <v>262</v>
      </c>
      <c r="T24" s="20" t="s">
        <v>220</v>
      </c>
      <c r="U24" s="20" t="s">
        <v>222</v>
      </c>
      <c r="V24" s="20" t="s">
        <v>221</v>
      </c>
      <c r="W24" s="88" t="s">
        <v>226</v>
      </c>
      <c r="X24" s="75" t="s">
        <v>227</v>
      </c>
    </row>
    <row r="25" spans="1:24">
      <c r="A25" s="19">
        <v>1</v>
      </c>
      <c r="B25" s="55" t="s">
        <v>260</v>
      </c>
      <c r="C25" s="19">
        <v>1</v>
      </c>
      <c r="D25" s="19"/>
      <c r="E25" s="19"/>
      <c r="F25" s="19"/>
      <c r="G25" s="19">
        <v>8</v>
      </c>
      <c r="H25" s="19">
        <v>10.009000900090008</v>
      </c>
      <c r="I25" s="21">
        <f>+(G25*4+F25+E25/5*20+D25+C25/2*20)/8*0.8+H25*0.2</f>
        <v>6.2018001800180018</v>
      </c>
      <c r="J25" s="19">
        <v>11</v>
      </c>
      <c r="K25" s="19"/>
      <c r="L25" s="19">
        <v>7</v>
      </c>
      <c r="M25" s="19">
        <v>2</v>
      </c>
      <c r="N25" s="19"/>
      <c r="O25" s="19">
        <v>9</v>
      </c>
      <c r="P25" s="72">
        <v>15</v>
      </c>
      <c r="Q25" s="36">
        <f>+P25*0.1+O25*0.45+(N25/5+M25/10+L25/12+K25/7+J25/18)/5*20*0.45</f>
        <v>8.06</v>
      </c>
      <c r="R25" s="19"/>
      <c r="S25" s="19">
        <v>2</v>
      </c>
      <c r="T25" s="19">
        <v>15</v>
      </c>
      <c r="U25" s="19"/>
      <c r="V25" s="19"/>
      <c r="W25" s="89">
        <v>8</v>
      </c>
      <c r="X25" s="76">
        <f t="shared" ref="X25:X44" si="3">+(R25/12*20+S25/9*20+T25+U25)/4*0.5+W25*0.5</f>
        <v>6.4305555555555554</v>
      </c>
    </row>
    <row r="26" spans="1:24" s="2" customFormat="1">
      <c r="A26" s="19">
        <v>2</v>
      </c>
      <c r="B26" s="55" t="s">
        <v>71</v>
      </c>
      <c r="C26" s="19">
        <v>1</v>
      </c>
      <c r="D26" s="19">
        <v>15</v>
      </c>
      <c r="E26" s="19">
        <v>4</v>
      </c>
      <c r="F26" s="19">
        <v>20</v>
      </c>
      <c r="G26" s="19">
        <v>12</v>
      </c>
      <c r="H26" s="19">
        <v>20</v>
      </c>
      <c r="I26" s="21">
        <f t="shared" ref="I26:I44" si="4">+(G26*4+F26+E26/5*20+D26+C26/2*20)/8*0.8+H26*0.2</f>
        <v>14.9</v>
      </c>
      <c r="J26" s="19">
        <v>10</v>
      </c>
      <c r="K26" s="19">
        <v>4</v>
      </c>
      <c r="L26" s="19">
        <v>3</v>
      </c>
      <c r="M26" s="19">
        <v>5</v>
      </c>
      <c r="N26" s="19">
        <v>3</v>
      </c>
      <c r="O26" s="19">
        <v>19</v>
      </c>
      <c r="P26" s="72">
        <v>20</v>
      </c>
      <c r="Q26" s="36">
        <f t="shared" ref="Q26:Q44" si="5">+P26*0.1+O26*0.45+(N26/5+M26/10+L26/12+K26/7+J26/18)/5*20*0.45</f>
        <v>15.008571428571429</v>
      </c>
      <c r="R26" s="19">
        <v>2</v>
      </c>
      <c r="S26" s="19">
        <v>6</v>
      </c>
      <c r="T26" s="19">
        <v>18</v>
      </c>
      <c r="U26" s="20">
        <v>13</v>
      </c>
      <c r="V26" s="20"/>
      <c r="W26" s="89">
        <f>AVERAGE(Q26,I26)</f>
        <v>14.954285714285714</v>
      </c>
      <c r="X26" s="76">
        <f t="shared" si="3"/>
        <v>13.435476190476191</v>
      </c>
    </row>
    <row r="27" spans="1:24">
      <c r="A27" s="19">
        <v>3</v>
      </c>
      <c r="B27" s="55" t="s">
        <v>72</v>
      </c>
      <c r="C27" s="19">
        <v>1</v>
      </c>
      <c r="D27" s="19">
        <v>2</v>
      </c>
      <c r="E27" s="19">
        <v>4</v>
      </c>
      <c r="F27" s="19"/>
      <c r="G27" s="19">
        <v>10</v>
      </c>
      <c r="H27" s="19">
        <v>20</v>
      </c>
      <c r="I27" s="21">
        <f t="shared" si="4"/>
        <v>10.8</v>
      </c>
      <c r="J27" s="19">
        <v>14</v>
      </c>
      <c r="K27" s="19">
        <v>2</v>
      </c>
      <c r="L27" s="19">
        <v>5</v>
      </c>
      <c r="M27" s="19">
        <v>3</v>
      </c>
      <c r="N27" s="19">
        <v>10</v>
      </c>
      <c r="O27" s="19">
        <v>14</v>
      </c>
      <c r="P27" s="72">
        <v>20</v>
      </c>
      <c r="Q27" s="36">
        <f t="shared" si="5"/>
        <v>15.104285714285714</v>
      </c>
      <c r="R27" s="19">
        <v>12</v>
      </c>
      <c r="S27" s="19">
        <v>9</v>
      </c>
      <c r="T27" s="19">
        <v>20</v>
      </c>
      <c r="U27" s="19"/>
      <c r="V27" s="19"/>
      <c r="W27" s="89">
        <f>AVERAGE(Q27,I27)</f>
        <v>12.952142857142857</v>
      </c>
      <c r="X27" s="76">
        <f t="shared" si="3"/>
        <v>13.976071428571428</v>
      </c>
    </row>
    <row r="28" spans="1:24">
      <c r="A28" s="19">
        <v>4</v>
      </c>
      <c r="B28" s="55" t="s">
        <v>73</v>
      </c>
      <c r="C28" s="19">
        <v>1</v>
      </c>
      <c r="D28" s="19">
        <v>2</v>
      </c>
      <c r="E28" s="19">
        <v>1</v>
      </c>
      <c r="F28" s="19"/>
      <c r="G28" s="19">
        <v>14</v>
      </c>
      <c r="H28" s="19">
        <v>10.009000900090008</v>
      </c>
      <c r="I28" s="21">
        <f t="shared" si="4"/>
        <v>9.2018001800180009</v>
      </c>
      <c r="J28" s="19">
        <v>9</v>
      </c>
      <c r="K28" s="19">
        <v>5</v>
      </c>
      <c r="L28" s="19">
        <v>3</v>
      </c>
      <c r="M28" s="19"/>
      <c r="N28" s="19"/>
      <c r="O28" s="19">
        <v>11</v>
      </c>
      <c r="P28" s="72">
        <v>10</v>
      </c>
      <c r="Q28" s="36">
        <f t="shared" si="5"/>
        <v>8.5857142857142854</v>
      </c>
      <c r="R28" s="19"/>
      <c r="S28" s="19"/>
      <c r="T28" s="19"/>
      <c r="U28" s="19"/>
      <c r="V28" s="19"/>
      <c r="W28" s="89">
        <v>8</v>
      </c>
      <c r="X28" s="76">
        <f t="shared" si="3"/>
        <v>4</v>
      </c>
    </row>
    <row r="29" spans="1:24">
      <c r="A29" s="19">
        <v>5</v>
      </c>
      <c r="B29" s="55" t="s">
        <v>11</v>
      </c>
      <c r="C29" s="19">
        <v>2</v>
      </c>
      <c r="D29" s="19">
        <v>20</v>
      </c>
      <c r="E29" s="19">
        <v>5</v>
      </c>
      <c r="F29" s="19"/>
      <c r="G29" s="19"/>
      <c r="H29" s="19">
        <v>20</v>
      </c>
      <c r="I29" s="21">
        <f t="shared" si="4"/>
        <v>10</v>
      </c>
      <c r="J29" s="19">
        <v>17</v>
      </c>
      <c r="K29" s="19"/>
      <c r="L29" s="19">
        <v>12</v>
      </c>
      <c r="M29" s="19">
        <v>8</v>
      </c>
      <c r="N29" s="19">
        <v>6</v>
      </c>
      <c r="O29" s="19">
        <v>20</v>
      </c>
      <c r="P29" s="72">
        <v>5</v>
      </c>
      <c r="Q29" s="36">
        <f t="shared" si="5"/>
        <v>16.600000000000001</v>
      </c>
      <c r="R29" s="19"/>
      <c r="S29" s="19"/>
      <c r="T29" s="19"/>
      <c r="U29" s="19">
        <v>11</v>
      </c>
      <c r="V29" s="19">
        <v>2</v>
      </c>
      <c r="W29" s="89">
        <f>AVERAGE(Q29,I29)</f>
        <v>13.3</v>
      </c>
      <c r="X29" s="76">
        <f t="shared" si="3"/>
        <v>8.0250000000000004</v>
      </c>
    </row>
    <row r="30" spans="1:24">
      <c r="A30" s="19">
        <v>6</v>
      </c>
      <c r="B30" s="55" t="s">
        <v>12</v>
      </c>
      <c r="C30" s="19">
        <v>1.5</v>
      </c>
      <c r="D30" s="19">
        <v>1</v>
      </c>
      <c r="E30" s="19">
        <v>4</v>
      </c>
      <c r="F30" s="19">
        <v>16</v>
      </c>
      <c r="G30" s="19">
        <v>12</v>
      </c>
      <c r="H30" s="19">
        <v>20</v>
      </c>
      <c r="I30" s="21">
        <f t="shared" si="4"/>
        <v>13.600000000000001</v>
      </c>
      <c r="J30" s="19">
        <v>7</v>
      </c>
      <c r="K30" s="19">
        <v>4</v>
      </c>
      <c r="L30" s="19">
        <v>2</v>
      </c>
      <c r="M30" s="19">
        <v>2</v>
      </c>
      <c r="N30" s="19">
        <v>5</v>
      </c>
      <c r="O30" s="19">
        <v>13</v>
      </c>
      <c r="P30" s="72">
        <v>20</v>
      </c>
      <c r="Q30" s="36">
        <f t="shared" si="5"/>
        <v>12.03857142857143</v>
      </c>
      <c r="R30" s="19">
        <v>5</v>
      </c>
      <c r="S30" s="19">
        <v>1</v>
      </c>
      <c r="T30" s="19">
        <v>13</v>
      </c>
      <c r="U30" s="19">
        <v>20</v>
      </c>
      <c r="V30" s="19"/>
      <c r="W30" s="89">
        <f>AVERAGE(Q30,I30)</f>
        <v>12.819285714285716</v>
      </c>
      <c r="X30" s="76">
        <f t="shared" si="3"/>
        <v>11.854087301587303</v>
      </c>
    </row>
    <row r="31" spans="1:24">
      <c r="A31" s="19">
        <v>7</v>
      </c>
      <c r="B31" s="55" t="s">
        <v>13</v>
      </c>
      <c r="C31" s="19">
        <v>1.5</v>
      </c>
      <c r="D31" s="19">
        <v>4</v>
      </c>
      <c r="E31" s="19">
        <v>5</v>
      </c>
      <c r="F31" s="19">
        <v>13</v>
      </c>
      <c r="G31" s="19">
        <v>20</v>
      </c>
      <c r="H31" s="19">
        <v>20</v>
      </c>
      <c r="I31" s="21">
        <f t="shared" si="4"/>
        <v>17.200000000000003</v>
      </c>
      <c r="J31" s="19">
        <v>10</v>
      </c>
      <c r="K31" s="19">
        <v>7</v>
      </c>
      <c r="L31" s="19">
        <v>8</v>
      </c>
      <c r="M31" s="19">
        <v>4</v>
      </c>
      <c r="N31" s="19">
        <v>3</v>
      </c>
      <c r="O31" s="19">
        <v>20</v>
      </c>
      <c r="P31" s="72">
        <v>15</v>
      </c>
      <c r="Q31" s="36">
        <f t="shared" si="5"/>
        <v>16.3</v>
      </c>
      <c r="R31" s="19">
        <v>12</v>
      </c>
      <c r="S31" s="19"/>
      <c r="T31" s="19">
        <v>14</v>
      </c>
      <c r="U31" s="19"/>
      <c r="V31" s="19"/>
      <c r="W31" s="89">
        <f>AVERAGE(Q31,I31)</f>
        <v>16.75</v>
      </c>
      <c r="X31" s="76">
        <f t="shared" si="3"/>
        <v>12.625</v>
      </c>
    </row>
    <row r="32" spans="1:24">
      <c r="A32" s="19">
        <v>8</v>
      </c>
      <c r="B32" s="55" t="s">
        <v>112</v>
      </c>
      <c r="C32" s="19"/>
      <c r="D32" s="19"/>
      <c r="E32" s="19"/>
      <c r="F32" s="19"/>
      <c r="G32" s="19"/>
      <c r="H32" s="19">
        <v>0</v>
      </c>
      <c r="I32" s="21">
        <f t="shared" si="4"/>
        <v>0</v>
      </c>
      <c r="J32" s="19"/>
      <c r="K32" s="19"/>
      <c r="L32" s="19"/>
      <c r="M32" s="19"/>
      <c r="N32" s="19"/>
      <c r="O32" s="19"/>
      <c r="P32" s="72">
        <v>0</v>
      </c>
      <c r="Q32" s="36">
        <f t="shared" si="5"/>
        <v>0</v>
      </c>
      <c r="R32" s="19"/>
      <c r="S32" s="19"/>
      <c r="T32" s="19"/>
      <c r="U32" s="19"/>
      <c r="V32" s="19"/>
      <c r="W32" s="89"/>
      <c r="X32" s="76">
        <f t="shared" si="3"/>
        <v>0</v>
      </c>
    </row>
    <row r="33" spans="1:24">
      <c r="A33" s="19">
        <v>9</v>
      </c>
      <c r="B33" s="55" t="s">
        <v>113</v>
      </c>
      <c r="C33" s="19">
        <v>2</v>
      </c>
      <c r="D33" s="19">
        <v>3</v>
      </c>
      <c r="E33" s="19">
        <v>3</v>
      </c>
      <c r="F33" s="19">
        <v>17</v>
      </c>
      <c r="G33" s="19">
        <v>11</v>
      </c>
      <c r="H33" s="19">
        <v>20</v>
      </c>
      <c r="I33" s="21">
        <f t="shared" si="4"/>
        <v>13.600000000000001</v>
      </c>
      <c r="J33" s="19">
        <v>9</v>
      </c>
      <c r="K33" s="19">
        <v>7</v>
      </c>
      <c r="L33" s="19">
        <v>10</v>
      </c>
      <c r="M33" s="19">
        <v>8</v>
      </c>
      <c r="N33" s="19">
        <v>10</v>
      </c>
      <c r="O33" s="19">
        <v>9</v>
      </c>
      <c r="P33" s="72">
        <v>20</v>
      </c>
      <c r="Q33" s="36">
        <f t="shared" si="5"/>
        <v>15.29</v>
      </c>
      <c r="R33" s="19">
        <v>12</v>
      </c>
      <c r="S33" s="19">
        <v>9</v>
      </c>
      <c r="T33" s="19">
        <v>20</v>
      </c>
      <c r="U33" s="19">
        <v>17</v>
      </c>
      <c r="V33" s="19"/>
      <c r="W33" s="89">
        <f>AVERAGE(Q33,I33)</f>
        <v>14.445</v>
      </c>
      <c r="X33" s="76">
        <f t="shared" si="3"/>
        <v>16.8475</v>
      </c>
    </row>
    <row r="34" spans="1:24">
      <c r="A34" s="19">
        <v>10</v>
      </c>
      <c r="B34" s="55" t="s">
        <v>114</v>
      </c>
      <c r="C34" s="19">
        <v>1</v>
      </c>
      <c r="D34" s="19"/>
      <c r="E34" s="19"/>
      <c r="F34" s="19"/>
      <c r="G34" s="19">
        <v>10</v>
      </c>
      <c r="H34" s="19">
        <v>0</v>
      </c>
      <c r="I34" s="21">
        <f t="shared" si="4"/>
        <v>5</v>
      </c>
      <c r="J34" s="19"/>
      <c r="K34" s="19"/>
      <c r="L34" s="19"/>
      <c r="M34" s="19"/>
      <c r="N34" s="19"/>
      <c r="O34" s="19">
        <v>5</v>
      </c>
      <c r="P34" s="72">
        <v>0</v>
      </c>
      <c r="Q34" s="36">
        <f t="shared" si="5"/>
        <v>2.25</v>
      </c>
      <c r="R34" s="19"/>
      <c r="S34" s="19"/>
      <c r="T34" s="19"/>
      <c r="U34" s="19"/>
      <c r="V34" s="19"/>
      <c r="W34" s="89">
        <v>8</v>
      </c>
      <c r="X34" s="76">
        <f t="shared" si="3"/>
        <v>4</v>
      </c>
    </row>
    <row r="35" spans="1:24">
      <c r="A35" s="19">
        <v>11</v>
      </c>
      <c r="B35" s="55" t="s">
        <v>115</v>
      </c>
      <c r="C35" s="19">
        <v>1.5</v>
      </c>
      <c r="D35" s="19">
        <v>20</v>
      </c>
      <c r="E35" s="19">
        <v>2</v>
      </c>
      <c r="F35" s="19">
        <v>20</v>
      </c>
      <c r="G35" s="19">
        <v>9</v>
      </c>
      <c r="H35" s="19">
        <v>20</v>
      </c>
      <c r="I35" s="21">
        <f t="shared" si="4"/>
        <v>13.9</v>
      </c>
      <c r="J35" s="19">
        <v>10</v>
      </c>
      <c r="K35" s="19">
        <v>5</v>
      </c>
      <c r="L35" s="19">
        <v>5</v>
      </c>
      <c r="M35" s="19">
        <v>5</v>
      </c>
      <c r="N35" s="19">
        <v>10</v>
      </c>
      <c r="O35" s="19">
        <v>12</v>
      </c>
      <c r="P35" s="72">
        <v>20</v>
      </c>
      <c r="Q35" s="36">
        <f t="shared" si="5"/>
        <v>14.935714285714287</v>
      </c>
      <c r="R35" s="19">
        <v>8</v>
      </c>
      <c r="S35" s="19">
        <v>9</v>
      </c>
      <c r="T35" s="19">
        <v>20</v>
      </c>
      <c r="U35" s="19">
        <v>18</v>
      </c>
      <c r="V35" s="19"/>
      <c r="W35" s="89">
        <f>AVERAGE(Q35,I35)</f>
        <v>14.417857142857144</v>
      </c>
      <c r="X35" s="76">
        <f t="shared" si="3"/>
        <v>16.125595238095237</v>
      </c>
    </row>
    <row r="36" spans="1:24">
      <c r="A36" s="19">
        <v>12</v>
      </c>
      <c r="B36" s="55" t="s">
        <v>116</v>
      </c>
      <c r="C36" s="19"/>
      <c r="D36" s="19"/>
      <c r="E36" s="19"/>
      <c r="F36" s="19"/>
      <c r="G36" s="19"/>
      <c r="H36" s="19">
        <v>0</v>
      </c>
      <c r="I36" s="21">
        <f t="shared" si="4"/>
        <v>0</v>
      </c>
      <c r="J36" s="19"/>
      <c r="K36" s="19"/>
      <c r="L36" s="19"/>
      <c r="M36" s="19"/>
      <c r="N36" s="19"/>
      <c r="O36" s="19"/>
      <c r="P36" s="72">
        <v>0</v>
      </c>
      <c r="Q36" s="36">
        <f t="shared" si="5"/>
        <v>0</v>
      </c>
      <c r="R36" s="19"/>
      <c r="S36" s="19"/>
      <c r="T36" s="19"/>
      <c r="U36" s="19"/>
      <c r="V36" s="19"/>
      <c r="W36" s="89"/>
      <c r="X36" s="76">
        <f t="shared" si="3"/>
        <v>0</v>
      </c>
    </row>
    <row r="37" spans="1:24">
      <c r="A37" s="19">
        <v>13</v>
      </c>
      <c r="B37" s="55" t="s">
        <v>74</v>
      </c>
      <c r="C37" s="19">
        <v>0</v>
      </c>
      <c r="D37" s="19">
        <v>1</v>
      </c>
      <c r="E37" s="19">
        <v>4</v>
      </c>
      <c r="F37" s="19">
        <v>17</v>
      </c>
      <c r="G37" s="19">
        <v>10</v>
      </c>
      <c r="H37" s="19">
        <v>20</v>
      </c>
      <c r="I37" s="21">
        <f t="shared" si="4"/>
        <v>11.4</v>
      </c>
      <c r="J37" s="19">
        <v>7</v>
      </c>
      <c r="K37" s="19">
        <v>4</v>
      </c>
      <c r="L37" s="19">
        <v>2</v>
      </c>
      <c r="M37" s="19">
        <v>2</v>
      </c>
      <c r="N37" s="19"/>
      <c r="O37" s="19"/>
      <c r="P37" s="72">
        <v>15</v>
      </c>
      <c r="Q37" s="36">
        <f t="shared" si="5"/>
        <v>3.8885714285714288</v>
      </c>
      <c r="R37" s="19"/>
      <c r="S37" s="19">
        <v>1</v>
      </c>
      <c r="T37" s="19"/>
      <c r="U37" s="19"/>
      <c r="V37" s="19"/>
      <c r="W37" s="89"/>
      <c r="X37" s="76">
        <f t="shared" si="3"/>
        <v>0.27777777777777779</v>
      </c>
    </row>
    <row r="38" spans="1:24">
      <c r="A38" s="19">
        <v>14</v>
      </c>
      <c r="B38" s="55" t="s">
        <v>75</v>
      </c>
      <c r="C38" s="19">
        <v>1.5</v>
      </c>
      <c r="D38" s="19">
        <v>1</v>
      </c>
      <c r="E38" s="19">
        <v>5</v>
      </c>
      <c r="F38" s="19"/>
      <c r="G38" s="19">
        <v>17</v>
      </c>
      <c r="H38" s="19">
        <v>10.009000900090008</v>
      </c>
      <c r="I38" s="21">
        <f t="shared" si="4"/>
        <v>12.401800180018002</v>
      </c>
      <c r="J38" s="19">
        <v>10</v>
      </c>
      <c r="K38" s="19"/>
      <c r="L38" s="19">
        <v>8</v>
      </c>
      <c r="M38" s="19"/>
      <c r="N38" s="19"/>
      <c r="O38" s="19">
        <v>18</v>
      </c>
      <c r="P38" s="72">
        <v>5</v>
      </c>
      <c r="Q38" s="36">
        <f t="shared" si="5"/>
        <v>10.8</v>
      </c>
      <c r="R38" s="19">
        <v>12</v>
      </c>
      <c r="S38" s="19">
        <v>6</v>
      </c>
      <c r="T38" s="19">
        <v>7</v>
      </c>
      <c r="U38" s="19">
        <v>13</v>
      </c>
      <c r="V38" s="19"/>
      <c r="W38" s="89">
        <v>16</v>
      </c>
      <c r="X38" s="76">
        <f t="shared" si="3"/>
        <v>14.666666666666666</v>
      </c>
    </row>
    <row r="39" spans="1:24">
      <c r="A39" s="19">
        <v>15</v>
      </c>
      <c r="B39" s="55" t="s">
        <v>76</v>
      </c>
      <c r="C39" s="19">
        <v>0.5</v>
      </c>
      <c r="D39" s="19"/>
      <c r="E39" s="19"/>
      <c r="F39" s="19"/>
      <c r="G39" s="19">
        <v>8</v>
      </c>
      <c r="H39" s="19">
        <v>10.009000900090008</v>
      </c>
      <c r="I39" s="21">
        <f t="shared" si="4"/>
        <v>5.7018001800180018</v>
      </c>
      <c r="J39" s="19">
        <v>10</v>
      </c>
      <c r="K39" s="19"/>
      <c r="L39" s="19">
        <v>4</v>
      </c>
      <c r="M39" s="19">
        <v>2</v>
      </c>
      <c r="N39" s="19"/>
      <c r="O39" s="19">
        <v>5</v>
      </c>
      <c r="P39" s="72">
        <v>5</v>
      </c>
      <c r="Q39" s="36">
        <f t="shared" si="5"/>
        <v>4.71</v>
      </c>
      <c r="R39" s="19"/>
      <c r="S39" s="19"/>
      <c r="T39" s="19"/>
      <c r="U39" s="19"/>
      <c r="V39" s="19"/>
      <c r="W39" s="89">
        <v>8</v>
      </c>
      <c r="X39" s="76">
        <f t="shared" si="3"/>
        <v>4</v>
      </c>
    </row>
    <row r="40" spans="1:24">
      <c r="A40" s="19">
        <v>16</v>
      </c>
      <c r="B40" s="55" t="s">
        <v>77</v>
      </c>
      <c r="C40" s="19">
        <v>1.5</v>
      </c>
      <c r="D40" s="19">
        <v>1</v>
      </c>
      <c r="E40" s="19">
        <v>3</v>
      </c>
      <c r="F40" s="19">
        <v>13</v>
      </c>
      <c r="G40" s="19">
        <v>17</v>
      </c>
      <c r="H40" s="19">
        <v>10.009000900090008</v>
      </c>
      <c r="I40" s="21">
        <f t="shared" si="4"/>
        <v>12.901800180018002</v>
      </c>
      <c r="J40" s="19">
        <v>9</v>
      </c>
      <c r="K40" s="19">
        <v>5</v>
      </c>
      <c r="L40" s="19">
        <v>6</v>
      </c>
      <c r="M40" s="19">
        <v>3</v>
      </c>
      <c r="N40" s="19">
        <v>3</v>
      </c>
      <c r="O40" s="19">
        <v>13</v>
      </c>
      <c r="P40" s="72">
        <v>10</v>
      </c>
      <c r="Q40" s="36">
        <f t="shared" si="5"/>
        <v>11.555714285714288</v>
      </c>
      <c r="R40" s="19">
        <v>7</v>
      </c>
      <c r="S40" s="19">
        <v>1</v>
      </c>
      <c r="T40" s="19">
        <v>14</v>
      </c>
      <c r="U40" s="19">
        <v>20</v>
      </c>
      <c r="V40" s="19"/>
      <c r="W40" s="89">
        <f>AVERAGE(Q40,I40)</f>
        <v>12.228757232866144</v>
      </c>
      <c r="X40" s="76">
        <f t="shared" si="3"/>
        <v>12.100489727544183</v>
      </c>
    </row>
    <row r="41" spans="1:24">
      <c r="A41" s="19">
        <v>17</v>
      </c>
      <c r="B41" s="55" t="s">
        <v>78</v>
      </c>
      <c r="C41" s="19"/>
      <c r="D41" s="19">
        <v>3</v>
      </c>
      <c r="E41" s="19"/>
      <c r="F41" s="19"/>
      <c r="G41" s="19"/>
      <c r="H41" s="19">
        <v>10.009000900090008</v>
      </c>
      <c r="I41" s="21">
        <f t="shared" si="4"/>
        <v>2.3018001800180015</v>
      </c>
      <c r="J41" s="19"/>
      <c r="K41" s="19"/>
      <c r="L41" s="19"/>
      <c r="M41" s="19"/>
      <c r="N41" s="19"/>
      <c r="O41" s="19"/>
      <c r="P41" s="72">
        <v>0</v>
      </c>
      <c r="Q41" s="36">
        <f t="shared" si="5"/>
        <v>0</v>
      </c>
      <c r="R41" s="19"/>
      <c r="S41" s="19"/>
      <c r="T41" s="19"/>
      <c r="U41" s="19"/>
      <c r="V41" s="19"/>
      <c r="W41" s="89"/>
      <c r="X41" s="76">
        <f t="shared" si="3"/>
        <v>0</v>
      </c>
    </row>
    <row r="42" spans="1:24">
      <c r="A42" s="19">
        <v>18</v>
      </c>
      <c r="B42" s="56" t="s">
        <v>234</v>
      </c>
      <c r="C42" s="19"/>
      <c r="D42" s="19"/>
      <c r="E42" s="19"/>
      <c r="F42" s="19"/>
      <c r="G42" s="19"/>
      <c r="H42" s="19"/>
      <c r="I42" s="21">
        <f t="shared" si="4"/>
        <v>0</v>
      </c>
      <c r="J42" s="19"/>
      <c r="K42" s="19"/>
      <c r="L42" s="19"/>
      <c r="M42" s="19"/>
      <c r="N42" s="19"/>
      <c r="O42" s="19"/>
      <c r="P42" s="72">
        <v>0</v>
      </c>
      <c r="Q42" s="36">
        <f t="shared" si="5"/>
        <v>0</v>
      </c>
      <c r="R42" s="19"/>
      <c r="S42" s="19"/>
      <c r="T42" s="19"/>
      <c r="U42" s="19"/>
      <c r="V42" s="19"/>
      <c r="W42" s="89"/>
      <c r="X42" s="76">
        <f t="shared" si="3"/>
        <v>0</v>
      </c>
    </row>
    <row r="43" spans="1:24">
      <c r="A43" s="19">
        <v>19</v>
      </c>
      <c r="B43" s="55" t="s">
        <v>297</v>
      </c>
      <c r="C43" s="19">
        <v>2</v>
      </c>
      <c r="D43" s="19"/>
      <c r="E43" s="19"/>
      <c r="F43" s="19"/>
      <c r="G43" s="19"/>
      <c r="H43" s="19"/>
      <c r="I43" s="21">
        <f t="shared" si="4"/>
        <v>2</v>
      </c>
      <c r="J43" s="19"/>
      <c r="K43" s="19"/>
      <c r="L43" s="19"/>
      <c r="M43" s="19"/>
      <c r="N43" s="19"/>
      <c r="O43" s="19"/>
      <c r="P43" s="72"/>
      <c r="Q43" s="36">
        <f t="shared" si="5"/>
        <v>0</v>
      </c>
      <c r="R43" s="19"/>
      <c r="S43" s="19"/>
      <c r="T43" s="19"/>
      <c r="U43" s="19"/>
      <c r="V43" s="19"/>
      <c r="W43" s="89"/>
      <c r="X43" s="76">
        <f t="shared" si="3"/>
        <v>0</v>
      </c>
    </row>
    <row r="44" spans="1:24">
      <c r="A44" s="20"/>
      <c r="B44" s="52"/>
      <c r="C44" s="20">
        <v>2</v>
      </c>
      <c r="D44" s="20">
        <v>20</v>
      </c>
      <c r="E44" s="20">
        <v>5</v>
      </c>
      <c r="F44" s="20">
        <v>20</v>
      </c>
      <c r="G44" s="20">
        <v>20</v>
      </c>
      <c r="H44" s="20">
        <v>20</v>
      </c>
      <c r="I44" s="25">
        <f t="shared" si="4"/>
        <v>20</v>
      </c>
      <c r="J44" s="20">
        <v>18</v>
      </c>
      <c r="K44" s="20">
        <v>7</v>
      </c>
      <c r="L44" s="20">
        <v>12</v>
      </c>
      <c r="M44" s="20">
        <v>10</v>
      </c>
      <c r="N44" s="20">
        <v>5</v>
      </c>
      <c r="O44" s="20">
        <v>20</v>
      </c>
      <c r="P44" s="20">
        <v>20</v>
      </c>
      <c r="Q44" s="78">
        <f t="shared" si="5"/>
        <v>20</v>
      </c>
      <c r="X44" s="76">
        <f t="shared" si="3"/>
        <v>0</v>
      </c>
    </row>
    <row r="45" spans="1:24">
      <c r="A45" s="1" t="s">
        <v>136</v>
      </c>
      <c r="B45" s="57" t="s">
        <v>137</v>
      </c>
      <c r="C45" s="1" t="s">
        <v>162</v>
      </c>
      <c r="D45" s="1" t="s">
        <v>163</v>
      </c>
      <c r="E45" s="1" t="s">
        <v>163</v>
      </c>
      <c r="F45" s="1" t="s">
        <v>206</v>
      </c>
      <c r="K45" s="1" t="s">
        <v>205</v>
      </c>
      <c r="L45" s="1" t="s">
        <v>308</v>
      </c>
      <c r="M45" s="1" t="s">
        <v>188</v>
      </c>
      <c r="R45" s="1" t="s">
        <v>223</v>
      </c>
      <c r="S45" s="1" t="s">
        <v>223</v>
      </c>
    </row>
    <row r="46" spans="1:24" s="2" customFormat="1">
      <c r="B46" s="54"/>
      <c r="I46" s="10"/>
      <c r="J46" s="26">
        <v>18</v>
      </c>
      <c r="K46" s="26">
        <v>10</v>
      </c>
      <c r="L46" s="26">
        <v>12</v>
      </c>
      <c r="M46" s="26">
        <v>5</v>
      </c>
      <c r="N46" s="26">
        <v>5</v>
      </c>
      <c r="Q46" s="38"/>
      <c r="R46" s="26">
        <v>12</v>
      </c>
      <c r="S46" s="26">
        <v>9</v>
      </c>
      <c r="W46" s="87"/>
      <c r="X46" s="70"/>
    </row>
    <row r="47" spans="1:24">
      <c r="A47" s="19"/>
      <c r="B47" s="55" t="s">
        <v>199</v>
      </c>
      <c r="C47" s="19"/>
      <c r="D47" s="19"/>
      <c r="E47" s="19"/>
      <c r="F47" s="19"/>
      <c r="G47" s="19"/>
      <c r="H47" s="19"/>
      <c r="I47" s="21"/>
      <c r="J47" s="27" t="s">
        <v>290</v>
      </c>
      <c r="K47" s="27" t="s">
        <v>210</v>
      </c>
      <c r="L47" s="27" t="s">
        <v>283</v>
      </c>
      <c r="M47" s="27" t="s">
        <v>208</v>
      </c>
      <c r="N47" s="27" t="s">
        <v>209</v>
      </c>
      <c r="O47" s="1" t="s">
        <v>245</v>
      </c>
      <c r="P47" s="1" t="s">
        <v>246</v>
      </c>
      <c r="Q47" s="37" t="s">
        <v>247</v>
      </c>
      <c r="R47" s="26" t="s">
        <v>261</v>
      </c>
      <c r="S47" s="26" t="s">
        <v>262</v>
      </c>
      <c r="T47" s="2" t="s">
        <v>220</v>
      </c>
      <c r="U47" s="2" t="s">
        <v>222</v>
      </c>
      <c r="V47" s="2" t="s">
        <v>221</v>
      </c>
      <c r="W47" s="87" t="s">
        <v>226</v>
      </c>
      <c r="X47" s="70" t="s">
        <v>227</v>
      </c>
    </row>
    <row r="48" spans="1:24" s="2" customFormat="1">
      <c r="A48" s="19">
        <v>1</v>
      </c>
      <c r="B48" s="58" t="s">
        <v>155</v>
      </c>
      <c r="C48" s="19"/>
      <c r="D48" s="19">
        <v>13</v>
      </c>
      <c r="E48" s="19"/>
      <c r="F48" s="19"/>
      <c r="G48" s="19">
        <v>11</v>
      </c>
      <c r="H48" s="19">
        <v>10.009000900090008</v>
      </c>
      <c r="I48" s="21">
        <f t="shared" ref="I48:I114" si="6">+(G48*4+F48+E48/5*20+D48+C48/2*20)/8*0.8+H48*0.2</f>
        <v>7.7018001800180018</v>
      </c>
      <c r="J48" s="19"/>
      <c r="K48" s="19">
        <v>8</v>
      </c>
      <c r="L48" s="19">
        <v>4</v>
      </c>
      <c r="M48" s="19">
        <v>4</v>
      </c>
      <c r="N48" s="19"/>
      <c r="O48" s="19">
        <v>10</v>
      </c>
      <c r="P48" s="19">
        <v>10</v>
      </c>
      <c r="Q48" s="36">
        <f>+P48*0.1+O48*0.45+(N48/5+M48/5+L48/12+K48/10+J48/18)/5*20*0.45</f>
        <v>8.98</v>
      </c>
      <c r="R48" s="20"/>
      <c r="S48" s="20"/>
      <c r="T48" s="20"/>
      <c r="U48" s="20">
        <v>7</v>
      </c>
      <c r="V48" s="20"/>
      <c r="W48" s="88">
        <v>8</v>
      </c>
      <c r="X48" s="76">
        <f t="shared" ref="X48:X66" si="7">+(R48/12*20+S48/9*20+T48+U48)/4*0.5+W48*0.5</f>
        <v>4.875</v>
      </c>
    </row>
    <row r="49" spans="1:24">
      <c r="A49" s="19">
        <v>2</v>
      </c>
      <c r="B49" s="58" t="s">
        <v>156</v>
      </c>
      <c r="C49" s="19">
        <v>2</v>
      </c>
      <c r="D49" s="19">
        <v>12</v>
      </c>
      <c r="E49" s="19"/>
      <c r="F49" s="19"/>
      <c r="G49" s="19">
        <v>13</v>
      </c>
      <c r="H49" s="19">
        <v>10.009000900090008</v>
      </c>
      <c r="I49" s="21">
        <f t="shared" si="6"/>
        <v>10.401800180018002</v>
      </c>
      <c r="J49" s="19">
        <v>3</v>
      </c>
      <c r="K49" s="19"/>
      <c r="L49" s="19">
        <v>2</v>
      </c>
      <c r="M49" s="19">
        <v>3</v>
      </c>
      <c r="N49" s="19"/>
      <c r="O49" s="19">
        <v>14</v>
      </c>
      <c r="P49" s="19">
        <v>15</v>
      </c>
      <c r="Q49" s="36">
        <f t="shared" ref="Q49:Q66" si="8">+P49*0.1+O49*0.45+(N49/5+M49/5+L49/12+K49/10+J49/18)/5*20*0.45</f>
        <v>9.48</v>
      </c>
      <c r="R49" s="19"/>
      <c r="S49" s="19">
        <v>5</v>
      </c>
      <c r="T49" s="19">
        <v>11</v>
      </c>
      <c r="U49" s="19">
        <v>12</v>
      </c>
      <c r="V49" s="19"/>
      <c r="W49" s="89"/>
      <c r="X49" s="76">
        <f t="shared" si="7"/>
        <v>4.2638888888888893</v>
      </c>
    </row>
    <row r="50" spans="1:24">
      <c r="A50" s="19">
        <v>3</v>
      </c>
      <c r="B50" s="58" t="s">
        <v>27</v>
      </c>
      <c r="C50" s="19">
        <v>1.5</v>
      </c>
      <c r="D50" s="19">
        <v>20</v>
      </c>
      <c r="E50" s="19">
        <v>5</v>
      </c>
      <c r="F50" s="19">
        <v>16</v>
      </c>
      <c r="G50" s="19">
        <v>20</v>
      </c>
      <c r="H50" s="19">
        <v>20</v>
      </c>
      <c r="I50" s="21">
        <f t="shared" si="6"/>
        <v>19.100000000000001</v>
      </c>
      <c r="J50" s="19">
        <v>15</v>
      </c>
      <c r="K50" s="19">
        <v>9</v>
      </c>
      <c r="L50" s="19">
        <v>7</v>
      </c>
      <c r="M50" s="19">
        <v>3</v>
      </c>
      <c r="N50" s="19"/>
      <c r="O50" s="19">
        <v>19</v>
      </c>
      <c r="P50" s="19">
        <v>20</v>
      </c>
      <c r="Q50" s="36">
        <f t="shared" si="8"/>
        <v>15.8</v>
      </c>
      <c r="R50" s="19">
        <v>12</v>
      </c>
      <c r="S50" s="19">
        <v>9</v>
      </c>
      <c r="T50" s="19">
        <v>17</v>
      </c>
      <c r="U50" s="19">
        <v>14</v>
      </c>
      <c r="V50" s="19"/>
      <c r="W50" s="89">
        <f>AVERAGE(Q50,I50)</f>
        <v>17.450000000000003</v>
      </c>
      <c r="X50" s="76">
        <f t="shared" si="7"/>
        <v>17.600000000000001</v>
      </c>
    </row>
    <row r="51" spans="1:24">
      <c r="A51" s="19">
        <v>4</v>
      </c>
      <c r="B51" s="58" t="s">
        <v>140</v>
      </c>
      <c r="C51" s="19"/>
      <c r="D51" s="19"/>
      <c r="E51" s="19"/>
      <c r="F51" s="19"/>
      <c r="G51" s="19"/>
      <c r="H51" s="19">
        <v>10.009000900090008</v>
      </c>
      <c r="I51" s="21">
        <f t="shared" si="6"/>
        <v>2.0018001800180016</v>
      </c>
      <c r="J51" s="19"/>
      <c r="K51" s="19"/>
      <c r="L51" s="19"/>
      <c r="M51" s="19"/>
      <c r="N51" s="19"/>
      <c r="O51" s="19"/>
      <c r="P51" s="19">
        <v>0</v>
      </c>
      <c r="Q51" s="36">
        <f t="shared" si="8"/>
        <v>0</v>
      </c>
      <c r="R51" s="19"/>
      <c r="S51" s="19"/>
      <c r="T51" s="19"/>
      <c r="U51" s="19"/>
      <c r="V51" s="19"/>
      <c r="W51" s="89"/>
      <c r="X51" s="76">
        <f t="shared" si="7"/>
        <v>0</v>
      </c>
    </row>
    <row r="52" spans="1:24">
      <c r="A52" s="19">
        <v>5</v>
      </c>
      <c r="B52" s="58" t="s">
        <v>141</v>
      </c>
      <c r="C52" s="19">
        <v>1.5</v>
      </c>
      <c r="D52" s="19">
        <v>15</v>
      </c>
      <c r="E52" s="19"/>
      <c r="F52" s="19"/>
      <c r="G52" s="19">
        <v>20</v>
      </c>
      <c r="H52" s="19">
        <v>20</v>
      </c>
      <c r="I52" s="21">
        <f t="shared" si="6"/>
        <v>15</v>
      </c>
      <c r="J52" s="19">
        <v>15</v>
      </c>
      <c r="K52" s="19"/>
      <c r="L52" s="19">
        <v>7</v>
      </c>
      <c r="M52" s="19"/>
      <c r="N52" s="19"/>
      <c r="O52" s="19">
        <v>15</v>
      </c>
      <c r="P52" s="19">
        <v>10</v>
      </c>
      <c r="Q52" s="36">
        <f t="shared" si="8"/>
        <v>10.3</v>
      </c>
      <c r="R52" s="19"/>
      <c r="S52" s="19">
        <v>4</v>
      </c>
      <c r="T52" s="19"/>
      <c r="U52" s="19"/>
      <c r="V52" s="19"/>
      <c r="W52" s="89">
        <v>14</v>
      </c>
      <c r="X52" s="76">
        <f t="shared" si="7"/>
        <v>8.1111111111111107</v>
      </c>
    </row>
    <row r="53" spans="1:24">
      <c r="A53" s="19">
        <v>6</v>
      </c>
      <c r="B53" s="58" t="s">
        <v>142</v>
      </c>
      <c r="C53" s="19">
        <v>1.5</v>
      </c>
      <c r="D53" s="19"/>
      <c r="E53" s="19"/>
      <c r="F53" s="19"/>
      <c r="G53" s="19">
        <v>13</v>
      </c>
      <c r="H53" s="19">
        <v>20</v>
      </c>
      <c r="I53" s="21">
        <f t="shared" si="6"/>
        <v>10.7</v>
      </c>
      <c r="J53" s="19"/>
      <c r="K53" s="19">
        <v>4</v>
      </c>
      <c r="L53" s="19">
        <v>4</v>
      </c>
      <c r="M53" s="19">
        <v>3</v>
      </c>
      <c r="N53" s="19"/>
      <c r="O53" s="19">
        <v>20</v>
      </c>
      <c r="P53" s="19">
        <v>20</v>
      </c>
      <c r="Q53" s="36">
        <f t="shared" si="8"/>
        <v>13.4</v>
      </c>
      <c r="R53" s="19">
        <v>12</v>
      </c>
      <c r="S53" s="19"/>
      <c r="T53" s="19">
        <v>9</v>
      </c>
      <c r="U53" s="19"/>
      <c r="V53" s="19"/>
      <c r="W53" s="89">
        <f t="shared" ref="W53:W60" si="9">AVERAGE(Q53,I53)</f>
        <v>12.05</v>
      </c>
      <c r="X53" s="76">
        <f t="shared" si="7"/>
        <v>9.65</v>
      </c>
    </row>
    <row r="54" spans="1:24">
      <c r="A54" s="19">
        <v>7</v>
      </c>
      <c r="B54" s="58" t="s">
        <v>143</v>
      </c>
      <c r="C54" s="19">
        <v>1</v>
      </c>
      <c r="D54" s="19">
        <v>15</v>
      </c>
      <c r="E54" s="19"/>
      <c r="F54" s="19">
        <v>20</v>
      </c>
      <c r="G54" s="19">
        <v>11</v>
      </c>
      <c r="H54" s="19">
        <v>20</v>
      </c>
      <c r="I54" s="21">
        <f t="shared" si="6"/>
        <v>12.9</v>
      </c>
      <c r="J54" s="19">
        <v>16</v>
      </c>
      <c r="K54" s="19">
        <v>10</v>
      </c>
      <c r="L54" s="19">
        <v>6</v>
      </c>
      <c r="M54" s="19">
        <v>4</v>
      </c>
      <c r="N54" s="19"/>
      <c r="O54" s="19">
        <v>18</v>
      </c>
      <c r="P54" s="19">
        <v>20</v>
      </c>
      <c r="Q54" s="36">
        <f t="shared" si="8"/>
        <v>15.84</v>
      </c>
      <c r="R54" s="19">
        <v>12</v>
      </c>
      <c r="S54" s="19">
        <v>9</v>
      </c>
      <c r="T54" s="19">
        <v>12</v>
      </c>
      <c r="U54" s="19">
        <v>13</v>
      </c>
      <c r="V54" s="19"/>
      <c r="W54" s="89">
        <f t="shared" si="9"/>
        <v>14.370000000000001</v>
      </c>
      <c r="X54" s="76">
        <f t="shared" si="7"/>
        <v>15.31</v>
      </c>
    </row>
    <row r="55" spans="1:24">
      <c r="A55" s="19">
        <v>8</v>
      </c>
      <c r="B55" s="58" t="s">
        <v>144</v>
      </c>
      <c r="C55" s="19">
        <v>0</v>
      </c>
      <c r="D55" s="19">
        <v>12</v>
      </c>
      <c r="E55" s="19"/>
      <c r="F55" s="19">
        <v>16</v>
      </c>
      <c r="G55" s="19">
        <v>13</v>
      </c>
      <c r="H55" s="19">
        <v>20</v>
      </c>
      <c r="I55" s="21">
        <f t="shared" si="6"/>
        <v>12</v>
      </c>
      <c r="J55" s="19">
        <v>9</v>
      </c>
      <c r="K55" s="19">
        <v>10</v>
      </c>
      <c r="L55" s="19">
        <v>4</v>
      </c>
      <c r="M55" s="19">
        <v>3</v>
      </c>
      <c r="N55" s="19">
        <v>5</v>
      </c>
      <c r="O55" s="19">
        <v>11</v>
      </c>
      <c r="P55" s="19">
        <v>20</v>
      </c>
      <c r="Q55" s="36">
        <f t="shared" si="8"/>
        <v>13.13</v>
      </c>
      <c r="R55" s="19">
        <v>8</v>
      </c>
      <c r="S55" s="19">
        <v>1</v>
      </c>
      <c r="T55" s="19">
        <v>9</v>
      </c>
      <c r="U55" s="19">
        <v>12</v>
      </c>
      <c r="V55" s="19"/>
      <c r="W55" s="89">
        <f t="shared" si="9"/>
        <v>12.565000000000001</v>
      </c>
      <c r="X55" s="76">
        <f t="shared" si="7"/>
        <v>10.851944444444445</v>
      </c>
    </row>
    <row r="56" spans="1:24">
      <c r="A56" s="19">
        <v>9</v>
      </c>
      <c r="B56" s="58" t="s">
        <v>52</v>
      </c>
      <c r="C56" s="19">
        <v>1</v>
      </c>
      <c r="D56" s="19">
        <v>18</v>
      </c>
      <c r="E56" s="19">
        <v>4</v>
      </c>
      <c r="F56" s="19">
        <v>20</v>
      </c>
      <c r="G56" s="19">
        <v>13</v>
      </c>
      <c r="H56" s="19">
        <v>20</v>
      </c>
      <c r="I56" s="21">
        <f t="shared" si="6"/>
        <v>15.600000000000001</v>
      </c>
      <c r="J56" s="19">
        <v>15</v>
      </c>
      <c r="K56" s="19">
        <v>6</v>
      </c>
      <c r="L56" s="19">
        <v>8</v>
      </c>
      <c r="M56" s="19">
        <v>2</v>
      </c>
      <c r="N56" s="19"/>
      <c r="O56" s="19">
        <v>20</v>
      </c>
      <c r="P56" s="19">
        <v>20</v>
      </c>
      <c r="Q56" s="36">
        <f t="shared" si="8"/>
        <v>15.5</v>
      </c>
      <c r="R56" s="19">
        <v>11</v>
      </c>
      <c r="S56" s="19">
        <v>1</v>
      </c>
      <c r="T56" s="19"/>
      <c r="U56" s="19"/>
      <c r="V56" s="19"/>
      <c r="W56" s="89">
        <v>8</v>
      </c>
      <c r="X56" s="76">
        <f t="shared" si="7"/>
        <v>6.5694444444444446</v>
      </c>
    </row>
    <row r="57" spans="1:24">
      <c r="A57" s="19">
        <v>10</v>
      </c>
      <c r="B57" s="58" t="s">
        <v>53</v>
      </c>
      <c r="C57" s="19">
        <v>2</v>
      </c>
      <c r="D57" s="19">
        <v>15</v>
      </c>
      <c r="E57" s="19"/>
      <c r="F57" s="19">
        <v>14</v>
      </c>
      <c r="G57" s="19">
        <v>12</v>
      </c>
      <c r="H57" s="19">
        <v>20</v>
      </c>
      <c r="I57" s="21">
        <f t="shared" si="6"/>
        <v>13.700000000000001</v>
      </c>
      <c r="J57" s="19">
        <v>12</v>
      </c>
      <c r="K57" s="19">
        <v>6</v>
      </c>
      <c r="L57" s="19">
        <v>2</v>
      </c>
      <c r="M57" s="19">
        <v>5</v>
      </c>
      <c r="N57" s="19"/>
      <c r="O57" s="19">
        <v>12</v>
      </c>
      <c r="P57" s="19">
        <v>20</v>
      </c>
      <c r="Q57" s="36">
        <f t="shared" si="8"/>
        <v>11.780000000000001</v>
      </c>
      <c r="R57" s="19">
        <v>10</v>
      </c>
      <c r="S57" s="19"/>
      <c r="T57" s="19"/>
      <c r="U57" s="19">
        <v>14</v>
      </c>
      <c r="V57" s="19"/>
      <c r="W57" s="89">
        <f t="shared" si="9"/>
        <v>12.740000000000002</v>
      </c>
      <c r="X57" s="76">
        <f t="shared" si="7"/>
        <v>10.203333333333335</v>
      </c>
    </row>
    <row r="58" spans="1:24">
      <c r="A58" s="19">
        <v>11</v>
      </c>
      <c r="B58" s="58" t="s">
        <v>54</v>
      </c>
      <c r="C58" s="19">
        <v>1.5</v>
      </c>
      <c r="D58" s="19">
        <v>20</v>
      </c>
      <c r="E58" s="19"/>
      <c r="F58" s="19"/>
      <c r="G58" s="19">
        <v>17</v>
      </c>
      <c r="H58" s="19">
        <v>20</v>
      </c>
      <c r="I58" s="21">
        <f t="shared" si="6"/>
        <v>14.3</v>
      </c>
      <c r="J58" s="19">
        <v>18</v>
      </c>
      <c r="K58" s="19">
        <v>10</v>
      </c>
      <c r="L58" s="19">
        <v>5</v>
      </c>
      <c r="M58" s="19">
        <v>2</v>
      </c>
      <c r="N58" s="19"/>
      <c r="O58" s="19" t="s">
        <v>298</v>
      </c>
      <c r="P58" s="19">
        <v>15</v>
      </c>
      <c r="Q58" s="36">
        <f>+I58</f>
        <v>14.3</v>
      </c>
      <c r="R58" s="19">
        <v>12</v>
      </c>
      <c r="S58" s="19">
        <v>4</v>
      </c>
      <c r="T58" s="19">
        <v>16</v>
      </c>
      <c r="U58" s="19">
        <v>18</v>
      </c>
      <c r="V58" s="19"/>
      <c r="W58" s="89">
        <v>20</v>
      </c>
      <c r="X58" s="76">
        <f t="shared" si="7"/>
        <v>17.861111111111111</v>
      </c>
    </row>
    <row r="59" spans="1:24">
      <c r="A59" s="19">
        <v>12</v>
      </c>
      <c r="B59" s="58" t="s">
        <v>274</v>
      </c>
      <c r="C59" s="19">
        <v>1.5</v>
      </c>
      <c r="D59" s="19">
        <v>18</v>
      </c>
      <c r="E59" s="19">
        <v>4</v>
      </c>
      <c r="F59" s="19">
        <v>20</v>
      </c>
      <c r="G59" s="19">
        <v>14</v>
      </c>
      <c r="H59" s="19">
        <v>20</v>
      </c>
      <c r="I59" s="21">
        <f t="shared" si="6"/>
        <v>16.5</v>
      </c>
      <c r="J59" s="19">
        <v>15</v>
      </c>
      <c r="K59" s="19">
        <v>10</v>
      </c>
      <c r="L59" s="19">
        <v>9</v>
      </c>
      <c r="M59" s="19">
        <v>3</v>
      </c>
      <c r="N59" s="19"/>
      <c r="O59" s="19">
        <v>17</v>
      </c>
      <c r="P59" s="19">
        <v>20</v>
      </c>
      <c r="Q59" s="36">
        <f t="shared" si="8"/>
        <v>15.38</v>
      </c>
      <c r="R59" s="19">
        <v>12</v>
      </c>
      <c r="S59" s="19">
        <v>7</v>
      </c>
      <c r="T59" s="19">
        <v>20</v>
      </c>
      <c r="U59" s="19">
        <v>20</v>
      </c>
      <c r="V59" s="19"/>
      <c r="W59" s="89">
        <f t="shared" si="9"/>
        <v>15.940000000000001</v>
      </c>
      <c r="X59" s="76">
        <f t="shared" si="7"/>
        <v>17.414444444444445</v>
      </c>
    </row>
    <row r="60" spans="1:24">
      <c r="A60" s="19">
        <v>13</v>
      </c>
      <c r="B60" s="58" t="s">
        <v>275</v>
      </c>
      <c r="C60" s="19">
        <v>1.5</v>
      </c>
      <c r="D60" s="19">
        <v>12</v>
      </c>
      <c r="E60" s="19"/>
      <c r="F60" s="19">
        <v>20</v>
      </c>
      <c r="G60" s="19">
        <v>12</v>
      </c>
      <c r="H60" s="19">
        <v>20</v>
      </c>
      <c r="I60" s="21">
        <f t="shared" si="6"/>
        <v>13.5</v>
      </c>
      <c r="J60" s="19">
        <v>12</v>
      </c>
      <c r="K60" s="19">
        <v>10</v>
      </c>
      <c r="L60" s="19">
        <v>4</v>
      </c>
      <c r="M60" s="19">
        <v>3</v>
      </c>
      <c r="N60" s="19">
        <v>10</v>
      </c>
      <c r="O60" s="19">
        <v>15</v>
      </c>
      <c r="P60" s="19">
        <v>20</v>
      </c>
      <c r="Q60" s="36">
        <f t="shared" si="8"/>
        <v>17.03</v>
      </c>
      <c r="R60" s="19">
        <v>11</v>
      </c>
      <c r="S60" s="19">
        <v>1</v>
      </c>
      <c r="T60" s="19">
        <v>8</v>
      </c>
      <c r="U60" s="19">
        <v>10</v>
      </c>
      <c r="V60" s="19"/>
      <c r="W60" s="89">
        <f t="shared" si="9"/>
        <v>15.265000000000001</v>
      </c>
      <c r="X60" s="76">
        <f t="shared" si="7"/>
        <v>12.451944444444445</v>
      </c>
    </row>
    <row r="61" spans="1:24">
      <c r="A61" s="19">
        <v>14</v>
      </c>
      <c r="B61" s="58" t="s">
        <v>276</v>
      </c>
      <c r="C61" s="19"/>
      <c r="D61" s="19">
        <v>15</v>
      </c>
      <c r="E61" s="19"/>
      <c r="F61" s="19">
        <v>13</v>
      </c>
      <c r="G61" s="19">
        <v>12</v>
      </c>
      <c r="H61" s="19">
        <v>10.009000900090008</v>
      </c>
      <c r="I61" s="21">
        <f t="shared" si="6"/>
        <v>9.6018001800180031</v>
      </c>
      <c r="J61" s="19"/>
      <c r="K61" s="19">
        <v>8</v>
      </c>
      <c r="L61" s="19">
        <v>4</v>
      </c>
      <c r="M61" s="19">
        <v>4</v>
      </c>
      <c r="N61" s="19"/>
      <c r="O61" s="19">
        <v>5</v>
      </c>
      <c r="P61" s="19">
        <v>10</v>
      </c>
      <c r="Q61" s="36">
        <f t="shared" si="8"/>
        <v>6.73</v>
      </c>
      <c r="R61" s="19"/>
      <c r="S61" s="19"/>
      <c r="T61" s="19"/>
      <c r="U61" s="19"/>
      <c r="V61" s="19"/>
      <c r="W61" s="89">
        <v>8</v>
      </c>
      <c r="X61" s="76">
        <f t="shared" si="7"/>
        <v>4</v>
      </c>
    </row>
    <row r="62" spans="1:24">
      <c r="A62" s="19">
        <v>15</v>
      </c>
      <c r="B62" s="56" t="s">
        <v>235</v>
      </c>
      <c r="C62" s="19"/>
      <c r="D62" s="19"/>
      <c r="E62" s="19"/>
      <c r="F62" s="19"/>
      <c r="G62" s="19"/>
      <c r="H62" s="19"/>
      <c r="I62" s="21">
        <f t="shared" si="6"/>
        <v>0</v>
      </c>
      <c r="J62" s="19"/>
      <c r="K62" s="19"/>
      <c r="L62" s="19"/>
      <c r="M62" s="19"/>
      <c r="N62" s="19"/>
      <c r="O62" s="19"/>
      <c r="P62" s="19">
        <v>0</v>
      </c>
      <c r="Q62" s="36">
        <f t="shared" si="8"/>
        <v>0</v>
      </c>
      <c r="R62" s="19"/>
      <c r="S62" s="19"/>
      <c r="T62" s="19"/>
      <c r="U62" s="19"/>
      <c r="V62" s="19"/>
      <c r="W62" s="89"/>
      <c r="X62" s="76">
        <f t="shared" si="7"/>
        <v>0</v>
      </c>
    </row>
    <row r="63" spans="1:24">
      <c r="A63" s="19">
        <v>16</v>
      </c>
      <c r="B63" s="58" t="s">
        <v>277</v>
      </c>
      <c r="C63" s="19">
        <v>1.5</v>
      </c>
      <c r="D63" s="19">
        <v>15</v>
      </c>
      <c r="E63" s="19"/>
      <c r="F63" s="19"/>
      <c r="G63" s="19">
        <v>14</v>
      </c>
      <c r="H63" s="19">
        <v>20</v>
      </c>
      <c r="I63" s="21">
        <f t="shared" si="6"/>
        <v>12.6</v>
      </c>
      <c r="J63" s="19"/>
      <c r="K63" s="19"/>
      <c r="L63" s="19"/>
      <c r="M63" s="19"/>
      <c r="N63" s="19"/>
      <c r="O63" s="19">
        <v>13</v>
      </c>
      <c r="P63" s="19">
        <v>10</v>
      </c>
      <c r="Q63" s="36">
        <f t="shared" si="8"/>
        <v>6.8500000000000005</v>
      </c>
      <c r="R63" s="19">
        <v>12</v>
      </c>
      <c r="S63" s="19"/>
      <c r="T63" s="19"/>
      <c r="U63" s="19"/>
      <c r="V63" s="19"/>
      <c r="W63" s="89">
        <v>8</v>
      </c>
      <c r="X63" s="76">
        <f t="shared" si="7"/>
        <v>6.5</v>
      </c>
    </row>
    <row r="64" spans="1:24">
      <c r="A64" s="19">
        <v>17</v>
      </c>
      <c r="B64" s="58" t="s">
        <v>9</v>
      </c>
      <c r="C64" s="19"/>
      <c r="D64" s="19">
        <v>14</v>
      </c>
      <c r="E64" s="19">
        <v>1</v>
      </c>
      <c r="F64" s="19"/>
      <c r="G64" s="19">
        <v>10</v>
      </c>
      <c r="H64" s="19">
        <v>20</v>
      </c>
      <c r="I64" s="21">
        <f t="shared" si="6"/>
        <v>9.8000000000000007</v>
      </c>
      <c r="J64" s="19">
        <v>12</v>
      </c>
      <c r="K64" s="19"/>
      <c r="L64" s="19"/>
      <c r="M64" s="19"/>
      <c r="N64" s="19"/>
      <c r="O64" s="19"/>
      <c r="P64" s="19">
        <v>5</v>
      </c>
      <c r="Q64" s="36">
        <f t="shared" si="8"/>
        <v>1.7</v>
      </c>
      <c r="R64" s="19"/>
      <c r="S64" s="19"/>
      <c r="T64" s="19"/>
      <c r="U64" s="19"/>
      <c r="V64" s="19"/>
      <c r="W64" s="89"/>
      <c r="X64" s="76">
        <f t="shared" si="7"/>
        <v>0</v>
      </c>
    </row>
    <row r="65" spans="1:24" ht="16.5" customHeight="1">
      <c r="A65" s="19">
        <v>18</v>
      </c>
      <c r="B65" s="58" t="s">
        <v>10</v>
      </c>
      <c r="C65" s="19"/>
      <c r="D65" s="19"/>
      <c r="E65" s="19"/>
      <c r="F65" s="19"/>
      <c r="G65" s="19"/>
      <c r="H65" s="19">
        <v>10</v>
      </c>
      <c r="I65" s="21">
        <f t="shared" si="6"/>
        <v>2</v>
      </c>
      <c r="J65" s="19"/>
      <c r="K65" s="19"/>
      <c r="L65" s="19"/>
      <c r="M65" s="19"/>
      <c r="N65" s="19"/>
      <c r="O65" s="19"/>
      <c r="P65" s="19">
        <v>0</v>
      </c>
      <c r="Q65" s="36">
        <f t="shared" si="8"/>
        <v>0</v>
      </c>
      <c r="R65" s="19"/>
      <c r="S65" s="19"/>
      <c r="T65" s="19"/>
      <c r="U65" s="19"/>
      <c r="V65" s="19"/>
      <c r="W65" s="89"/>
      <c r="X65" s="76">
        <f t="shared" si="7"/>
        <v>0</v>
      </c>
    </row>
    <row r="66" spans="1:24">
      <c r="A66" s="29"/>
      <c r="B66" s="59"/>
      <c r="C66" s="29"/>
      <c r="D66" s="29"/>
      <c r="E66" s="29"/>
      <c r="F66" s="29"/>
      <c r="G66" s="29"/>
      <c r="H66" s="29"/>
      <c r="I66" s="30"/>
      <c r="J66" s="29">
        <v>18</v>
      </c>
      <c r="K66" s="29">
        <v>10</v>
      </c>
      <c r="L66" s="29">
        <v>12</v>
      </c>
      <c r="M66" s="29">
        <v>5</v>
      </c>
      <c r="N66" s="29">
        <v>5</v>
      </c>
      <c r="O66" s="29">
        <v>20</v>
      </c>
      <c r="P66" s="29">
        <v>20</v>
      </c>
      <c r="Q66" s="78">
        <f t="shared" si="8"/>
        <v>20</v>
      </c>
      <c r="X66" s="76">
        <f t="shared" si="7"/>
        <v>0</v>
      </c>
    </row>
    <row r="67" spans="1:24">
      <c r="A67" s="29" t="s">
        <v>91</v>
      </c>
      <c r="B67" s="59" t="s">
        <v>92</v>
      </c>
      <c r="C67" s="29"/>
      <c r="D67" s="29"/>
      <c r="E67" s="29"/>
      <c r="F67" s="29"/>
      <c r="G67" s="29"/>
      <c r="H67" s="29"/>
      <c r="I67" s="30"/>
      <c r="J67" s="29" t="s">
        <v>272</v>
      </c>
      <c r="K67" s="29" t="s">
        <v>94</v>
      </c>
      <c r="L67" s="29"/>
      <c r="M67" s="29" t="s">
        <v>273</v>
      </c>
      <c r="N67" s="29"/>
      <c r="O67" s="29"/>
      <c r="P67" s="29"/>
      <c r="Q67" s="39"/>
      <c r="R67" s="1" t="s">
        <v>218</v>
      </c>
      <c r="S67" s="1" t="s">
        <v>223</v>
      </c>
    </row>
    <row r="68" spans="1:24">
      <c r="B68" s="59" t="s">
        <v>93</v>
      </c>
      <c r="J68" s="1" t="s">
        <v>272</v>
      </c>
      <c r="K68" s="1" t="s">
        <v>95</v>
      </c>
      <c r="M68" s="1" t="s">
        <v>273</v>
      </c>
      <c r="R68" s="1" t="s">
        <v>219</v>
      </c>
      <c r="S68" s="1" t="s">
        <v>224</v>
      </c>
    </row>
    <row r="69" spans="1:24">
      <c r="B69" s="59"/>
    </row>
    <row r="70" spans="1:24">
      <c r="A70" s="19"/>
      <c r="B70" s="58" t="s">
        <v>198</v>
      </c>
      <c r="C70" s="19"/>
      <c r="D70" s="19"/>
      <c r="E70" s="19"/>
      <c r="F70" s="19"/>
      <c r="G70" s="19"/>
      <c r="H70" s="19"/>
      <c r="I70" s="21"/>
      <c r="J70" s="19"/>
      <c r="K70" s="27">
        <v>8</v>
      </c>
      <c r="L70" s="27">
        <v>12</v>
      </c>
      <c r="M70" s="27">
        <v>10</v>
      </c>
      <c r="N70" s="27">
        <v>5</v>
      </c>
      <c r="O70" s="35">
        <v>0.45</v>
      </c>
      <c r="P70" s="35">
        <v>0.1</v>
      </c>
      <c r="Q70" s="77"/>
      <c r="R70" s="26">
        <v>12</v>
      </c>
      <c r="S70" s="26">
        <v>9</v>
      </c>
    </row>
    <row r="71" spans="1:24">
      <c r="K71" s="26" t="s">
        <v>210</v>
      </c>
      <c r="L71" s="26" t="s">
        <v>283</v>
      </c>
      <c r="M71" s="26" t="s">
        <v>208</v>
      </c>
      <c r="N71" s="26" t="s">
        <v>209</v>
      </c>
      <c r="O71" s="1" t="s">
        <v>245</v>
      </c>
      <c r="P71" s="1" t="s">
        <v>246</v>
      </c>
      <c r="Q71" s="36" t="s">
        <v>247</v>
      </c>
      <c r="R71" s="27" t="s">
        <v>261</v>
      </c>
      <c r="S71" s="27" t="s">
        <v>262</v>
      </c>
      <c r="T71" s="20" t="s">
        <v>220</v>
      </c>
      <c r="U71" s="20" t="s">
        <v>222</v>
      </c>
      <c r="V71" s="20" t="s">
        <v>221</v>
      </c>
      <c r="W71" s="88" t="s">
        <v>226</v>
      </c>
      <c r="X71" s="75" t="s">
        <v>227</v>
      </c>
    </row>
    <row r="72" spans="1:24">
      <c r="A72" s="19">
        <v>1</v>
      </c>
      <c r="B72" s="60" t="s">
        <v>126</v>
      </c>
      <c r="C72" s="19">
        <v>1.5</v>
      </c>
      <c r="D72" s="19">
        <v>20</v>
      </c>
      <c r="E72" s="19">
        <v>4</v>
      </c>
      <c r="F72" s="19">
        <v>14</v>
      </c>
      <c r="G72" s="19">
        <v>20</v>
      </c>
      <c r="H72" s="19">
        <v>20.012004801920767</v>
      </c>
      <c r="I72" s="21">
        <f t="shared" si="6"/>
        <v>18.502400960384154</v>
      </c>
      <c r="J72" s="19"/>
      <c r="K72" s="19">
        <v>6</v>
      </c>
      <c r="L72" s="19">
        <v>5</v>
      </c>
      <c r="M72" s="19">
        <v>7</v>
      </c>
      <c r="N72" s="19">
        <v>4</v>
      </c>
      <c r="O72" s="19">
        <v>18</v>
      </c>
      <c r="P72" s="72">
        <v>20</v>
      </c>
      <c r="Q72" s="36">
        <f t="shared" ref="Q72:Q90" si="10">+P72*0.1+O72*0.45+(N72/5+M72/10+L72/12+K72/8)/4*20*0.45</f>
        <v>16.100000000000001</v>
      </c>
      <c r="R72" s="19">
        <v>5</v>
      </c>
      <c r="S72" s="19"/>
      <c r="T72" s="19"/>
      <c r="U72" s="19">
        <v>15</v>
      </c>
      <c r="V72" s="19"/>
      <c r="W72" s="89">
        <f>AVERAGE(Q72,I72)</f>
        <v>17.30120048019208</v>
      </c>
      <c r="X72" s="76">
        <f t="shared" ref="X72:X91" si="11">+(R72/12*20+S72/9*20+T72+U72)/4*0.5+W72*0.5</f>
        <v>11.567266906762708</v>
      </c>
    </row>
    <row r="73" spans="1:24">
      <c r="A73" s="19">
        <v>2</v>
      </c>
      <c r="B73" s="60" t="s">
        <v>127</v>
      </c>
      <c r="C73" s="19">
        <v>1.5</v>
      </c>
      <c r="D73" s="19">
        <v>20</v>
      </c>
      <c r="E73" s="19">
        <v>6</v>
      </c>
      <c r="F73" s="19">
        <v>14</v>
      </c>
      <c r="G73" s="19">
        <v>12</v>
      </c>
      <c r="H73" s="19">
        <v>20.012004801920767</v>
      </c>
      <c r="I73" s="21">
        <f t="shared" si="6"/>
        <v>16.102400960384156</v>
      </c>
      <c r="J73" s="19"/>
      <c r="K73" s="19">
        <v>8</v>
      </c>
      <c r="L73" s="19">
        <v>10</v>
      </c>
      <c r="M73" s="19">
        <v>10</v>
      </c>
      <c r="N73" s="19">
        <v>4</v>
      </c>
      <c r="O73" s="19">
        <v>20</v>
      </c>
      <c r="P73" s="72">
        <v>20</v>
      </c>
      <c r="Q73" s="36">
        <f t="shared" si="10"/>
        <v>19.175000000000001</v>
      </c>
      <c r="R73" s="19"/>
      <c r="S73" s="19">
        <v>8</v>
      </c>
      <c r="T73" s="19">
        <v>16</v>
      </c>
      <c r="U73" s="19">
        <v>12</v>
      </c>
      <c r="V73" s="19"/>
      <c r="W73" s="89">
        <f>AVERAGE(Q73,I73)</f>
        <v>17.638700480192078</v>
      </c>
      <c r="X73" s="76">
        <f t="shared" si="11"/>
        <v>14.541572462318261</v>
      </c>
    </row>
    <row r="74" spans="1:24" ht="18" customHeight="1">
      <c r="A74" s="19">
        <v>3</v>
      </c>
      <c r="B74" s="60" t="s">
        <v>192</v>
      </c>
      <c r="C74" s="19">
        <v>1.5</v>
      </c>
      <c r="D74" s="19">
        <v>12</v>
      </c>
      <c r="E74" s="19">
        <v>6</v>
      </c>
      <c r="F74" s="19">
        <v>13</v>
      </c>
      <c r="G74" s="19">
        <v>19</v>
      </c>
      <c r="H74" s="19">
        <v>20.012004801920767</v>
      </c>
      <c r="I74" s="21">
        <f t="shared" si="6"/>
        <v>18.002400960384154</v>
      </c>
      <c r="J74" s="19"/>
      <c r="K74" s="19">
        <v>8</v>
      </c>
      <c r="L74" s="19">
        <v>8</v>
      </c>
      <c r="M74" s="19">
        <v>7</v>
      </c>
      <c r="N74" s="19">
        <v>3</v>
      </c>
      <c r="O74" s="19">
        <v>15</v>
      </c>
      <c r="P74" s="72">
        <v>20</v>
      </c>
      <c r="Q74" s="36">
        <f t="shared" si="10"/>
        <v>15.425000000000001</v>
      </c>
      <c r="R74" s="19">
        <v>12</v>
      </c>
      <c r="S74" s="19">
        <v>7</v>
      </c>
      <c r="T74" s="19">
        <v>15</v>
      </c>
      <c r="U74" s="19">
        <v>12</v>
      </c>
      <c r="V74" s="19"/>
      <c r="W74" s="89">
        <f>AVERAGE(Q74,I74)</f>
        <v>16.713700480192077</v>
      </c>
      <c r="X74" s="76">
        <f t="shared" si="11"/>
        <v>16.176294684540483</v>
      </c>
    </row>
    <row r="75" spans="1:24">
      <c r="A75" s="19">
        <v>4</v>
      </c>
      <c r="B75" s="60" t="s">
        <v>193</v>
      </c>
      <c r="C75" s="19">
        <v>1.5</v>
      </c>
      <c r="D75" s="19">
        <v>20</v>
      </c>
      <c r="E75" s="19">
        <v>4</v>
      </c>
      <c r="F75" s="19">
        <v>16</v>
      </c>
      <c r="G75" s="19">
        <v>12</v>
      </c>
      <c r="H75" s="19">
        <v>20.012004801920767</v>
      </c>
      <c r="I75" s="21">
        <f t="shared" si="6"/>
        <v>15.502400960384154</v>
      </c>
      <c r="J75" s="19"/>
      <c r="K75" s="19">
        <v>8</v>
      </c>
      <c r="L75" s="19">
        <v>9</v>
      </c>
      <c r="M75" s="19">
        <v>6</v>
      </c>
      <c r="N75" s="19">
        <v>6</v>
      </c>
      <c r="O75" s="19">
        <v>11</v>
      </c>
      <c r="P75" s="72">
        <v>20</v>
      </c>
      <c r="Q75" s="36">
        <f t="shared" si="10"/>
        <v>14.9375</v>
      </c>
      <c r="R75" s="19">
        <v>12</v>
      </c>
      <c r="S75" s="19">
        <v>6</v>
      </c>
      <c r="T75" s="19">
        <v>15</v>
      </c>
      <c r="U75" s="19">
        <v>14</v>
      </c>
      <c r="V75" s="19"/>
      <c r="W75" s="89">
        <f>AVERAGE(Q75,I75)</f>
        <v>15.219950480192077</v>
      </c>
      <c r="X75" s="76">
        <f t="shared" si="11"/>
        <v>15.401641906762706</v>
      </c>
    </row>
    <row r="76" spans="1:24">
      <c r="A76" s="19">
        <v>5</v>
      </c>
      <c r="B76" s="60" t="s">
        <v>197</v>
      </c>
      <c r="C76" s="19">
        <v>1.5</v>
      </c>
      <c r="D76" s="19">
        <v>11</v>
      </c>
      <c r="E76" s="19">
        <v>5</v>
      </c>
      <c r="F76" s="19">
        <v>11</v>
      </c>
      <c r="G76" s="19"/>
      <c r="H76" s="19">
        <v>20.012004801920767</v>
      </c>
      <c r="I76" s="21">
        <f t="shared" si="6"/>
        <v>9.7024009603841534</v>
      </c>
      <c r="J76" s="19"/>
      <c r="K76" s="19">
        <v>8</v>
      </c>
      <c r="L76" s="19">
        <v>7</v>
      </c>
      <c r="M76" s="19">
        <v>3</v>
      </c>
      <c r="N76" s="19">
        <v>4</v>
      </c>
      <c r="O76" s="19">
        <v>10</v>
      </c>
      <c r="P76" s="72">
        <v>20</v>
      </c>
      <c r="Q76" s="36">
        <f t="shared" si="10"/>
        <v>12.537500000000001</v>
      </c>
      <c r="R76" s="19"/>
      <c r="S76" s="19">
        <v>6</v>
      </c>
      <c r="T76" s="19">
        <v>15</v>
      </c>
      <c r="U76" s="19">
        <v>12</v>
      </c>
      <c r="V76" s="19"/>
      <c r="W76" s="89">
        <v>15</v>
      </c>
      <c r="X76" s="76">
        <f t="shared" si="11"/>
        <v>12.541666666666666</v>
      </c>
    </row>
    <row r="77" spans="1:24">
      <c r="A77" s="19">
        <v>7</v>
      </c>
      <c r="B77" s="60" t="s">
        <v>194</v>
      </c>
      <c r="C77" s="19">
        <v>1</v>
      </c>
      <c r="D77" s="19"/>
      <c r="E77" s="19">
        <v>1</v>
      </c>
      <c r="F77" s="19">
        <v>15</v>
      </c>
      <c r="G77" s="19">
        <v>10</v>
      </c>
      <c r="H77" s="19">
        <v>0</v>
      </c>
      <c r="I77" s="21">
        <f t="shared" si="6"/>
        <v>6.9</v>
      </c>
      <c r="J77" s="19"/>
      <c r="K77" s="19"/>
      <c r="L77" s="19"/>
      <c r="M77" s="19">
        <v>7</v>
      </c>
      <c r="N77" s="19"/>
      <c r="O77" s="19">
        <v>12</v>
      </c>
      <c r="P77" s="72">
        <v>0</v>
      </c>
      <c r="Q77" s="36">
        <f t="shared" si="10"/>
        <v>6.9750000000000005</v>
      </c>
      <c r="R77" s="19"/>
      <c r="S77" s="19">
        <v>9</v>
      </c>
      <c r="T77" s="19"/>
      <c r="U77" s="19"/>
      <c r="V77" s="19"/>
      <c r="W77" s="89">
        <v>7</v>
      </c>
      <c r="X77" s="76">
        <f t="shared" si="11"/>
        <v>6</v>
      </c>
    </row>
    <row r="78" spans="1:24">
      <c r="A78" s="19">
        <v>8</v>
      </c>
      <c r="B78" s="60" t="s">
        <v>238</v>
      </c>
      <c r="C78" s="19">
        <v>1.5</v>
      </c>
      <c r="D78" s="19">
        <v>20</v>
      </c>
      <c r="E78" s="19">
        <v>4</v>
      </c>
      <c r="F78" s="19">
        <v>14</v>
      </c>
      <c r="G78" s="19">
        <v>11</v>
      </c>
      <c r="H78" s="19">
        <v>20.012004801920767</v>
      </c>
      <c r="I78" s="21">
        <f t="shared" si="6"/>
        <v>14.902400960384153</v>
      </c>
      <c r="J78" s="19"/>
      <c r="K78" s="19">
        <v>8</v>
      </c>
      <c r="L78" s="19">
        <v>8</v>
      </c>
      <c r="M78" s="19">
        <v>9</v>
      </c>
      <c r="N78" s="19">
        <v>3</v>
      </c>
      <c r="O78" s="19">
        <v>18</v>
      </c>
      <c r="P78" s="72">
        <v>20</v>
      </c>
      <c r="Q78" s="36">
        <f t="shared" si="10"/>
        <v>17.225000000000001</v>
      </c>
      <c r="R78" s="19"/>
      <c r="S78" s="19">
        <v>8</v>
      </c>
      <c r="T78" s="19">
        <v>16</v>
      </c>
      <c r="U78" s="19">
        <v>15</v>
      </c>
      <c r="V78" s="19"/>
      <c r="W78" s="89">
        <f>AVERAGE(Q78,I78)</f>
        <v>16.063700480192075</v>
      </c>
      <c r="X78" s="76">
        <f t="shared" si="11"/>
        <v>14.129072462318259</v>
      </c>
    </row>
    <row r="79" spans="1:24">
      <c r="A79" s="19">
        <v>9</v>
      </c>
      <c r="B79" s="60" t="s">
        <v>239</v>
      </c>
      <c r="C79" s="19">
        <v>1.5</v>
      </c>
      <c r="D79" s="19">
        <v>18</v>
      </c>
      <c r="E79" s="19">
        <v>2</v>
      </c>
      <c r="F79" s="19"/>
      <c r="G79" s="19">
        <v>12</v>
      </c>
      <c r="H79" s="19">
        <v>13.33733493397359</v>
      </c>
      <c r="I79" s="21">
        <f t="shared" si="6"/>
        <v>11.567466986794718</v>
      </c>
      <c r="J79" s="19"/>
      <c r="K79" s="19">
        <v>5</v>
      </c>
      <c r="L79" s="19">
        <v>6</v>
      </c>
      <c r="M79" s="19">
        <v>6</v>
      </c>
      <c r="N79" s="19">
        <v>3</v>
      </c>
      <c r="O79" s="19">
        <v>11</v>
      </c>
      <c r="P79" s="72">
        <v>5</v>
      </c>
      <c r="Q79" s="36">
        <f t="shared" si="10"/>
        <v>10.68125</v>
      </c>
      <c r="R79" s="19">
        <v>7</v>
      </c>
      <c r="S79" s="19">
        <v>5</v>
      </c>
      <c r="T79" s="19">
        <v>8</v>
      </c>
      <c r="U79" s="19">
        <v>14</v>
      </c>
      <c r="V79" s="19">
        <v>2</v>
      </c>
      <c r="W79" s="89"/>
      <c r="X79" s="76">
        <f t="shared" si="11"/>
        <v>5.5972222222222223</v>
      </c>
    </row>
    <row r="80" spans="1:24">
      <c r="A80" s="19">
        <v>10</v>
      </c>
      <c r="B80" s="60" t="s">
        <v>240</v>
      </c>
      <c r="C80" s="19">
        <v>2</v>
      </c>
      <c r="D80" s="19"/>
      <c r="E80" s="19"/>
      <c r="F80" s="19"/>
      <c r="G80" s="19">
        <v>10</v>
      </c>
      <c r="H80" s="19">
        <v>6.6746698679471788</v>
      </c>
      <c r="I80" s="21">
        <f t="shared" si="6"/>
        <v>7.3349339735894361</v>
      </c>
      <c r="J80" s="19"/>
      <c r="K80" s="19"/>
      <c r="L80" s="19"/>
      <c r="M80" s="19"/>
      <c r="N80" s="19"/>
      <c r="O80" s="19"/>
      <c r="P80" s="72">
        <v>0</v>
      </c>
      <c r="Q80" s="36">
        <f t="shared" si="10"/>
        <v>0</v>
      </c>
      <c r="R80" s="19"/>
      <c r="S80" s="19"/>
      <c r="T80" s="19"/>
      <c r="U80" s="19"/>
      <c r="V80" s="19"/>
      <c r="W80" s="89"/>
      <c r="X80" s="76">
        <f t="shared" si="11"/>
        <v>0</v>
      </c>
    </row>
    <row r="81" spans="1:25">
      <c r="A81" s="19"/>
      <c r="B81" s="48" t="s">
        <v>284</v>
      </c>
      <c r="C81" s="19"/>
      <c r="D81" s="19"/>
      <c r="E81" s="19"/>
      <c r="F81" s="19"/>
      <c r="G81" s="19"/>
      <c r="H81" s="19"/>
      <c r="I81" s="21">
        <f t="shared" si="6"/>
        <v>0</v>
      </c>
      <c r="J81" s="19"/>
      <c r="K81" s="19"/>
      <c r="L81" s="19"/>
      <c r="M81" s="19"/>
      <c r="N81" s="19"/>
      <c r="O81" s="19"/>
      <c r="P81" s="72">
        <v>0</v>
      </c>
      <c r="Q81" s="36">
        <f t="shared" si="10"/>
        <v>0</v>
      </c>
      <c r="R81" s="19"/>
      <c r="S81" s="19"/>
      <c r="T81" s="19"/>
      <c r="U81" s="19"/>
      <c r="V81" s="19"/>
      <c r="W81" s="89"/>
      <c r="X81" s="76">
        <f t="shared" si="11"/>
        <v>0</v>
      </c>
    </row>
    <row r="82" spans="1:25">
      <c r="A82" s="19">
        <v>11</v>
      </c>
      <c r="B82" s="60" t="s">
        <v>241</v>
      </c>
      <c r="C82" s="19">
        <v>1.5</v>
      </c>
      <c r="D82" s="19">
        <v>20</v>
      </c>
      <c r="E82" s="19">
        <v>9</v>
      </c>
      <c r="F82" s="19">
        <v>17</v>
      </c>
      <c r="G82" s="19">
        <v>19</v>
      </c>
      <c r="H82" s="19">
        <v>20.012004801920767</v>
      </c>
      <c r="I82" s="21">
        <f t="shared" si="6"/>
        <v>20.402400960384156</v>
      </c>
      <c r="J82" s="19"/>
      <c r="K82" s="19">
        <v>8</v>
      </c>
      <c r="L82" s="19">
        <v>10</v>
      </c>
      <c r="M82" s="19">
        <v>10</v>
      </c>
      <c r="N82" s="19">
        <v>4</v>
      </c>
      <c r="O82" s="19">
        <v>20</v>
      </c>
      <c r="P82" s="72">
        <v>20</v>
      </c>
      <c r="Q82" s="36">
        <f t="shared" si="10"/>
        <v>19.175000000000001</v>
      </c>
      <c r="R82" s="19"/>
      <c r="S82" s="19">
        <v>7</v>
      </c>
      <c r="T82" s="19">
        <v>17</v>
      </c>
      <c r="U82" s="19">
        <v>16</v>
      </c>
      <c r="V82" s="19"/>
      <c r="W82" s="89">
        <f>AVERAGE(Q82,I82)</f>
        <v>19.788700480192077</v>
      </c>
      <c r="X82" s="76">
        <f t="shared" si="11"/>
        <v>15.963794684540483</v>
      </c>
    </row>
    <row r="83" spans="1:25">
      <c r="A83" s="19">
        <v>12</v>
      </c>
      <c r="B83" s="56" t="s">
        <v>236</v>
      </c>
      <c r="C83" s="19"/>
      <c r="D83" s="19"/>
      <c r="E83" s="19"/>
      <c r="F83" s="19"/>
      <c r="G83" s="19"/>
      <c r="H83" s="19"/>
      <c r="I83" s="21">
        <f t="shared" si="6"/>
        <v>0</v>
      </c>
      <c r="J83" s="19"/>
      <c r="K83" s="19">
        <v>4</v>
      </c>
      <c r="L83" s="19">
        <v>2</v>
      </c>
      <c r="M83" s="19">
        <v>0.5</v>
      </c>
      <c r="N83" s="19">
        <v>4</v>
      </c>
      <c r="O83" s="19">
        <v>9</v>
      </c>
      <c r="P83" s="72">
        <v>15</v>
      </c>
      <c r="Q83" s="36">
        <f t="shared" si="10"/>
        <v>8.9625000000000004</v>
      </c>
      <c r="R83" s="19"/>
      <c r="S83" s="19"/>
      <c r="T83" s="19"/>
      <c r="U83" s="19"/>
      <c r="V83" s="19"/>
      <c r="W83" s="89"/>
      <c r="X83" s="76">
        <f t="shared" si="11"/>
        <v>0</v>
      </c>
    </row>
    <row r="84" spans="1:25">
      <c r="A84" s="19">
        <v>13</v>
      </c>
      <c r="B84" s="60" t="s">
        <v>242</v>
      </c>
      <c r="C84" s="19">
        <v>0</v>
      </c>
      <c r="D84" s="19">
        <v>14</v>
      </c>
      <c r="E84" s="19"/>
      <c r="F84" s="19">
        <v>10</v>
      </c>
      <c r="G84" s="19">
        <v>10</v>
      </c>
      <c r="H84" s="19">
        <v>0</v>
      </c>
      <c r="I84" s="21">
        <f t="shared" si="6"/>
        <v>6.4</v>
      </c>
      <c r="J84" s="19"/>
      <c r="K84" s="19">
        <v>4</v>
      </c>
      <c r="L84" s="19"/>
      <c r="M84" s="19"/>
      <c r="N84" s="19">
        <v>5</v>
      </c>
      <c r="O84" s="19">
        <v>13</v>
      </c>
      <c r="P84" s="72">
        <v>5</v>
      </c>
      <c r="Q84" s="36">
        <f t="shared" si="10"/>
        <v>9.7250000000000014</v>
      </c>
      <c r="R84" s="19">
        <v>8</v>
      </c>
      <c r="S84" s="19">
        <v>9</v>
      </c>
      <c r="T84" s="19"/>
      <c r="U84" s="19"/>
      <c r="V84" s="19">
        <v>2</v>
      </c>
      <c r="W84" s="89">
        <v>10</v>
      </c>
      <c r="X84" s="76">
        <f t="shared" si="11"/>
        <v>9.1666666666666661</v>
      </c>
    </row>
    <row r="85" spans="1:25">
      <c r="A85" s="19">
        <v>14</v>
      </c>
      <c r="B85" s="60" t="s">
        <v>266</v>
      </c>
      <c r="C85" s="19">
        <v>1.5</v>
      </c>
      <c r="D85" s="19"/>
      <c r="E85" s="19">
        <v>4</v>
      </c>
      <c r="F85" s="19"/>
      <c r="G85" s="19">
        <v>13</v>
      </c>
      <c r="H85" s="19">
        <v>13.33733493397359</v>
      </c>
      <c r="I85" s="21">
        <f t="shared" si="6"/>
        <v>10.967466986794719</v>
      </c>
      <c r="J85" s="19"/>
      <c r="K85" s="19">
        <v>7</v>
      </c>
      <c r="L85" s="19"/>
      <c r="M85" s="19">
        <v>7</v>
      </c>
      <c r="N85" s="19">
        <v>5</v>
      </c>
      <c r="O85" s="19">
        <v>18</v>
      </c>
      <c r="P85" s="72">
        <v>10</v>
      </c>
      <c r="Q85" s="36">
        <f t="shared" si="10"/>
        <v>14.893750000000001</v>
      </c>
      <c r="R85" s="19"/>
      <c r="S85" s="19">
        <v>8</v>
      </c>
      <c r="T85" s="19">
        <v>13</v>
      </c>
      <c r="U85" s="19">
        <v>13</v>
      </c>
      <c r="V85" s="19"/>
      <c r="W85" s="89">
        <f>AVERAGE(Q85,I85)</f>
        <v>12.93060849339736</v>
      </c>
      <c r="X85" s="76">
        <f t="shared" si="11"/>
        <v>11.937526468920902</v>
      </c>
    </row>
    <row r="86" spans="1:25">
      <c r="A86" s="19">
        <v>15</v>
      </c>
      <c r="B86" s="60" t="s">
        <v>267</v>
      </c>
      <c r="C86" s="19">
        <v>1.5</v>
      </c>
      <c r="D86" s="19">
        <v>2</v>
      </c>
      <c r="E86" s="19">
        <v>2</v>
      </c>
      <c r="F86" s="19">
        <v>12</v>
      </c>
      <c r="G86" s="19">
        <v>13</v>
      </c>
      <c r="H86" s="19">
        <v>20.012004801920767</v>
      </c>
      <c r="I86" s="21">
        <f t="shared" si="6"/>
        <v>12.902400960384153</v>
      </c>
      <c r="J86" s="19"/>
      <c r="K86" s="19">
        <v>8</v>
      </c>
      <c r="L86" s="19">
        <v>7</v>
      </c>
      <c r="M86" s="19">
        <v>7</v>
      </c>
      <c r="N86" s="19"/>
      <c r="O86" s="19">
        <v>12</v>
      </c>
      <c r="P86" s="72">
        <v>15</v>
      </c>
      <c r="Q86" s="36">
        <f t="shared" si="10"/>
        <v>12.037500000000001</v>
      </c>
      <c r="R86" s="19">
        <v>12</v>
      </c>
      <c r="S86" s="19">
        <v>8</v>
      </c>
      <c r="T86" s="19">
        <v>13</v>
      </c>
      <c r="U86" s="19">
        <v>14</v>
      </c>
      <c r="V86" s="19"/>
      <c r="W86" s="89">
        <f>AVERAGE(Q86,I86)</f>
        <v>12.469950480192077</v>
      </c>
      <c r="X86" s="76">
        <f t="shared" si="11"/>
        <v>14.332197462318259</v>
      </c>
    </row>
    <row r="87" spans="1:25">
      <c r="A87" s="19">
        <v>16</v>
      </c>
      <c r="B87" s="60" t="s">
        <v>268</v>
      </c>
      <c r="C87" s="19">
        <v>2</v>
      </c>
      <c r="D87" s="19">
        <v>15</v>
      </c>
      <c r="E87" s="19">
        <v>2</v>
      </c>
      <c r="F87" s="19">
        <v>12</v>
      </c>
      <c r="G87" s="19">
        <v>13</v>
      </c>
      <c r="H87" s="19">
        <v>13.33733493397359</v>
      </c>
      <c r="I87" s="21">
        <f t="shared" si="6"/>
        <v>13.367466986794719</v>
      </c>
      <c r="J87" s="19"/>
      <c r="K87" s="19">
        <v>4</v>
      </c>
      <c r="L87" s="19">
        <v>4</v>
      </c>
      <c r="M87" s="19">
        <v>5</v>
      </c>
      <c r="N87" s="19">
        <v>3</v>
      </c>
      <c r="O87" s="19">
        <v>11</v>
      </c>
      <c r="P87" s="72">
        <v>10</v>
      </c>
      <c r="Q87" s="36">
        <f t="shared" si="10"/>
        <v>10.3</v>
      </c>
      <c r="R87" s="19">
        <v>12</v>
      </c>
      <c r="S87" s="19">
        <v>9</v>
      </c>
      <c r="T87" s="19">
        <v>11</v>
      </c>
      <c r="U87" s="19">
        <v>14</v>
      </c>
      <c r="V87" s="19"/>
      <c r="W87" s="89">
        <v>8</v>
      </c>
      <c r="X87" s="76">
        <f t="shared" si="11"/>
        <v>12.125</v>
      </c>
    </row>
    <row r="88" spans="1:25">
      <c r="A88" s="19">
        <v>17</v>
      </c>
      <c r="B88" s="60" t="s">
        <v>269</v>
      </c>
      <c r="C88" s="19">
        <v>1.5</v>
      </c>
      <c r="D88" s="19">
        <v>16</v>
      </c>
      <c r="E88" s="19">
        <v>3</v>
      </c>
      <c r="F88" s="19">
        <v>14</v>
      </c>
      <c r="G88" s="19">
        <v>12</v>
      </c>
      <c r="H88" s="19">
        <v>20.012004801920767</v>
      </c>
      <c r="I88" s="21">
        <f t="shared" si="6"/>
        <v>14.502400960384154</v>
      </c>
      <c r="J88" s="19"/>
      <c r="K88" s="19">
        <v>6</v>
      </c>
      <c r="L88" s="19">
        <v>4</v>
      </c>
      <c r="M88" s="19">
        <v>3.5</v>
      </c>
      <c r="N88" s="19">
        <v>5</v>
      </c>
      <c r="O88" s="19">
        <v>20</v>
      </c>
      <c r="P88" s="72">
        <v>20</v>
      </c>
      <c r="Q88" s="36">
        <f t="shared" si="10"/>
        <v>16.475000000000001</v>
      </c>
      <c r="R88" s="19">
        <v>4</v>
      </c>
      <c r="S88" s="19"/>
      <c r="T88" s="19">
        <v>8</v>
      </c>
      <c r="U88" s="19">
        <v>14</v>
      </c>
      <c r="V88" s="19">
        <v>5</v>
      </c>
      <c r="W88" s="89">
        <f>AVERAGE(Q88,I88)</f>
        <v>15.488700480192078</v>
      </c>
      <c r="X88" s="76">
        <f t="shared" si="11"/>
        <v>11.327683573429372</v>
      </c>
    </row>
    <row r="89" spans="1:25">
      <c r="A89" s="19">
        <v>18</v>
      </c>
      <c r="B89" s="60" t="s">
        <v>270</v>
      </c>
      <c r="C89" s="19">
        <v>1.5</v>
      </c>
      <c r="D89" s="19">
        <v>19</v>
      </c>
      <c r="E89" s="19">
        <v>5</v>
      </c>
      <c r="F89" s="19">
        <v>13</v>
      </c>
      <c r="G89" s="19">
        <v>14</v>
      </c>
      <c r="H89" s="19">
        <v>20.012004801920767</v>
      </c>
      <c r="I89" s="21">
        <f t="shared" si="6"/>
        <v>16.302400960384155</v>
      </c>
      <c r="J89" s="19"/>
      <c r="K89" s="19">
        <v>8</v>
      </c>
      <c r="L89" s="19">
        <v>7</v>
      </c>
      <c r="M89" s="19">
        <v>7</v>
      </c>
      <c r="N89" s="19">
        <v>4</v>
      </c>
      <c r="O89" s="19">
        <v>12</v>
      </c>
      <c r="P89" s="72">
        <v>20</v>
      </c>
      <c r="Q89" s="36">
        <f t="shared" si="10"/>
        <v>14.337500000000002</v>
      </c>
      <c r="R89" s="19">
        <v>11</v>
      </c>
      <c r="S89" s="19">
        <v>7</v>
      </c>
      <c r="T89" s="19">
        <v>15</v>
      </c>
      <c r="U89" s="19">
        <v>12</v>
      </c>
      <c r="V89" s="19"/>
      <c r="W89" s="89">
        <f>AVERAGE(Q89,I89)</f>
        <v>15.319950480192079</v>
      </c>
      <c r="X89" s="76">
        <f t="shared" si="11"/>
        <v>15.271086351207149</v>
      </c>
    </row>
    <row r="90" spans="1:25">
      <c r="A90" s="19"/>
      <c r="B90" s="60" t="s">
        <v>159</v>
      </c>
      <c r="C90" s="19"/>
      <c r="D90" s="19">
        <v>18</v>
      </c>
      <c r="E90" s="19">
        <v>2</v>
      </c>
      <c r="F90" s="19">
        <v>12</v>
      </c>
      <c r="G90" s="19"/>
      <c r="H90" s="19"/>
      <c r="I90" s="21">
        <f t="shared" si="6"/>
        <v>3.8000000000000003</v>
      </c>
      <c r="J90" s="19"/>
      <c r="K90" s="19"/>
      <c r="L90" s="19"/>
      <c r="M90" s="19"/>
      <c r="N90" s="19"/>
      <c r="O90" s="19"/>
      <c r="P90" s="72"/>
      <c r="Q90" s="36">
        <f t="shared" si="10"/>
        <v>0</v>
      </c>
      <c r="R90" s="19"/>
      <c r="S90" s="19"/>
      <c r="T90" s="19"/>
      <c r="U90" s="19"/>
      <c r="V90" s="19"/>
      <c r="W90" s="89"/>
      <c r="X90" s="76">
        <f t="shared" si="11"/>
        <v>0</v>
      </c>
    </row>
    <row r="91" spans="1:25">
      <c r="B91" s="61"/>
      <c r="I91" s="9">
        <f t="shared" si="6"/>
        <v>0</v>
      </c>
      <c r="K91" s="1">
        <v>8</v>
      </c>
      <c r="L91" s="1">
        <v>12</v>
      </c>
      <c r="M91" s="1">
        <v>10</v>
      </c>
      <c r="N91" s="1">
        <v>5</v>
      </c>
      <c r="O91" s="1">
        <v>20</v>
      </c>
      <c r="P91" s="1">
        <v>20</v>
      </c>
      <c r="Q91" s="78">
        <f>+P91*0.1+O91*0.45+(N91/5+M91/10+L91/12+K91/8)/4*20*0.45</f>
        <v>20</v>
      </c>
      <c r="X91" s="76">
        <f t="shared" si="11"/>
        <v>0</v>
      </c>
    </row>
    <row r="92" spans="1:25">
      <c r="A92" s="31" t="s">
        <v>160</v>
      </c>
      <c r="B92" s="61" t="s">
        <v>161</v>
      </c>
      <c r="C92" s="1" t="s">
        <v>162</v>
      </c>
      <c r="D92" s="1" t="s">
        <v>162</v>
      </c>
      <c r="E92" s="1" t="s">
        <v>162</v>
      </c>
      <c r="F92" s="1" t="s">
        <v>163</v>
      </c>
      <c r="J92" s="1" t="s">
        <v>148</v>
      </c>
      <c r="K92" s="1" t="s">
        <v>306</v>
      </c>
      <c r="L92" s="1" t="s">
        <v>273</v>
      </c>
      <c r="M92" s="1" t="s">
        <v>273</v>
      </c>
      <c r="N92" s="1" t="s">
        <v>289</v>
      </c>
      <c r="S92" s="1" t="s">
        <v>302</v>
      </c>
      <c r="T92" s="1" t="s">
        <v>173</v>
      </c>
      <c r="U92" s="1" t="s">
        <v>173</v>
      </c>
      <c r="Y92" s="81" t="s">
        <v>175</v>
      </c>
    </row>
    <row r="93" spans="1:25">
      <c r="B93" s="61" t="s">
        <v>124</v>
      </c>
      <c r="C93" s="1" t="s">
        <v>138</v>
      </c>
      <c r="D93" s="1" t="s">
        <v>138</v>
      </c>
      <c r="E93" s="1" t="s">
        <v>138</v>
      </c>
      <c r="F93" s="1" t="s">
        <v>139</v>
      </c>
      <c r="J93" s="1" t="s">
        <v>149</v>
      </c>
      <c r="K93" s="1" t="s">
        <v>307</v>
      </c>
      <c r="L93" s="1" t="s">
        <v>273</v>
      </c>
      <c r="M93" s="1" t="s">
        <v>273</v>
      </c>
      <c r="N93" s="1" t="s">
        <v>289</v>
      </c>
      <c r="S93" s="1" t="s">
        <v>302</v>
      </c>
      <c r="T93" s="1" t="s">
        <v>173</v>
      </c>
      <c r="U93" s="1" t="s">
        <v>174</v>
      </c>
    </row>
    <row r="94" spans="1:25" ht="18" customHeight="1">
      <c r="B94" s="61"/>
    </row>
    <row r="95" spans="1:25">
      <c r="A95" s="19" t="s">
        <v>271</v>
      </c>
      <c r="B95" s="60" t="s">
        <v>49</v>
      </c>
      <c r="C95" s="19"/>
      <c r="D95" s="19"/>
      <c r="E95" s="19"/>
      <c r="F95" s="19"/>
      <c r="G95" s="19"/>
      <c r="H95" s="19"/>
      <c r="I95" s="21"/>
      <c r="J95" s="27">
        <v>18</v>
      </c>
      <c r="K95" s="27">
        <v>8</v>
      </c>
      <c r="L95" s="27">
        <v>12</v>
      </c>
      <c r="M95" s="27">
        <v>10</v>
      </c>
      <c r="N95" s="27">
        <v>5</v>
      </c>
      <c r="O95" s="19"/>
      <c r="P95" s="19"/>
      <c r="Q95" s="77"/>
      <c r="R95" s="26">
        <v>12</v>
      </c>
      <c r="S95" s="26">
        <v>9</v>
      </c>
    </row>
    <row r="96" spans="1:25">
      <c r="B96" s="61"/>
      <c r="J96" s="26" t="s">
        <v>290</v>
      </c>
      <c r="K96" s="26" t="s">
        <v>210</v>
      </c>
      <c r="L96" s="26" t="s">
        <v>283</v>
      </c>
      <c r="M96" s="26" t="s">
        <v>208</v>
      </c>
      <c r="N96" s="26" t="s">
        <v>209</v>
      </c>
      <c r="O96" s="1" t="s">
        <v>245</v>
      </c>
      <c r="P96" s="1" t="s">
        <v>246</v>
      </c>
      <c r="Q96" s="36" t="s">
        <v>247</v>
      </c>
      <c r="R96" s="27" t="s">
        <v>261</v>
      </c>
      <c r="S96" s="27" t="s">
        <v>262</v>
      </c>
      <c r="T96" s="20" t="s">
        <v>220</v>
      </c>
      <c r="U96" s="20" t="s">
        <v>222</v>
      </c>
      <c r="V96" s="20" t="s">
        <v>221</v>
      </c>
      <c r="W96" s="88" t="s">
        <v>226</v>
      </c>
      <c r="X96" s="75" t="s">
        <v>227</v>
      </c>
    </row>
    <row r="97" spans="1:24">
      <c r="A97" s="19">
        <v>1</v>
      </c>
      <c r="B97" s="62" t="s">
        <v>62</v>
      </c>
      <c r="C97" s="19">
        <v>2</v>
      </c>
      <c r="D97" s="19">
        <v>15</v>
      </c>
      <c r="E97" s="19">
        <v>3.5</v>
      </c>
      <c r="F97" s="19">
        <v>13</v>
      </c>
      <c r="G97" s="19">
        <v>15</v>
      </c>
      <c r="H97" s="19">
        <v>20.012004801920767</v>
      </c>
      <c r="I97" s="21">
        <f t="shared" si="6"/>
        <v>16.202400960384153</v>
      </c>
      <c r="J97" s="19">
        <v>18</v>
      </c>
      <c r="K97" s="19">
        <v>8</v>
      </c>
      <c r="L97" s="19">
        <v>7</v>
      </c>
      <c r="M97" s="19">
        <v>7</v>
      </c>
      <c r="N97" s="19">
        <v>5</v>
      </c>
      <c r="O97" s="19">
        <v>14</v>
      </c>
      <c r="P97" s="72">
        <v>15</v>
      </c>
      <c r="Q97" s="36">
        <f>+P97*0.1+O97*0.45+(N97/5+M97/10+L97/12+K97/8+J97/18)/5*20*0.45</f>
        <v>15.51</v>
      </c>
      <c r="R97" s="19">
        <v>12</v>
      </c>
      <c r="S97" s="19">
        <v>9</v>
      </c>
      <c r="T97" s="19">
        <v>18</v>
      </c>
      <c r="U97" s="19">
        <v>18</v>
      </c>
      <c r="V97" s="19"/>
      <c r="W97" s="89">
        <f>AVERAGE(Q97,I97)</f>
        <v>15.856200480192076</v>
      </c>
      <c r="X97" s="76">
        <f t="shared" ref="X97:X115" si="12">+(R97/12*20+S97/9*20+T97+U97)/4*0.5+W97*0.5</f>
        <v>17.428100240096036</v>
      </c>
    </row>
    <row r="98" spans="1:24">
      <c r="A98" s="19">
        <v>2</v>
      </c>
      <c r="B98" s="62" t="s">
        <v>145</v>
      </c>
      <c r="C98" s="19"/>
      <c r="D98" s="19"/>
      <c r="E98" s="19"/>
      <c r="F98" s="19"/>
      <c r="G98" s="19"/>
      <c r="H98" s="19">
        <v>0</v>
      </c>
      <c r="I98" s="21">
        <f t="shared" si="6"/>
        <v>0</v>
      </c>
      <c r="J98" s="19"/>
      <c r="K98" s="19"/>
      <c r="L98" s="19"/>
      <c r="M98" s="19"/>
      <c r="N98" s="19"/>
      <c r="O98" s="19"/>
      <c r="P98" s="72">
        <v>0</v>
      </c>
      <c r="Q98" s="36">
        <f t="shared" ref="Q98:Q115" si="13">+P98*0.1+O98*0.45+(N98/5+M98/10+L98/12+K98/8+J98/18)/5*20*0.45</f>
        <v>0</v>
      </c>
      <c r="R98" s="19"/>
      <c r="S98" s="19"/>
      <c r="T98" s="19"/>
      <c r="U98" s="19"/>
      <c r="V98" s="19"/>
      <c r="W98" s="89"/>
      <c r="X98" s="76">
        <f t="shared" si="12"/>
        <v>0</v>
      </c>
    </row>
    <row r="99" spans="1:24">
      <c r="A99" s="19">
        <v>3</v>
      </c>
      <c r="B99" s="62" t="s">
        <v>243</v>
      </c>
      <c r="C99" s="19">
        <v>1.5</v>
      </c>
      <c r="D99" s="19"/>
      <c r="E99" s="19"/>
      <c r="F99" s="19"/>
      <c r="G99" s="19">
        <v>15</v>
      </c>
      <c r="H99" s="19">
        <v>6.6746698679471788</v>
      </c>
      <c r="I99" s="21">
        <f t="shared" si="6"/>
        <v>8.8349339735894361</v>
      </c>
      <c r="J99" s="19">
        <v>14</v>
      </c>
      <c r="K99" s="19">
        <v>4</v>
      </c>
      <c r="L99" s="19"/>
      <c r="M99" s="19"/>
      <c r="N99" s="19"/>
      <c r="O99" s="19">
        <v>8</v>
      </c>
      <c r="P99" s="72">
        <v>5</v>
      </c>
      <c r="Q99" s="36">
        <f t="shared" si="13"/>
        <v>6.3999999999999995</v>
      </c>
      <c r="R99" s="19"/>
      <c r="S99" s="19">
        <v>2</v>
      </c>
      <c r="T99" s="19">
        <v>10</v>
      </c>
      <c r="U99" s="19"/>
      <c r="V99" s="19"/>
      <c r="W99" s="89">
        <v>8</v>
      </c>
      <c r="X99" s="76">
        <f t="shared" si="12"/>
        <v>5.8055555555555554</v>
      </c>
    </row>
    <row r="100" spans="1:24">
      <c r="A100" s="19">
        <v>4</v>
      </c>
      <c r="B100" s="62" t="s">
        <v>244</v>
      </c>
      <c r="C100" s="19">
        <v>1</v>
      </c>
      <c r="D100" s="19"/>
      <c r="E100" s="19">
        <v>1</v>
      </c>
      <c r="F100" s="19">
        <v>8</v>
      </c>
      <c r="G100" s="19">
        <v>13</v>
      </c>
      <c r="H100" s="19">
        <v>20.012004801920767</v>
      </c>
      <c r="I100" s="21">
        <f t="shared" si="6"/>
        <v>11.402400960384153</v>
      </c>
      <c r="J100" s="19"/>
      <c r="K100" s="19"/>
      <c r="L100" s="19"/>
      <c r="M100" s="19"/>
      <c r="N100" s="19"/>
      <c r="O100" s="19">
        <v>14</v>
      </c>
      <c r="P100" s="72">
        <v>0</v>
      </c>
      <c r="Q100" s="36">
        <f t="shared" si="13"/>
        <v>6.3</v>
      </c>
      <c r="R100" s="19"/>
      <c r="S100" s="19"/>
      <c r="T100" s="19"/>
      <c r="U100" s="19"/>
      <c r="V100" s="19"/>
      <c r="W100" s="89">
        <v>7</v>
      </c>
      <c r="X100" s="76">
        <f t="shared" si="12"/>
        <v>3.5</v>
      </c>
    </row>
    <row r="101" spans="1:24">
      <c r="A101" s="19">
        <v>5</v>
      </c>
      <c r="B101" s="62" t="s">
        <v>3</v>
      </c>
      <c r="C101" s="19">
        <v>1</v>
      </c>
      <c r="D101" s="19">
        <v>15</v>
      </c>
      <c r="E101" s="19"/>
      <c r="F101" s="19">
        <v>16</v>
      </c>
      <c r="G101" s="19">
        <v>11</v>
      </c>
      <c r="H101" s="19">
        <v>6.6746698679471788</v>
      </c>
      <c r="I101" s="21">
        <f t="shared" si="6"/>
        <v>9.8349339735894361</v>
      </c>
      <c r="J101" s="19">
        <v>9</v>
      </c>
      <c r="K101" s="19">
        <v>5</v>
      </c>
      <c r="L101" s="19"/>
      <c r="M101" s="19"/>
      <c r="N101" s="19">
        <v>10</v>
      </c>
      <c r="O101" s="19">
        <v>11</v>
      </c>
      <c r="P101" s="72">
        <v>15</v>
      </c>
      <c r="Q101" s="36">
        <f t="shared" si="13"/>
        <v>12.074999999999999</v>
      </c>
      <c r="R101" s="19">
        <v>12</v>
      </c>
      <c r="S101" s="19"/>
      <c r="T101" s="19">
        <v>10</v>
      </c>
      <c r="U101" s="19">
        <v>8</v>
      </c>
      <c r="V101" s="19"/>
      <c r="W101" s="89">
        <v>8</v>
      </c>
      <c r="X101" s="76">
        <f t="shared" si="12"/>
        <v>8.75</v>
      </c>
    </row>
    <row r="102" spans="1:24">
      <c r="A102" s="19">
        <v>6</v>
      </c>
      <c r="B102" s="62" t="s">
        <v>4</v>
      </c>
      <c r="C102" s="19">
        <v>0</v>
      </c>
      <c r="D102" s="19">
        <v>20</v>
      </c>
      <c r="E102" s="19">
        <v>6</v>
      </c>
      <c r="F102" s="19">
        <v>12</v>
      </c>
      <c r="G102" s="19">
        <v>13</v>
      </c>
      <c r="H102" s="19">
        <v>0</v>
      </c>
      <c r="I102" s="28">
        <f>+(G102*4+F102+E102/5*20+D102+C102/2*20)/8*0.8+H102*0.2+1</f>
        <v>11.8</v>
      </c>
      <c r="J102" s="19">
        <v>11</v>
      </c>
      <c r="K102" s="19">
        <v>7</v>
      </c>
      <c r="L102" s="19">
        <v>7</v>
      </c>
      <c r="M102" s="19"/>
      <c r="N102" s="19"/>
      <c r="O102" s="19">
        <v>20</v>
      </c>
      <c r="P102" s="72">
        <v>10</v>
      </c>
      <c r="Q102" s="36">
        <f t="shared" si="13"/>
        <v>13.725000000000001</v>
      </c>
      <c r="R102" s="19"/>
      <c r="S102" s="19"/>
      <c r="T102" s="19"/>
      <c r="U102" s="19"/>
      <c r="V102" s="19"/>
      <c r="W102" s="89">
        <v>10</v>
      </c>
      <c r="X102" s="76">
        <f t="shared" si="12"/>
        <v>5</v>
      </c>
    </row>
    <row r="103" spans="1:24">
      <c r="A103" s="19">
        <v>7</v>
      </c>
      <c r="B103" s="62" t="s">
        <v>5</v>
      </c>
      <c r="C103" s="19">
        <v>0</v>
      </c>
      <c r="D103" s="19"/>
      <c r="E103" s="19"/>
      <c r="F103" s="19"/>
      <c r="G103" s="19"/>
      <c r="H103" s="19">
        <v>0</v>
      </c>
      <c r="I103" s="21">
        <f t="shared" si="6"/>
        <v>0</v>
      </c>
      <c r="J103" s="19"/>
      <c r="K103" s="19"/>
      <c r="L103" s="19">
        <v>3</v>
      </c>
      <c r="M103" s="19"/>
      <c r="N103" s="19"/>
      <c r="O103" s="19"/>
      <c r="P103" s="72">
        <v>5</v>
      </c>
      <c r="Q103" s="36">
        <f t="shared" si="13"/>
        <v>0.95</v>
      </c>
      <c r="R103" s="19"/>
      <c r="S103" s="19"/>
      <c r="T103" s="19">
        <v>14</v>
      </c>
      <c r="U103" s="19"/>
      <c r="V103" s="19"/>
      <c r="W103" s="89">
        <v>0</v>
      </c>
      <c r="X103" s="76">
        <f t="shared" si="12"/>
        <v>1.75</v>
      </c>
    </row>
    <row r="104" spans="1:24">
      <c r="A104" s="19">
        <v>8</v>
      </c>
      <c r="B104" s="62" t="s">
        <v>17</v>
      </c>
      <c r="C104" s="19"/>
      <c r="D104" s="19"/>
      <c r="E104" s="19">
        <v>1</v>
      </c>
      <c r="F104" s="19">
        <v>10</v>
      </c>
      <c r="G104" s="19">
        <v>11</v>
      </c>
      <c r="H104" s="19">
        <v>20.012004801920767</v>
      </c>
      <c r="I104" s="21">
        <f t="shared" si="6"/>
        <v>9.8024009603841549</v>
      </c>
      <c r="J104" s="19"/>
      <c r="K104" s="19">
        <v>4</v>
      </c>
      <c r="L104" s="19"/>
      <c r="M104" s="19">
        <v>5</v>
      </c>
      <c r="N104" s="19">
        <v>4</v>
      </c>
      <c r="O104" s="19">
        <v>11</v>
      </c>
      <c r="P104" s="72">
        <v>15</v>
      </c>
      <c r="Q104" s="36">
        <f t="shared" si="13"/>
        <v>9.69</v>
      </c>
      <c r="R104" s="19">
        <v>10</v>
      </c>
      <c r="S104" s="19"/>
      <c r="T104" s="19">
        <v>16</v>
      </c>
      <c r="U104" s="19">
        <v>15</v>
      </c>
      <c r="V104" s="19"/>
      <c r="W104" s="89">
        <v>12</v>
      </c>
      <c r="X104" s="76">
        <f t="shared" si="12"/>
        <v>11.958333333333334</v>
      </c>
    </row>
    <row r="105" spans="1:24" ht="16.5" customHeight="1">
      <c r="A105" s="19">
        <v>9</v>
      </c>
      <c r="B105" s="62" t="s">
        <v>18</v>
      </c>
      <c r="C105" s="19">
        <v>1.5</v>
      </c>
      <c r="D105" s="19">
        <v>20</v>
      </c>
      <c r="E105" s="19">
        <v>6</v>
      </c>
      <c r="F105" s="19">
        <v>18</v>
      </c>
      <c r="G105" s="19">
        <v>20</v>
      </c>
      <c r="H105" s="19">
        <v>20.012004801920767</v>
      </c>
      <c r="I105" s="21">
        <f t="shared" si="6"/>
        <v>19.702400960384153</v>
      </c>
      <c r="J105" s="19">
        <v>15</v>
      </c>
      <c r="K105" s="19">
        <v>8</v>
      </c>
      <c r="L105" s="19">
        <v>8</v>
      </c>
      <c r="M105" s="19">
        <v>6</v>
      </c>
      <c r="N105" s="19">
        <v>5</v>
      </c>
      <c r="O105" s="19">
        <v>20</v>
      </c>
      <c r="P105" s="72">
        <v>20</v>
      </c>
      <c r="Q105" s="69">
        <f>+P105*0.1+O105*0.45+(N105/5+M105/10+L105/12+K105/8+J105/18)/5*20*0.45+1</f>
        <v>19.38</v>
      </c>
      <c r="R105" s="19">
        <v>12</v>
      </c>
      <c r="S105" s="19">
        <v>9</v>
      </c>
      <c r="T105" s="19">
        <v>18</v>
      </c>
      <c r="U105" s="19">
        <v>17</v>
      </c>
      <c r="V105" s="19">
        <v>4</v>
      </c>
      <c r="W105" s="89">
        <f>AVERAGE(Q105,I105)</f>
        <v>19.541200480192074</v>
      </c>
      <c r="X105" s="76">
        <f t="shared" si="12"/>
        <v>19.145600240096037</v>
      </c>
    </row>
    <row r="106" spans="1:24">
      <c r="A106" s="19">
        <v>10</v>
      </c>
      <c r="B106" s="62" t="s">
        <v>19</v>
      </c>
      <c r="C106" s="19">
        <v>0.5</v>
      </c>
      <c r="D106" s="19"/>
      <c r="E106" s="19"/>
      <c r="F106" s="19">
        <v>12</v>
      </c>
      <c r="G106" s="19">
        <v>15</v>
      </c>
      <c r="H106" s="19">
        <v>13.33733493397359</v>
      </c>
      <c r="I106" s="21">
        <f t="shared" si="6"/>
        <v>10.367466986794717</v>
      </c>
      <c r="J106" s="19"/>
      <c r="K106" s="19">
        <v>6</v>
      </c>
      <c r="L106" s="19">
        <v>3</v>
      </c>
      <c r="M106" s="19">
        <v>1</v>
      </c>
      <c r="N106" s="19">
        <v>5</v>
      </c>
      <c r="O106" s="19">
        <v>20</v>
      </c>
      <c r="P106" s="72">
        <v>20</v>
      </c>
      <c r="Q106" s="36">
        <f t="shared" si="13"/>
        <v>14.780000000000001</v>
      </c>
      <c r="R106" s="19">
        <v>8</v>
      </c>
      <c r="S106" s="19">
        <v>7</v>
      </c>
      <c r="T106" s="19">
        <v>17</v>
      </c>
      <c r="U106" s="19">
        <v>10</v>
      </c>
      <c r="V106" s="19"/>
      <c r="W106" s="89">
        <f>AVERAGE(Q106,I106)</f>
        <v>12.573733493397359</v>
      </c>
      <c r="X106" s="76">
        <f t="shared" si="12"/>
        <v>13.27297785780979</v>
      </c>
    </row>
    <row r="107" spans="1:24">
      <c r="A107" s="19">
        <v>11</v>
      </c>
      <c r="B107" s="62" t="s">
        <v>20</v>
      </c>
      <c r="C107" s="19">
        <v>1.5</v>
      </c>
      <c r="D107" s="19">
        <v>15</v>
      </c>
      <c r="E107" s="19">
        <v>2</v>
      </c>
      <c r="F107" s="19">
        <v>14</v>
      </c>
      <c r="G107" s="19">
        <v>15</v>
      </c>
      <c r="H107" s="19">
        <v>20.012004801920767</v>
      </c>
      <c r="I107" s="21">
        <f t="shared" si="6"/>
        <v>15.202400960384153</v>
      </c>
      <c r="J107" s="19">
        <v>2</v>
      </c>
      <c r="K107" s="19">
        <v>5</v>
      </c>
      <c r="L107" s="19">
        <v>5</v>
      </c>
      <c r="M107" s="19">
        <v>2</v>
      </c>
      <c r="N107" s="19">
        <v>4</v>
      </c>
      <c r="O107" s="19">
        <v>16</v>
      </c>
      <c r="P107" s="72">
        <v>15</v>
      </c>
      <c r="Q107" s="36">
        <f t="shared" si="13"/>
        <v>12.574999999999999</v>
      </c>
      <c r="R107" s="19">
        <v>11</v>
      </c>
      <c r="S107" s="19"/>
      <c r="T107" s="19">
        <v>14</v>
      </c>
      <c r="U107" s="19">
        <v>11</v>
      </c>
      <c r="V107" s="19"/>
      <c r="W107" s="89">
        <f>AVERAGE(Q107,I107)</f>
        <v>13.888700480192076</v>
      </c>
      <c r="X107" s="76">
        <f t="shared" si="12"/>
        <v>12.361016906762703</v>
      </c>
    </row>
    <row r="108" spans="1:24">
      <c r="A108" s="19">
        <v>12</v>
      </c>
      <c r="B108" s="62" t="s">
        <v>21</v>
      </c>
      <c r="C108" s="19">
        <v>1</v>
      </c>
      <c r="D108" s="19"/>
      <c r="E108" s="19">
        <v>1</v>
      </c>
      <c r="F108" s="19">
        <v>13</v>
      </c>
      <c r="G108" s="19">
        <v>13</v>
      </c>
      <c r="H108" s="19">
        <v>20.012004801920767</v>
      </c>
      <c r="I108" s="21">
        <f t="shared" si="6"/>
        <v>11.902400960384153</v>
      </c>
      <c r="J108" s="19">
        <v>9</v>
      </c>
      <c r="K108" s="19">
        <v>6</v>
      </c>
      <c r="L108" s="19"/>
      <c r="M108" s="19">
        <v>2</v>
      </c>
      <c r="N108" s="19">
        <v>5</v>
      </c>
      <c r="O108" s="19">
        <v>10</v>
      </c>
      <c r="P108" s="72">
        <v>15</v>
      </c>
      <c r="Q108" s="36">
        <f t="shared" si="13"/>
        <v>10.41</v>
      </c>
      <c r="R108" s="19"/>
      <c r="S108" s="19">
        <v>1</v>
      </c>
      <c r="T108" s="19"/>
      <c r="U108" s="19">
        <v>11</v>
      </c>
      <c r="V108" s="19"/>
      <c r="W108" s="89">
        <v>8</v>
      </c>
      <c r="X108" s="76">
        <f t="shared" si="12"/>
        <v>5.6527777777777777</v>
      </c>
    </row>
    <row r="109" spans="1:24">
      <c r="A109" s="19">
        <v>8</v>
      </c>
      <c r="B109" s="63" t="s">
        <v>130</v>
      </c>
      <c r="C109" s="19">
        <v>1.5</v>
      </c>
      <c r="D109" s="19"/>
      <c r="E109" s="19"/>
      <c r="F109" s="19">
        <v>18</v>
      </c>
      <c r="G109" s="19">
        <v>15</v>
      </c>
      <c r="H109" s="19">
        <v>7</v>
      </c>
      <c r="I109" s="21">
        <f>+(G109*4+F109+E109/5*20+D109+C109/2*20)/8*0.8+H109*0.2</f>
        <v>10.700000000000001</v>
      </c>
      <c r="J109" s="19">
        <v>9</v>
      </c>
      <c r="K109" s="19"/>
      <c r="L109" s="19">
        <v>4</v>
      </c>
      <c r="M109" s="19">
        <v>4</v>
      </c>
      <c r="N109" s="19">
        <v>5</v>
      </c>
      <c r="O109" s="19">
        <v>20</v>
      </c>
      <c r="P109" s="72">
        <v>15</v>
      </c>
      <c r="Q109" s="36">
        <f t="shared" si="13"/>
        <v>14.52</v>
      </c>
      <c r="R109" s="19">
        <v>12</v>
      </c>
      <c r="S109" s="19">
        <v>3</v>
      </c>
      <c r="T109" s="19">
        <v>11</v>
      </c>
      <c r="U109" s="19">
        <v>10</v>
      </c>
      <c r="V109" s="19"/>
      <c r="W109" s="89">
        <f>AVERAGE(Q109,I109)</f>
        <v>12.61</v>
      </c>
      <c r="X109" s="76">
        <f t="shared" si="12"/>
        <v>12.263333333333332</v>
      </c>
    </row>
    <row r="110" spans="1:24">
      <c r="A110" s="19">
        <v>13</v>
      </c>
      <c r="B110" s="62" t="s">
        <v>22</v>
      </c>
      <c r="C110" s="19">
        <v>1.5</v>
      </c>
      <c r="D110" s="19"/>
      <c r="E110" s="19">
        <v>5</v>
      </c>
      <c r="F110" s="19">
        <v>11</v>
      </c>
      <c r="G110" s="19"/>
      <c r="H110" s="19">
        <v>20.012004801920767</v>
      </c>
      <c r="I110" s="21">
        <f t="shared" si="6"/>
        <v>8.6024009603841538</v>
      </c>
      <c r="J110" s="19"/>
      <c r="K110" s="19">
        <v>2</v>
      </c>
      <c r="L110" s="19">
        <v>1</v>
      </c>
      <c r="M110" s="19"/>
      <c r="N110" s="19"/>
      <c r="O110" s="19"/>
      <c r="P110" s="72">
        <v>10</v>
      </c>
      <c r="Q110" s="36">
        <f t="shared" si="13"/>
        <v>1.6</v>
      </c>
      <c r="R110" s="19"/>
      <c r="S110" s="19"/>
      <c r="T110" s="19"/>
      <c r="U110" s="19"/>
      <c r="V110" s="19"/>
      <c r="W110" s="89"/>
      <c r="X110" s="76">
        <f t="shared" si="12"/>
        <v>0</v>
      </c>
    </row>
    <row r="111" spans="1:24">
      <c r="A111" s="19">
        <v>14</v>
      </c>
      <c r="B111" s="62" t="s">
        <v>23</v>
      </c>
      <c r="C111" s="19"/>
      <c r="D111" s="19"/>
      <c r="E111" s="19"/>
      <c r="F111" s="19"/>
      <c r="G111" s="19"/>
      <c r="H111" s="19">
        <v>6.6746698679471788</v>
      </c>
      <c r="I111" s="21">
        <f t="shared" si="6"/>
        <v>1.3349339735894359</v>
      </c>
      <c r="J111" s="19"/>
      <c r="K111" s="19"/>
      <c r="L111" s="19"/>
      <c r="M111" s="19">
        <v>0</v>
      </c>
      <c r="N111" s="19"/>
      <c r="O111" s="19">
        <v>8</v>
      </c>
      <c r="P111" s="72">
        <v>10</v>
      </c>
      <c r="Q111" s="36">
        <f t="shared" si="13"/>
        <v>4.5999999999999996</v>
      </c>
      <c r="R111" s="19"/>
      <c r="S111" s="19"/>
      <c r="T111" s="19"/>
      <c r="U111" s="19"/>
      <c r="V111" s="19"/>
      <c r="W111" s="89">
        <v>7</v>
      </c>
      <c r="X111" s="76">
        <f t="shared" si="12"/>
        <v>3.5</v>
      </c>
    </row>
    <row r="112" spans="1:24">
      <c r="A112" s="19">
        <v>15</v>
      </c>
      <c r="B112" s="62" t="s">
        <v>24</v>
      </c>
      <c r="C112" s="19">
        <v>1.5</v>
      </c>
      <c r="D112" s="19">
        <v>15</v>
      </c>
      <c r="E112" s="19">
        <v>2</v>
      </c>
      <c r="F112" s="19">
        <v>12</v>
      </c>
      <c r="G112" s="19">
        <v>16</v>
      </c>
      <c r="H112" s="19">
        <v>20.012004801920767</v>
      </c>
      <c r="I112" s="21">
        <f t="shared" si="6"/>
        <v>15.402400960384153</v>
      </c>
      <c r="J112" s="19">
        <v>11</v>
      </c>
      <c r="K112" s="19">
        <v>6</v>
      </c>
      <c r="L112" s="19">
        <v>5</v>
      </c>
      <c r="M112" s="19">
        <v>3</v>
      </c>
      <c r="N112" s="19">
        <v>5</v>
      </c>
      <c r="O112" s="19">
        <v>16</v>
      </c>
      <c r="P112" s="72">
        <v>20</v>
      </c>
      <c r="Q112" s="36">
        <f t="shared" si="13"/>
        <v>14.74</v>
      </c>
      <c r="R112" s="19">
        <v>12</v>
      </c>
      <c r="S112" s="19">
        <v>7</v>
      </c>
      <c r="T112" s="19">
        <v>18</v>
      </c>
      <c r="U112" s="19">
        <v>12</v>
      </c>
      <c r="V112" s="19"/>
      <c r="W112" s="89">
        <f>AVERAGE(Q112,I112)</f>
        <v>15.071200480192076</v>
      </c>
      <c r="X112" s="76">
        <f t="shared" si="12"/>
        <v>15.730044684540482</v>
      </c>
    </row>
    <row r="113" spans="1:24">
      <c r="A113" s="19">
        <v>16</v>
      </c>
      <c r="B113" s="62" t="s">
        <v>121</v>
      </c>
      <c r="C113" s="19"/>
      <c r="D113" s="19"/>
      <c r="E113" s="19"/>
      <c r="F113" s="19"/>
      <c r="G113" s="19"/>
      <c r="H113" s="19">
        <v>0</v>
      </c>
      <c r="I113" s="21">
        <f t="shared" si="6"/>
        <v>0</v>
      </c>
      <c r="J113" s="19"/>
      <c r="K113" s="19"/>
      <c r="L113" s="19"/>
      <c r="M113" s="19"/>
      <c r="N113" s="19"/>
      <c r="O113" s="19"/>
      <c r="P113" s="72">
        <v>0</v>
      </c>
      <c r="Q113" s="36">
        <f t="shared" si="13"/>
        <v>0</v>
      </c>
      <c r="R113" s="19"/>
      <c r="S113" s="19"/>
      <c r="T113" s="19"/>
      <c r="U113" s="19"/>
      <c r="V113" s="19"/>
      <c r="W113" s="89"/>
      <c r="X113" s="76">
        <f t="shared" si="12"/>
        <v>0</v>
      </c>
    </row>
    <row r="114" spans="1:24">
      <c r="A114" s="19">
        <v>17</v>
      </c>
      <c r="B114" s="62" t="s">
        <v>182</v>
      </c>
      <c r="C114" s="19"/>
      <c r="D114" s="19"/>
      <c r="E114" s="19">
        <v>2</v>
      </c>
      <c r="F114" s="19">
        <v>10</v>
      </c>
      <c r="G114" s="19">
        <v>10</v>
      </c>
      <c r="H114" s="19">
        <v>13.33733493397359</v>
      </c>
      <c r="I114" s="21">
        <f t="shared" si="6"/>
        <v>8.4674669867947188</v>
      </c>
      <c r="J114" s="19">
        <v>13</v>
      </c>
      <c r="K114" s="19">
        <v>8</v>
      </c>
      <c r="L114" s="19">
        <v>4</v>
      </c>
      <c r="M114" s="19">
        <v>5</v>
      </c>
      <c r="N114" s="19">
        <v>6</v>
      </c>
      <c r="O114" s="19">
        <v>20</v>
      </c>
      <c r="P114" s="72">
        <v>15</v>
      </c>
      <c r="Q114" s="36">
        <f t="shared" si="13"/>
        <v>17.259999999999998</v>
      </c>
      <c r="R114" s="19">
        <v>12</v>
      </c>
      <c r="S114" s="19">
        <v>7</v>
      </c>
      <c r="T114" s="19">
        <v>14</v>
      </c>
      <c r="U114" s="19">
        <v>10</v>
      </c>
      <c r="V114" s="19"/>
      <c r="W114" s="89">
        <f>AVERAGE(Q114,I114)</f>
        <v>12.863733493397358</v>
      </c>
      <c r="X114" s="76">
        <f t="shared" si="12"/>
        <v>13.876311191143124</v>
      </c>
    </row>
    <row r="115" spans="1:24">
      <c r="B115" s="64"/>
      <c r="J115" s="1">
        <v>18</v>
      </c>
      <c r="K115" s="1">
        <v>8</v>
      </c>
      <c r="L115" s="1">
        <v>12</v>
      </c>
      <c r="M115" s="1">
        <v>10</v>
      </c>
      <c r="N115" s="1">
        <v>5</v>
      </c>
      <c r="O115" s="1">
        <v>20</v>
      </c>
      <c r="P115" s="1">
        <v>20</v>
      </c>
      <c r="Q115" s="78">
        <f t="shared" si="13"/>
        <v>20</v>
      </c>
      <c r="X115" s="76">
        <f t="shared" si="12"/>
        <v>0</v>
      </c>
    </row>
    <row r="116" spans="1:24">
      <c r="A116" s="1" t="s">
        <v>50</v>
      </c>
      <c r="B116" s="8" t="s">
        <v>278</v>
      </c>
      <c r="E116" s="1" t="s">
        <v>51</v>
      </c>
    </row>
    <row r="117" spans="1:24">
      <c r="B117" s="8"/>
    </row>
    <row r="118" spans="1:24">
      <c r="B118" s="7"/>
      <c r="J118" s="26">
        <v>18</v>
      </c>
      <c r="K118" s="26">
        <v>8</v>
      </c>
      <c r="L118" s="26">
        <v>6</v>
      </c>
      <c r="M118" s="26">
        <v>10</v>
      </c>
      <c r="N118" s="26">
        <v>5</v>
      </c>
      <c r="R118" s="26">
        <v>12</v>
      </c>
      <c r="S118" s="26">
        <v>9</v>
      </c>
      <c r="V118" s="1">
        <v>4</v>
      </c>
    </row>
    <row r="119" spans="1:24">
      <c r="A119" s="19"/>
      <c r="B119" s="62" t="s">
        <v>191</v>
      </c>
      <c r="C119" s="19"/>
      <c r="D119" s="19"/>
      <c r="E119" s="19"/>
      <c r="F119" s="19"/>
      <c r="G119" s="19"/>
      <c r="H119" s="19"/>
      <c r="I119" s="21"/>
      <c r="J119" s="27" t="s">
        <v>290</v>
      </c>
      <c r="K119" s="27" t="s">
        <v>282</v>
      </c>
      <c r="L119" s="27" t="s">
        <v>283</v>
      </c>
      <c r="M119" s="27" t="s">
        <v>208</v>
      </c>
      <c r="N119" s="27" t="s">
        <v>209</v>
      </c>
      <c r="O119" s="1" t="s">
        <v>245</v>
      </c>
      <c r="P119" s="1" t="s">
        <v>246</v>
      </c>
      <c r="Q119" s="36" t="s">
        <v>247</v>
      </c>
      <c r="R119" s="27" t="s">
        <v>261</v>
      </c>
      <c r="S119" s="27" t="s">
        <v>262</v>
      </c>
      <c r="T119" s="20" t="s">
        <v>220</v>
      </c>
      <c r="U119" s="20" t="s">
        <v>222</v>
      </c>
      <c r="V119" s="20" t="s">
        <v>221</v>
      </c>
      <c r="W119" s="88" t="s">
        <v>226</v>
      </c>
      <c r="X119" s="75" t="s">
        <v>227</v>
      </c>
    </row>
    <row r="120" spans="1:24">
      <c r="A120" s="19">
        <v>1</v>
      </c>
      <c r="B120" s="63" t="s">
        <v>183</v>
      </c>
      <c r="C120" s="19"/>
      <c r="D120" s="19"/>
      <c r="E120" s="19"/>
      <c r="F120" s="19"/>
      <c r="G120" s="19"/>
      <c r="H120" s="19">
        <v>0</v>
      </c>
      <c r="I120" s="21">
        <f t="shared" ref="I120:I136" si="14">+(G120*4+F120+D120+C120/2*20)/7*0.8+H120*0.2</f>
        <v>0</v>
      </c>
      <c r="J120" s="19"/>
      <c r="K120" s="19"/>
      <c r="L120" s="19"/>
      <c r="M120" s="19"/>
      <c r="N120" s="19"/>
      <c r="O120" s="19"/>
      <c r="P120" s="72">
        <v>0</v>
      </c>
      <c r="Q120" s="36">
        <f>+P120*0.1+O120*0.45+(N120/5+M120/10+L120/6+K120/8+J120/18)/5*20*0.45</f>
        <v>0</v>
      </c>
      <c r="R120" s="19"/>
      <c r="S120" s="19"/>
      <c r="T120" s="19"/>
      <c r="U120" s="19"/>
      <c r="V120" s="19"/>
      <c r="W120" s="89"/>
      <c r="X120" s="76">
        <f t="shared" ref="X120:X142" si="15">+(R120/12*20+S120/9*20+T120+U120)/4*0.5+W120*0.5</f>
        <v>0</v>
      </c>
    </row>
    <row r="121" spans="1:24">
      <c r="A121" s="19">
        <v>2</v>
      </c>
      <c r="B121" s="56" t="s">
        <v>237</v>
      </c>
      <c r="C121" s="19"/>
      <c r="D121" s="19"/>
      <c r="E121" s="19"/>
      <c r="F121" s="19"/>
      <c r="G121" s="19"/>
      <c r="H121" s="19"/>
      <c r="I121" s="21">
        <f t="shared" si="14"/>
        <v>0</v>
      </c>
      <c r="J121" s="19"/>
      <c r="K121" s="19"/>
      <c r="L121" s="19"/>
      <c r="M121" s="19"/>
      <c r="N121" s="19"/>
      <c r="O121" s="19"/>
      <c r="P121" s="72">
        <v>0</v>
      </c>
      <c r="Q121" s="36">
        <f t="shared" ref="Q121:Q139" si="16">+P121*0.1+O121*0.45+(N121/5+M121/10+L121/6+K121/8+J121/18)/5*20*0.45</f>
        <v>0</v>
      </c>
      <c r="R121" s="19"/>
      <c r="S121" s="19"/>
      <c r="T121" s="19"/>
      <c r="U121" s="19"/>
      <c r="V121" s="19"/>
      <c r="W121" s="89"/>
      <c r="X121" s="76">
        <f t="shared" si="15"/>
        <v>0</v>
      </c>
    </row>
    <row r="122" spans="1:24">
      <c r="A122" s="19">
        <v>3</v>
      </c>
      <c r="B122" s="63" t="s">
        <v>122</v>
      </c>
      <c r="C122" s="19">
        <v>2</v>
      </c>
      <c r="D122" s="19">
        <v>5</v>
      </c>
      <c r="E122" s="19"/>
      <c r="F122" s="19">
        <v>16</v>
      </c>
      <c r="G122" s="19">
        <v>10</v>
      </c>
      <c r="H122" s="19">
        <v>20</v>
      </c>
      <c r="I122" s="21">
        <f t="shared" si="14"/>
        <v>13.257142857142858</v>
      </c>
      <c r="J122" s="19">
        <v>9</v>
      </c>
      <c r="K122" s="19">
        <v>3</v>
      </c>
      <c r="L122" s="19"/>
      <c r="M122" s="19">
        <v>4</v>
      </c>
      <c r="N122" s="19">
        <v>5</v>
      </c>
      <c r="O122" s="19">
        <v>7</v>
      </c>
      <c r="P122" s="72">
        <v>15</v>
      </c>
      <c r="Q122" s="36">
        <f t="shared" si="16"/>
        <v>8.745000000000001</v>
      </c>
      <c r="R122" s="19">
        <v>8</v>
      </c>
      <c r="S122" s="19"/>
      <c r="T122" s="19">
        <v>11</v>
      </c>
      <c r="U122" s="19">
        <v>12</v>
      </c>
      <c r="V122" s="19"/>
      <c r="W122" s="89">
        <v>8</v>
      </c>
      <c r="X122" s="76">
        <f t="shared" si="15"/>
        <v>8.5416666666666661</v>
      </c>
    </row>
    <row r="123" spans="1:24">
      <c r="A123" s="19">
        <v>4</v>
      </c>
      <c r="B123" s="63" t="s">
        <v>123</v>
      </c>
      <c r="C123" s="19"/>
      <c r="D123" s="19"/>
      <c r="E123" s="19"/>
      <c r="F123" s="19"/>
      <c r="G123" s="19"/>
      <c r="H123" s="19">
        <v>0</v>
      </c>
      <c r="I123" s="21">
        <f t="shared" si="14"/>
        <v>0</v>
      </c>
      <c r="J123" s="19"/>
      <c r="K123" s="19"/>
      <c r="L123" s="19"/>
      <c r="M123" s="19"/>
      <c r="N123" s="19"/>
      <c r="O123" s="19"/>
      <c r="P123" s="72">
        <v>0</v>
      </c>
      <c r="Q123" s="36">
        <f t="shared" si="16"/>
        <v>0</v>
      </c>
      <c r="R123" s="19"/>
      <c r="S123" s="19"/>
      <c r="T123" s="19"/>
      <c r="U123" s="19"/>
      <c r="V123" s="19"/>
      <c r="W123" s="89"/>
      <c r="X123" s="76">
        <f t="shared" si="15"/>
        <v>0</v>
      </c>
    </row>
    <row r="124" spans="1:24">
      <c r="A124" s="19">
        <v>5</v>
      </c>
      <c r="B124" s="63" t="s">
        <v>38</v>
      </c>
      <c r="C124" s="19">
        <v>1</v>
      </c>
      <c r="D124" s="19">
        <v>19</v>
      </c>
      <c r="E124" s="19"/>
      <c r="F124" s="19">
        <v>5</v>
      </c>
      <c r="G124" s="19">
        <v>20</v>
      </c>
      <c r="H124" s="19">
        <v>14</v>
      </c>
      <c r="I124" s="21">
        <f t="shared" si="14"/>
        <v>15.828571428571429</v>
      </c>
      <c r="J124" s="19">
        <v>15</v>
      </c>
      <c r="K124" s="19">
        <v>8</v>
      </c>
      <c r="L124" s="19">
        <v>4</v>
      </c>
      <c r="M124" s="19">
        <v>3</v>
      </c>
      <c r="N124" s="19">
        <v>5</v>
      </c>
      <c r="O124" s="19">
        <v>20</v>
      </c>
      <c r="P124" s="72">
        <v>20</v>
      </c>
      <c r="Q124" s="36">
        <f t="shared" si="16"/>
        <v>17.84</v>
      </c>
      <c r="R124" s="19">
        <v>11</v>
      </c>
      <c r="S124" s="19">
        <v>9</v>
      </c>
      <c r="T124" s="19">
        <v>20</v>
      </c>
      <c r="U124" s="19">
        <v>20</v>
      </c>
      <c r="V124" s="19"/>
      <c r="W124" s="89">
        <f>AVERAGE(Q124,I124)</f>
        <v>16.834285714285713</v>
      </c>
      <c r="X124" s="76">
        <f t="shared" si="15"/>
        <v>18.208809523809521</v>
      </c>
    </row>
    <row r="125" spans="1:24">
      <c r="A125" s="19">
        <v>6</v>
      </c>
      <c r="B125" s="63" t="s">
        <v>70</v>
      </c>
      <c r="C125" s="19">
        <v>2</v>
      </c>
      <c r="D125" s="19">
        <v>9</v>
      </c>
      <c r="E125" s="19"/>
      <c r="F125" s="19">
        <v>18</v>
      </c>
      <c r="G125" s="19">
        <v>16</v>
      </c>
      <c r="H125" s="19">
        <v>20</v>
      </c>
      <c r="I125" s="21">
        <f t="shared" si="14"/>
        <v>16.685714285714287</v>
      </c>
      <c r="J125" s="19">
        <v>9</v>
      </c>
      <c r="K125" s="19">
        <v>5</v>
      </c>
      <c r="L125" s="19">
        <v>6</v>
      </c>
      <c r="M125" s="19">
        <v>9</v>
      </c>
      <c r="N125" s="19">
        <v>4</v>
      </c>
      <c r="O125" s="19">
        <v>11</v>
      </c>
      <c r="P125" s="72">
        <v>20</v>
      </c>
      <c r="Q125" s="36">
        <f t="shared" si="16"/>
        <v>13.835000000000001</v>
      </c>
      <c r="R125" s="19">
        <v>8</v>
      </c>
      <c r="S125" s="19">
        <v>5</v>
      </c>
      <c r="T125" s="19">
        <v>15</v>
      </c>
      <c r="U125" s="19">
        <v>12</v>
      </c>
      <c r="V125" s="19"/>
      <c r="W125" s="89">
        <f>AVERAGE(Q125,I125)</f>
        <v>15.260357142857144</v>
      </c>
      <c r="X125" s="76">
        <f t="shared" si="15"/>
        <v>14.060734126984126</v>
      </c>
    </row>
    <row r="126" spans="1:24">
      <c r="A126" s="19">
        <v>7</v>
      </c>
      <c r="B126" s="56" t="s">
        <v>89</v>
      </c>
      <c r="C126" s="19"/>
      <c r="D126" s="19"/>
      <c r="E126" s="19"/>
      <c r="F126" s="19"/>
      <c r="G126" s="19"/>
      <c r="H126" s="19"/>
      <c r="I126" s="21">
        <f t="shared" si="14"/>
        <v>0</v>
      </c>
      <c r="J126" s="19"/>
      <c r="K126" s="19"/>
      <c r="L126" s="19"/>
      <c r="M126" s="19"/>
      <c r="N126" s="19"/>
      <c r="O126" s="19"/>
      <c r="P126" s="72">
        <v>0</v>
      </c>
      <c r="Q126" s="36">
        <f t="shared" si="16"/>
        <v>0</v>
      </c>
      <c r="R126" s="19"/>
      <c r="S126" s="19"/>
      <c r="T126" s="19"/>
      <c r="U126" s="19"/>
      <c r="V126" s="19"/>
      <c r="W126" s="89"/>
      <c r="X126" s="76">
        <f t="shared" si="15"/>
        <v>0</v>
      </c>
    </row>
    <row r="127" spans="1:24">
      <c r="A127" s="19">
        <v>8</v>
      </c>
      <c r="B127" s="63" t="s">
        <v>128</v>
      </c>
      <c r="C127" s="19"/>
      <c r="D127" s="19"/>
      <c r="E127" s="19"/>
      <c r="F127" s="19"/>
      <c r="G127" s="19"/>
      <c r="H127" s="19">
        <v>0</v>
      </c>
      <c r="I127" s="21">
        <f t="shared" si="14"/>
        <v>0</v>
      </c>
      <c r="J127" s="19"/>
      <c r="K127" s="19"/>
      <c r="L127" s="19"/>
      <c r="M127" s="19"/>
      <c r="N127" s="19"/>
      <c r="O127" s="19"/>
      <c r="P127" s="72">
        <v>0</v>
      </c>
      <c r="Q127" s="36">
        <f t="shared" si="16"/>
        <v>0</v>
      </c>
      <c r="R127" s="19"/>
      <c r="S127" s="19"/>
      <c r="T127" s="19"/>
      <c r="U127" s="19"/>
      <c r="V127" s="19"/>
      <c r="W127" s="89"/>
      <c r="X127" s="76">
        <f t="shared" si="15"/>
        <v>0</v>
      </c>
    </row>
    <row r="128" spans="1:24">
      <c r="A128" s="19">
        <v>9</v>
      </c>
      <c r="B128" s="63" t="s">
        <v>129</v>
      </c>
      <c r="C128" s="19">
        <v>2</v>
      </c>
      <c r="D128" s="19">
        <v>8</v>
      </c>
      <c r="E128" s="19"/>
      <c r="F128" s="19">
        <v>18</v>
      </c>
      <c r="G128" s="19">
        <v>15</v>
      </c>
      <c r="H128" s="19">
        <v>20</v>
      </c>
      <c r="I128" s="21">
        <f t="shared" si="14"/>
        <v>16.114285714285714</v>
      </c>
      <c r="J128" s="19"/>
      <c r="K128" s="19">
        <v>4</v>
      </c>
      <c r="L128" s="19">
        <v>4</v>
      </c>
      <c r="M128" s="19">
        <v>3</v>
      </c>
      <c r="N128" s="19">
        <v>10</v>
      </c>
      <c r="O128" s="19">
        <v>12</v>
      </c>
      <c r="P128" s="72">
        <v>20</v>
      </c>
      <c r="Q128" s="36">
        <f t="shared" si="16"/>
        <v>13.64</v>
      </c>
      <c r="R128" s="19">
        <v>12</v>
      </c>
      <c r="S128" s="19">
        <v>9</v>
      </c>
      <c r="T128" s="19">
        <v>11</v>
      </c>
      <c r="U128" s="19">
        <v>13</v>
      </c>
      <c r="V128" s="19"/>
      <c r="W128" s="89">
        <f>AVERAGE(Q128,I128)</f>
        <v>14.877142857142857</v>
      </c>
      <c r="X128" s="76">
        <f t="shared" si="15"/>
        <v>15.438571428571429</v>
      </c>
    </row>
    <row r="129" spans="1:24">
      <c r="A129" s="19">
        <v>11</v>
      </c>
      <c r="B129" s="63" t="s">
        <v>132</v>
      </c>
      <c r="C129" s="19">
        <v>1</v>
      </c>
      <c r="D129" s="19">
        <v>5</v>
      </c>
      <c r="E129" s="19"/>
      <c r="F129" s="19">
        <v>12</v>
      </c>
      <c r="G129" s="19">
        <v>11</v>
      </c>
      <c r="H129" s="19">
        <v>10</v>
      </c>
      <c r="I129" s="21">
        <f t="shared" si="14"/>
        <v>10.114285714285714</v>
      </c>
      <c r="J129" s="19"/>
      <c r="K129" s="19">
        <v>2</v>
      </c>
      <c r="L129" s="19">
        <v>7</v>
      </c>
      <c r="M129" s="19">
        <v>2</v>
      </c>
      <c r="N129" s="19">
        <v>4</v>
      </c>
      <c r="O129" s="19">
        <v>9</v>
      </c>
      <c r="P129" s="72">
        <v>15</v>
      </c>
      <c r="Q129" s="36">
        <f t="shared" si="16"/>
        <v>9.9</v>
      </c>
      <c r="R129" s="19">
        <v>12</v>
      </c>
      <c r="S129" s="19">
        <v>9</v>
      </c>
      <c r="T129" s="19">
        <v>14</v>
      </c>
      <c r="U129" s="19">
        <v>11</v>
      </c>
      <c r="V129" s="19"/>
      <c r="W129" s="89">
        <v>8</v>
      </c>
      <c r="X129" s="76">
        <f t="shared" si="15"/>
        <v>12.125</v>
      </c>
    </row>
    <row r="130" spans="1:24">
      <c r="A130" s="19">
        <v>12</v>
      </c>
      <c r="B130" s="63" t="s">
        <v>133</v>
      </c>
      <c r="C130" s="19">
        <v>1.5</v>
      </c>
      <c r="D130" s="19"/>
      <c r="E130" s="19"/>
      <c r="F130" s="19">
        <v>17</v>
      </c>
      <c r="G130" s="19">
        <v>17</v>
      </c>
      <c r="H130" s="19">
        <v>10</v>
      </c>
      <c r="I130" s="21">
        <f t="shared" si="14"/>
        <v>13.428571428571431</v>
      </c>
      <c r="J130" s="19">
        <v>1</v>
      </c>
      <c r="K130" s="19">
        <v>5</v>
      </c>
      <c r="L130" s="19">
        <v>8</v>
      </c>
      <c r="M130" s="19">
        <v>5</v>
      </c>
      <c r="N130" s="19">
        <v>5</v>
      </c>
      <c r="O130" s="19">
        <v>13</v>
      </c>
      <c r="P130" s="72">
        <v>20</v>
      </c>
      <c r="Q130" s="36">
        <f t="shared" si="16"/>
        <v>14.175000000000001</v>
      </c>
      <c r="R130" s="19">
        <v>5</v>
      </c>
      <c r="S130" s="19">
        <v>7</v>
      </c>
      <c r="T130" s="19">
        <v>17</v>
      </c>
      <c r="U130" s="19">
        <v>18</v>
      </c>
      <c r="V130" s="19"/>
      <c r="W130" s="89">
        <f>AVERAGE(Q130,I130)</f>
        <v>13.801785714285716</v>
      </c>
      <c r="X130" s="76">
        <f t="shared" si="15"/>
        <v>14.262003968253968</v>
      </c>
    </row>
    <row r="131" spans="1:24">
      <c r="A131" s="19">
        <v>13</v>
      </c>
      <c r="B131" s="63" t="s">
        <v>134</v>
      </c>
      <c r="C131" s="19">
        <v>1.5</v>
      </c>
      <c r="D131" s="19">
        <v>17</v>
      </c>
      <c r="E131" s="19"/>
      <c r="F131" s="19">
        <v>20</v>
      </c>
      <c r="G131" s="19">
        <v>12</v>
      </c>
      <c r="H131" s="19">
        <v>20</v>
      </c>
      <c r="I131" s="21">
        <f t="shared" si="14"/>
        <v>15.428571428571431</v>
      </c>
      <c r="J131" s="19"/>
      <c r="K131" s="19">
        <v>7</v>
      </c>
      <c r="L131" s="19">
        <v>3</v>
      </c>
      <c r="M131" s="19">
        <v>3.5</v>
      </c>
      <c r="N131" s="19"/>
      <c r="O131" s="19">
        <v>11</v>
      </c>
      <c r="P131" s="72">
        <v>5</v>
      </c>
      <c r="Q131" s="36">
        <f t="shared" si="16"/>
        <v>8.5549999999999997</v>
      </c>
      <c r="R131" s="19"/>
      <c r="S131" s="19"/>
      <c r="T131" s="19"/>
      <c r="U131" s="19">
        <v>16</v>
      </c>
      <c r="V131" s="19"/>
      <c r="W131" s="89">
        <f>AVERAGE(Q131,I131)</f>
        <v>11.991785714285715</v>
      </c>
      <c r="X131" s="76">
        <f t="shared" si="15"/>
        <v>7.9958928571428576</v>
      </c>
    </row>
    <row r="132" spans="1:24">
      <c r="A132" s="19">
        <v>14</v>
      </c>
      <c r="B132" s="63" t="s">
        <v>135</v>
      </c>
      <c r="C132" s="19"/>
      <c r="D132" s="19"/>
      <c r="E132" s="19"/>
      <c r="F132" s="19"/>
      <c r="G132" s="19">
        <v>8</v>
      </c>
      <c r="H132" s="19">
        <v>10.009000900090008</v>
      </c>
      <c r="I132" s="21">
        <f t="shared" si="14"/>
        <v>5.6589430371608582</v>
      </c>
      <c r="J132" s="19"/>
      <c r="K132" s="19"/>
      <c r="L132" s="19"/>
      <c r="M132" s="19"/>
      <c r="N132" s="19"/>
      <c r="O132" s="19"/>
      <c r="P132" s="72">
        <v>0</v>
      </c>
      <c r="Q132" s="36">
        <f t="shared" si="16"/>
        <v>0</v>
      </c>
      <c r="R132" s="19"/>
      <c r="S132" s="19"/>
      <c r="T132" s="19"/>
      <c r="U132" s="19"/>
      <c r="V132" s="19"/>
      <c r="W132" s="89"/>
      <c r="X132" s="76">
        <f t="shared" si="15"/>
        <v>0</v>
      </c>
    </row>
    <row r="133" spans="1:24">
      <c r="A133" s="19">
        <v>15</v>
      </c>
      <c r="B133" s="63" t="s">
        <v>184</v>
      </c>
      <c r="C133" s="19"/>
      <c r="D133" s="19"/>
      <c r="E133" s="19"/>
      <c r="F133" s="19"/>
      <c r="G133" s="19"/>
      <c r="H133" s="19">
        <v>0</v>
      </c>
      <c r="I133" s="21">
        <f t="shared" si="14"/>
        <v>0</v>
      </c>
      <c r="J133" s="19"/>
      <c r="K133" s="19"/>
      <c r="L133" s="19"/>
      <c r="M133" s="19"/>
      <c r="N133" s="19"/>
      <c r="O133" s="19"/>
      <c r="P133" s="72">
        <v>0</v>
      </c>
      <c r="Q133" s="36">
        <f t="shared" si="16"/>
        <v>0</v>
      </c>
      <c r="R133" s="19"/>
      <c r="S133" s="19"/>
      <c r="T133" s="19"/>
      <c r="U133" s="19"/>
      <c r="V133" s="19"/>
      <c r="W133" s="89"/>
      <c r="X133" s="76">
        <f t="shared" si="15"/>
        <v>0</v>
      </c>
    </row>
    <row r="134" spans="1:24">
      <c r="A134" s="19">
        <v>16</v>
      </c>
      <c r="B134" s="63" t="s">
        <v>291</v>
      </c>
      <c r="C134" s="19">
        <v>1</v>
      </c>
      <c r="D134" s="19"/>
      <c r="E134" s="19"/>
      <c r="F134" s="19"/>
      <c r="G134" s="19">
        <v>9</v>
      </c>
      <c r="H134" s="19">
        <v>10.009000900090008</v>
      </c>
      <c r="I134" s="21">
        <f t="shared" si="14"/>
        <v>7.2589430371608588</v>
      </c>
      <c r="J134" s="19">
        <v>0</v>
      </c>
      <c r="K134" s="19">
        <v>1</v>
      </c>
      <c r="L134" s="19"/>
      <c r="M134" s="19"/>
      <c r="N134" s="19"/>
      <c r="O134" s="19"/>
      <c r="P134" s="72">
        <v>0</v>
      </c>
      <c r="Q134" s="36">
        <f t="shared" si="16"/>
        <v>0.22500000000000001</v>
      </c>
      <c r="R134" s="19"/>
      <c r="S134" s="19"/>
      <c r="T134" s="19"/>
      <c r="U134" s="19"/>
      <c r="V134" s="19"/>
      <c r="W134" s="89"/>
      <c r="X134" s="76">
        <f t="shared" si="15"/>
        <v>0</v>
      </c>
    </row>
    <row r="135" spans="1:24">
      <c r="A135" s="19">
        <v>17</v>
      </c>
      <c r="B135" s="63" t="s">
        <v>292</v>
      </c>
      <c r="C135" s="19">
        <v>1.5</v>
      </c>
      <c r="D135" s="19">
        <v>18</v>
      </c>
      <c r="E135" s="19"/>
      <c r="F135" s="19">
        <v>15</v>
      </c>
      <c r="G135" s="19">
        <v>16</v>
      </c>
      <c r="H135" s="19">
        <v>20</v>
      </c>
      <c r="I135" s="21">
        <f t="shared" si="14"/>
        <v>16.8</v>
      </c>
      <c r="J135" s="19">
        <v>18</v>
      </c>
      <c r="K135" s="19">
        <v>8</v>
      </c>
      <c r="L135" s="19">
        <v>12</v>
      </c>
      <c r="M135" s="19">
        <v>10</v>
      </c>
      <c r="N135" s="19">
        <v>10</v>
      </c>
      <c r="O135" s="19">
        <v>20</v>
      </c>
      <c r="P135" s="72">
        <v>20</v>
      </c>
      <c r="Q135" s="36">
        <f t="shared" si="16"/>
        <v>23.6</v>
      </c>
      <c r="R135" s="19">
        <v>12</v>
      </c>
      <c r="S135" s="19">
        <v>9</v>
      </c>
      <c r="T135" s="19">
        <v>18</v>
      </c>
      <c r="U135" s="19">
        <v>18</v>
      </c>
      <c r="V135" s="19">
        <v>4</v>
      </c>
      <c r="W135" s="89">
        <f>AVERAGE(Q135,I135)</f>
        <v>20.200000000000003</v>
      </c>
      <c r="X135" s="76">
        <f t="shared" si="15"/>
        <v>19.600000000000001</v>
      </c>
    </row>
    <row r="136" spans="1:24">
      <c r="A136" s="19">
        <v>18</v>
      </c>
      <c r="B136" s="63" t="s">
        <v>293</v>
      </c>
      <c r="C136" s="19">
        <v>0.5</v>
      </c>
      <c r="D136" s="19"/>
      <c r="E136" s="19"/>
      <c r="F136" s="19">
        <v>11</v>
      </c>
      <c r="G136" s="19">
        <v>8</v>
      </c>
      <c r="H136" s="19">
        <v>10.009000900090008</v>
      </c>
      <c r="I136" s="21">
        <f t="shared" si="14"/>
        <v>7.4875144657322874</v>
      </c>
      <c r="J136" s="19"/>
      <c r="K136" s="19"/>
      <c r="L136" s="19"/>
      <c r="M136" s="19"/>
      <c r="N136" s="19"/>
      <c r="O136" s="19"/>
      <c r="P136" s="72">
        <v>5</v>
      </c>
      <c r="Q136" s="36">
        <f t="shared" si="16"/>
        <v>0.5</v>
      </c>
      <c r="R136" s="19"/>
      <c r="S136" s="19"/>
      <c r="T136" s="19"/>
      <c r="U136" s="19"/>
      <c r="V136" s="19"/>
      <c r="W136" s="89"/>
      <c r="X136" s="76">
        <f t="shared" si="15"/>
        <v>0</v>
      </c>
    </row>
    <row r="137" spans="1:24">
      <c r="A137" s="19">
        <v>19</v>
      </c>
      <c r="B137" s="63" t="s">
        <v>294</v>
      </c>
      <c r="C137" s="19">
        <v>1.5</v>
      </c>
      <c r="D137" s="19"/>
      <c r="E137" s="19"/>
      <c r="F137" s="19"/>
      <c r="G137" s="19"/>
      <c r="H137" s="19">
        <v>0</v>
      </c>
      <c r="I137" s="21">
        <f>+(G137*4+F137+D137+C137/2*20)/7*0.8+H137*0.2</f>
        <v>1.7142857142857144</v>
      </c>
      <c r="J137" s="19"/>
      <c r="K137" s="19"/>
      <c r="L137" s="19"/>
      <c r="M137" s="19"/>
      <c r="N137" s="19"/>
      <c r="O137" s="19"/>
      <c r="P137" s="72">
        <v>0</v>
      </c>
      <c r="Q137" s="36">
        <f t="shared" si="16"/>
        <v>0</v>
      </c>
      <c r="R137" s="19"/>
      <c r="S137" s="19"/>
      <c r="T137" s="19"/>
      <c r="U137" s="19"/>
      <c r="V137" s="19"/>
      <c r="W137" s="89"/>
      <c r="X137" s="76">
        <f t="shared" si="15"/>
        <v>0</v>
      </c>
    </row>
    <row r="138" spans="1:24">
      <c r="A138" s="19">
        <v>20</v>
      </c>
      <c r="B138" s="63" t="s">
        <v>120</v>
      </c>
      <c r="C138" s="19"/>
      <c r="D138" s="19"/>
      <c r="E138" s="19"/>
      <c r="F138" s="19"/>
      <c r="G138" s="19">
        <v>12</v>
      </c>
      <c r="H138" s="19"/>
      <c r="I138" s="21">
        <f>+(G138*4+F138+D138+C138/2*20)/7*0.8+H138*0.2</f>
        <v>5.4857142857142858</v>
      </c>
      <c r="J138" s="19"/>
      <c r="K138" s="19"/>
      <c r="L138" s="19"/>
      <c r="M138" s="19"/>
      <c r="N138" s="19"/>
      <c r="O138" s="19">
        <v>14</v>
      </c>
      <c r="P138" s="72"/>
      <c r="Q138" s="36">
        <f t="shared" si="16"/>
        <v>6.3</v>
      </c>
      <c r="R138" s="19"/>
      <c r="S138" s="19"/>
      <c r="T138" s="19"/>
      <c r="U138" s="19"/>
      <c r="V138" s="19"/>
      <c r="W138" s="89"/>
      <c r="X138" s="76">
        <f t="shared" si="15"/>
        <v>0</v>
      </c>
    </row>
    <row r="139" spans="1:24">
      <c r="C139" s="1">
        <v>2</v>
      </c>
      <c r="D139" s="1">
        <v>20</v>
      </c>
      <c r="F139" s="1">
        <v>20</v>
      </c>
      <c r="G139" s="1">
        <v>20</v>
      </c>
      <c r="H139" s="1">
        <v>20</v>
      </c>
      <c r="I139" s="9">
        <f>+(G139*4+F139+D139+C139/2*20)/7*0.8+H139*0.2</f>
        <v>20</v>
      </c>
      <c r="J139" s="1">
        <v>18</v>
      </c>
      <c r="K139" s="1">
        <v>8</v>
      </c>
      <c r="L139" s="1">
        <v>6</v>
      </c>
      <c r="M139" s="1">
        <v>10</v>
      </c>
      <c r="N139" s="1">
        <v>5</v>
      </c>
      <c r="O139" s="1">
        <v>20</v>
      </c>
      <c r="P139" s="1">
        <v>20</v>
      </c>
      <c r="Q139" s="78">
        <f t="shared" si="16"/>
        <v>20</v>
      </c>
      <c r="X139" s="76">
        <f t="shared" si="15"/>
        <v>0</v>
      </c>
    </row>
    <row r="140" spans="1:24">
      <c r="B140" s="50" t="s">
        <v>153</v>
      </c>
      <c r="F140" s="1">
        <v>16</v>
      </c>
      <c r="I140" s="9">
        <f>+(G140*4+F140+E140/5*20+D140+C140/2*20)/8*0.8+H140*0.2</f>
        <v>1.6</v>
      </c>
      <c r="X140" s="76">
        <f t="shared" si="15"/>
        <v>0</v>
      </c>
    </row>
    <row r="141" spans="1:24">
      <c r="B141" s="50" t="s">
        <v>154</v>
      </c>
      <c r="F141" s="1">
        <v>12</v>
      </c>
      <c r="I141" s="9">
        <f>+(G141*4+F141+E141/5*20+D141+C141/2*20)/8*0.8+H141*0.2</f>
        <v>1.2000000000000002</v>
      </c>
      <c r="X141" s="76">
        <f t="shared" si="15"/>
        <v>0</v>
      </c>
    </row>
    <row r="142" spans="1:24">
      <c r="B142" s="50" t="s">
        <v>248</v>
      </c>
      <c r="O142" s="1">
        <v>9</v>
      </c>
      <c r="X142" s="76">
        <f t="shared" si="15"/>
        <v>0</v>
      </c>
    </row>
  </sheetData>
  <sheetCalcPr fullCalcOnLoad="1"/>
  <sortState ref="B106:H123">
    <sortCondition ref="B106:B123"/>
  </sortState>
  <mergeCells count="1">
    <mergeCell ref="E2:F2"/>
  </mergeCells>
  <phoneticPr fontId="4" type="noConversion"/>
  <hyperlinks>
    <hyperlink ref="Y92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TeoriaED</vt:lpstr>
      <vt:lpstr>LabsED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205</dc:creator>
  <cp:lastModifiedBy>Carlo Corrales</cp:lastModifiedBy>
  <dcterms:created xsi:type="dcterms:W3CDTF">2016-08-22T21:31:57Z</dcterms:created>
  <dcterms:modified xsi:type="dcterms:W3CDTF">2016-12-27T03:51:53Z</dcterms:modified>
</cp:coreProperties>
</file>