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80" yWindow="-1160" windowWidth="25560" windowHeight="14660" activeTab="2"/>
  </bookViews>
  <sheets>
    <sheet name="Grupo A" sheetId="1" r:id="rId1"/>
    <sheet name="Grupo B" sheetId="2" r:id="rId2"/>
    <sheet name="Grupo C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8" i="1"/>
  <c r="T14"/>
  <c r="T48"/>
  <c r="T11"/>
  <c r="V11"/>
  <c r="T12"/>
  <c r="V12"/>
  <c r="T13"/>
  <c r="V13"/>
  <c r="V14"/>
  <c r="T15"/>
  <c r="V15"/>
  <c r="T16"/>
  <c r="V16"/>
  <c r="T17"/>
  <c r="V17"/>
  <c r="T18"/>
  <c r="V18"/>
  <c r="T19"/>
  <c r="V19"/>
  <c r="T20"/>
  <c r="V20"/>
  <c r="T21"/>
  <c r="V21"/>
  <c r="T22"/>
  <c r="V22"/>
  <c r="T23"/>
  <c r="V23"/>
  <c r="T24"/>
  <c r="V24"/>
  <c r="T25"/>
  <c r="V25"/>
  <c r="T26"/>
  <c r="V26"/>
  <c r="T27"/>
  <c r="V27"/>
  <c r="T28"/>
  <c r="V28"/>
  <c r="T29"/>
  <c r="V29"/>
  <c r="T30"/>
  <c r="V30"/>
  <c r="T31"/>
  <c r="V31"/>
  <c r="T32"/>
  <c r="V32"/>
  <c r="T33"/>
  <c r="V33"/>
  <c r="T34"/>
  <c r="V34"/>
  <c r="T35"/>
  <c r="V35"/>
  <c r="T36"/>
  <c r="V36"/>
  <c r="T37"/>
  <c r="V37"/>
  <c r="T38"/>
  <c r="V38"/>
  <c r="T39"/>
  <c r="V39"/>
  <c r="T40"/>
  <c r="V40"/>
  <c r="T41"/>
  <c r="V41"/>
  <c r="T42"/>
  <c r="V42"/>
  <c r="T43"/>
  <c r="V43"/>
  <c r="T44"/>
  <c r="V44"/>
  <c r="T45"/>
  <c r="V45"/>
  <c r="T46"/>
  <c r="V46"/>
  <c r="T47"/>
  <c r="V47"/>
  <c r="V48"/>
  <c r="T49"/>
  <c r="V49"/>
  <c r="T50"/>
  <c r="V50"/>
  <c r="T51"/>
  <c r="V51"/>
  <c r="V52"/>
  <c r="I50"/>
  <c r="J50"/>
  <c r="W50"/>
  <c r="X50"/>
  <c r="Y50"/>
  <c r="Z50"/>
  <c r="AA50"/>
  <c r="AC50"/>
  <c r="AB50"/>
  <c r="I49"/>
  <c r="J49"/>
  <c r="W49"/>
  <c r="X49"/>
  <c r="Y49"/>
  <c r="Z49"/>
  <c r="AA49"/>
  <c r="AC49"/>
  <c r="AB49"/>
  <c r="I48"/>
  <c r="J48"/>
  <c r="W48"/>
  <c r="X48"/>
  <c r="Y48"/>
  <c r="Z48"/>
  <c r="AA48"/>
  <c r="AC48"/>
  <c r="AB48"/>
  <c r="I47"/>
  <c r="J47"/>
  <c r="W47"/>
  <c r="X47"/>
  <c r="Y47"/>
  <c r="Z47"/>
  <c r="AA47"/>
  <c r="AC47"/>
  <c r="AB47"/>
  <c r="I46"/>
  <c r="J46"/>
  <c r="W46"/>
  <c r="X46"/>
  <c r="Y46"/>
  <c r="Z46"/>
  <c r="AA46"/>
  <c r="AC46"/>
  <c r="AB46"/>
  <c r="I45"/>
  <c r="J45"/>
  <c r="W45"/>
  <c r="X45"/>
  <c r="Y45"/>
  <c r="Z45"/>
  <c r="AA45"/>
  <c r="AC45"/>
  <c r="AB45"/>
  <c r="I44"/>
  <c r="J44"/>
  <c r="W44"/>
  <c r="X44"/>
  <c r="Y44"/>
  <c r="Z44"/>
  <c r="AA44"/>
  <c r="AC44"/>
  <c r="AB44"/>
  <c r="I43"/>
  <c r="J43"/>
  <c r="W43"/>
  <c r="X43"/>
  <c r="Y43"/>
  <c r="Z43"/>
  <c r="AA43"/>
  <c r="AC43"/>
  <c r="AB43"/>
  <c r="I42"/>
  <c r="J42"/>
  <c r="W42"/>
  <c r="X42"/>
  <c r="Y42"/>
  <c r="Z42"/>
  <c r="AA42"/>
  <c r="AC42"/>
  <c r="AB42"/>
  <c r="I41"/>
  <c r="J41"/>
  <c r="W41"/>
  <c r="X41"/>
  <c r="Y41"/>
  <c r="Z41"/>
  <c r="AA41"/>
  <c r="AC41"/>
  <c r="AB41"/>
  <c r="I40"/>
  <c r="J40"/>
  <c r="W40"/>
  <c r="X40"/>
  <c r="Y40"/>
  <c r="Z40"/>
  <c r="AA40"/>
  <c r="AC40"/>
  <c r="AB40"/>
  <c r="I39"/>
  <c r="J39"/>
  <c r="W39"/>
  <c r="X39"/>
  <c r="Y39"/>
  <c r="Z39"/>
  <c r="AA39"/>
  <c r="AC39"/>
  <c r="AB39"/>
  <c r="I38"/>
  <c r="J38"/>
  <c r="W38"/>
  <c r="X38"/>
  <c r="Y38"/>
  <c r="Z38"/>
  <c r="AA38"/>
  <c r="AC38"/>
  <c r="AB38"/>
  <c r="I37"/>
  <c r="J37"/>
  <c r="W37"/>
  <c r="X37"/>
  <c r="Y37"/>
  <c r="Z37"/>
  <c r="AA37"/>
  <c r="AC37"/>
  <c r="AB37"/>
  <c r="I36"/>
  <c r="J36"/>
  <c r="W36"/>
  <c r="X36"/>
  <c r="Y36"/>
  <c r="Z36"/>
  <c r="AA36"/>
  <c r="AC36"/>
  <c r="AB36"/>
  <c r="I35"/>
  <c r="J35"/>
  <c r="W35"/>
  <c r="X35"/>
  <c r="Y35"/>
  <c r="Z35"/>
  <c r="AA35"/>
  <c r="AC35"/>
  <c r="AB35"/>
  <c r="I34"/>
  <c r="J34"/>
  <c r="W34"/>
  <c r="X34"/>
  <c r="Y34"/>
  <c r="Z34"/>
  <c r="AA34"/>
  <c r="AC34"/>
  <c r="AB34"/>
  <c r="I33"/>
  <c r="J33"/>
  <c r="W33"/>
  <c r="X33"/>
  <c r="Y33"/>
  <c r="Z33"/>
  <c r="AA33"/>
  <c r="AC33"/>
  <c r="AB33"/>
  <c r="I32"/>
  <c r="J32"/>
  <c r="W32"/>
  <c r="X32"/>
  <c r="Y32"/>
  <c r="Z32"/>
  <c r="AA32"/>
  <c r="AC32"/>
  <c r="AB32"/>
  <c r="I31"/>
  <c r="J31"/>
  <c r="W31"/>
  <c r="X31"/>
  <c r="Y31"/>
  <c r="Z31"/>
  <c r="AA31"/>
  <c r="AC31"/>
  <c r="AB31"/>
  <c r="I30"/>
  <c r="J30"/>
  <c r="W30"/>
  <c r="X30"/>
  <c r="Y30"/>
  <c r="Z30"/>
  <c r="AA30"/>
  <c r="AC30"/>
  <c r="AB30"/>
  <c r="I29"/>
  <c r="J29"/>
  <c r="W29"/>
  <c r="X29"/>
  <c r="Y29"/>
  <c r="Z29"/>
  <c r="AA29"/>
  <c r="AC29"/>
  <c r="AB29"/>
  <c r="I28"/>
  <c r="J28"/>
  <c r="W28"/>
  <c r="X28"/>
  <c r="Y28"/>
  <c r="Z28"/>
  <c r="AA28"/>
  <c r="AC28"/>
  <c r="AB28"/>
  <c r="I27"/>
  <c r="J27"/>
  <c r="W27"/>
  <c r="X27"/>
  <c r="Y27"/>
  <c r="Z27"/>
  <c r="AA27"/>
  <c r="AC27"/>
  <c r="AB27"/>
  <c r="I26"/>
  <c r="J26"/>
  <c r="W26"/>
  <c r="X26"/>
  <c r="Y26"/>
  <c r="Z26"/>
  <c r="AA26"/>
  <c r="AC26"/>
  <c r="AB26"/>
  <c r="I25"/>
  <c r="J25"/>
  <c r="W25"/>
  <c r="X25"/>
  <c r="Y25"/>
  <c r="Z25"/>
  <c r="AA25"/>
  <c r="AC25"/>
  <c r="AB25"/>
  <c r="I24"/>
  <c r="J24"/>
  <c r="W24"/>
  <c r="X24"/>
  <c r="Y24"/>
  <c r="Z24"/>
  <c r="AA24"/>
  <c r="AC24"/>
  <c r="AB24"/>
  <c r="I23"/>
  <c r="J23"/>
  <c r="W23"/>
  <c r="X23"/>
  <c r="Y23"/>
  <c r="Z23"/>
  <c r="AA23"/>
  <c r="AC23"/>
  <c r="AB23"/>
  <c r="I22"/>
  <c r="J22"/>
  <c r="W22"/>
  <c r="X22"/>
  <c r="Y22"/>
  <c r="Z22"/>
  <c r="AA22"/>
  <c r="AC22"/>
  <c r="AB22"/>
  <c r="I21"/>
  <c r="J21"/>
  <c r="W21"/>
  <c r="X21"/>
  <c r="Y21"/>
  <c r="Z21"/>
  <c r="AA21"/>
  <c r="AC21"/>
  <c r="AB21"/>
  <c r="I20"/>
  <c r="J20"/>
  <c r="W20"/>
  <c r="X20"/>
  <c r="Y20"/>
  <c r="Z20"/>
  <c r="AA20"/>
  <c r="AC20"/>
  <c r="AB20"/>
  <c r="I19"/>
  <c r="J19"/>
  <c r="W19"/>
  <c r="X19"/>
  <c r="Y19"/>
  <c r="Z19"/>
  <c r="AA19"/>
  <c r="AC19"/>
  <c r="AB19"/>
  <c r="J18"/>
  <c r="W18"/>
  <c r="X18"/>
  <c r="Y18"/>
  <c r="Z18"/>
  <c r="AA18"/>
  <c r="AC18"/>
  <c r="AB18"/>
  <c r="I17"/>
  <c r="J17"/>
  <c r="W17"/>
  <c r="X17"/>
  <c r="Y17"/>
  <c r="Z17"/>
  <c r="AA17"/>
  <c r="AC17"/>
  <c r="AB17"/>
  <c r="I16"/>
  <c r="J16"/>
  <c r="W16"/>
  <c r="X16"/>
  <c r="Y16"/>
  <c r="Z16"/>
  <c r="AA16"/>
  <c r="AC16"/>
  <c r="AB16"/>
  <c r="I15"/>
  <c r="J15"/>
  <c r="W15"/>
  <c r="X15"/>
  <c r="Y15"/>
  <c r="Z15"/>
  <c r="AA15"/>
  <c r="AC15"/>
  <c r="AB15"/>
  <c r="I14"/>
  <c r="J14"/>
  <c r="W14"/>
  <c r="X14"/>
  <c r="Y14"/>
  <c r="Z14"/>
  <c r="AA14"/>
  <c r="AC14"/>
  <c r="AB14"/>
  <c r="I13"/>
  <c r="J13"/>
  <c r="W13"/>
  <c r="X13"/>
  <c r="Y13"/>
  <c r="Z13"/>
  <c r="AA13"/>
  <c r="AC13"/>
  <c r="AB13"/>
  <c r="I12"/>
  <c r="J12"/>
  <c r="W12"/>
  <c r="X12"/>
  <c r="Y12"/>
  <c r="Z12"/>
  <c r="AA12"/>
  <c r="AC12"/>
  <c r="AB12"/>
  <c r="I11"/>
  <c r="J11"/>
  <c r="W11"/>
  <c r="X11"/>
  <c r="Y11"/>
  <c r="Z11"/>
  <c r="AA11"/>
  <c r="AB11"/>
  <c r="AC11"/>
  <c r="AD11"/>
  <c r="W51"/>
  <c r="X51"/>
  <c r="Y51"/>
  <c r="Z51"/>
  <c r="I51"/>
  <c r="J51"/>
  <c r="AA51"/>
  <c r="U14"/>
  <c r="AD46"/>
  <c r="AD31"/>
  <c r="AD28"/>
  <c r="AD25"/>
  <c r="AD48"/>
  <c r="AD12"/>
  <c r="AD13"/>
  <c r="AD14"/>
  <c r="AD15"/>
  <c r="AD16"/>
  <c r="AD17"/>
  <c r="AD18"/>
  <c r="AD19"/>
  <c r="AD20"/>
  <c r="AD21"/>
  <c r="AD22"/>
  <c r="AD23"/>
  <c r="AD24"/>
  <c r="AD26"/>
  <c r="AD27"/>
  <c r="AD29"/>
  <c r="AD30"/>
  <c r="AD32"/>
  <c r="AD33"/>
  <c r="AD34"/>
  <c r="AD35"/>
  <c r="AD36"/>
  <c r="AD37"/>
  <c r="AD38"/>
  <c r="AD39"/>
  <c r="AD40"/>
  <c r="AD41"/>
  <c r="AD42"/>
  <c r="AD43"/>
  <c r="AD44"/>
  <c r="AD45"/>
  <c r="AD47"/>
  <c r="AD49"/>
  <c r="AD50"/>
  <c r="AD52"/>
  <c r="AC52"/>
  <c r="AB52"/>
  <c r="U46"/>
  <c r="U31"/>
  <c r="U28"/>
  <c r="U25"/>
  <c r="U48"/>
  <c r="U11"/>
  <c r="U12"/>
  <c r="U13"/>
  <c r="U15"/>
  <c r="U16"/>
  <c r="U17"/>
  <c r="U18"/>
  <c r="U19"/>
  <c r="U20"/>
  <c r="U21"/>
  <c r="U22"/>
  <c r="U23"/>
  <c r="U24"/>
  <c r="U26"/>
  <c r="U27"/>
  <c r="U29"/>
  <c r="U30"/>
  <c r="U32"/>
  <c r="U33"/>
  <c r="U34"/>
  <c r="U35"/>
  <c r="U36"/>
  <c r="U37"/>
  <c r="U38"/>
  <c r="U39"/>
  <c r="U40"/>
  <c r="U41"/>
  <c r="U42"/>
  <c r="U43"/>
  <c r="U44"/>
  <c r="U45"/>
  <c r="U47"/>
  <c r="U49"/>
  <c r="U50"/>
  <c r="U52"/>
  <c r="T52"/>
  <c r="S52"/>
  <c r="R52"/>
  <c r="Q52"/>
  <c r="L52"/>
  <c r="I52"/>
  <c r="H52"/>
  <c r="F52"/>
  <c r="E52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U51"/>
  <c r="S28" i="2"/>
  <c r="K28"/>
  <c r="K22"/>
  <c r="K33"/>
  <c r="AA33"/>
  <c r="AA46"/>
  <c r="AA22"/>
  <c r="I48"/>
  <c r="J48"/>
  <c r="T48"/>
  <c r="W48"/>
  <c r="X48"/>
  <c r="Y48"/>
  <c r="Z48"/>
  <c r="AA48"/>
  <c r="AC48"/>
  <c r="AB48"/>
  <c r="I47"/>
  <c r="J47"/>
  <c r="T47"/>
  <c r="W47"/>
  <c r="X47"/>
  <c r="Y47"/>
  <c r="Z47"/>
  <c r="AA47"/>
  <c r="AC47"/>
  <c r="AB47"/>
  <c r="I46"/>
  <c r="J46"/>
  <c r="T46"/>
  <c r="W46"/>
  <c r="X46"/>
  <c r="Y46"/>
  <c r="Z46"/>
  <c r="AC46"/>
  <c r="AB46"/>
  <c r="I45"/>
  <c r="J45"/>
  <c r="T45"/>
  <c r="W45"/>
  <c r="X45"/>
  <c r="Y45"/>
  <c r="Z45"/>
  <c r="AA45"/>
  <c r="AC45"/>
  <c r="AB45"/>
  <c r="I44"/>
  <c r="J44"/>
  <c r="T44"/>
  <c r="W44"/>
  <c r="X44"/>
  <c r="Y44"/>
  <c r="Z44"/>
  <c r="AA44"/>
  <c r="AC44"/>
  <c r="AB44"/>
  <c r="I43"/>
  <c r="J43"/>
  <c r="T43"/>
  <c r="W43"/>
  <c r="X43"/>
  <c r="Y43"/>
  <c r="Z43"/>
  <c r="AA43"/>
  <c r="AC43"/>
  <c r="AB43"/>
  <c r="I42"/>
  <c r="J42"/>
  <c r="T42"/>
  <c r="W42"/>
  <c r="X42"/>
  <c r="Y42"/>
  <c r="Z42"/>
  <c r="AA42"/>
  <c r="AC42"/>
  <c r="AB42"/>
  <c r="I41"/>
  <c r="J41"/>
  <c r="T41"/>
  <c r="W41"/>
  <c r="X41"/>
  <c r="Y41"/>
  <c r="Z41"/>
  <c r="AA41"/>
  <c r="AC41"/>
  <c r="AB41"/>
  <c r="I40"/>
  <c r="J40"/>
  <c r="T40"/>
  <c r="W40"/>
  <c r="X40"/>
  <c r="Y40"/>
  <c r="Z40"/>
  <c r="AA40"/>
  <c r="AC40"/>
  <c r="AB40"/>
  <c r="I39"/>
  <c r="J39"/>
  <c r="T39"/>
  <c r="W39"/>
  <c r="X39"/>
  <c r="Y39"/>
  <c r="Z39"/>
  <c r="AA39"/>
  <c r="AC39"/>
  <c r="AB39"/>
  <c r="I38"/>
  <c r="J38"/>
  <c r="T38"/>
  <c r="W38"/>
  <c r="X38"/>
  <c r="Y38"/>
  <c r="Z38"/>
  <c r="AA38"/>
  <c r="AC38"/>
  <c r="AB38"/>
  <c r="I37"/>
  <c r="J37"/>
  <c r="T37"/>
  <c r="W37"/>
  <c r="X37"/>
  <c r="Y37"/>
  <c r="Z37"/>
  <c r="AA37"/>
  <c r="AC37"/>
  <c r="AB37"/>
  <c r="I36"/>
  <c r="J36"/>
  <c r="T36"/>
  <c r="W36"/>
  <c r="X36"/>
  <c r="Y36"/>
  <c r="Z36"/>
  <c r="AA36"/>
  <c r="AC36"/>
  <c r="AB36"/>
  <c r="I35"/>
  <c r="J35"/>
  <c r="T35"/>
  <c r="W35"/>
  <c r="X35"/>
  <c r="Y35"/>
  <c r="Z35"/>
  <c r="AA35"/>
  <c r="AC35"/>
  <c r="AB35"/>
  <c r="I34"/>
  <c r="J34"/>
  <c r="T34"/>
  <c r="W34"/>
  <c r="X34"/>
  <c r="Y34"/>
  <c r="Z34"/>
  <c r="AA34"/>
  <c r="AC34"/>
  <c r="AB34"/>
  <c r="I33"/>
  <c r="J33"/>
  <c r="T33"/>
  <c r="W33"/>
  <c r="X33"/>
  <c r="Y33"/>
  <c r="Z33"/>
  <c r="AC33"/>
  <c r="AB33"/>
  <c r="I32"/>
  <c r="J32"/>
  <c r="T32"/>
  <c r="W32"/>
  <c r="X32"/>
  <c r="Y32"/>
  <c r="Z32"/>
  <c r="AA32"/>
  <c r="AC32"/>
  <c r="AB32"/>
  <c r="I31"/>
  <c r="J31"/>
  <c r="T31"/>
  <c r="W31"/>
  <c r="X31"/>
  <c r="Y31"/>
  <c r="Z31"/>
  <c r="AA31"/>
  <c r="AC31"/>
  <c r="AB31"/>
  <c r="I30"/>
  <c r="J30"/>
  <c r="T30"/>
  <c r="W30"/>
  <c r="X30"/>
  <c r="Y30"/>
  <c r="Z30"/>
  <c r="AA30"/>
  <c r="AC30"/>
  <c r="AB30"/>
  <c r="I29"/>
  <c r="J29"/>
  <c r="T29"/>
  <c r="W29"/>
  <c r="X29"/>
  <c r="Y29"/>
  <c r="Z29"/>
  <c r="AA29"/>
  <c r="AC29"/>
  <c r="AB29"/>
  <c r="I28"/>
  <c r="J28"/>
  <c r="T28"/>
  <c r="W28"/>
  <c r="X28"/>
  <c r="Y28"/>
  <c r="Z28"/>
  <c r="AA28"/>
  <c r="AC28"/>
  <c r="AB28"/>
  <c r="I27"/>
  <c r="J27"/>
  <c r="T27"/>
  <c r="W27"/>
  <c r="X27"/>
  <c r="Y27"/>
  <c r="Z27"/>
  <c r="AA27"/>
  <c r="AC27"/>
  <c r="AB27"/>
  <c r="I26"/>
  <c r="J26"/>
  <c r="T26"/>
  <c r="W26"/>
  <c r="X26"/>
  <c r="Y26"/>
  <c r="Z26"/>
  <c r="AA26"/>
  <c r="AC26"/>
  <c r="AB26"/>
  <c r="I25"/>
  <c r="J25"/>
  <c r="T25"/>
  <c r="W25"/>
  <c r="X25"/>
  <c r="Y25"/>
  <c r="Z25"/>
  <c r="AA25"/>
  <c r="AC25"/>
  <c r="AB25"/>
  <c r="I24"/>
  <c r="J24"/>
  <c r="T24"/>
  <c r="W24"/>
  <c r="X24"/>
  <c r="Y24"/>
  <c r="Z24"/>
  <c r="AA24"/>
  <c r="AC24"/>
  <c r="AB24"/>
  <c r="I23"/>
  <c r="J23"/>
  <c r="T23"/>
  <c r="W23"/>
  <c r="X23"/>
  <c r="Y23"/>
  <c r="Z23"/>
  <c r="AA23"/>
  <c r="AC23"/>
  <c r="AB23"/>
  <c r="I22"/>
  <c r="J22"/>
  <c r="T22"/>
  <c r="W22"/>
  <c r="X22"/>
  <c r="Y22"/>
  <c r="Z22"/>
  <c r="AC22"/>
  <c r="AB22"/>
  <c r="I21"/>
  <c r="J21"/>
  <c r="T21"/>
  <c r="W21"/>
  <c r="X21"/>
  <c r="Y21"/>
  <c r="Z21"/>
  <c r="AA21"/>
  <c r="AC21"/>
  <c r="AB21"/>
  <c r="I20"/>
  <c r="J20"/>
  <c r="T20"/>
  <c r="W20"/>
  <c r="X20"/>
  <c r="Y20"/>
  <c r="Z20"/>
  <c r="AA20"/>
  <c r="AC20"/>
  <c r="AB20"/>
  <c r="I18"/>
  <c r="J18"/>
  <c r="T18"/>
  <c r="W18"/>
  <c r="X18"/>
  <c r="Y18"/>
  <c r="Z18"/>
  <c r="AA18"/>
  <c r="AC18"/>
  <c r="AB18"/>
  <c r="I17"/>
  <c r="J17"/>
  <c r="T17"/>
  <c r="W17"/>
  <c r="X17"/>
  <c r="Y17"/>
  <c r="Z17"/>
  <c r="AA17"/>
  <c r="AC17"/>
  <c r="AB17"/>
  <c r="I16"/>
  <c r="J16"/>
  <c r="T16"/>
  <c r="W16"/>
  <c r="X16"/>
  <c r="Y16"/>
  <c r="Z16"/>
  <c r="AA16"/>
  <c r="AC16"/>
  <c r="AB16"/>
  <c r="I15"/>
  <c r="J15"/>
  <c r="T15"/>
  <c r="W15"/>
  <c r="X15"/>
  <c r="Y15"/>
  <c r="Z15"/>
  <c r="AA15"/>
  <c r="AC15"/>
  <c r="AB15"/>
  <c r="I14"/>
  <c r="J14"/>
  <c r="T14"/>
  <c r="W14"/>
  <c r="X14"/>
  <c r="Y14"/>
  <c r="Z14"/>
  <c r="AA14"/>
  <c r="AC14"/>
  <c r="AB14"/>
  <c r="I13"/>
  <c r="J13"/>
  <c r="T13"/>
  <c r="W13"/>
  <c r="X13"/>
  <c r="Y13"/>
  <c r="Z13"/>
  <c r="AA13"/>
  <c r="AC13"/>
  <c r="AB13"/>
  <c r="I12"/>
  <c r="J12"/>
  <c r="T12"/>
  <c r="W12"/>
  <c r="X12"/>
  <c r="Y12"/>
  <c r="Z12"/>
  <c r="AA12"/>
  <c r="AC12"/>
  <c r="AB12"/>
  <c r="I11"/>
  <c r="J11"/>
  <c r="T11"/>
  <c r="W11"/>
  <c r="X11"/>
  <c r="Y11"/>
  <c r="Z11"/>
  <c r="AA11"/>
  <c r="AC11"/>
  <c r="AB11"/>
  <c r="I19"/>
  <c r="J19"/>
  <c r="T19"/>
  <c r="W19"/>
  <c r="X19"/>
  <c r="Y19"/>
  <c r="Z19"/>
  <c r="AA19"/>
  <c r="AC19"/>
  <c r="AB19"/>
  <c r="I49"/>
  <c r="J49"/>
  <c r="Y49"/>
  <c r="AA51"/>
  <c r="Z49"/>
  <c r="T49"/>
  <c r="W49"/>
  <c r="X49"/>
  <c r="AA49"/>
  <c r="AB51"/>
  <c r="X51"/>
  <c r="Z51"/>
  <c r="J51"/>
  <c r="V11"/>
  <c r="Y51"/>
  <c r="W51"/>
  <c r="W50"/>
  <c r="Y50"/>
  <c r="U11"/>
  <c r="V43"/>
  <c r="AD43"/>
  <c r="V27"/>
  <c r="AD27"/>
  <c r="V26"/>
  <c r="AD26"/>
  <c r="V40"/>
  <c r="AD40"/>
  <c r="V16"/>
  <c r="AD16"/>
  <c r="AD11"/>
  <c r="AD12"/>
  <c r="AD13"/>
  <c r="AD14"/>
  <c r="AD15"/>
  <c r="AD17"/>
  <c r="AD18"/>
  <c r="AD20"/>
  <c r="AD21"/>
  <c r="AD22"/>
  <c r="AD23"/>
  <c r="AD24"/>
  <c r="AD25"/>
  <c r="AD28"/>
  <c r="AD29"/>
  <c r="AD30"/>
  <c r="AD31"/>
  <c r="AD32"/>
  <c r="AD33"/>
  <c r="AD34"/>
  <c r="AD35"/>
  <c r="AD36"/>
  <c r="AD37"/>
  <c r="AD38"/>
  <c r="AD39"/>
  <c r="AD41"/>
  <c r="AD42"/>
  <c r="AD44"/>
  <c r="AD45"/>
  <c r="AD46"/>
  <c r="AD47"/>
  <c r="AD48"/>
  <c r="AD19"/>
  <c r="AD51"/>
  <c r="AC51"/>
  <c r="V12"/>
  <c r="V13"/>
  <c r="V14"/>
  <c r="V15"/>
  <c r="V17"/>
  <c r="V18"/>
  <c r="V19"/>
  <c r="V20"/>
  <c r="V21"/>
  <c r="V22"/>
  <c r="V23"/>
  <c r="V24"/>
  <c r="V25"/>
  <c r="V28"/>
  <c r="V29"/>
  <c r="V30"/>
  <c r="V31"/>
  <c r="V32"/>
  <c r="V33"/>
  <c r="V34"/>
  <c r="V35"/>
  <c r="V36"/>
  <c r="V37"/>
  <c r="V38"/>
  <c r="V39"/>
  <c r="V41"/>
  <c r="V42"/>
  <c r="V44"/>
  <c r="V45"/>
  <c r="V46"/>
  <c r="V47"/>
  <c r="V48"/>
  <c r="V51"/>
  <c r="U43"/>
  <c r="U27"/>
  <c r="U26"/>
  <c r="U40"/>
  <c r="U16"/>
  <c r="U12"/>
  <c r="U13"/>
  <c r="U14"/>
  <c r="U15"/>
  <c r="U17"/>
  <c r="U18"/>
  <c r="U19"/>
  <c r="U20"/>
  <c r="U21"/>
  <c r="U22"/>
  <c r="U23"/>
  <c r="U24"/>
  <c r="U25"/>
  <c r="U28"/>
  <c r="U29"/>
  <c r="U30"/>
  <c r="U31"/>
  <c r="U32"/>
  <c r="U33"/>
  <c r="U34"/>
  <c r="U35"/>
  <c r="U36"/>
  <c r="U37"/>
  <c r="U38"/>
  <c r="U39"/>
  <c r="U41"/>
  <c r="U42"/>
  <c r="U44"/>
  <c r="U45"/>
  <c r="U46"/>
  <c r="U47"/>
  <c r="U48"/>
  <c r="U51"/>
  <c r="T51"/>
  <c r="S51"/>
  <c r="R51"/>
  <c r="Q51"/>
  <c r="L51"/>
  <c r="I51"/>
  <c r="H51"/>
  <c r="F51"/>
  <c r="E51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V49"/>
  <c r="U49"/>
  <c r="H37" i="3"/>
  <c r="V37"/>
  <c r="H27"/>
  <c r="V27"/>
  <c r="V40"/>
  <c r="J40"/>
  <c r="V39"/>
  <c r="V31"/>
  <c r="V41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1"/>
  <c r="J42"/>
  <c r="J43"/>
  <c r="J44"/>
  <c r="J45"/>
  <c r="J47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F31"/>
  <c r="G31"/>
  <c r="G32"/>
  <c r="G33"/>
  <c r="G34"/>
  <c r="G35"/>
  <c r="G36"/>
  <c r="F37"/>
  <c r="G37"/>
  <c r="G38"/>
  <c r="G39"/>
  <c r="G40"/>
  <c r="G41"/>
  <c r="G42"/>
  <c r="G43"/>
  <c r="G44"/>
  <c r="G45"/>
  <c r="G47"/>
  <c r="Q11"/>
  <c r="T11"/>
  <c r="U11"/>
  <c r="V11"/>
  <c r="Q12"/>
  <c r="T12"/>
  <c r="U12"/>
  <c r="V12"/>
  <c r="Q13"/>
  <c r="T13"/>
  <c r="U13"/>
  <c r="V13"/>
  <c r="Q14"/>
  <c r="T14"/>
  <c r="U14"/>
  <c r="V14"/>
  <c r="Q15"/>
  <c r="T15"/>
  <c r="U15"/>
  <c r="V15"/>
  <c r="Q16"/>
  <c r="T16"/>
  <c r="U16"/>
  <c r="V16"/>
  <c r="Q17"/>
  <c r="T17"/>
  <c r="U17"/>
  <c r="V17"/>
  <c r="Q18"/>
  <c r="T18"/>
  <c r="U18"/>
  <c r="V18"/>
  <c r="Q19"/>
  <c r="T19"/>
  <c r="U19"/>
  <c r="V19"/>
  <c r="Q20"/>
  <c r="T20"/>
  <c r="U20"/>
  <c r="V20"/>
  <c r="Q21"/>
  <c r="T21"/>
  <c r="U21"/>
  <c r="V21"/>
  <c r="Q22"/>
  <c r="T22"/>
  <c r="U22"/>
  <c r="V22"/>
  <c r="Q23"/>
  <c r="T23"/>
  <c r="U23"/>
  <c r="V23"/>
  <c r="Q24"/>
  <c r="T24"/>
  <c r="U24"/>
  <c r="V24"/>
  <c r="Q25"/>
  <c r="T25"/>
  <c r="U25"/>
  <c r="V25"/>
  <c r="Q26"/>
  <c r="T26"/>
  <c r="U26"/>
  <c r="V26"/>
  <c r="Q27"/>
  <c r="T27"/>
  <c r="U27"/>
  <c r="Q28"/>
  <c r="T28"/>
  <c r="U28"/>
  <c r="V28"/>
  <c r="Q29"/>
  <c r="T29"/>
  <c r="U29"/>
  <c r="V29"/>
  <c r="Q30"/>
  <c r="T30"/>
  <c r="U30"/>
  <c r="V30"/>
  <c r="Q31"/>
  <c r="T31"/>
  <c r="U31"/>
  <c r="Q32"/>
  <c r="T32"/>
  <c r="U32"/>
  <c r="V32"/>
  <c r="Q33"/>
  <c r="T33"/>
  <c r="U33"/>
  <c r="V33"/>
  <c r="Q34"/>
  <c r="T34"/>
  <c r="U34"/>
  <c r="V34"/>
  <c r="Q35"/>
  <c r="T35"/>
  <c r="U35"/>
  <c r="V35"/>
  <c r="Q36"/>
  <c r="T36"/>
  <c r="U36"/>
  <c r="V36"/>
  <c r="Q37"/>
  <c r="T37"/>
  <c r="U37"/>
  <c r="Q38"/>
  <c r="T38"/>
  <c r="U38"/>
  <c r="V38"/>
  <c r="Q39"/>
  <c r="T39"/>
  <c r="U39"/>
  <c r="Q40"/>
  <c r="T40"/>
  <c r="U40"/>
  <c r="Q41"/>
  <c r="T41"/>
  <c r="U41"/>
  <c r="Q42"/>
  <c r="T42"/>
  <c r="U42"/>
  <c r="V42"/>
  <c r="O43"/>
  <c r="Q43"/>
  <c r="T43"/>
  <c r="U43"/>
  <c r="V43"/>
  <c r="Q44"/>
  <c r="T44"/>
  <c r="U44"/>
  <c r="V44"/>
  <c r="Q45"/>
  <c r="T45"/>
  <c r="U45"/>
  <c r="V45"/>
  <c r="V47"/>
  <c r="U47"/>
  <c r="T47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X20"/>
  <c r="W20"/>
  <c r="X19"/>
  <c r="W19"/>
  <c r="X18"/>
  <c r="W18"/>
  <c r="X17"/>
  <c r="W17"/>
  <c r="X16"/>
  <c r="W16"/>
  <c r="X15"/>
  <c r="W15"/>
  <c r="X14"/>
  <c r="W14"/>
  <c r="X13"/>
  <c r="W13"/>
  <c r="X12"/>
  <c r="W12"/>
  <c r="W11"/>
  <c r="X11"/>
  <c r="Y11"/>
  <c r="Q46"/>
  <c r="T46"/>
  <c r="U46"/>
  <c r="J46"/>
  <c r="G46"/>
  <c r="V46"/>
  <c r="I47"/>
  <c r="S28"/>
  <c r="Y28"/>
  <c r="S29"/>
  <c r="Y29"/>
  <c r="S34"/>
  <c r="Y34"/>
  <c r="S18"/>
  <c r="Y18"/>
  <c r="S19"/>
  <c r="Y19"/>
  <c r="S24"/>
  <c r="Y24"/>
  <c r="S21"/>
  <c r="Y21"/>
  <c r="S37"/>
  <c r="Y37"/>
  <c r="S27"/>
  <c r="Y27"/>
  <c r="S36"/>
  <c r="Y36"/>
  <c r="S40"/>
  <c r="Y40"/>
  <c r="S20"/>
  <c r="Y20"/>
  <c r="S33"/>
  <c r="Y33"/>
  <c r="S11"/>
  <c r="S12"/>
  <c r="Y12"/>
  <c r="S13"/>
  <c r="Y13"/>
  <c r="S14"/>
  <c r="Y14"/>
  <c r="S15"/>
  <c r="Y15"/>
  <c r="S16"/>
  <c r="Y16"/>
  <c r="S17"/>
  <c r="Y17"/>
  <c r="S22"/>
  <c r="Y22"/>
  <c r="S23"/>
  <c r="Y23"/>
  <c r="S25"/>
  <c r="Y25"/>
  <c r="S26"/>
  <c r="Y26"/>
  <c r="S30"/>
  <c r="Y30"/>
  <c r="S31"/>
  <c r="Y31"/>
  <c r="S32"/>
  <c r="Y32"/>
  <c r="S35"/>
  <c r="Y35"/>
  <c r="S38"/>
  <c r="Y38"/>
  <c r="S39"/>
  <c r="Y39"/>
  <c r="S41"/>
  <c r="Y41"/>
  <c r="S42"/>
  <c r="Y42"/>
  <c r="S43"/>
  <c r="Y43"/>
  <c r="S44"/>
  <c r="Y44"/>
  <c r="S45"/>
  <c r="Y45"/>
  <c r="Y47"/>
  <c r="X47"/>
  <c r="W47"/>
  <c r="S47"/>
  <c r="R28"/>
  <c r="R29"/>
  <c r="R34"/>
  <c r="R18"/>
  <c r="R19"/>
  <c r="R24"/>
  <c r="R21"/>
  <c r="R37"/>
  <c r="R27"/>
  <c r="R36"/>
  <c r="R40"/>
  <c r="R20"/>
  <c r="R33"/>
  <c r="R11"/>
  <c r="R12"/>
  <c r="R13"/>
  <c r="R14"/>
  <c r="R15"/>
  <c r="R16"/>
  <c r="R17"/>
  <c r="R22"/>
  <c r="R23"/>
  <c r="R25"/>
  <c r="R26"/>
  <c r="R30"/>
  <c r="R31"/>
  <c r="R32"/>
  <c r="R35"/>
  <c r="R38"/>
  <c r="R39"/>
  <c r="R41"/>
  <c r="R42"/>
  <c r="R43"/>
  <c r="R44"/>
  <c r="R45"/>
  <c r="R47"/>
  <c r="Q47"/>
  <c r="P47"/>
  <c r="O47"/>
  <c r="K47"/>
  <c r="F47"/>
  <c r="E47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S46"/>
  <c r="R46"/>
</calcChain>
</file>

<file path=xl/sharedStrings.xml><?xml version="1.0" encoding="utf-8"?>
<sst xmlns="http://schemas.openxmlformats.org/spreadsheetml/2006/main" count="591" uniqueCount="344">
  <si>
    <t>N3 70%</t>
    <phoneticPr fontId="4" type="noConversion"/>
  </si>
  <si>
    <t>EC3 40%</t>
    <phoneticPr fontId="4" type="noConversion"/>
  </si>
  <si>
    <t>Aprob</t>
    <phoneticPr fontId="4" type="noConversion"/>
  </si>
  <si>
    <t>Sustit</t>
    <phoneticPr fontId="4" type="noConversion"/>
  </si>
  <si>
    <t>EXAM1</t>
    <phoneticPr fontId="4" type="noConversion"/>
  </si>
  <si>
    <t>PROM</t>
    <phoneticPr fontId="4" type="noConversion"/>
  </si>
  <si>
    <t>N2 30%</t>
    <phoneticPr fontId="4" type="noConversion"/>
  </si>
  <si>
    <t>N3 70%</t>
    <phoneticPr fontId="4" type="noConversion"/>
  </si>
  <si>
    <t>EC3 40%</t>
    <phoneticPr fontId="4" type="noConversion"/>
  </si>
  <si>
    <t>N3 30%</t>
    <phoneticPr fontId="4" type="noConversion"/>
  </si>
  <si>
    <t>PROM</t>
    <phoneticPr fontId="4" type="noConversion"/>
  </si>
  <si>
    <t>N2 30%</t>
    <phoneticPr fontId="4" type="noConversion"/>
  </si>
  <si>
    <t>N2 30%</t>
    <phoneticPr fontId="4" type="noConversion"/>
  </si>
  <si>
    <t>N3 70%</t>
    <phoneticPr fontId="4" type="noConversion"/>
  </si>
  <si>
    <t>EC3 40%</t>
    <phoneticPr fontId="4" type="noConversion"/>
  </si>
  <si>
    <t>N3 30%</t>
    <phoneticPr fontId="4" type="noConversion"/>
  </si>
  <si>
    <t>Sustitutorio</t>
    <phoneticPr fontId="4" type="noConversion"/>
  </si>
  <si>
    <t>Sustitutorio</t>
    <phoneticPr fontId="4" type="noConversion"/>
  </si>
  <si>
    <t>QUISPE/CCOYA, ROYER MICHAEL</t>
  </si>
  <si>
    <t>32</t>
  </si>
  <si>
    <t>20150945</t>
  </si>
  <si>
    <t>ORIHUELA/TRUJILLO, WILLIAN EDUARDO</t>
  </si>
  <si>
    <t>20111478</t>
  </si>
  <si>
    <t>PAUCA/COLLANQUI, GREGORIO MOISES</t>
  </si>
  <si>
    <t>20130875</t>
  </si>
  <si>
    <t>20070734</t>
  </si>
  <si>
    <t>QUISPE/HUMALLA, VIRGILIA</t>
  </si>
  <si>
    <t>20143360</t>
  </si>
  <si>
    <t>VALDIVIA/BALDARRAGO, CHRISTIAN PEDRO</t>
  </si>
  <si>
    <t>37</t>
  </si>
  <si>
    <t>20142372</t>
  </si>
  <si>
    <t>VARGAS/QUISPE, ESTITH BRYAN</t>
  </si>
  <si>
    <t>38</t>
  </si>
  <si>
    <t>20140892</t>
  </si>
  <si>
    <t>VILLEGAS/CAHUANA, MAGALY</t>
  </si>
  <si>
    <t>MENDOZA/RODRIGUEZ, MARCO ANTONIO</t>
  </si>
  <si>
    <t>20081522</t>
  </si>
  <si>
    <t>copia</t>
    <phoneticPr fontId="4" type="noConversion"/>
  </si>
  <si>
    <t>copia</t>
    <phoneticPr fontId="4" type="noConversion"/>
  </si>
  <si>
    <t>20120856</t>
  </si>
  <si>
    <t>20140884</t>
  </si>
  <si>
    <t>ALARCON/ARENAS, ERICK OMAR</t>
  </si>
  <si>
    <t>20063493</t>
  </si>
  <si>
    <t>ALVAREZ/MAMANI, RICHARD WILLY</t>
  </si>
  <si>
    <t>20123132</t>
  </si>
  <si>
    <t>AMBROSIO/NAYRA, JHON CESAR</t>
  </si>
  <si>
    <t>20090626</t>
  </si>
  <si>
    <t>GUERRA/VIDAL, MARIA ALEXANDRA</t>
  </si>
  <si>
    <t>16</t>
  </si>
  <si>
    <t>20150977</t>
  </si>
  <si>
    <t>HUAYHUA/PACO, ELEO ROMARIO</t>
  </si>
  <si>
    <t>17</t>
  </si>
  <si>
    <t>Quick y Heapsort</t>
    <phoneticPr fontId="4" type="noConversion"/>
  </si>
  <si>
    <t>MALDONADO/PORTILLA, MAURICIO GONZALO</t>
  </si>
  <si>
    <t>20143379</t>
  </si>
  <si>
    <t>MEDINA/AYAQUE, JUAN CARLOS</t>
  </si>
  <si>
    <t>20143377</t>
  </si>
  <si>
    <t>ORTIZ/CHAVEZ, JESUS RUBEN</t>
  </si>
  <si>
    <t>20120869</t>
  </si>
  <si>
    <t>ORTIZ/MAMANI, WALDIR FLAVIO</t>
  </si>
  <si>
    <t>20130879</t>
  </si>
  <si>
    <t>CCAMA/YANA, DORIS MARCELA</t>
  </si>
  <si>
    <t>20130883</t>
  </si>
  <si>
    <t>CCORAHUA/MEZA, HERNAN</t>
  </si>
  <si>
    <t>20130860</t>
  </si>
  <si>
    <t>QUISPE/SOTO, DARWIN DANIEL</t>
  </si>
  <si>
    <t>20101650</t>
  </si>
  <si>
    <t>RODRIGUEZ/MERCADO, JOSE</t>
  </si>
  <si>
    <t>20041071</t>
  </si>
  <si>
    <t>COAQUIRA/RAFAEL, HUGO</t>
  </si>
  <si>
    <t>20120862</t>
  </si>
  <si>
    <t>PROM</t>
    <phoneticPr fontId="4" type="noConversion"/>
  </si>
  <si>
    <t>Aprob</t>
    <phoneticPr fontId="4" type="noConversion"/>
  </si>
  <si>
    <t>DesAprob</t>
    <phoneticPr fontId="4" type="noConversion"/>
  </si>
  <si>
    <t>Sustit</t>
    <phoneticPr fontId="4" type="noConversion"/>
  </si>
  <si>
    <t>TOTAL</t>
    <phoneticPr fontId="4" type="noConversion"/>
  </si>
  <si>
    <t>PROM</t>
    <phoneticPr fontId="4" type="noConversion"/>
  </si>
  <si>
    <t>TOTAL</t>
    <phoneticPr fontId="4" type="noConversion"/>
  </si>
  <si>
    <t>EXAM1</t>
    <phoneticPr fontId="4" type="noConversion"/>
  </si>
  <si>
    <t>N3 30%</t>
    <phoneticPr fontId="4" type="noConversion"/>
  </si>
  <si>
    <t>EXAM2</t>
    <phoneticPr fontId="4" type="noConversion"/>
  </si>
  <si>
    <t>ESCUELA PROFESIONAL : INGENIERIA DE SISTEMAS</t>
  </si>
  <si>
    <t>Dejarle 1 implementacion</t>
    <phoneticPr fontId="4" type="noConversion"/>
  </si>
  <si>
    <t>ARTEAGA GUTIERREZ, MIGUEL</t>
    <phoneticPr fontId="4" type="noConversion"/>
  </si>
  <si>
    <t>SALAS DAVID, EDWIN</t>
    <phoneticPr fontId="4" type="noConversion"/>
  </si>
  <si>
    <t>FLORES/PAMPA, ALEJANDRO RODRIGO</t>
  </si>
  <si>
    <t>20111426</t>
  </si>
  <si>
    <t>20150970</t>
  </si>
  <si>
    <t>ONCEBAY/HUILLCAS, TONY BRHAYAMS</t>
  </si>
  <si>
    <t>27</t>
  </si>
  <si>
    <t>20141028</t>
  </si>
  <si>
    <t>PACOMPIA/MACHACA, MILA YOSELYN</t>
  </si>
  <si>
    <t>28</t>
  </si>
  <si>
    <t>20150950</t>
  </si>
  <si>
    <t>ARCAYA/ARCAYA, VICTOR HUGO</t>
  </si>
  <si>
    <t>20133315</t>
  </si>
  <si>
    <t>TOTAL</t>
    <phoneticPr fontId="4" type="noConversion"/>
  </si>
  <si>
    <t>20130897</t>
  </si>
  <si>
    <t>QUISPE/SANOMAMANI, LUIS FERNANDO</t>
  </si>
  <si>
    <t>20111480</t>
  </si>
  <si>
    <t>MAMANI/MACHACA, CRISTIAN DAVID</t>
  </si>
  <si>
    <t>22</t>
  </si>
  <si>
    <t>20150954</t>
  </si>
  <si>
    <t>MANCHEGO/MACHACA, RODOLFO ALONSO</t>
  </si>
  <si>
    <t>23</t>
  </si>
  <si>
    <t>20132377</t>
  </si>
  <si>
    <t>FECHA : 2016-05-25</t>
  </si>
  <si>
    <t xml:space="preserve"> </t>
  </si>
  <si>
    <t>Nro</t>
  </si>
  <si>
    <t>CUI</t>
  </si>
  <si>
    <t>Apellidos y Nombres</t>
  </si>
  <si>
    <t>20130886</t>
  </si>
  <si>
    <t>PIMENTEL/MOGROVEJO, SONNY MICHAEL</t>
  </si>
  <si>
    <t>20130872</t>
  </si>
  <si>
    <t>PORTUGAL/RODRIGUEZ, HAROLD GUILLERMO</t>
  </si>
  <si>
    <t>20143364</t>
  </si>
  <si>
    <t>QUISPE/CHUQUITARQUI, WALTHER SANTOS</t>
  </si>
  <si>
    <t>GRANDA/QUISPETUPAC, DEYSI GRISSELL</t>
  </si>
  <si>
    <t>15</t>
  </si>
  <si>
    <t>20150952</t>
  </si>
  <si>
    <t>MUNOZ/ROMANI, AROLDO GUILLERMO</t>
  </si>
  <si>
    <t>20120853</t>
  </si>
  <si>
    <t>OLIN/ACO, WENDY ELISETTE</t>
  </si>
  <si>
    <t>20132381</t>
  </si>
  <si>
    <t>20150960</t>
  </si>
  <si>
    <t>CCALLO/MOLINA, CRISTHIAN YONATHAN</t>
  </si>
  <si>
    <t>ROQUE/MAMANI, LUIS EDUARDO</t>
  </si>
  <si>
    <t>34</t>
  </si>
  <si>
    <t>20120857</t>
  </si>
  <si>
    <t>CAHUI/OSIS, VICTOR FERNANDO</t>
  </si>
  <si>
    <t>20120841</t>
  </si>
  <si>
    <t>CHALCO/CHOQUEHUANCA, ELBER DIEGO</t>
  </si>
  <si>
    <t>20120845</t>
  </si>
  <si>
    <t>CHAUCCA/SACSI, YONATHAN AMILKAR</t>
  </si>
  <si>
    <t>20083912</t>
  </si>
  <si>
    <t>CHOQUEHUANCA/PERALTILLA, ANGEL YVAN</t>
  </si>
  <si>
    <t>9</t>
  </si>
  <si>
    <t>20143371</t>
  </si>
  <si>
    <t>CHAMPI/PAREDES, BRIGITTE ARELY</t>
  </si>
  <si>
    <t>10</t>
  </si>
  <si>
    <t>20150978</t>
  </si>
  <si>
    <t>11</t>
  </si>
  <si>
    <t>Estado</t>
  </si>
  <si>
    <t>TrabFinA</t>
  </si>
  <si>
    <t>1</t>
  </si>
  <si>
    <t>20140876</t>
  </si>
  <si>
    <t>ALVAREZ/QUISPE, MICHAEL</t>
  </si>
  <si>
    <t/>
  </si>
  <si>
    <t>2</t>
  </si>
  <si>
    <t>20150967</t>
  </si>
  <si>
    <t>APAZA/HUMPIRE, JAVIER AUGUSTO</t>
  </si>
  <si>
    <t>3</t>
  </si>
  <si>
    <t>20132374</t>
  </si>
  <si>
    <t>APAZA/VILCA, ERICK ROLANDO</t>
  </si>
  <si>
    <t>4</t>
  </si>
  <si>
    <t>20140877</t>
  </si>
  <si>
    <t>AYMARA/APAZA, HENRY AURELIO</t>
  </si>
  <si>
    <t>VARGAS/MARQUEZ, BRAGEAN LUIS</t>
  </si>
  <si>
    <t>PEREZ/LIMA, MARISOL</t>
  </si>
  <si>
    <t>30</t>
  </si>
  <si>
    <t>20150947</t>
  </si>
  <si>
    <t>QUIJIA/ALVAREZ, MARIA CONCEPCION</t>
  </si>
  <si>
    <t>31</t>
  </si>
  <si>
    <t>20120834</t>
  </si>
  <si>
    <t>BECERRA/BECERRA, DALESHKA JOSELIN</t>
  </si>
  <si>
    <t>6</t>
  </si>
  <si>
    <t>20150946</t>
  </si>
  <si>
    <t>CAHUANA/AGUILAR, DANIA MARIELA</t>
  </si>
  <si>
    <t>7</t>
  </si>
  <si>
    <t>20140887</t>
  </si>
  <si>
    <t>N2 30%</t>
    <phoneticPr fontId="4" type="noConversion"/>
  </si>
  <si>
    <t>Trab Fin B</t>
    <phoneticPr fontId="4" type="noConversion"/>
  </si>
  <si>
    <t>Quick y Heapsort</t>
    <phoneticPr fontId="4" type="noConversion"/>
  </si>
  <si>
    <t>Ptos clase mas</t>
    <phoneticPr fontId="4" type="noConversion"/>
  </si>
  <si>
    <t>TrabCasa</t>
    <phoneticPr fontId="4" type="noConversion"/>
  </si>
  <si>
    <t>EXAM3</t>
    <phoneticPr fontId="4" type="noConversion"/>
  </si>
  <si>
    <t>EUGENIO/YUCRA, PAOLA</t>
  </si>
  <si>
    <t>20104226</t>
  </si>
  <si>
    <t>ROMERO/CHIPANA, OMAR CRISTHIAN</t>
  </si>
  <si>
    <t>20130893</t>
  </si>
  <si>
    <t>SANCHEZ/FERIA, YELTSIN RULO</t>
  </si>
  <si>
    <t>20120840</t>
  </si>
  <si>
    <t>SARMIENTO/TICO, MIGUEL ANGEL</t>
  </si>
  <si>
    <t>20130861</t>
  </si>
  <si>
    <t>SUMA/PAUCARA, MIGUEL ANGEL</t>
  </si>
  <si>
    <t>CICLO : A - GRUPO : B</t>
  </si>
  <si>
    <t>TEJADA/PAZ, RENATO FERNANDO</t>
  </si>
  <si>
    <t>20133333</t>
  </si>
  <si>
    <t>TUPAYACHI/MOINA, MIGUEL DANIEL</t>
  </si>
  <si>
    <t>20130882</t>
  </si>
  <si>
    <t>VARGAS/BELIZARIO, JEAN FRANCO</t>
  </si>
  <si>
    <t>20143387</t>
  </si>
  <si>
    <t>CHAñI/LAURA, JOSE CARLOS</t>
    <phoneticPr fontId="4" type="noConversion"/>
  </si>
  <si>
    <t>PeñA/ARAGON, CHRISTIAN SILVIO</t>
    <phoneticPr fontId="4" type="noConversion"/>
  </si>
  <si>
    <t>ABRIL/NoñUNCAY, CHRISTIAN JESUS</t>
    <phoneticPr fontId="4" type="noConversion"/>
  </si>
  <si>
    <t>CAHUINA/CANAHUIRE, ALEXANDER</t>
  </si>
  <si>
    <t>20104285</t>
  </si>
  <si>
    <t>CAMA/HUAHUALUQUE, HERNAN LUIS</t>
  </si>
  <si>
    <t>20143380</t>
  </si>
  <si>
    <t>CASTRO/CHUCAN, GERSON JESUS</t>
  </si>
  <si>
    <t>20150937</t>
  </si>
  <si>
    <t>CCAHUI/HUAMAN, KRISTIAN JUAN</t>
  </si>
  <si>
    <t>20120831</t>
  </si>
  <si>
    <t>21</t>
  </si>
  <si>
    <t>20143365</t>
  </si>
  <si>
    <t>CHARA/QUISPE, DIEGO MAURICIO</t>
  </si>
  <si>
    <t>20120835</t>
  </si>
  <si>
    <t>CHOQUE/APAZA, ROSA ELVIRA</t>
  </si>
  <si>
    <t>20084247</t>
  </si>
  <si>
    <t>GARATE/FUENTES, YESICA LEYDI</t>
  </si>
  <si>
    <t>20111479</t>
  </si>
  <si>
    <t>HUARCAYA/ZAPANA, GERSON ITALO</t>
  </si>
  <si>
    <t>20120836</t>
  </si>
  <si>
    <t>CORIMANYA/CONDO, RUDITH</t>
  </si>
  <si>
    <t>20150958</t>
  </si>
  <si>
    <t>CRUCES/RAMOS, DANILO LEONEL</t>
  </si>
  <si>
    <t>20132379</t>
  </si>
  <si>
    <t>CRUZ/GONZALES, ANDRE JESUS</t>
  </si>
  <si>
    <t>20133330</t>
  </si>
  <si>
    <t>20130288</t>
  </si>
  <si>
    <t>VALDIVIA/BERRIOS, JUAN CARLOS</t>
  </si>
  <si>
    <t>CICLO : A - GRUPO : C</t>
  </si>
  <si>
    <t>20142369</t>
  </si>
  <si>
    <t>AHUATE/TORIBIO, CRISTIAN JUNIOR</t>
  </si>
  <si>
    <t>20133341</t>
  </si>
  <si>
    <t>HUAYLLA/DIAZ, ROSMERY LILIAN</t>
  </si>
  <si>
    <t>20123673</t>
  </si>
  <si>
    <t>IMATA/SUMIRE, ADE LUZ</t>
  </si>
  <si>
    <t>20080831</t>
  </si>
  <si>
    <t>KARI/NINACANSAYA, DIEGO JUNIOR</t>
  </si>
  <si>
    <t>20142254</t>
  </si>
  <si>
    <t>INGA/HANAMPA, LUIS ANGEL</t>
  </si>
  <si>
    <t>18</t>
  </si>
  <si>
    <t>20130335</t>
  </si>
  <si>
    <t>LAURA/BARRIOS, ERICK ANDY</t>
  </si>
  <si>
    <t>19</t>
  </si>
  <si>
    <t>20152543</t>
  </si>
  <si>
    <t>LAUREANO/GUTIERREZ, SERGIO FERNANDO</t>
  </si>
  <si>
    <t>20</t>
  </si>
  <si>
    <t>20004110</t>
  </si>
  <si>
    <t>LEON/MAMANI, ROLANDO JUAN</t>
  </si>
  <si>
    <t>UNIVERSIDAD NACIONAL DE SAN AGUSTIN DE AREQUIPA</t>
  </si>
  <si>
    <t>LLANOS/HUANCA, EDWIN DIONY</t>
  </si>
  <si>
    <t>20123682</t>
  </si>
  <si>
    <t>MACHACA/MAMANI, FRANK MANUEL</t>
  </si>
  <si>
    <t>20120280</t>
  </si>
  <si>
    <t>20111441</t>
  </si>
  <si>
    <t>SURI/CANAZA, JOSE MANUEL</t>
  </si>
  <si>
    <t>Ptos Clase Mas</t>
    <phoneticPr fontId="4" type="noConversion"/>
  </si>
  <si>
    <t>GAMARRA/VELAZCO, PILAR NOELY</t>
  </si>
  <si>
    <t>ALUMNOS MATRICULADOS POR ASIGNATURA</t>
  </si>
  <si>
    <t>ASIGNATURA : ESTRUCTURA DE DATOS Y ALGORITMOS</t>
  </si>
  <si>
    <t>20130881</t>
  </si>
  <si>
    <t>EXAM2</t>
    <phoneticPr fontId="4" type="noConversion"/>
  </si>
  <si>
    <t>Trab Fin B</t>
    <phoneticPr fontId="4" type="noConversion"/>
  </si>
  <si>
    <t>20152542</t>
  </si>
  <si>
    <t>HUARANCCA/LEON, RODRIGO ALONSO</t>
  </si>
  <si>
    <t>20111457</t>
  </si>
  <si>
    <t>PAYIHUANCA/MAMANI, KEISI YAMILE</t>
  </si>
  <si>
    <t>29</t>
  </si>
  <si>
    <t>20130713</t>
  </si>
  <si>
    <t>Quicksort</t>
    <phoneticPr fontId="4" type="noConversion"/>
  </si>
  <si>
    <t>MONTOYA/MuñOZ, SOLANSH JAQUELINE</t>
    <phoneticPr fontId="4" type="noConversion"/>
  </si>
  <si>
    <t>VELASCO GAMARRA, PILAR</t>
    <phoneticPr fontId="4" type="noConversion"/>
  </si>
  <si>
    <t>PeñA/UGARTE, DAVID JOSE</t>
    <phoneticPr fontId="4" type="noConversion"/>
  </si>
  <si>
    <t>20133331</t>
  </si>
  <si>
    <t>LAYME/FERNANDEZ, CHRISTIAN GONZALO</t>
  </si>
  <si>
    <t>20111453</t>
  </si>
  <si>
    <t>20122527</t>
  </si>
  <si>
    <t>VEGA/COLQUE, MILAGROS ROSARIO</t>
  </si>
  <si>
    <t>20102550</t>
  </si>
  <si>
    <t>VELARDE/PAUCARA, LUIS ENRIQUE</t>
  </si>
  <si>
    <t>20111458</t>
  </si>
  <si>
    <t>VILCA/QUISPE, MARIELENA</t>
  </si>
  <si>
    <t>20130864</t>
  </si>
  <si>
    <t>ZAMATA/FLORES, PEDRO ESTEBAN</t>
  </si>
  <si>
    <t>20150976</t>
  </si>
  <si>
    <t>COCHACHIN/PAYVA, AARON ABDON</t>
  </si>
  <si>
    <t>12</t>
  </si>
  <si>
    <t>20150955</t>
  </si>
  <si>
    <t>DIAZ/LEUCCALLA, IVAN ALFONSO</t>
  </si>
  <si>
    <t>13</t>
  </si>
  <si>
    <t>20083502</t>
  </si>
  <si>
    <t>FLORES/CHOQUEHUANCA, ANDREA RUBI</t>
  </si>
  <si>
    <t>14</t>
  </si>
  <si>
    <t>20153567</t>
  </si>
  <si>
    <t>CICLO : A - GRUPO : A</t>
  </si>
  <si>
    <t>QUISPE/CONDO, MIGUEL ANGEL</t>
  </si>
  <si>
    <t>20133323</t>
  </si>
  <si>
    <t>RIVAS/CHIRE, ANTHONY JUANCARLO</t>
  </si>
  <si>
    <t>20140872</t>
  </si>
  <si>
    <t>SALAS/FLORES, ALEXANDERD JOSE</t>
  </si>
  <si>
    <t>20143386</t>
  </si>
  <si>
    <t>SILVA/BARREDA, SONALI</t>
  </si>
  <si>
    <t>EXAM3</t>
    <phoneticPr fontId="4" type="noConversion"/>
  </si>
  <si>
    <t>LAB</t>
    <phoneticPr fontId="4" type="noConversion"/>
  </si>
  <si>
    <t>TRAB</t>
    <phoneticPr fontId="4" type="noConversion"/>
  </si>
  <si>
    <t>PROMFIN</t>
    <phoneticPr fontId="4" type="noConversion"/>
  </si>
  <si>
    <t>copia</t>
    <phoneticPr fontId="4" type="noConversion"/>
  </si>
  <si>
    <t>TACCA/BARRANTES, CELIA AUDREY</t>
  </si>
  <si>
    <t>35</t>
  </si>
  <si>
    <t>20140899</t>
  </si>
  <si>
    <t>TICONA/PINTO, ARTURO ANGEL</t>
  </si>
  <si>
    <t>36</t>
  </si>
  <si>
    <t>TrabCasa</t>
    <phoneticPr fontId="4" type="noConversion"/>
  </si>
  <si>
    <t>sobre 20</t>
    <phoneticPr fontId="4" type="noConversion"/>
  </si>
  <si>
    <t>sobre 20</t>
    <phoneticPr fontId="4" type="noConversion"/>
  </si>
  <si>
    <t>TrabCasa</t>
    <phoneticPr fontId="4" type="noConversion"/>
  </si>
  <si>
    <t>Sobre 20</t>
    <phoneticPr fontId="4" type="noConversion"/>
  </si>
  <si>
    <t>EXAM1</t>
    <phoneticPr fontId="4" type="noConversion"/>
  </si>
  <si>
    <t>MEDINA/VARGAS, MAYRA MORELIA</t>
  </si>
  <si>
    <t>24</t>
  </si>
  <si>
    <t>20150971</t>
  </si>
  <si>
    <t>25</t>
  </si>
  <si>
    <t>20150957</t>
  </si>
  <si>
    <t>MOTTA/RONDON, MILAGROS</t>
  </si>
  <si>
    <t>26</t>
  </si>
  <si>
    <t>20120503</t>
  </si>
  <si>
    <t>copia</t>
    <phoneticPr fontId="4" type="noConversion"/>
  </si>
  <si>
    <t>copia</t>
    <phoneticPr fontId="4" type="noConversion"/>
  </si>
  <si>
    <t>copia</t>
    <phoneticPr fontId="4" type="noConversion"/>
  </si>
  <si>
    <t>copia</t>
    <phoneticPr fontId="4" type="noConversion"/>
  </si>
  <si>
    <t>copia</t>
    <phoneticPr fontId="4" type="noConversion"/>
  </si>
  <si>
    <t>copia</t>
    <phoneticPr fontId="4" type="noConversion"/>
  </si>
  <si>
    <t>TrabFinA</t>
    <phoneticPr fontId="4" type="noConversion"/>
  </si>
  <si>
    <t>TrabFinA</t>
    <phoneticPr fontId="4" type="noConversion"/>
  </si>
  <si>
    <t>ARCE/APAZA, ROBERT TEODORO</t>
  </si>
  <si>
    <t>20111427</t>
  </si>
  <si>
    <t>BEDREGAL/SONCCO, ESTEPHANY</t>
  </si>
  <si>
    <t>20143374</t>
  </si>
  <si>
    <t>5</t>
  </si>
  <si>
    <t>20140898</t>
  </si>
  <si>
    <t>copia</t>
    <phoneticPr fontId="4" type="noConversion"/>
  </si>
  <si>
    <t>Dejarle 1 implementacion</t>
    <phoneticPr fontId="4" type="noConversion"/>
  </si>
  <si>
    <t>Dejarle 1 implementacion</t>
    <phoneticPr fontId="4" type="noConversion"/>
  </si>
  <si>
    <t>Dejarle 3 implementaciones</t>
    <phoneticPr fontId="4" type="noConversion"/>
  </si>
  <si>
    <t>CAYRO/MAMANI, ALEXANDER REY</t>
  </si>
  <si>
    <t>8</t>
  </si>
  <si>
    <t>ROMERO/SOLANO, SHIRLEY AMPARO</t>
  </si>
  <si>
    <t>33</t>
  </si>
  <si>
    <t>20140894</t>
  </si>
  <si>
    <t>20090682</t>
  </si>
  <si>
    <t>CONDORCHOA/SIVINCHA, RUTH LUCIANA</t>
  </si>
  <si>
    <t>20111429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</si>
</sst>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"/>
    <numFmt numFmtId="166" formatCode="0.0"/>
    <numFmt numFmtId="168" formatCode="0"/>
    <numFmt numFmtId="169" formatCode="0.00"/>
  </numFmts>
  <fonts count="10">
    <font>
      <sz val="10"/>
      <name val="Arial"/>
    </font>
    <font>
      <u/>
      <sz val="10"/>
      <color indexed="12"/>
      <name val="Arial"/>
    </font>
    <font>
      <sz val="10"/>
      <color indexed="9"/>
      <name val="Arial"/>
    </font>
    <font>
      <sz val="10"/>
      <color indexed="8"/>
      <name val="Arial"/>
    </font>
    <font>
      <sz val="8"/>
      <name val="Verdana"/>
    </font>
    <font>
      <u/>
      <sz val="10"/>
      <color indexed="61"/>
      <name val="Arial"/>
    </font>
    <font>
      <b/>
      <sz val="10"/>
      <name val="Arial"/>
    </font>
    <font>
      <sz val="10"/>
      <name val="Arial"/>
    </font>
    <font>
      <b/>
      <sz val="10"/>
      <color indexed="9"/>
      <name val="Arial"/>
    </font>
    <font>
      <sz val="10"/>
      <color indexed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164" fontId="0" fillId="4" borderId="0" xfId="0" applyNumberFormat="1" applyFill="1" applyAlignment="1">
      <alignment horizontal="left"/>
    </xf>
    <xf numFmtId="0" fontId="0" fillId="5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Alignment="1">
      <alignment horizontal="left"/>
    </xf>
    <xf numFmtId="9" fontId="0" fillId="5" borderId="0" xfId="0" applyNumberFormat="1" applyFill="1"/>
    <xf numFmtId="0" fontId="7" fillId="0" borderId="0" xfId="0" applyFont="1"/>
    <xf numFmtId="164" fontId="7" fillId="5" borderId="0" xfId="0" applyNumberFormat="1" applyFont="1" applyFill="1"/>
    <xf numFmtId="164" fontId="7" fillId="4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/>
    <xf numFmtId="164" fontId="7" fillId="0" borderId="0" xfId="0" applyNumberFormat="1" applyFont="1"/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6" borderId="0" xfId="0" applyFill="1"/>
    <xf numFmtId="164" fontId="0" fillId="5" borderId="0" xfId="0" applyNumberFormat="1" applyFill="1" applyAlignment="1">
      <alignment horizontal="center"/>
    </xf>
    <xf numFmtId="164" fontId="7" fillId="5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left"/>
    </xf>
    <xf numFmtId="1" fontId="0" fillId="4" borderId="0" xfId="0" applyNumberFormat="1" applyFill="1"/>
    <xf numFmtId="1" fontId="6" fillId="4" borderId="0" xfId="0" applyNumberFormat="1" applyFont="1" applyFill="1" applyAlignment="1">
      <alignment horizontal="left"/>
    </xf>
    <xf numFmtId="1" fontId="0" fillId="0" borderId="0" xfId="0" applyNumberFormat="1"/>
    <xf numFmtId="164" fontId="0" fillId="0" borderId="0" xfId="0" applyNumberFormat="1" applyFill="1"/>
    <xf numFmtId="164" fontId="0" fillId="7" borderId="0" xfId="0" applyNumberFormat="1" applyFill="1"/>
    <xf numFmtId="164" fontId="6" fillId="7" borderId="0" xfId="0" applyNumberFormat="1" applyFont="1" applyFill="1"/>
    <xf numFmtId="164" fontId="6" fillId="7" borderId="0" xfId="0" applyNumberFormat="1" applyFont="1" applyFill="1" applyAlignment="1">
      <alignment horizontal="left"/>
    </xf>
    <xf numFmtId="1" fontId="0" fillId="0" borderId="0" xfId="0" applyNumberFormat="1" applyFill="1"/>
    <xf numFmtId="1" fontId="0" fillId="4" borderId="0" xfId="0" applyNumberFormat="1" applyFill="1"/>
    <xf numFmtId="1" fontId="0" fillId="4" borderId="0" xfId="0" applyNumberFormat="1" applyFill="1" applyAlignment="1">
      <alignment horizontal="left"/>
    </xf>
    <xf numFmtId="1" fontId="0" fillId="0" borderId="0" xfId="0" applyNumberFormat="1"/>
    <xf numFmtId="164" fontId="6" fillId="4" borderId="0" xfId="0" applyNumberFormat="1" applyFont="1" applyFill="1"/>
    <xf numFmtId="1" fontId="0" fillId="4" borderId="0" xfId="0" applyNumberFormat="1" applyFill="1"/>
    <xf numFmtId="1" fontId="6" fillId="4" borderId="0" xfId="0" applyNumberFormat="1" applyFont="1" applyFill="1" applyAlignment="1">
      <alignment horizontal="left"/>
    </xf>
    <xf numFmtId="164" fontId="0" fillId="0" borderId="0" xfId="0" applyNumberFormat="1" applyFill="1"/>
    <xf numFmtId="0" fontId="6" fillId="0" borderId="0" xfId="0" applyFont="1" applyFill="1"/>
    <xf numFmtId="164" fontId="0" fillId="0" borderId="0" xfId="0" applyNumberFormat="1" applyFill="1"/>
    <xf numFmtId="165" fontId="0" fillId="0" borderId="0" xfId="0" applyNumberFormat="1"/>
    <xf numFmtId="1" fontId="9" fillId="4" borderId="0" xfId="0" applyNumberFormat="1" applyFont="1" applyFill="1"/>
    <xf numFmtId="1" fontId="9" fillId="4" borderId="0" xfId="0" applyNumberFormat="1" applyFont="1" applyFill="1"/>
    <xf numFmtId="1" fontId="9" fillId="4" borderId="0" xfId="0" applyNumberFormat="1" applyFont="1" applyFill="1"/>
    <xf numFmtId="164" fontId="0" fillId="4" borderId="0" xfId="0" applyNumberFormat="1" applyFill="1"/>
    <xf numFmtId="164" fontId="6" fillId="4" borderId="0" xfId="0" applyNumberFormat="1" applyFont="1" applyFill="1" applyAlignment="1">
      <alignment horizontal="left"/>
    </xf>
    <xf numFmtId="164" fontId="0" fillId="0" borderId="0" xfId="0" applyNumberFormat="1"/>
    <xf numFmtId="164" fontId="0" fillId="4" borderId="0" xfId="0" applyNumberFormat="1" applyFill="1" applyAlignment="1">
      <alignment horizontal="left"/>
    </xf>
    <xf numFmtId="164" fontId="9" fillId="4" borderId="0" xfId="0" applyNumberFormat="1" applyFont="1" applyFill="1"/>
    <xf numFmtId="168" fontId="0" fillId="4" borderId="0" xfId="0" applyNumberFormat="1" applyFill="1"/>
    <xf numFmtId="168" fontId="6" fillId="4" borderId="0" xfId="0" applyNumberFormat="1" applyFont="1" applyFill="1" applyAlignment="1">
      <alignment horizontal="left"/>
    </xf>
    <xf numFmtId="168" fontId="0" fillId="0" borderId="0" xfId="0" applyNumberFormat="1"/>
    <xf numFmtId="168" fontId="0" fillId="4" borderId="0" xfId="0" applyNumberFormat="1" applyFill="1" applyAlignment="1">
      <alignment horizontal="left"/>
    </xf>
    <xf numFmtId="168" fontId="9" fillId="4" borderId="0" xfId="0" applyNumberFormat="1" applyFont="1" applyFill="1"/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G52"/>
  <sheetViews>
    <sheetView topLeftCell="B9" zoomScale="125" workbookViewId="0">
      <selection activeCell="B14" sqref="A14:XFD14"/>
    </sheetView>
  </sheetViews>
  <sheetFormatPr baseColWidth="10" defaultColWidth="8.83203125" defaultRowHeight="12"/>
  <cols>
    <col min="1" max="1" width="2.6640625" customWidth="1"/>
    <col min="2" max="2" width="6.1640625" customWidth="1"/>
    <col min="3" max="3" width="28.1640625" customWidth="1"/>
    <col min="4" max="4" width="1" customWidth="1"/>
    <col min="5" max="5" width="5.6640625" customWidth="1"/>
    <col min="6" max="6" width="6.5" style="19" customWidth="1"/>
    <col min="7" max="7" width="3.1640625" customWidth="1"/>
    <col min="8" max="8" width="6.1640625" style="19" customWidth="1"/>
    <col min="9" max="9" width="5.83203125" style="24" customWidth="1"/>
    <col min="10" max="10" width="6.33203125" style="58" customWidth="1"/>
    <col min="11" max="11" width="6.33203125" style="71" customWidth="1"/>
    <col min="12" max="12" width="5.1640625" customWidth="1"/>
    <col min="13" max="13" width="4" customWidth="1"/>
    <col min="14" max="14" width="3.33203125" customWidth="1"/>
    <col min="15" max="15" width="1" style="13" customWidth="1"/>
    <col min="16" max="16" width="1" style="14" customWidth="1"/>
    <col min="17" max="17" width="6" style="15" customWidth="1"/>
    <col min="18" max="20" width="5.6640625" style="19" customWidth="1"/>
    <col min="21" max="21" width="5.83203125" style="5" customWidth="1"/>
    <col min="22" max="22" width="1.33203125" style="24" customWidth="1"/>
    <col min="23" max="23" width="5" style="24" customWidth="1"/>
    <col min="24" max="24" width="5.83203125" style="58" customWidth="1"/>
    <col min="25" max="25" width="4.83203125" style="24" customWidth="1"/>
    <col min="26" max="26" width="5.83203125" style="58" customWidth="1"/>
    <col min="27" max="27" width="5.83203125" style="10" customWidth="1"/>
    <col min="28" max="30" width="4.1640625" customWidth="1"/>
  </cols>
  <sheetData>
    <row r="2" spans="1:33">
      <c r="A2" s="2" t="s">
        <v>241</v>
      </c>
    </row>
    <row r="3" spans="1:33">
      <c r="A3" s="2" t="s">
        <v>81</v>
      </c>
    </row>
    <row r="4" spans="1:33">
      <c r="A4" s="2" t="s">
        <v>250</v>
      </c>
    </row>
    <row r="5" spans="1:33">
      <c r="A5" s="2" t="s">
        <v>251</v>
      </c>
      <c r="Q5" s="57"/>
    </row>
    <row r="6" spans="1:33">
      <c r="A6" s="2" t="s">
        <v>286</v>
      </c>
    </row>
    <row r="7" spans="1:33">
      <c r="A7" s="2" t="s">
        <v>106</v>
      </c>
    </row>
    <row r="8" spans="1:33">
      <c r="A8" s="2" t="s">
        <v>107</v>
      </c>
    </row>
    <row r="9" spans="1:33">
      <c r="F9" s="19">
        <v>0.2</v>
      </c>
      <c r="H9" s="19">
        <v>0.2</v>
      </c>
      <c r="O9" s="13" t="s">
        <v>306</v>
      </c>
      <c r="R9" s="19">
        <v>0.2</v>
      </c>
      <c r="S9" s="19">
        <v>0.2</v>
      </c>
      <c r="T9" s="19">
        <v>0.2</v>
      </c>
      <c r="AA9" s="61" t="s">
        <v>10</v>
      </c>
    </row>
    <row r="10" spans="1:33">
      <c r="A10" s="1" t="s">
        <v>108</v>
      </c>
      <c r="B10" s="1" t="s">
        <v>109</v>
      </c>
      <c r="C10" s="1" t="s">
        <v>110</v>
      </c>
      <c r="D10" s="3" t="s">
        <v>142</v>
      </c>
      <c r="E10" s="3" t="s">
        <v>324</v>
      </c>
      <c r="F10" s="41" t="s">
        <v>78</v>
      </c>
      <c r="G10" s="4"/>
      <c r="H10" s="20" t="s">
        <v>253</v>
      </c>
      <c r="I10" s="25" t="s">
        <v>6</v>
      </c>
      <c r="J10" s="59" t="s">
        <v>6</v>
      </c>
      <c r="K10" s="74" t="s">
        <v>16</v>
      </c>
      <c r="L10" s="4" t="s">
        <v>254</v>
      </c>
      <c r="M10" s="4" t="s">
        <v>261</v>
      </c>
      <c r="N10" s="4" t="s">
        <v>248</v>
      </c>
      <c r="O10" s="16" t="s">
        <v>304</v>
      </c>
      <c r="P10" s="17"/>
      <c r="Q10" s="18" t="s">
        <v>304</v>
      </c>
      <c r="R10" s="20" t="s">
        <v>294</v>
      </c>
      <c r="S10" s="40" t="s">
        <v>295</v>
      </c>
      <c r="T10" s="40" t="s">
        <v>296</v>
      </c>
      <c r="U10" s="6" t="s">
        <v>297</v>
      </c>
      <c r="V10" s="25" t="s">
        <v>7</v>
      </c>
      <c r="W10" s="25" t="s">
        <v>8</v>
      </c>
      <c r="X10" s="59" t="s">
        <v>8</v>
      </c>
      <c r="Y10" s="25" t="s">
        <v>9</v>
      </c>
      <c r="Z10" s="59" t="s">
        <v>9</v>
      </c>
      <c r="AA10" s="11"/>
      <c r="AB10" s="4" t="s">
        <v>72</v>
      </c>
      <c r="AC10" s="4" t="s">
        <v>73</v>
      </c>
      <c r="AD10" s="4" t="s">
        <v>74</v>
      </c>
      <c r="AE10" s="4"/>
      <c r="AF10" s="4"/>
      <c r="AG10" s="4"/>
    </row>
    <row r="11" spans="1:33">
      <c r="A11" t="s">
        <v>144</v>
      </c>
      <c r="B11" t="s">
        <v>145</v>
      </c>
      <c r="C11" t="s">
        <v>146</v>
      </c>
      <c r="D11" t="s">
        <v>147</v>
      </c>
      <c r="E11">
        <v>14</v>
      </c>
      <c r="F11" s="19">
        <v>6.5</v>
      </c>
      <c r="H11" s="19">
        <v>0</v>
      </c>
      <c r="I11" s="24">
        <f>+(F11*2+H11)/3</f>
        <v>4.333333333333333</v>
      </c>
      <c r="J11" s="58">
        <f>ROUND(I11,0)</f>
        <v>4</v>
      </c>
      <c r="L11">
        <v>16</v>
      </c>
      <c r="O11" s="13">
        <v>3</v>
      </c>
      <c r="P11" s="14">
        <f>+O11/12*20</f>
        <v>5</v>
      </c>
      <c r="Q11" s="15">
        <v>5</v>
      </c>
      <c r="R11" s="19">
        <v>4</v>
      </c>
      <c r="S11" s="19">
        <v>2.2999999999999998</v>
      </c>
      <c r="T11" s="19">
        <f>+E11*0.35+L11*0.35+M11+N11+Q11*0.2</f>
        <v>11.5</v>
      </c>
      <c r="U11" s="5">
        <f t="shared" ref="U11:U51" si="0">+T11*0.2+S11*0.2+R11*0.2+H11*0.2+F11*0.2</f>
        <v>4.8600000000000003</v>
      </c>
      <c r="V11" s="24">
        <f t="shared" ref="V11:V51" si="1">+(T11*2+S11*2+R11*2+H11)/7</f>
        <v>5.0857142857142863</v>
      </c>
      <c r="W11" s="24">
        <f>+(T11+S11)/2</f>
        <v>6.9</v>
      </c>
      <c r="X11" s="58">
        <f>ROUND(W11,0)</f>
        <v>7</v>
      </c>
      <c r="Y11" s="24">
        <f>+(R11*2+H11)/3</f>
        <v>2.6666666666666665</v>
      </c>
      <c r="Z11" s="58">
        <f>ROUND(Y11,0)</f>
        <v>3</v>
      </c>
      <c r="AA11" s="10">
        <f t="shared" ref="AA11:AA51" si="2">+J11*0.3+X11*0.4+Z11*0.3</f>
        <v>4.9000000000000004</v>
      </c>
      <c r="AB11">
        <f>IF(AA11&gt;=10.4,1,0)</f>
        <v>0</v>
      </c>
      <c r="AC11">
        <f>IF(AA11&lt;=7,1,0)</f>
        <v>1</v>
      </c>
      <c r="AD11">
        <f>IF(AND(AB11=0,AC11=0),1,0)</f>
        <v>0</v>
      </c>
    </row>
    <row r="12" spans="1:33">
      <c r="A12" t="s">
        <v>148</v>
      </c>
      <c r="B12" t="s">
        <v>149</v>
      </c>
      <c r="C12" t="s">
        <v>150</v>
      </c>
      <c r="D12" t="s">
        <v>147</v>
      </c>
      <c r="E12">
        <v>13</v>
      </c>
      <c r="F12" s="19">
        <v>11.5</v>
      </c>
      <c r="G12" t="s">
        <v>322</v>
      </c>
      <c r="I12" s="24">
        <f t="shared" ref="I12:I51" si="3">+(F12*2+H12)/3</f>
        <v>7.666666666666667</v>
      </c>
      <c r="J12" s="58">
        <f t="shared" ref="J12:J51" si="4">ROUND(I12,0)</f>
        <v>8</v>
      </c>
      <c r="L12">
        <v>15</v>
      </c>
      <c r="O12" s="13">
        <v>2</v>
      </c>
      <c r="P12" s="14">
        <f t="shared" ref="P12:P50" si="5">+O12/12*20</f>
        <v>3.333333333333333</v>
      </c>
      <c r="Q12" s="15">
        <v>3.333333333333333</v>
      </c>
      <c r="S12" s="19">
        <v>2</v>
      </c>
      <c r="T12" s="19">
        <f t="shared" ref="T12:T51" si="6">+E12*0.35+L12*0.35+M12+N12+Q12*0.2</f>
        <v>10.466666666666667</v>
      </c>
      <c r="U12" s="5">
        <f t="shared" si="0"/>
        <v>4.793333333333333</v>
      </c>
      <c r="V12" s="24">
        <f t="shared" si="1"/>
        <v>3.5619047619047621</v>
      </c>
      <c r="W12" s="24">
        <f t="shared" ref="W12:W51" si="7">+(T12+S12)/2</f>
        <v>6.2333333333333334</v>
      </c>
      <c r="X12" s="58">
        <f t="shared" ref="X12:X51" si="8">ROUND(W12,0)</f>
        <v>6</v>
      </c>
      <c r="Y12" s="24">
        <f t="shared" ref="Y12:Y51" si="9">+(R12*2+H12)/3</f>
        <v>0</v>
      </c>
      <c r="Z12" s="58">
        <f t="shared" ref="Z12:Z51" si="10">ROUND(Y12,0)</f>
        <v>0</v>
      </c>
      <c r="AA12" s="10">
        <f t="shared" si="2"/>
        <v>4.8000000000000007</v>
      </c>
      <c r="AB12">
        <f t="shared" ref="AB12:AB50" si="11">IF(AA12&gt;=10.4,1,0)</f>
        <v>0</v>
      </c>
      <c r="AC12">
        <f t="shared" ref="AC12:AC50" si="12">IF(AA12&lt;=7,1,0)</f>
        <v>1</v>
      </c>
      <c r="AD12">
        <f t="shared" ref="AD12:AD50" si="13">IF(AND(AB12=0,AC12=0),1,0)</f>
        <v>0</v>
      </c>
    </row>
    <row r="13" spans="1:33">
      <c r="A13" t="s">
        <v>151</v>
      </c>
      <c r="B13" t="s">
        <v>152</v>
      </c>
      <c r="C13" t="s">
        <v>153</v>
      </c>
      <c r="D13" t="s">
        <v>147</v>
      </c>
      <c r="E13">
        <v>13</v>
      </c>
      <c r="F13" s="19">
        <v>4.5</v>
      </c>
      <c r="G13" t="s">
        <v>322</v>
      </c>
      <c r="H13" s="19">
        <v>8.5</v>
      </c>
      <c r="I13" s="24">
        <f t="shared" si="3"/>
        <v>5.833333333333333</v>
      </c>
      <c r="J13" s="58">
        <f t="shared" si="4"/>
        <v>6</v>
      </c>
      <c r="L13">
        <v>16</v>
      </c>
      <c r="M13">
        <v>1</v>
      </c>
      <c r="O13" s="13">
        <v>7</v>
      </c>
      <c r="P13" s="14">
        <f t="shared" si="5"/>
        <v>11.666666666666668</v>
      </c>
      <c r="Q13" s="15">
        <v>11.666666666666668</v>
      </c>
      <c r="R13" s="19">
        <v>5.5</v>
      </c>
      <c r="S13" s="19">
        <v>20</v>
      </c>
      <c r="T13" s="19">
        <f t="shared" si="6"/>
        <v>13.483333333333333</v>
      </c>
      <c r="U13" s="5">
        <f t="shared" si="0"/>
        <v>10.396666666666667</v>
      </c>
      <c r="V13" s="24">
        <f t="shared" si="1"/>
        <v>12.352380952380953</v>
      </c>
      <c r="W13" s="24">
        <f t="shared" si="7"/>
        <v>16.741666666666667</v>
      </c>
      <c r="X13" s="58">
        <f t="shared" si="8"/>
        <v>17</v>
      </c>
      <c r="Y13" s="24">
        <f t="shared" si="9"/>
        <v>6.5</v>
      </c>
      <c r="Z13" s="58">
        <f t="shared" si="10"/>
        <v>7</v>
      </c>
      <c r="AA13" s="10">
        <f t="shared" si="2"/>
        <v>10.700000000000001</v>
      </c>
      <c r="AB13">
        <f t="shared" si="11"/>
        <v>1</v>
      </c>
      <c r="AC13">
        <f t="shared" si="12"/>
        <v>0</v>
      </c>
      <c r="AD13">
        <f t="shared" si="13"/>
        <v>0</v>
      </c>
    </row>
    <row r="14" spans="1:33">
      <c r="A14" t="s">
        <v>154</v>
      </c>
      <c r="B14" t="s">
        <v>155</v>
      </c>
      <c r="C14" t="s">
        <v>156</v>
      </c>
      <c r="D14" t="s">
        <v>147</v>
      </c>
      <c r="E14">
        <v>14</v>
      </c>
      <c r="F14" s="19">
        <v>14.5</v>
      </c>
      <c r="H14" s="19">
        <v>12.5</v>
      </c>
      <c r="I14" s="24">
        <f>+(F14*2+H14)/3 +1.5</f>
        <v>15.333333333333334</v>
      </c>
      <c r="J14" s="70">
        <f t="shared" si="4"/>
        <v>15</v>
      </c>
      <c r="L14">
        <v>16</v>
      </c>
      <c r="M14">
        <v>0.5</v>
      </c>
      <c r="O14" s="13">
        <v>10</v>
      </c>
      <c r="P14" s="14">
        <f t="shared" si="5"/>
        <v>16.666666666666668</v>
      </c>
      <c r="Q14" s="15">
        <v>17.7</v>
      </c>
      <c r="R14" s="19">
        <v>14.5</v>
      </c>
      <c r="S14" s="19">
        <v>19.7</v>
      </c>
      <c r="T14" s="19">
        <f>+E14*0.35+L14*0.35+M14+N14+Q14*0.2+5</f>
        <v>19.54</v>
      </c>
      <c r="U14" s="5">
        <f>+T14*0.2+S14*0.2+R14*0.2+H14*0.2+F14*0.2</f>
        <v>16.148000000000003</v>
      </c>
      <c r="V14" s="24">
        <f t="shared" si="1"/>
        <v>17.139999999999997</v>
      </c>
      <c r="W14" s="24">
        <f t="shared" si="7"/>
        <v>19.619999999999997</v>
      </c>
      <c r="X14" s="58">
        <f t="shared" si="8"/>
        <v>20</v>
      </c>
      <c r="Y14" s="24">
        <f t="shared" si="9"/>
        <v>13.833333333333334</v>
      </c>
      <c r="Z14" s="58">
        <f t="shared" si="10"/>
        <v>14</v>
      </c>
      <c r="AA14" s="10">
        <f t="shared" si="2"/>
        <v>16.7</v>
      </c>
      <c r="AB14">
        <f t="shared" si="11"/>
        <v>1</v>
      </c>
      <c r="AC14">
        <f t="shared" si="12"/>
        <v>0</v>
      </c>
      <c r="AD14">
        <f t="shared" si="13"/>
        <v>0</v>
      </c>
    </row>
    <row r="15" spans="1:33">
      <c r="A15" t="s">
        <v>330</v>
      </c>
      <c r="B15" t="s">
        <v>331</v>
      </c>
      <c r="C15" t="s">
        <v>164</v>
      </c>
      <c r="D15" t="s">
        <v>147</v>
      </c>
      <c r="E15">
        <v>13</v>
      </c>
      <c r="F15" s="19">
        <v>15</v>
      </c>
      <c r="H15" s="19">
        <v>13</v>
      </c>
      <c r="I15" s="24">
        <f t="shared" si="3"/>
        <v>14.333333333333334</v>
      </c>
      <c r="J15" s="58">
        <f t="shared" si="4"/>
        <v>14</v>
      </c>
      <c r="L15">
        <v>18</v>
      </c>
      <c r="M15">
        <v>1</v>
      </c>
      <c r="N15">
        <v>1</v>
      </c>
      <c r="O15" s="13">
        <v>10</v>
      </c>
      <c r="P15" s="14">
        <f t="shared" si="5"/>
        <v>16.666666666666668</v>
      </c>
      <c r="Q15" s="15">
        <v>17.7</v>
      </c>
      <c r="R15" s="19">
        <v>11.5</v>
      </c>
      <c r="S15" s="19">
        <v>17</v>
      </c>
      <c r="T15" s="19">
        <f t="shared" si="6"/>
        <v>16.39</v>
      </c>
      <c r="U15" s="5">
        <f t="shared" si="0"/>
        <v>14.578000000000001</v>
      </c>
      <c r="V15" s="24">
        <f t="shared" si="1"/>
        <v>14.682857142857143</v>
      </c>
      <c r="W15" s="24">
        <f t="shared" si="7"/>
        <v>16.695</v>
      </c>
      <c r="X15" s="58">
        <f t="shared" si="8"/>
        <v>17</v>
      </c>
      <c r="Y15" s="24">
        <f t="shared" si="9"/>
        <v>12</v>
      </c>
      <c r="Z15" s="58">
        <f t="shared" si="10"/>
        <v>12</v>
      </c>
      <c r="AA15" s="10">
        <f t="shared" si="2"/>
        <v>14.6</v>
      </c>
      <c r="AB15">
        <f t="shared" si="11"/>
        <v>1</v>
      </c>
      <c r="AC15">
        <f t="shared" si="12"/>
        <v>0</v>
      </c>
      <c r="AD15">
        <f t="shared" si="13"/>
        <v>0</v>
      </c>
    </row>
    <row r="16" spans="1:33">
      <c r="A16" t="s">
        <v>165</v>
      </c>
      <c r="B16" t="s">
        <v>166</v>
      </c>
      <c r="C16" t="s">
        <v>167</v>
      </c>
      <c r="D16" t="s">
        <v>147</v>
      </c>
      <c r="E16">
        <v>13</v>
      </c>
      <c r="F16" s="19">
        <v>15.5</v>
      </c>
      <c r="H16" s="19">
        <v>8.5</v>
      </c>
      <c r="I16" s="24">
        <f>+(F16*2+H16)/3+0.5</f>
        <v>13.666666666666666</v>
      </c>
      <c r="J16" s="70">
        <f t="shared" si="4"/>
        <v>14</v>
      </c>
      <c r="L16">
        <v>15</v>
      </c>
      <c r="O16" s="13">
        <v>8</v>
      </c>
      <c r="P16" s="14">
        <f t="shared" si="5"/>
        <v>13.333333333333332</v>
      </c>
      <c r="Q16" s="15">
        <v>13.333333333333332</v>
      </c>
      <c r="R16" s="19">
        <v>10</v>
      </c>
      <c r="S16" s="19">
        <v>7.4</v>
      </c>
      <c r="T16" s="19">
        <f t="shared" si="6"/>
        <v>12.466666666666667</v>
      </c>
      <c r="U16" s="5">
        <f t="shared" si="0"/>
        <v>10.773333333333333</v>
      </c>
      <c r="V16" s="24">
        <f t="shared" si="1"/>
        <v>9.7476190476190485</v>
      </c>
      <c r="W16" s="24">
        <f t="shared" si="7"/>
        <v>9.9333333333333336</v>
      </c>
      <c r="X16" s="58">
        <f t="shared" si="8"/>
        <v>10</v>
      </c>
      <c r="Y16" s="24">
        <f t="shared" si="9"/>
        <v>9.5</v>
      </c>
      <c r="Z16" s="58">
        <f t="shared" si="10"/>
        <v>10</v>
      </c>
      <c r="AA16" s="10">
        <f t="shared" si="2"/>
        <v>11.2</v>
      </c>
      <c r="AB16">
        <f t="shared" si="11"/>
        <v>1</v>
      </c>
      <c r="AC16">
        <f t="shared" si="12"/>
        <v>0</v>
      </c>
      <c r="AD16">
        <f t="shared" si="13"/>
        <v>0</v>
      </c>
    </row>
    <row r="17" spans="1:31">
      <c r="A17" t="s">
        <v>168</v>
      </c>
      <c r="B17" t="s">
        <v>169</v>
      </c>
      <c r="C17" t="s">
        <v>336</v>
      </c>
      <c r="D17" t="s">
        <v>147</v>
      </c>
      <c r="E17">
        <v>15</v>
      </c>
      <c r="F17" s="19">
        <v>3.5</v>
      </c>
      <c r="G17" t="s">
        <v>322</v>
      </c>
      <c r="H17" s="19">
        <v>1</v>
      </c>
      <c r="I17" s="24">
        <f>+(F17*2+H17)/3+0.5</f>
        <v>3.1666666666666665</v>
      </c>
      <c r="J17" s="58">
        <f t="shared" si="4"/>
        <v>3</v>
      </c>
      <c r="K17" s="71">
        <v>3</v>
      </c>
      <c r="L17">
        <v>17</v>
      </c>
      <c r="O17" s="13">
        <v>8</v>
      </c>
      <c r="P17" s="14">
        <f t="shared" si="5"/>
        <v>13.333333333333332</v>
      </c>
      <c r="Q17" s="15">
        <v>14.3</v>
      </c>
      <c r="R17" s="19">
        <v>6.5</v>
      </c>
      <c r="S17" s="19">
        <v>5.8</v>
      </c>
      <c r="T17" s="19">
        <f t="shared" si="6"/>
        <v>14.059999999999999</v>
      </c>
      <c r="U17" s="5">
        <f t="shared" si="0"/>
        <v>6.1719999999999997</v>
      </c>
      <c r="V17" s="24">
        <f t="shared" si="1"/>
        <v>7.6742857142857144</v>
      </c>
      <c r="W17" s="24">
        <f t="shared" si="7"/>
        <v>9.93</v>
      </c>
      <c r="X17" s="58">
        <f t="shared" si="8"/>
        <v>10</v>
      </c>
      <c r="Y17" s="24">
        <f t="shared" si="9"/>
        <v>4.666666666666667</v>
      </c>
      <c r="Z17" s="58">
        <f t="shared" si="10"/>
        <v>5</v>
      </c>
      <c r="AA17" s="10">
        <f t="shared" si="2"/>
        <v>6.4</v>
      </c>
      <c r="AB17">
        <f t="shared" si="11"/>
        <v>0</v>
      </c>
      <c r="AC17">
        <f t="shared" si="12"/>
        <v>1</v>
      </c>
      <c r="AD17">
        <f t="shared" si="13"/>
        <v>0</v>
      </c>
    </row>
    <row r="18" spans="1:31">
      <c r="A18" t="s">
        <v>337</v>
      </c>
      <c r="B18" t="s">
        <v>124</v>
      </c>
      <c r="C18" t="s">
        <v>125</v>
      </c>
      <c r="D18" t="s">
        <v>147</v>
      </c>
      <c r="E18">
        <v>12</v>
      </c>
      <c r="F18" s="19">
        <v>12.5</v>
      </c>
      <c r="H18" s="19">
        <v>5</v>
      </c>
      <c r="I18" s="24">
        <f>+(F18*2+H18)/3+0.5</f>
        <v>10.5</v>
      </c>
      <c r="J18" s="70">
        <f t="shared" si="4"/>
        <v>11</v>
      </c>
      <c r="K18" s="71">
        <v>6</v>
      </c>
      <c r="L18">
        <v>14</v>
      </c>
      <c r="M18">
        <v>1</v>
      </c>
      <c r="O18" s="13">
        <v>8</v>
      </c>
      <c r="P18" s="14">
        <f t="shared" si="5"/>
        <v>13.333333333333332</v>
      </c>
      <c r="Q18" s="15">
        <v>14.3</v>
      </c>
      <c r="R18" s="19">
        <v>11</v>
      </c>
      <c r="S18" s="19">
        <v>6.3</v>
      </c>
      <c r="T18" s="19">
        <f t="shared" si="6"/>
        <v>12.959999999999997</v>
      </c>
      <c r="U18" s="5">
        <f t="shared" si="0"/>
        <v>9.5519999999999996</v>
      </c>
      <c r="V18" s="24">
        <f t="shared" si="1"/>
        <v>9.36</v>
      </c>
      <c r="W18" s="24">
        <f t="shared" si="7"/>
        <v>9.629999999999999</v>
      </c>
      <c r="X18" s="58">
        <f t="shared" si="8"/>
        <v>10</v>
      </c>
      <c r="Y18" s="24">
        <f t="shared" si="9"/>
        <v>9</v>
      </c>
      <c r="Z18" s="58">
        <f t="shared" si="10"/>
        <v>9</v>
      </c>
      <c r="AA18" s="10">
        <f t="shared" si="2"/>
        <v>10</v>
      </c>
      <c r="AB18">
        <f t="shared" si="11"/>
        <v>0</v>
      </c>
      <c r="AC18">
        <f t="shared" si="12"/>
        <v>0</v>
      </c>
      <c r="AD18">
        <f t="shared" si="13"/>
        <v>1</v>
      </c>
      <c r="AE18" t="s">
        <v>333</v>
      </c>
    </row>
    <row r="19" spans="1:31">
      <c r="A19" t="s">
        <v>136</v>
      </c>
      <c r="B19" t="s">
        <v>137</v>
      </c>
      <c r="C19" t="s">
        <v>138</v>
      </c>
      <c r="D19" t="s">
        <v>147</v>
      </c>
      <c r="E19">
        <v>15</v>
      </c>
      <c r="F19" s="19">
        <v>4.5</v>
      </c>
      <c r="G19" t="s">
        <v>322</v>
      </c>
      <c r="H19" s="19">
        <v>6</v>
      </c>
      <c r="I19" s="24">
        <f>+(F19*2+H19)/3+0.5</f>
        <v>5.5</v>
      </c>
      <c r="J19" s="70">
        <f t="shared" si="4"/>
        <v>6</v>
      </c>
      <c r="K19" s="71">
        <v>2.5</v>
      </c>
      <c r="L19">
        <v>17</v>
      </c>
      <c r="M19">
        <v>1</v>
      </c>
      <c r="O19" s="13">
        <v>8</v>
      </c>
      <c r="P19" s="14">
        <f t="shared" si="5"/>
        <v>13.333333333333332</v>
      </c>
      <c r="Q19" s="15">
        <v>14.3</v>
      </c>
      <c r="R19" s="19">
        <v>2.5</v>
      </c>
      <c r="S19" s="19">
        <v>9.9</v>
      </c>
      <c r="T19" s="19">
        <f t="shared" si="6"/>
        <v>15.059999999999999</v>
      </c>
      <c r="U19" s="5">
        <f t="shared" si="0"/>
        <v>7.5920000000000005</v>
      </c>
      <c r="V19" s="24">
        <f t="shared" si="1"/>
        <v>8.7028571428571428</v>
      </c>
      <c r="W19" s="24">
        <f t="shared" si="7"/>
        <v>12.48</v>
      </c>
      <c r="X19" s="58">
        <f t="shared" si="8"/>
        <v>12</v>
      </c>
      <c r="Y19" s="24">
        <f t="shared" si="9"/>
        <v>3.6666666666666665</v>
      </c>
      <c r="Z19" s="58">
        <f t="shared" si="10"/>
        <v>4</v>
      </c>
      <c r="AA19" s="10">
        <f t="shared" si="2"/>
        <v>7.8000000000000007</v>
      </c>
      <c r="AB19">
        <f t="shared" si="11"/>
        <v>0</v>
      </c>
      <c r="AC19">
        <f t="shared" si="12"/>
        <v>0</v>
      </c>
      <c r="AD19">
        <f t="shared" si="13"/>
        <v>1</v>
      </c>
    </row>
    <row r="20" spans="1:31">
      <c r="A20" t="s">
        <v>139</v>
      </c>
      <c r="B20" t="s">
        <v>140</v>
      </c>
      <c r="C20" t="s">
        <v>192</v>
      </c>
      <c r="D20" t="s">
        <v>147</v>
      </c>
      <c r="E20">
        <v>12</v>
      </c>
      <c r="F20" s="19">
        <v>14.5</v>
      </c>
      <c r="H20" s="19">
        <v>5</v>
      </c>
      <c r="I20" s="24">
        <f>+(F20*2+H20)/3+0.5</f>
        <v>11.833333333333334</v>
      </c>
      <c r="J20" s="70">
        <f t="shared" si="4"/>
        <v>12</v>
      </c>
      <c r="L20">
        <v>14</v>
      </c>
      <c r="O20" s="13">
        <v>8</v>
      </c>
      <c r="P20" s="14">
        <f t="shared" si="5"/>
        <v>13.333333333333332</v>
      </c>
      <c r="Q20" s="15">
        <v>14.3</v>
      </c>
      <c r="R20" s="19">
        <v>6.5</v>
      </c>
      <c r="S20" s="19">
        <v>3.2</v>
      </c>
      <c r="T20" s="19">
        <f t="shared" si="6"/>
        <v>11.959999999999997</v>
      </c>
      <c r="U20" s="5">
        <f t="shared" si="0"/>
        <v>8.2319999999999993</v>
      </c>
      <c r="V20" s="24">
        <f t="shared" si="1"/>
        <v>6.9028571428571421</v>
      </c>
      <c r="W20" s="24">
        <f t="shared" si="7"/>
        <v>7.5799999999999983</v>
      </c>
      <c r="X20" s="58">
        <f t="shared" si="8"/>
        <v>8</v>
      </c>
      <c r="Y20" s="24">
        <f t="shared" si="9"/>
        <v>6</v>
      </c>
      <c r="Z20" s="58">
        <f t="shared" si="10"/>
        <v>6</v>
      </c>
      <c r="AA20" s="10">
        <f t="shared" si="2"/>
        <v>8.6</v>
      </c>
      <c r="AB20">
        <f t="shared" si="11"/>
        <v>0</v>
      </c>
      <c r="AC20">
        <f t="shared" si="12"/>
        <v>0</v>
      </c>
      <c r="AD20">
        <f t="shared" si="13"/>
        <v>1</v>
      </c>
    </row>
    <row r="21" spans="1:31">
      <c r="A21" t="s">
        <v>141</v>
      </c>
      <c r="B21" t="s">
        <v>276</v>
      </c>
      <c r="C21" t="s">
        <v>277</v>
      </c>
      <c r="D21" t="s">
        <v>147</v>
      </c>
      <c r="E21">
        <v>7</v>
      </c>
      <c r="F21" s="19">
        <v>13.5</v>
      </c>
      <c r="H21" s="19">
        <v>7.5</v>
      </c>
      <c r="I21" s="24">
        <f>+(F21*2+H21)/3 + 0.5</f>
        <v>12</v>
      </c>
      <c r="J21" s="58">
        <f t="shared" si="4"/>
        <v>12</v>
      </c>
      <c r="K21" s="71">
        <v>8.8000000000000007</v>
      </c>
      <c r="L21">
        <v>15</v>
      </c>
      <c r="M21">
        <v>1</v>
      </c>
      <c r="O21" s="13">
        <v>3</v>
      </c>
      <c r="P21" s="14">
        <f t="shared" si="5"/>
        <v>5</v>
      </c>
      <c r="Q21" s="15">
        <v>5</v>
      </c>
      <c r="R21" s="19">
        <v>8.5</v>
      </c>
      <c r="S21" s="19">
        <v>6.6</v>
      </c>
      <c r="T21" s="19">
        <f t="shared" si="6"/>
        <v>9.6999999999999993</v>
      </c>
      <c r="U21" s="5">
        <f t="shared" si="0"/>
        <v>9.16</v>
      </c>
      <c r="V21" s="24">
        <f t="shared" si="1"/>
        <v>8.1571428571428566</v>
      </c>
      <c r="W21" s="24">
        <f t="shared" si="7"/>
        <v>8.1499999999999986</v>
      </c>
      <c r="X21" s="58">
        <f t="shared" si="8"/>
        <v>8</v>
      </c>
      <c r="Y21" s="24">
        <f t="shared" si="9"/>
        <v>8.1666666666666661</v>
      </c>
      <c r="Z21" s="58">
        <f t="shared" si="10"/>
        <v>8</v>
      </c>
      <c r="AA21" s="10">
        <f t="shared" si="2"/>
        <v>9.1999999999999993</v>
      </c>
      <c r="AB21">
        <f t="shared" si="11"/>
        <v>0</v>
      </c>
      <c r="AC21">
        <f t="shared" si="12"/>
        <v>0</v>
      </c>
      <c r="AD21">
        <f t="shared" si="13"/>
        <v>1</v>
      </c>
      <c r="AE21" t="s">
        <v>82</v>
      </c>
    </row>
    <row r="22" spans="1:31">
      <c r="A22" t="s">
        <v>278</v>
      </c>
      <c r="B22" t="s">
        <v>279</v>
      </c>
      <c r="C22" t="s">
        <v>280</v>
      </c>
      <c r="D22" t="s">
        <v>147</v>
      </c>
      <c r="E22">
        <v>13</v>
      </c>
      <c r="F22" s="19">
        <v>11</v>
      </c>
      <c r="H22" s="19">
        <v>5</v>
      </c>
      <c r="I22" s="24">
        <f t="shared" si="3"/>
        <v>9</v>
      </c>
      <c r="J22" s="58">
        <f t="shared" si="4"/>
        <v>9</v>
      </c>
      <c r="K22" s="71">
        <v>2.5</v>
      </c>
      <c r="L22">
        <v>14</v>
      </c>
      <c r="M22">
        <v>0.5</v>
      </c>
      <c r="O22" s="13">
        <v>6</v>
      </c>
      <c r="P22" s="14">
        <f t="shared" si="5"/>
        <v>10</v>
      </c>
      <c r="Q22" s="15">
        <v>10</v>
      </c>
      <c r="R22" s="19">
        <v>6</v>
      </c>
      <c r="S22" s="19">
        <v>8.3000000000000007</v>
      </c>
      <c r="T22" s="19">
        <f t="shared" si="6"/>
        <v>11.95</v>
      </c>
      <c r="U22" s="5">
        <f t="shared" si="0"/>
        <v>8.4500000000000011</v>
      </c>
      <c r="V22" s="24">
        <f t="shared" si="1"/>
        <v>8.2142857142857135</v>
      </c>
      <c r="W22" s="24">
        <f t="shared" si="7"/>
        <v>10.125</v>
      </c>
      <c r="X22" s="58">
        <f t="shared" si="8"/>
        <v>10</v>
      </c>
      <c r="Y22" s="24">
        <f t="shared" si="9"/>
        <v>5.666666666666667</v>
      </c>
      <c r="Z22" s="58">
        <f t="shared" si="10"/>
        <v>6</v>
      </c>
      <c r="AA22" s="10">
        <f t="shared" si="2"/>
        <v>8.5</v>
      </c>
      <c r="AB22">
        <f t="shared" si="11"/>
        <v>0</v>
      </c>
      <c r="AC22">
        <f t="shared" si="12"/>
        <v>0</v>
      </c>
      <c r="AD22">
        <f t="shared" si="13"/>
        <v>1</v>
      </c>
    </row>
    <row r="23" spans="1:31">
      <c r="A23" t="s">
        <v>281</v>
      </c>
      <c r="B23" t="s">
        <v>282</v>
      </c>
      <c r="C23" t="s">
        <v>283</v>
      </c>
      <c r="D23" t="s">
        <v>147</v>
      </c>
      <c r="E23">
        <v>13</v>
      </c>
      <c r="F23" s="19">
        <v>18</v>
      </c>
      <c r="H23" s="19">
        <v>12</v>
      </c>
      <c r="I23" s="24">
        <f t="shared" si="3"/>
        <v>16</v>
      </c>
      <c r="J23" s="58">
        <f t="shared" si="4"/>
        <v>16</v>
      </c>
      <c r="L23">
        <v>18</v>
      </c>
      <c r="O23" s="13">
        <v>9</v>
      </c>
      <c r="P23" s="14">
        <f t="shared" si="5"/>
        <v>15</v>
      </c>
      <c r="Q23" s="15">
        <v>16</v>
      </c>
      <c r="R23" s="19">
        <v>7.5</v>
      </c>
      <c r="S23" s="19">
        <v>20</v>
      </c>
      <c r="T23" s="19">
        <f t="shared" si="6"/>
        <v>14.05</v>
      </c>
      <c r="U23" s="5">
        <f t="shared" si="0"/>
        <v>14.31</v>
      </c>
      <c r="V23" s="24">
        <f t="shared" si="1"/>
        <v>13.585714285714285</v>
      </c>
      <c r="W23" s="24">
        <f t="shared" si="7"/>
        <v>17.024999999999999</v>
      </c>
      <c r="X23" s="58">
        <f t="shared" si="8"/>
        <v>17</v>
      </c>
      <c r="Y23" s="24">
        <f t="shared" si="9"/>
        <v>9</v>
      </c>
      <c r="Z23" s="58">
        <f t="shared" si="10"/>
        <v>9</v>
      </c>
      <c r="AA23" s="10">
        <f t="shared" si="2"/>
        <v>14.3</v>
      </c>
      <c r="AB23">
        <f t="shared" si="11"/>
        <v>1</v>
      </c>
      <c r="AC23">
        <f t="shared" si="12"/>
        <v>0</v>
      </c>
      <c r="AD23">
        <f t="shared" si="13"/>
        <v>0</v>
      </c>
    </row>
    <row r="24" spans="1:31">
      <c r="A24" t="s">
        <v>284</v>
      </c>
      <c r="B24" t="s">
        <v>285</v>
      </c>
      <c r="C24" t="s">
        <v>117</v>
      </c>
      <c r="D24" t="s">
        <v>147</v>
      </c>
      <c r="F24" s="19">
        <v>6.5</v>
      </c>
      <c r="H24" s="19">
        <v>3</v>
      </c>
      <c r="I24" s="24">
        <f t="shared" si="3"/>
        <v>5.333333333333333</v>
      </c>
      <c r="J24" s="58">
        <f t="shared" si="4"/>
        <v>5</v>
      </c>
      <c r="M24">
        <v>1</v>
      </c>
      <c r="O24" s="13">
        <v>5</v>
      </c>
      <c r="P24" s="14">
        <f t="shared" si="5"/>
        <v>8.3333333333333339</v>
      </c>
      <c r="Q24" s="15">
        <v>9.3000000000000007</v>
      </c>
      <c r="R24" s="19">
        <v>6.5</v>
      </c>
      <c r="T24" s="19">
        <f t="shared" si="6"/>
        <v>2.8600000000000003</v>
      </c>
      <c r="U24" s="5">
        <f t="shared" si="0"/>
        <v>3.7720000000000002</v>
      </c>
      <c r="V24" s="24">
        <f t="shared" si="1"/>
        <v>3.1028571428571428</v>
      </c>
      <c r="W24" s="24">
        <f t="shared" si="7"/>
        <v>1.4300000000000002</v>
      </c>
      <c r="X24" s="58">
        <f t="shared" si="8"/>
        <v>1</v>
      </c>
      <c r="Y24" s="24">
        <f t="shared" si="9"/>
        <v>5.333333333333333</v>
      </c>
      <c r="Z24" s="58">
        <f t="shared" si="10"/>
        <v>5</v>
      </c>
      <c r="AA24" s="10">
        <f t="shared" si="2"/>
        <v>3.4</v>
      </c>
      <c r="AB24">
        <f t="shared" si="11"/>
        <v>0</v>
      </c>
      <c r="AC24">
        <f t="shared" si="12"/>
        <v>1</v>
      </c>
      <c r="AD24">
        <f t="shared" si="13"/>
        <v>0</v>
      </c>
    </row>
    <row r="25" spans="1:31">
      <c r="A25" t="s">
        <v>118</v>
      </c>
      <c r="B25" t="s">
        <v>119</v>
      </c>
      <c r="C25" t="s">
        <v>47</v>
      </c>
      <c r="D25" t="s">
        <v>147</v>
      </c>
      <c r="E25">
        <v>13</v>
      </c>
      <c r="F25" s="19">
        <v>8</v>
      </c>
      <c r="H25" s="19">
        <v>1</v>
      </c>
      <c r="I25" s="24">
        <f t="shared" si="3"/>
        <v>5.666666666666667</v>
      </c>
      <c r="J25" s="58">
        <f t="shared" si="4"/>
        <v>6</v>
      </c>
      <c r="L25">
        <v>15</v>
      </c>
      <c r="M25">
        <v>1</v>
      </c>
      <c r="O25" s="13">
        <v>8</v>
      </c>
      <c r="P25" s="14">
        <f t="shared" si="5"/>
        <v>13.333333333333332</v>
      </c>
      <c r="Q25" s="15">
        <v>13.333333333333332</v>
      </c>
      <c r="R25" s="19">
        <v>3</v>
      </c>
      <c r="S25" s="19">
        <v>4</v>
      </c>
      <c r="T25" s="19">
        <f t="shared" si="6"/>
        <v>13.466666666666667</v>
      </c>
      <c r="U25" s="5">
        <f t="shared" si="0"/>
        <v>5.8933333333333344</v>
      </c>
      <c r="V25" s="24">
        <f t="shared" si="1"/>
        <v>5.9904761904761914</v>
      </c>
      <c r="W25" s="24">
        <f t="shared" si="7"/>
        <v>8.7333333333333343</v>
      </c>
      <c r="X25" s="58">
        <f t="shared" si="8"/>
        <v>9</v>
      </c>
      <c r="Y25" s="24">
        <f t="shared" si="9"/>
        <v>2.3333333333333335</v>
      </c>
      <c r="Z25" s="58">
        <f t="shared" si="10"/>
        <v>2</v>
      </c>
      <c r="AA25" s="10">
        <f t="shared" si="2"/>
        <v>6</v>
      </c>
      <c r="AB25">
        <f t="shared" si="11"/>
        <v>0</v>
      </c>
      <c r="AC25">
        <f t="shared" si="12"/>
        <v>1</v>
      </c>
      <c r="AD25">
        <f t="shared" si="13"/>
        <v>0</v>
      </c>
    </row>
    <row r="26" spans="1:31">
      <c r="A26" t="s">
        <v>48</v>
      </c>
      <c r="B26" t="s">
        <v>49</v>
      </c>
      <c r="C26" t="s">
        <v>50</v>
      </c>
      <c r="D26" t="s">
        <v>147</v>
      </c>
      <c r="E26">
        <v>12</v>
      </c>
      <c r="F26" s="19">
        <v>11</v>
      </c>
      <c r="H26" s="19">
        <v>2</v>
      </c>
      <c r="I26" s="24">
        <f t="shared" si="3"/>
        <v>8</v>
      </c>
      <c r="J26" s="58">
        <f t="shared" si="4"/>
        <v>8</v>
      </c>
      <c r="L26">
        <v>8</v>
      </c>
      <c r="O26" s="13">
        <v>8</v>
      </c>
      <c r="P26" s="14">
        <f t="shared" si="5"/>
        <v>13.333333333333332</v>
      </c>
      <c r="Q26" s="15">
        <v>14</v>
      </c>
      <c r="R26" s="19">
        <v>14</v>
      </c>
      <c r="S26" s="19">
        <v>1.7</v>
      </c>
      <c r="T26" s="19">
        <f t="shared" si="6"/>
        <v>9.7999999999999989</v>
      </c>
      <c r="U26" s="5">
        <f t="shared" si="0"/>
        <v>7.7</v>
      </c>
      <c r="V26" s="24">
        <f t="shared" si="1"/>
        <v>7.5714285714285712</v>
      </c>
      <c r="W26" s="24">
        <f t="shared" si="7"/>
        <v>5.7499999999999991</v>
      </c>
      <c r="X26" s="58">
        <f t="shared" si="8"/>
        <v>6</v>
      </c>
      <c r="Y26" s="24">
        <f t="shared" si="9"/>
        <v>10</v>
      </c>
      <c r="Z26" s="58">
        <f t="shared" si="10"/>
        <v>10</v>
      </c>
      <c r="AA26" s="10">
        <f t="shared" si="2"/>
        <v>7.8000000000000007</v>
      </c>
      <c r="AB26">
        <f t="shared" si="11"/>
        <v>0</v>
      </c>
      <c r="AC26">
        <f t="shared" si="12"/>
        <v>0</v>
      </c>
      <c r="AD26">
        <f t="shared" si="13"/>
        <v>1</v>
      </c>
    </row>
    <row r="27" spans="1:31">
      <c r="A27" t="s">
        <v>51</v>
      </c>
      <c r="B27" t="s">
        <v>230</v>
      </c>
      <c r="C27" t="s">
        <v>231</v>
      </c>
      <c r="D27" t="s">
        <v>147</v>
      </c>
      <c r="E27">
        <v>13</v>
      </c>
      <c r="F27" s="19">
        <v>12.5</v>
      </c>
      <c r="H27" s="19">
        <v>9.5</v>
      </c>
      <c r="I27" s="24">
        <f>+(F27*2+H27)/3 + 2</f>
        <v>13.5</v>
      </c>
      <c r="J27" s="70">
        <f t="shared" si="4"/>
        <v>14</v>
      </c>
      <c r="L27">
        <v>15</v>
      </c>
      <c r="M27">
        <v>1</v>
      </c>
      <c r="O27" s="13">
        <v>4.5</v>
      </c>
      <c r="P27" s="14">
        <f t="shared" si="5"/>
        <v>7.5</v>
      </c>
      <c r="Q27" s="15">
        <v>8.5</v>
      </c>
      <c r="R27" s="19">
        <v>7</v>
      </c>
      <c r="S27" s="19">
        <v>7.7</v>
      </c>
      <c r="T27" s="19">
        <f t="shared" si="6"/>
        <v>12.5</v>
      </c>
      <c r="U27" s="5">
        <f t="shared" si="0"/>
        <v>9.84</v>
      </c>
      <c r="V27" s="24">
        <f t="shared" si="1"/>
        <v>9.1285714285714281</v>
      </c>
      <c r="W27" s="24">
        <f t="shared" si="7"/>
        <v>10.1</v>
      </c>
      <c r="X27" s="58">
        <f t="shared" si="8"/>
        <v>10</v>
      </c>
      <c r="Y27" s="24">
        <f t="shared" si="9"/>
        <v>7.833333333333333</v>
      </c>
      <c r="Z27" s="58">
        <f t="shared" si="10"/>
        <v>8</v>
      </c>
      <c r="AA27" s="10">
        <f t="shared" si="2"/>
        <v>10.6</v>
      </c>
      <c r="AB27">
        <f t="shared" si="11"/>
        <v>1</v>
      </c>
      <c r="AC27">
        <f t="shared" si="12"/>
        <v>0</v>
      </c>
      <c r="AD27">
        <f t="shared" si="13"/>
        <v>0</v>
      </c>
    </row>
    <row r="28" spans="1:31">
      <c r="A28" t="s">
        <v>232</v>
      </c>
      <c r="B28" t="s">
        <v>233</v>
      </c>
      <c r="C28" t="s">
        <v>234</v>
      </c>
      <c r="D28" t="s">
        <v>147</v>
      </c>
      <c r="E28">
        <v>12</v>
      </c>
      <c r="F28" s="19">
        <v>8.5</v>
      </c>
      <c r="H28" s="19">
        <v>4</v>
      </c>
      <c r="I28" s="24">
        <f>+(F28*2+H28)/3</f>
        <v>7</v>
      </c>
      <c r="J28" s="58">
        <f t="shared" si="4"/>
        <v>7</v>
      </c>
      <c r="L28">
        <v>8</v>
      </c>
      <c r="M28">
        <v>1</v>
      </c>
      <c r="N28">
        <v>1</v>
      </c>
      <c r="O28" s="13">
        <v>7</v>
      </c>
      <c r="P28" s="14">
        <f t="shared" si="5"/>
        <v>11.666666666666668</v>
      </c>
      <c r="Q28" s="15">
        <v>12.7</v>
      </c>
      <c r="R28" s="19">
        <v>9.5</v>
      </c>
      <c r="S28" s="19">
        <v>1.8</v>
      </c>
      <c r="T28" s="19">
        <f t="shared" si="6"/>
        <v>11.54</v>
      </c>
      <c r="U28" s="5">
        <f t="shared" si="0"/>
        <v>7.0679999999999996</v>
      </c>
      <c r="V28" s="24">
        <f t="shared" si="1"/>
        <v>7.097142857142857</v>
      </c>
      <c r="W28" s="24">
        <f t="shared" si="7"/>
        <v>6.67</v>
      </c>
      <c r="X28" s="58">
        <f t="shared" si="8"/>
        <v>7</v>
      </c>
      <c r="Y28" s="24">
        <f t="shared" si="9"/>
        <v>7.666666666666667</v>
      </c>
      <c r="Z28" s="58">
        <f t="shared" si="10"/>
        <v>8</v>
      </c>
      <c r="AA28" s="10">
        <f t="shared" si="2"/>
        <v>7.3000000000000007</v>
      </c>
      <c r="AB28">
        <f t="shared" si="11"/>
        <v>0</v>
      </c>
      <c r="AC28">
        <f t="shared" si="12"/>
        <v>0</v>
      </c>
      <c r="AD28">
        <f t="shared" si="13"/>
        <v>1</v>
      </c>
    </row>
    <row r="29" spans="1:31">
      <c r="A29" t="s">
        <v>235</v>
      </c>
      <c r="B29" t="s">
        <v>236</v>
      </c>
      <c r="C29" t="s">
        <v>237</v>
      </c>
      <c r="D29" t="s">
        <v>147</v>
      </c>
      <c r="E29">
        <v>13</v>
      </c>
      <c r="F29" s="19">
        <v>18.5</v>
      </c>
      <c r="H29" s="19">
        <v>12.5</v>
      </c>
      <c r="I29" s="24">
        <f>+(F29*2+H29)/3</f>
        <v>16.5</v>
      </c>
      <c r="J29" s="58">
        <f t="shared" si="4"/>
        <v>17</v>
      </c>
      <c r="L29">
        <v>15</v>
      </c>
      <c r="M29">
        <v>1</v>
      </c>
      <c r="O29" s="13">
        <v>6.5</v>
      </c>
      <c r="P29" s="14">
        <f t="shared" si="5"/>
        <v>10.833333333333332</v>
      </c>
      <c r="Q29" s="15">
        <v>10.833333333333332</v>
      </c>
      <c r="R29" s="19">
        <v>12</v>
      </c>
      <c r="S29" s="19">
        <v>13</v>
      </c>
      <c r="T29" s="19">
        <f t="shared" si="6"/>
        <v>12.966666666666667</v>
      </c>
      <c r="U29" s="5">
        <f t="shared" si="0"/>
        <v>13.793333333333333</v>
      </c>
      <c r="V29" s="24">
        <f t="shared" si="1"/>
        <v>12.633333333333335</v>
      </c>
      <c r="W29" s="24">
        <f t="shared" si="7"/>
        <v>12.983333333333334</v>
      </c>
      <c r="X29" s="58">
        <f t="shared" si="8"/>
        <v>13</v>
      </c>
      <c r="Y29" s="24">
        <f t="shared" si="9"/>
        <v>12.166666666666666</v>
      </c>
      <c r="Z29" s="58">
        <f t="shared" si="10"/>
        <v>12</v>
      </c>
      <c r="AA29" s="10">
        <f t="shared" si="2"/>
        <v>13.9</v>
      </c>
      <c r="AB29">
        <f t="shared" si="11"/>
        <v>1</v>
      </c>
      <c r="AC29">
        <f t="shared" si="12"/>
        <v>0</v>
      </c>
      <c r="AD29">
        <f t="shared" si="13"/>
        <v>0</v>
      </c>
    </row>
    <row r="30" spans="1:31">
      <c r="A30" t="s">
        <v>238</v>
      </c>
      <c r="B30" t="s">
        <v>239</v>
      </c>
      <c r="C30" t="s">
        <v>240</v>
      </c>
      <c r="D30" t="s">
        <v>147</v>
      </c>
      <c r="E30">
        <v>13</v>
      </c>
      <c r="F30" s="19">
        <v>4.5</v>
      </c>
      <c r="G30" t="s">
        <v>323</v>
      </c>
      <c r="I30" s="24">
        <f>+(F30*2+H30)/3</f>
        <v>3</v>
      </c>
      <c r="J30" s="58">
        <f t="shared" si="4"/>
        <v>3</v>
      </c>
      <c r="L30">
        <v>14</v>
      </c>
      <c r="M30">
        <v>1</v>
      </c>
      <c r="O30" s="13">
        <v>10</v>
      </c>
      <c r="P30" s="14">
        <f t="shared" si="5"/>
        <v>16.666666666666668</v>
      </c>
      <c r="Q30" s="15">
        <v>17.7</v>
      </c>
      <c r="T30" s="19">
        <f t="shared" si="6"/>
        <v>13.989999999999998</v>
      </c>
      <c r="U30" s="5">
        <f t="shared" si="0"/>
        <v>3.698</v>
      </c>
      <c r="V30" s="24">
        <f t="shared" si="1"/>
        <v>3.9971428571428569</v>
      </c>
      <c r="W30" s="24">
        <f t="shared" si="7"/>
        <v>6.9949999999999992</v>
      </c>
      <c r="X30" s="58">
        <f t="shared" si="8"/>
        <v>7</v>
      </c>
      <c r="Y30" s="24">
        <f t="shared" si="9"/>
        <v>0</v>
      </c>
      <c r="Z30" s="58">
        <f t="shared" si="10"/>
        <v>0</v>
      </c>
      <c r="AA30" s="10">
        <f t="shared" si="2"/>
        <v>3.7</v>
      </c>
      <c r="AB30">
        <f t="shared" si="11"/>
        <v>0</v>
      </c>
      <c r="AC30">
        <f t="shared" si="12"/>
        <v>1</v>
      </c>
      <c r="AD30">
        <f t="shared" si="13"/>
        <v>0</v>
      </c>
    </row>
    <row r="31" spans="1:31">
      <c r="A31" t="s">
        <v>203</v>
      </c>
      <c r="B31" t="s">
        <v>204</v>
      </c>
      <c r="C31" t="s">
        <v>100</v>
      </c>
      <c r="D31" t="s">
        <v>147</v>
      </c>
      <c r="E31">
        <v>14</v>
      </c>
      <c r="F31" s="19">
        <v>7.5</v>
      </c>
      <c r="H31" s="19">
        <v>1</v>
      </c>
      <c r="I31" s="24">
        <f>+(F31*2+H31)/3</f>
        <v>5.333333333333333</v>
      </c>
      <c r="J31" s="58">
        <f t="shared" si="4"/>
        <v>5</v>
      </c>
      <c r="K31" s="71">
        <v>3</v>
      </c>
      <c r="L31">
        <v>16</v>
      </c>
      <c r="O31" s="13">
        <v>7</v>
      </c>
      <c r="P31" s="14">
        <f t="shared" si="5"/>
        <v>11.666666666666668</v>
      </c>
      <c r="Q31" s="15">
        <v>12.7</v>
      </c>
      <c r="R31" s="19">
        <v>9.5</v>
      </c>
      <c r="S31" s="19">
        <v>14.9</v>
      </c>
      <c r="T31" s="19">
        <f t="shared" si="6"/>
        <v>13.04</v>
      </c>
      <c r="U31" s="5">
        <f t="shared" si="0"/>
        <v>9.1880000000000024</v>
      </c>
      <c r="V31" s="24">
        <f t="shared" si="1"/>
        <v>10.84</v>
      </c>
      <c r="W31" s="24">
        <f t="shared" si="7"/>
        <v>13.969999999999999</v>
      </c>
      <c r="X31" s="58">
        <f t="shared" si="8"/>
        <v>14</v>
      </c>
      <c r="Y31" s="24">
        <f t="shared" si="9"/>
        <v>6.666666666666667</v>
      </c>
      <c r="Z31" s="58">
        <f t="shared" si="10"/>
        <v>7</v>
      </c>
      <c r="AA31" s="10">
        <f t="shared" si="2"/>
        <v>9.2000000000000011</v>
      </c>
      <c r="AB31">
        <f t="shared" si="11"/>
        <v>0</v>
      </c>
      <c r="AC31">
        <f t="shared" si="12"/>
        <v>0</v>
      </c>
      <c r="AD31">
        <f t="shared" si="13"/>
        <v>1</v>
      </c>
    </row>
    <row r="32" spans="1:31">
      <c r="A32" t="s">
        <v>101</v>
      </c>
      <c r="B32" t="s">
        <v>102</v>
      </c>
      <c r="C32" t="s">
        <v>103</v>
      </c>
      <c r="D32" t="s">
        <v>147</v>
      </c>
      <c r="E32">
        <v>13</v>
      </c>
      <c r="F32" s="19">
        <v>13</v>
      </c>
      <c r="H32" s="19">
        <v>12</v>
      </c>
      <c r="I32" s="24">
        <f>+(F32*2+H32)/3+0.5</f>
        <v>13.166666666666666</v>
      </c>
      <c r="J32" s="58">
        <f t="shared" si="4"/>
        <v>13</v>
      </c>
      <c r="L32">
        <v>14</v>
      </c>
      <c r="M32">
        <v>1</v>
      </c>
      <c r="O32" s="13">
        <v>7</v>
      </c>
      <c r="P32" s="14">
        <f t="shared" si="5"/>
        <v>11.666666666666668</v>
      </c>
      <c r="Q32" s="15">
        <v>12.7</v>
      </c>
      <c r="R32" s="19">
        <v>11.5</v>
      </c>
      <c r="S32" s="19">
        <v>3.7</v>
      </c>
      <c r="T32" s="19">
        <f t="shared" si="6"/>
        <v>12.989999999999998</v>
      </c>
      <c r="U32" s="5">
        <f t="shared" si="0"/>
        <v>10.638</v>
      </c>
      <c r="V32" s="24">
        <f t="shared" si="1"/>
        <v>9.7685714285714287</v>
      </c>
      <c r="W32" s="24">
        <f t="shared" si="7"/>
        <v>8.3449999999999989</v>
      </c>
      <c r="X32" s="58">
        <f t="shared" si="8"/>
        <v>8</v>
      </c>
      <c r="Y32" s="24">
        <f t="shared" si="9"/>
        <v>11.666666666666666</v>
      </c>
      <c r="Z32" s="58">
        <f t="shared" si="10"/>
        <v>12</v>
      </c>
      <c r="AA32" s="10">
        <f t="shared" si="2"/>
        <v>10.7</v>
      </c>
      <c r="AB32">
        <f t="shared" si="11"/>
        <v>1</v>
      </c>
      <c r="AC32">
        <f t="shared" si="12"/>
        <v>0</v>
      </c>
      <c r="AD32">
        <f t="shared" si="13"/>
        <v>0</v>
      </c>
    </row>
    <row r="33" spans="1:30">
      <c r="A33" t="s">
        <v>104</v>
      </c>
      <c r="B33" t="s">
        <v>105</v>
      </c>
      <c r="C33" t="s">
        <v>310</v>
      </c>
      <c r="D33" t="s">
        <v>147</v>
      </c>
      <c r="E33">
        <v>13</v>
      </c>
      <c r="F33" s="19">
        <v>13</v>
      </c>
      <c r="H33" s="19">
        <v>2</v>
      </c>
      <c r="I33" s="24">
        <f>+(F33*2+H33)/3</f>
        <v>9.3333333333333339</v>
      </c>
      <c r="J33" s="58">
        <f t="shared" si="4"/>
        <v>9</v>
      </c>
      <c r="L33">
        <v>16</v>
      </c>
      <c r="M33">
        <v>1</v>
      </c>
      <c r="O33" s="13">
        <v>7</v>
      </c>
      <c r="P33" s="14">
        <f t="shared" si="5"/>
        <v>11.666666666666668</v>
      </c>
      <c r="Q33" s="15">
        <v>11.666666666666668</v>
      </c>
      <c r="R33" s="19">
        <v>11.5</v>
      </c>
      <c r="S33" s="19">
        <v>19</v>
      </c>
      <c r="T33" s="19">
        <f t="shared" si="6"/>
        <v>13.483333333333333</v>
      </c>
      <c r="U33" s="5">
        <f t="shared" si="0"/>
        <v>11.796666666666667</v>
      </c>
      <c r="V33" s="24">
        <f t="shared" si="1"/>
        <v>12.852380952380953</v>
      </c>
      <c r="W33" s="24">
        <f t="shared" si="7"/>
        <v>16.241666666666667</v>
      </c>
      <c r="X33" s="58">
        <f t="shared" si="8"/>
        <v>16</v>
      </c>
      <c r="Y33" s="24">
        <f t="shared" si="9"/>
        <v>8.3333333333333339</v>
      </c>
      <c r="Z33" s="58">
        <f t="shared" si="10"/>
        <v>8</v>
      </c>
      <c r="AA33" s="10">
        <f t="shared" si="2"/>
        <v>11.5</v>
      </c>
      <c r="AB33">
        <f t="shared" si="11"/>
        <v>1</v>
      </c>
      <c r="AC33">
        <f t="shared" si="12"/>
        <v>0</v>
      </c>
      <c r="AD33">
        <f t="shared" si="13"/>
        <v>0</v>
      </c>
    </row>
    <row r="34" spans="1:30">
      <c r="A34" t="s">
        <v>311</v>
      </c>
      <c r="B34" t="s">
        <v>312</v>
      </c>
      <c r="C34" t="s">
        <v>262</v>
      </c>
      <c r="D34" t="s">
        <v>147</v>
      </c>
      <c r="E34">
        <v>16</v>
      </c>
      <c r="F34" s="19">
        <v>11.5</v>
      </c>
      <c r="H34" s="19">
        <v>1</v>
      </c>
      <c r="I34" s="24">
        <f>+(F34*2+H34)/3 +1.5</f>
        <v>9.5</v>
      </c>
      <c r="J34" s="70">
        <f t="shared" si="4"/>
        <v>10</v>
      </c>
      <c r="K34" s="71">
        <v>2.5</v>
      </c>
      <c r="L34">
        <v>15</v>
      </c>
      <c r="M34">
        <v>1</v>
      </c>
      <c r="O34" s="13">
        <v>8</v>
      </c>
      <c r="P34" s="14">
        <f t="shared" si="5"/>
        <v>13.333333333333332</v>
      </c>
      <c r="Q34" s="15">
        <v>14.3</v>
      </c>
      <c r="R34" s="19">
        <v>7.5</v>
      </c>
      <c r="S34" s="19">
        <v>12</v>
      </c>
      <c r="T34" s="19">
        <f t="shared" si="6"/>
        <v>14.71</v>
      </c>
      <c r="U34" s="5">
        <f t="shared" si="0"/>
        <v>9.3420000000000005</v>
      </c>
      <c r="V34" s="24">
        <f t="shared" si="1"/>
        <v>9.9171428571428581</v>
      </c>
      <c r="W34" s="24">
        <f t="shared" si="7"/>
        <v>13.355</v>
      </c>
      <c r="X34" s="58">
        <f t="shared" si="8"/>
        <v>13</v>
      </c>
      <c r="Y34" s="24">
        <f t="shared" si="9"/>
        <v>5.333333333333333</v>
      </c>
      <c r="Z34" s="58">
        <f t="shared" si="10"/>
        <v>5</v>
      </c>
      <c r="AA34" s="10">
        <f t="shared" si="2"/>
        <v>9.6999999999999993</v>
      </c>
      <c r="AB34">
        <f t="shared" si="11"/>
        <v>0</v>
      </c>
      <c r="AC34">
        <f t="shared" si="12"/>
        <v>0</v>
      </c>
      <c r="AD34">
        <f t="shared" si="13"/>
        <v>1</v>
      </c>
    </row>
    <row r="35" spans="1:30">
      <c r="A35" t="s">
        <v>313</v>
      </c>
      <c r="B35" t="s">
        <v>314</v>
      </c>
      <c r="C35" t="s">
        <v>315</v>
      </c>
      <c r="D35" t="s">
        <v>147</v>
      </c>
      <c r="E35">
        <v>13</v>
      </c>
      <c r="F35" s="19">
        <v>12.5</v>
      </c>
      <c r="H35" s="19">
        <v>5.5</v>
      </c>
      <c r="I35" s="24">
        <f>+(F35*2+H35)/3 +2</f>
        <v>12.166666666666666</v>
      </c>
      <c r="J35" s="70">
        <f t="shared" si="4"/>
        <v>12</v>
      </c>
      <c r="L35">
        <v>15</v>
      </c>
      <c r="M35">
        <v>1</v>
      </c>
      <c r="N35">
        <v>1</v>
      </c>
      <c r="O35" s="13">
        <v>8</v>
      </c>
      <c r="P35" s="14">
        <f t="shared" si="5"/>
        <v>13.333333333333332</v>
      </c>
      <c r="Q35" s="15">
        <v>14.3</v>
      </c>
      <c r="R35" s="19">
        <v>8.5</v>
      </c>
      <c r="S35" s="19">
        <v>11.7</v>
      </c>
      <c r="T35" s="19">
        <f t="shared" si="6"/>
        <v>14.66</v>
      </c>
      <c r="U35" s="5">
        <f t="shared" si="0"/>
        <v>10.572000000000001</v>
      </c>
      <c r="V35" s="24">
        <f t="shared" si="1"/>
        <v>10.745714285714286</v>
      </c>
      <c r="W35" s="24">
        <f t="shared" si="7"/>
        <v>13.18</v>
      </c>
      <c r="X35" s="58">
        <f t="shared" si="8"/>
        <v>13</v>
      </c>
      <c r="Y35" s="24">
        <f t="shared" si="9"/>
        <v>7.5</v>
      </c>
      <c r="Z35" s="58">
        <f t="shared" si="10"/>
        <v>8</v>
      </c>
      <c r="AA35" s="10">
        <f t="shared" si="2"/>
        <v>11.200000000000001</v>
      </c>
      <c r="AB35">
        <f t="shared" si="11"/>
        <v>1</v>
      </c>
      <c r="AC35">
        <f t="shared" si="12"/>
        <v>0</v>
      </c>
      <c r="AD35">
        <f t="shared" si="13"/>
        <v>0</v>
      </c>
    </row>
    <row r="36" spans="1:30">
      <c r="A36" t="s">
        <v>316</v>
      </c>
      <c r="B36" t="s">
        <v>87</v>
      </c>
      <c r="C36" t="s">
        <v>88</v>
      </c>
      <c r="D36" t="s">
        <v>147</v>
      </c>
      <c r="E36">
        <v>13</v>
      </c>
      <c r="F36" s="19">
        <v>11</v>
      </c>
      <c r="H36" s="19">
        <v>6.5</v>
      </c>
      <c r="I36" s="24">
        <f>+(F36*2+H36)/3 +1</f>
        <v>10.5</v>
      </c>
      <c r="J36" s="70">
        <f t="shared" si="4"/>
        <v>11</v>
      </c>
      <c r="L36">
        <v>15</v>
      </c>
      <c r="M36">
        <v>0.5</v>
      </c>
      <c r="N36">
        <v>1</v>
      </c>
      <c r="O36" s="13">
        <v>6</v>
      </c>
      <c r="P36" s="14">
        <f t="shared" si="5"/>
        <v>10</v>
      </c>
      <c r="Q36" s="15">
        <v>11</v>
      </c>
      <c r="R36" s="19">
        <v>13.5</v>
      </c>
      <c r="S36" s="19">
        <v>10.9</v>
      </c>
      <c r="T36" s="19">
        <f t="shared" si="6"/>
        <v>13.5</v>
      </c>
      <c r="U36" s="5">
        <f t="shared" si="0"/>
        <v>11.080000000000002</v>
      </c>
      <c r="V36" s="24">
        <f t="shared" si="1"/>
        <v>11.757142857142856</v>
      </c>
      <c r="W36" s="24">
        <f t="shared" si="7"/>
        <v>12.2</v>
      </c>
      <c r="X36" s="58">
        <f t="shared" si="8"/>
        <v>12</v>
      </c>
      <c r="Y36" s="24">
        <f t="shared" si="9"/>
        <v>11.166666666666666</v>
      </c>
      <c r="Z36" s="58">
        <f t="shared" si="10"/>
        <v>11</v>
      </c>
      <c r="AA36" s="10">
        <f t="shared" si="2"/>
        <v>11.400000000000002</v>
      </c>
      <c r="AB36">
        <f t="shared" si="11"/>
        <v>1</v>
      </c>
      <c r="AC36">
        <f t="shared" si="12"/>
        <v>0</v>
      </c>
      <c r="AD36">
        <f t="shared" si="13"/>
        <v>0</v>
      </c>
    </row>
    <row r="37" spans="1:30">
      <c r="A37" t="s">
        <v>89</v>
      </c>
      <c r="B37" t="s">
        <v>90</v>
      </c>
      <c r="C37" t="s">
        <v>91</v>
      </c>
      <c r="D37" t="s">
        <v>147</v>
      </c>
      <c r="E37">
        <v>13</v>
      </c>
      <c r="F37" s="19">
        <v>19.5</v>
      </c>
      <c r="H37" s="19">
        <v>11.5</v>
      </c>
      <c r="I37" s="24">
        <f t="shared" si="3"/>
        <v>16.833333333333332</v>
      </c>
      <c r="J37" s="58">
        <f t="shared" si="4"/>
        <v>17</v>
      </c>
      <c r="L37">
        <v>18</v>
      </c>
      <c r="M37">
        <v>1</v>
      </c>
      <c r="N37">
        <v>2</v>
      </c>
      <c r="O37" s="13">
        <v>8</v>
      </c>
      <c r="P37" s="14">
        <f t="shared" si="5"/>
        <v>13.333333333333332</v>
      </c>
      <c r="Q37" s="15">
        <v>14.3</v>
      </c>
      <c r="R37" s="19">
        <v>17</v>
      </c>
      <c r="S37" s="19">
        <v>20</v>
      </c>
      <c r="T37" s="19">
        <f t="shared" si="6"/>
        <v>16.71</v>
      </c>
      <c r="U37" s="5">
        <f t="shared" si="0"/>
        <v>16.942</v>
      </c>
      <c r="V37" s="24">
        <f t="shared" si="1"/>
        <v>16.988571428571429</v>
      </c>
      <c r="W37" s="24">
        <f t="shared" si="7"/>
        <v>18.355</v>
      </c>
      <c r="X37" s="58">
        <f t="shared" si="8"/>
        <v>18</v>
      </c>
      <c r="Y37" s="24">
        <f t="shared" si="9"/>
        <v>15.166666666666666</v>
      </c>
      <c r="Z37" s="58">
        <f t="shared" si="10"/>
        <v>15</v>
      </c>
      <c r="AA37" s="10">
        <f t="shared" si="2"/>
        <v>16.8</v>
      </c>
      <c r="AB37">
        <f t="shared" si="11"/>
        <v>1</v>
      </c>
      <c r="AC37">
        <f t="shared" si="12"/>
        <v>0</v>
      </c>
      <c r="AD37">
        <f t="shared" si="13"/>
        <v>0</v>
      </c>
    </row>
    <row r="38" spans="1:30">
      <c r="A38" t="s">
        <v>92</v>
      </c>
      <c r="B38" t="s">
        <v>93</v>
      </c>
      <c r="C38" t="s">
        <v>258</v>
      </c>
      <c r="D38" t="s">
        <v>147</v>
      </c>
      <c r="E38">
        <v>16</v>
      </c>
      <c r="F38" s="19">
        <v>10</v>
      </c>
      <c r="G38" t="s">
        <v>322</v>
      </c>
      <c r="H38" s="19">
        <v>6.5</v>
      </c>
      <c r="I38" s="24">
        <f>+(F38*2+H38)/3+0.5</f>
        <v>9.3333333333333339</v>
      </c>
      <c r="J38" s="58">
        <f t="shared" si="4"/>
        <v>9</v>
      </c>
      <c r="L38">
        <v>15</v>
      </c>
      <c r="M38">
        <v>1</v>
      </c>
      <c r="O38" s="13">
        <v>9</v>
      </c>
      <c r="P38" s="14">
        <f t="shared" si="5"/>
        <v>15</v>
      </c>
      <c r="Q38" s="15">
        <v>15</v>
      </c>
      <c r="R38" s="19">
        <v>11</v>
      </c>
      <c r="S38" s="19">
        <v>9.6</v>
      </c>
      <c r="T38" s="19">
        <f t="shared" si="6"/>
        <v>14.85</v>
      </c>
      <c r="U38" s="5">
        <f t="shared" si="0"/>
        <v>10.39</v>
      </c>
      <c r="V38" s="24">
        <f t="shared" si="1"/>
        <v>11.057142857142859</v>
      </c>
      <c r="W38" s="24">
        <f t="shared" si="7"/>
        <v>12.225</v>
      </c>
      <c r="X38" s="58">
        <f t="shared" si="8"/>
        <v>12</v>
      </c>
      <c r="Y38" s="24">
        <f t="shared" si="9"/>
        <v>9.5</v>
      </c>
      <c r="Z38" s="58">
        <f t="shared" si="10"/>
        <v>10</v>
      </c>
      <c r="AA38" s="10">
        <f t="shared" si="2"/>
        <v>10.5</v>
      </c>
      <c r="AB38">
        <f t="shared" si="11"/>
        <v>1</v>
      </c>
      <c r="AC38">
        <f t="shared" si="12"/>
        <v>0</v>
      </c>
      <c r="AD38">
        <f t="shared" si="13"/>
        <v>0</v>
      </c>
    </row>
    <row r="39" spans="1:30">
      <c r="A39" t="s">
        <v>259</v>
      </c>
      <c r="B39" t="s">
        <v>260</v>
      </c>
      <c r="C39" t="s">
        <v>158</v>
      </c>
      <c r="D39" t="s">
        <v>147</v>
      </c>
      <c r="E39">
        <v>15</v>
      </c>
      <c r="F39" s="19">
        <v>11</v>
      </c>
      <c r="G39" t="s">
        <v>322</v>
      </c>
      <c r="H39" s="19">
        <v>4.5</v>
      </c>
      <c r="I39" s="24">
        <f t="shared" si="3"/>
        <v>8.8333333333333339</v>
      </c>
      <c r="J39" s="58">
        <f t="shared" si="4"/>
        <v>9</v>
      </c>
      <c r="K39" s="71">
        <v>3</v>
      </c>
      <c r="L39">
        <v>16</v>
      </c>
      <c r="M39">
        <v>1</v>
      </c>
      <c r="O39" s="13">
        <v>8</v>
      </c>
      <c r="P39" s="14">
        <f t="shared" si="5"/>
        <v>13.333333333333332</v>
      </c>
      <c r="Q39" s="15">
        <v>14.3</v>
      </c>
      <c r="R39" s="19">
        <v>7.5</v>
      </c>
      <c r="S39" s="19">
        <v>8.3000000000000007</v>
      </c>
      <c r="T39" s="19">
        <f t="shared" si="6"/>
        <v>14.71</v>
      </c>
      <c r="U39" s="5">
        <f t="shared" si="0"/>
        <v>9.2020000000000017</v>
      </c>
      <c r="V39" s="24">
        <f t="shared" si="1"/>
        <v>9.3600000000000012</v>
      </c>
      <c r="W39" s="24">
        <f t="shared" si="7"/>
        <v>11.505000000000001</v>
      </c>
      <c r="X39" s="58">
        <f t="shared" si="8"/>
        <v>12</v>
      </c>
      <c r="Y39" s="24">
        <f t="shared" si="9"/>
        <v>6.5</v>
      </c>
      <c r="Z39" s="58">
        <f t="shared" si="10"/>
        <v>7</v>
      </c>
      <c r="AA39" s="10">
        <f t="shared" si="2"/>
        <v>9.6</v>
      </c>
      <c r="AB39">
        <f t="shared" si="11"/>
        <v>0</v>
      </c>
      <c r="AC39">
        <f t="shared" si="12"/>
        <v>0</v>
      </c>
      <c r="AD39">
        <f t="shared" si="13"/>
        <v>1</v>
      </c>
    </row>
    <row r="40" spans="1:30">
      <c r="A40" t="s">
        <v>159</v>
      </c>
      <c r="B40" t="s">
        <v>160</v>
      </c>
      <c r="C40" t="s">
        <v>161</v>
      </c>
      <c r="D40" t="s">
        <v>147</v>
      </c>
      <c r="E40">
        <v>13</v>
      </c>
      <c r="F40" s="19">
        <v>12</v>
      </c>
      <c r="H40" s="19">
        <v>4</v>
      </c>
      <c r="I40" s="24">
        <f t="shared" si="3"/>
        <v>9.3333333333333339</v>
      </c>
      <c r="J40" s="58">
        <f t="shared" si="4"/>
        <v>9</v>
      </c>
      <c r="L40">
        <v>15</v>
      </c>
      <c r="M40">
        <v>1</v>
      </c>
      <c r="O40" s="13">
        <v>6</v>
      </c>
      <c r="P40" s="14">
        <f t="shared" si="5"/>
        <v>10</v>
      </c>
      <c r="Q40" s="15">
        <v>10</v>
      </c>
      <c r="R40" s="19">
        <v>0.5</v>
      </c>
      <c r="S40" s="19">
        <v>3.2</v>
      </c>
      <c r="T40" s="19">
        <f t="shared" si="6"/>
        <v>12.8</v>
      </c>
      <c r="U40" s="5">
        <f t="shared" si="0"/>
        <v>6.5000000000000009</v>
      </c>
      <c r="V40" s="24">
        <f t="shared" si="1"/>
        <v>5.2857142857142856</v>
      </c>
      <c r="W40" s="24">
        <f t="shared" si="7"/>
        <v>8</v>
      </c>
      <c r="X40" s="58">
        <f t="shared" si="8"/>
        <v>8</v>
      </c>
      <c r="Y40" s="24">
        <f t="shared" si="9"/>
        <v>1.6666666666666667</v>
      </c>
      <c r="Z40" s="58">
        <f t="shared" si="10"/>
        <v>2</v>
      </c>
      <c r="AA40" s="10">
        <f t="shared" si="2"/>
        <v>6.5</v>
      </c>
      <c r="AB40">
        <f t="shared" si="11"/>
        <v>0</v>
      </c>
      <c r="AC40">
        <f t="shared" si="12"/>
        <v>1</v>
      </c>
      <c r="AD40">
        <f t="shared" si="13"/>
        <v>0</v>
      </c>
    </row>
    <row r="41" spans="1:30">
      <c r="A41" t="s">
        <v>162</v>
      </c>
      <c r="B41" t="s">
        <v>163</v>
      </c>
      <c r="C41" t="s">
        <v>18</v>
      </c>
      <c r="D41" t="s">
        <v>147</v>
      </c>
      <c r="E41">
        <v>13</v>
      </c>
      <c r="F41" s="19">
        <v>14.5</v>
      </c>
      <c r="H41" s="19">
        <v>4.5</v>
      </c>
      <c r="I41" s="24">
        <f t="shared" si="3"/>
        <v>11.166666666666666</v>
      </c>
      <c r="J41" s="58">
        <f t="shared" si="4"/>
        <v>11</v>
      </c>
      <c r="L41">
        <v>16</v>
      </c>
      <c r="M41">
        <v>0.5</v>
      </c>
      <c r="O41" s="13">
        <v>6</v>
      </c>
      <c r="P41" s="14">
        <f t="shared" si="5"/>
        <v>10</v>
      </c>
      <c r="Q41" s="15">
        <v>10</v>
      </c>
      <c r="R41" s="19">
        <v>2</v>
      </c>
      <c r="T41" s="19">
        <f t="shared" si="6"/>
        <v>12.649999999999999</v>
      </c>
      <c r="U41" s="5">
        <f t="shared" si="0"/>
        <v>6.73</v>
      </c>
      <c r="V41" s="24">
        <f t="shared" si="1"/>
        <v>4.8285714285714283</v>
      </c>
      <c r="W41" s="24">
        <f t="shared" si="7"/>
        <v>6.3249999999999993</v>
      </c>
      <c r="X41" s="58">
        <f t="shared" si="8"/>
        <v>6</v>
      </c>
      <c r="Y41" s="24">
        <f t="shared" si="9"/>
        <v>2.8333333333333335</v>
      </c>
      <c r="Z41" s="58">
        <f t="shared" si="10"/>
        <v>3</v>
      </c>
      <c r="AA41" s="10">
        <f t="shared" si="2"/>
        <v>6.6</v>
      </c>
      <c r="AB41">
        <f t="shared" si="11"/>
        <v>0</v>
      </c>
      <c r="AC41">
        <f t="shared" si="12"/>
        <v>1</v>
      </c>
      <c r="AD41">
        <f t="shared" si="13"/>
        <v>0</v>
      </c>
    </row>
    <row r="42" spans="1:30">
      <c r="A42" t="s">
        <v>19</v>
      </c>
      <c r="B42" t="s">
        <v>20</v>
      </c>
      <c r="C42" t="s">
        <v>338</v>
      </c>
      <c r="D42" t="s">
        <v>147</v>
      </c>
      <c r="E42">
        <v>13</v>
      </c>
      <c r="F42" s="19">
        <v>16.5</v>
      </c>
      <c r="H42" s="19">
        <v>5</v>
      </c>
      <c r="I42" s="24">
        <f t="shared" si="3"/>
        <v>12.666666666666666</v>
      </c>
      <c r="J42" s="58">
        <f t="shared" si="4"/>
        <v>13</v>
      </c>
      <c r="L42">
        <v>15</v>
      </c>
      <c r="M42">
        <v>1</v>
      </c>
      <c r="O42" s="13">
        <v>9</v>
      </c>
      <c r="P42" s="14">
        <f t="shared" si="5"/>
        <v>15</v>
      </c>
      <c r="Q42" s="15">
        <v>16</v>
      </c>
      <c r="R42" s="19">
        <v>11.5</v>
      </c>
      <c r="S42" s="19">
        <v>10</v>
      </c>
      <c r="T42" s="19">
        <f t="shared" si="6"/>
        <v>14</v>
      </c>
      <c r="U42" s="5">
        <f t="shared" si="0"/>
        <v>11.400000000000002</v>
      </c>
      <c r="V42" s="24">
        <f t="shared" si="1"/>
        <v>10.857142857142858</v>
      </c>
      <c r="W42" s="24">
        <f t="shared" si="7"/>
        <v>12</v>
      </c>
      <c r="X42" s="58">
        <f t="shared" si="8"/>
        <v>12</v>
      </c>
      <c r="Y42" s="24">
        <f t="shared" si="9"/>
        <v>9.3333333333333339</v>
      </c>
      <c r="Z42" s="58">
        <f t="shared" si="10"/>
        <v>9</v>
      </c>
      <c r="AA42" s="10">
        <f t="shared" si="2"/>
        <v>11.4</v>
      </c>
      <c r="AB42">
        <f t="shared" si="11"/>
        <v>1</v>
      </c>
      <c r="AC42">
        <f t="shared" si="12"/>
        <v>0</v>
      </c>
      <c r="AD42">
        <f t="shared" si="13"/>
        <v>0</v>
      </c>
    </row>
    <row r="43" spans="1:30">
      <c r="A43" t="s">
        <v>339</v>
      </c>
      <c r="B43" t="s">
        <v>340</v>
      </c>
      <c r="C43" t="s">
        <v>126</v>
      </c>
      <c r="D43" t="s">
        <v>147</v>
      </c>
      <c r="E43">
        <v>16</v>
      </c>
      <c r="F43" s="19">
        <v>9.5</v>
      </c>
      <c r="H43" s="19">
        <v>9</v>
      </c>
      <c r="I43" s="24">
        <f t="shared" si="3"/>
        <v>9.3333333333333339</v>
      </c>
      <c r="J43" s="58">
        <f t="shared" si="4"/>
        <v>9</v>
      </c>
      <c r="L43">
        <v>15</v>
      </c>
      <c r="M43">
        <v>1</v>
      </c>
      <c r="N43">
        <v>1</v>
      </c>
      <c r="O43" s="13">
        <v>8</v>
      </c>
      <c r="P43" s="14">
        <f t="shared" si="5"/>
        <v>13.333333333333332</v>
      </c>
      <c r="Q43" s="15">
        <v>14.3</v>
      </c>
      <c r="R43" s="19">
        <v>12</v>
      </c>
      <c r="S43" s="19">
        <v>14.4</v>
      </c>
      <c r="T43" s="19">
        <f t="shared" si="6"/>
        <v>15.71</v>
      </c>
      <c r="U43" s="5">
        <f t="shared" si="0"/>
        <v>12.122000000000002</v>
      </c>
      <c r="V43" s="24">
        <f t="shared" si="1"/>
        <v>13.317142857142857</v>
      </c>
      <c r="W43" s="24">
        <f t="shared" si="7"/>
        <v>15.055</v>
      </c>
      <c r="X43" s="58">
        <f t="shared" si="8"/>
        <v>15</v>
      </c>
      <c r="Y43" s="24">
        <f t="shared" si="9"/>
        <v>11</v>
      </c>
      <c r="Z43" s="58">
        <f t="shared" si="10"/>
        <v>11</v>
      </c>
      <c r="AA43" s="10">
        <f t="shared" si="2"/>
        <v>12</v>
      </c>
      <c r="AB43">
        <f t="shared" si="11"/>
        <v>1</v>
      </c>
      <c r="AC43">
        <f t="shared" si="12"/>
        <v>0</v>
      </c>
      <c r="AD43">
        <f t="shared" si="13"/>
        <v>0</v>
      </c>
    </row>
    <row r="44" spans="1:30">
      <c r="A44" t="s">
        <v>127</v>
      </c>
      <c r="B44" t="s">
        <v>128</v>
      </c>
      <c r="C44" t="s">
        <v>299</v>
      </c>
      <c r="D44" t="s">
        <v>147</v>
      </c>
      <c r="F44" s="19">
        <v>6.5</v>
      </c>
      <c r="H44" s="19">
        <v>3</v>
      </c>
      <c r="I44" s="24">
        <f t="shared" si="3"/>
        <v>5.333333333333333</v>
      </c>
      <c r="J44" s="58">
        <f t="shared" si="4"/>
        <v>5</v>
      </c>
      <c r="L44">
        <v>14</v>
      </c>
      <c r="O44" s="13">
        <v>4</v>
      </c>
      <c r="P44" s="14">
        <f t="shared" si="5"/>
        <v>6.6666666666666661</v>
      </c>
      <c r="Q44" s="15">
        <v>6.6666666666666661</v>
      </c>
      <c r="R44" s="19">
        <v>5</v>
      </c>
      <c r="S44" s="19">
        <v>9.6999999999999993</v>
      </c>
      <c r="T44" s="19">
        <f t="shared" si="6"/>
        <v>6.2333333333333325</v>
      </c>
      <c r="U44" s="5">
        <f t="shared" si="0"/>
        <v>6.0866666666666669</v>
      </c>
      <c r="V44" s="24">
        <f t="shared" si="1"/>
        <v>6.409523809523809</v>
      </c>
      <c r="W44" s="24">
        <f t="shared" si="7"/>
        <v>7.9666666666666659</v>
      </c>
      <c r="X44" s="58">
        <f t="shared" si="8"/>
        <v>8</v>
      </c>
      <c r="Y44" s="24">
        <f t="shared" si="9"/>
        <v>4.333333333333333</v>
      </c>
      <c r="Z44" s="58">
        <f t="shared" si="10"/>
        <v>4</v>
      </c>
      <c r="AA44" s="10">
        <f t="shared" si="2"/>
        <v>5.9</v>
      </c>
      <c r="AB44">
        <f t="shared" si="11"/>
        <v>0</v>
      </c>
      <c r="AC44">
        <f t="shared" si="12"/>
        <v>1</v>
      </c>
      <c r="AD44">
        <f t="shared" si="13"/>
        <v>0</v>
      </c>
    </row>
    <row r="45" spans="1:30">
      <c r="A45" t="s">
        <v>300</v>
      </c>
      <c r="B45" t="s">
        <v>301</v>
      </c>
      <c r="C45" t="s">
        <v>302</v>
      </c>
      <c r="D45" t="s">
        <v>147</v>
      </c>
      <c r="E45">
        <v>15</v>
      </c>
      <c r="F45" s="19">
        <v>11.5</v>
      </c>
      <c r="H45" s="19">
        <v>8</v>
      </c>
      <c r="I45" s="24">
        <f t="shared" si="3"/>
        <v>10.333333333333334</v>
      </c>
      <c r="J45" s="58">
        <f t="shared" si="4"/>
        <v>10</v>
      </c>
      <c r="L45">
        <v>12</v>
      </c>
      <c r="M45">
        <v>1</v>
      </c>
      <c r="O45" s="13">
        <v>8</v>
      </c>
      <c r="P45" s="14">
        <f t="shared" si="5"/>
        <v>13.333333333333332</v>
      </c>
      <c r="Q45" s="15">
        <v>14.3</v>
      </c>
      <c r="R45" s="19">
        <v>9</v>
      </c>
      <c r="S45" s="19">
        <v>17</v>
      </c>
      <c r="T45" s="19">
        <f t="shared" si="6"/>
        <v>13.309999999999999</v>
      </c>
      <c r="U45" s="5">
        <f t="shared" si="0"/>
        <v>11.762</v>
      </c>
      <c r="V45" s="24">
        <f t="shared" si="1"/>
        <v>12.374285714285715</v>
      </c>
      <c r="W45" s="24">
        <f t="shared" si="7"/>
        <v>15.154999999999999</v>
      </c>
      <c r="X45" s="58">
        <f t="shared" si="8"/>
        <v>15</v>
      </c>
      <c r="Y45" s="24">
        <f t="shared" si="9"/>
        <v>8.6666666666666661</v>
      </c>
      <c r="Z45" s="58">
        <f t="shared" si="10"/>
        <v>9</v>
      </c>
      <c r="AA45" s="10">
        <f t="shared" si="2"/>
        <v>11.7</v>
      </c>
      <c r="AB45">
        <f t="shared" si="11"/>
        <v>1</v>
      </c>
      <c r="AC45">
        <f t="shared" si="12"/>
        <v>0</v>
      </c>
      <c r="AD45">
        <f t="shared" si="13"/>
        <v>0</v>
      </c>
    </row>
    <row r="46" spans="1:30">
      <c r="A46" t="s">
        <v>303</v>
      </c>
      <c r="B46" t="s">
        <v>27</v>
      </c>
      <c r="C46" t="s">
        <v>28</v>
      </c>
      <c r="D46" t="s">
        <v>147</v>
      </c>
      <c r="E46">
        <v>13</v>
      </c>
      <c r="F46" s="19">
        <v>15.5</v>
      </c>
      <c r="H46" s="19">
        <v>7</v>
      </c>
      <c r="I46" s="24">
        <f>+(F46*2+H46)/3 +1</f>
        <v>13.666666666666666</v>
      </c>
      <c r="J46" s="70">
        <f t="shared" si="4"/>
        <v>14</v>
      </c>
      <c r="L46">
        <v>18</v>
      </c>
      <c r="M46">
        <v>1</v>
      </c>
      <c r="N46">
        <v>1.5</v>
      </c>
      <c r="O46" s="13">
        <v>9</v>
      </c>
      <c r="P46" s="14">
        <f t="shared" si="5"/>
        <v>15</v>
      </c>
      <c r="Q46" s="15">
        <v>16</v>
      </c>
      <c r="R46" s="19">
        <v>5.5</v>
      </c>
      <c r="S46" s="19">
        <v>14.1</v>
      </c>
      <c r="T46" s="19">
        <f t="shared" si="6"/>
        <v>16.55</v>
      </c>
      <c r="U46" s="5">
        <f t="shared" si="0"/>
        <v>11.73</v>
      </c>
      <c r="V46" s="24">
        <f t="shared" si="1"/>
        <v>11.328571428571427</v>
      </c>
      <c r="W46" s="24">
        <f t="shared" si="7"/>
        <v>15.324999999999999</v>
      </c>
      <c r="X46" s="58">
        <f t="shared" si="8"/>
        <v>15</v>
      </c>
      <c r="Y46" s="24">
        <f t="shared" si="9"/>
        <v>6</v>
      </c>
      <c r="Z46" s="58">
        <f t="shared" si="10"/>
        <v>6</v>
      </c>
      <c r="AA46" s="10">
        <f t="shared" si="2"/>
        <v>12</v>
      </c>
      <c r="AB46">
        <f t="shared" si="11"/>
        <v>1</v>
      </c>
      <c r="AC46">
        <f t="shared" si="12"/>
        <v>0</v>
      </c>
      <c r="AD46">
        <f t="shared" si="13"/>
        <v>0</v>
      </c>
    </row>
    <row r="47" spans="1:30">
      <c r="A47" t="s">
        <v>29</v>
      </c>
      <c r="B47" t="s">
        <v>30</v>
      </c>
      <c r="C47" t="s">
        <v>31</v>
      </c>
      <c r="D47" t="s">
        <v>147</v>
      </c>
      <c r="E47">
        <v>7</v>
      </c>
      <c r="F47" s="19">
        <v>10</v>
      </c>
      <c r="H47" s="19">
        <v>2</v>
      </c>
      <c r="I47" s="24">
        <f t="shared" si="3"/>
        <v>7.333333333333333</v>
      </c>
      <c r="J47" s="58">
        <f t="shared" si="4"/>
        <v>7</v>
      </c>
      <c r="O47" s="13">
        <v>5</v>
      </c>
      <c r="P47" s="14">
        <f t="shared" si="5"/>
        <v>8.3333333333333339</v>
      </c>
      <c r="Q47" s="15">
        <v>8.3333333333333339</v>
      </c>
      <c r="R47" s="19">
        <v>1</v>
      </c>
      <c r="S47" s="19">
        <v>0.8</v>
      </c>
      <c r="T47" s="19">
        <f t="shared" si="6"/>
        <v>4.1166666666666671</v>
      </c>
      <c r="U47" s="5">
        <f t="shared" si="0"/>
        <v>3.5833333333333335</v>
      </c>
      <c r="V47" s="24">
        <f t="shared" si="1"/>
        <v>1.9761904761904763</v>
      </c>
      <c r="W47" s="24">
        <f t="shared" si="7"/>
        <v>2.4583333333333335</v>
      </c>
      <c r="X47" s="58">
        <f t="shared" si="8"/>
        <v>2</v>
      </c>
      <c r="Y47" s="24">
        <f t="shared" si="9"/>
        <v>1.3333333333333333</v>
      </c>
      <c r="Z47" s="58">
        <f t="shared" si="10"/>
        <v>1</v>
      </c>
      <c r="AA47" s="10">
        <f t="shared" si="2"/>
        <v>3.2</v>
      </c>
      <c r="AB47">
        <f t="shared" si="11"/>
        <v>0</v>
      </c>
      <c r="AC47">
        <f t="shared" si="12"/>
        <v>1</v>
      </c>
      <c r="AD47">
        <f t="shared" si="13"/>
        <v>0</v>
      </c>
    </row>
    <row r="48" spans="1:30">
      <c r="A48" t="s">
        <v>32</v>
      </c>
      <c r="B48" t="s">
        <v>33</v>
      </c>
      <c r="C48" t="s">
        <v>34</v>
      </c>
      <c r="D48" t="s">
        <v>147</v>
      </c>
      <c r="E48">
        <v>13</v>
      </c>
      <c r="F48" s="19">
        <v>15</v>
      </c>
      <c r="H48" s="19">
        <v>11.5</v>
      </c>
      <c r="I48" s="24">
        <f>+(F48*2+H48)/3+2</f>
        <v>15.833333333333334</v>
      </c>
      <c r="J48" s="70">
        <f t="shared" si="4"/>
        <v>16</v>
      </c>
      <c r="L48">
        <v>18</v>
      </c>
      <c r="M48">
        <v>1</v>
      </c>
      <c r="N48">
        <v>2</v>
      </c>
      <c r="O48" s="13">
        <v>10</v>
      </c>
      <c r="P48" s="14">
        <f t="shared" si="5"/>
        <v>16.666666666666668</v>
      </c>
      <c r="Q48" s="15">
        <v>17.7</v>
      </c>
      <c r="R48" s="19">
        <v>6</v>
      </c>
      <c r="S48" s="19">
        <v>19.3</v>
      </c>
      <c r="T48" s="19">
        <f>+E48*0.35+L48*0.35+M48+N48+Q48*0.2+2</f>
        <v>19.39</v>
      </c>
      <c r="U48" s="5">
        <f t="shared" si="0"/>
        <v>14.238000000000001</v>
      </c>
      <c r="V48" s="24">
        <f t="shared" si="1"/>
        <v>14.411428571428571</v>
      </c>
      <c r="W48" s="24">
        <f t="shared" si="7"/>
        <v>19.344999999999999</v>
      </c>
      <c r="X48" s="58">
        <f t="shared" si="8"/>
        <v>19</v>
      </c>
      <c r="Y48" s="24">
        <f t="shared" si="9"/>
        <v>7.833333333333333</v>
      </c>
      <c r="Z48" s="58">
        <f t="shared" si="10"/>
        <v>8</v>
      </c>
      <c r="AA48" s="10">
        <f t="shared" si="2"/>
        <v>14.8</v>
      </c>
      <c r="AB48">
        <f t="shared" si="11"/>
        <v>1</v>
      </c>
      <c r="AC48">
        <f t="shared" si="12"/>
        <v>0</v>
      </c>
      <c r="AD48">
        <f t="shared" si="13"/>
        <v>0</v>
      </c>
    </row>
    <row r="49" spans="2:30">
      <c r="C49" t="s">
        <v>83</v>
      </c>
      <c r="H49" s="19">
        <v>1</v>
      </c>
      <c r="I49" s="24">
        <f t="shared" si="3"/>
        <v>0.33333333333333331</v>
      </c>
      <c r="J49" s="58">
        <f t="shared" si="4"/>
        <v>0</v>
      </c>
      <c r="P49" s="14">
        <f t="shared" si="5"/>
        <v>0</v>
      </c>
      <c r="Q49" s="15">
        <v>0</v>
      </c>
      <c r="T49" s="19">
        <f t="shared" si="6"/>
        <v>0</v>
      </c>
      <c r="U49" s="5">
        <f t="shared" si="0"/>
        <v>0.2</v>
      </c>
      <c r="V49" s="24">
        <f t="shared" si="1"/>
        <v>0.14285714285714285</v>
      </c>
      <c r="W49" s="24">
        <f t="shared" si="7"/>
        <v>0</v>
      </c>
      <c r="X49" s="58">
        <f t="shared" si="8"/>
        <v>0</v>
      </c>
      <c r="Y49" s="24">
        <f t="shared" si="9"/>
        <v>0.33333333333333331</v>
      </c>
      <c r="Z49" s="58">
        <f t="shared" si="10"/>
        <v>0</v>
      </c>
      <c r="AA49" s="10">
        <f t="shared" si="2"/>
        <v>0</v>
      </c>
      <c r="AB49">
        <f t="shared" si="11"/>
        <v>0</v>
      </c>
      <c r="AC49">
        <f t="shared" si="12"/>
        <v>1</v>
      </c>
      <c r="AD49">
        <f t="shared" si="13"/>
        <v>0</v>
      </c>
    </row>
    <row r="50" spans="2:30">
      <c r="C50" t="s">
        <v>84</v>
      </c>
      <c r="H50" s="19">
        <v>0.5</v>
      </c>
      <c r="I50" s="24">
        <f t="shared" si="3"/>
        <v>0.16666666666666666</v>
      </c>
      <c r="J50" s="58">
        <f t="shared" si="4"/>
        <v>0</v>
      </c>
      <c r="P50" s="14">
        <f t="shared" si="5"/>
        <v>0</v>
      </c>
      <c r="Q50" s="15">
        <v>0</v>
      </c>
      <c r="T50" s="19">
        <f t="shared" si="6"/>
        <v>0</v>
      </c>
      <c r="U50" s="5">
        <f t="shared" si="0"/>
        <v>0.1</v>
      </c>
      <c r="V50" s="24">
        <f t="shared" si="1"/>
        <v>7.1428571428571425E-2</v>
      </c>
      <c r="W50" s="24">
        <f t="shared" si="7"/>
        <v>0</v>
      </c>
      <c r="X50" s="58">
        <f t="shared" si="8"/>
        <v>0</v>
      </c>
      <c r="Y50" s="24">
        <f t="shared" si="9"/>
        <v>0.16666666666666666</v>
      </c>
      <c r="Z50" s="58">
        <f t="shared" si="10"/>
        <v>0</v>
      </c>
      <c r="AA50" s="10">
        <f t="shared" si="2"/>
        <v>0</v>
      </c>
      <c r="AB50">
        <f t="shared" si="11"/>
        <v>0</v>
      </c>
      <c r="AC50">
        <f t="shared" si="12"/>
        <v>1</v>
      </c>
      <c r="AD50">
        <f t="shared" si="13"/>
        <v>0</v>
      </c>
    </row>
    <row r="51" spans="2:30">
      <c r="B51" s="7" t="s">
        <v>96</v>
      </c>
      <c r="E51">
        <v>20</v>
      </c>
      <c r="F51" s="19">
        <v>20</v>
      </c>
      <c r="H51" s="19">
        <v>20</v>
      </c>
      <c r="I51" s="24">
        <f t="shared" si="3"/>
        <v>20</v>
      </c>
      <c r="J51" s="58">
        <f t="shared" si="4"/>
        <v>20</v>
      </c>
      <c r="L51">
        <v>20</v>
      </c>
      <c r="M51">
        <v>1</v>
      </c>
      <c r="N51">
        <v>1</v>
      </c>
      <c r="O51" s="13">
        <v>20</v>
      </c>
      <c r="Q51" s="15">
        <v>20</v>
      </c>
      <c r="R51" s="19">
        <v>20</v>
      </c>
      <c r="S51" s="19">
        <v>20</v>
      </c>
      <c r="T51" s="19">
        <f t="shared" si="6"/>
        <v>20</v>
      </c>
      <c r="U51" s="5">
        <f t="shared" si="0"/>
        <v>20</v>
      </c>
      <c r="V51" s="24">
        <f t="shared" si="1"/>
        <v>20</v>
      </c>
      <c r="W51" s="24">
        <f t="shared" si="7"/>
        <v>20</v>
      </c>
      <c r="X51" s="58">
        <f t="shared" si="8"/>
        <v>20</v>
      </c>
      <c r="Y51" s="24">
        <f t="shared" si="9"/>
        <v>20</v>
      </c>
      <c r="Z51" s="58">
        <f t="shared" si="10"/>
        <v>20</v>
      </c>
      <c r="AA51" s="10">
        <f t="shared" si="2"/>
        <v>20</v>
      </c>
    </row>
    <row r="52" spans="2:30">
      <c r="B52" t="s">
        <v>71</v>
      </c>
      <c r="E52" s="35">
        <f>AVERAGE(E11:E50)</f>
        <v>13.111111111111111</v>
      </c>
      <c r="F52" s="35">
        <f>AVERAGE(F11:F50)</f>
        <v>11.434210526315789</v>
      </c>
      <c r="H52" s="35">
        <f>AVERAGE(H11:H50)</f>
        <v>5.8421052631578947</v>
      </c>
      <c r="I52" s="64">
        <f>AVERAGE(I11:I50)</f>
        <v>9.466666666666665</v>
      </c>
      <c r="J52" s="60"/>
      <c r="K52" s="73"/>
      <c r="L52" s="35">
        <f>AVERAGE(L11:L50)</f>
        <v>15.083333333333334</v>
      </c>
      <c r="Q52" s="35">
        <f t="shared" ref="Q52:V52" si="14">AVERAGE(Q11:Q50)</f>
        <v>11.921666666666669</v>
      </c>
      <c r="R52" s="35">
        <f t="shared" si="14"/>
        <v>8.2222222222222214</v>
      </c>
      <c r="S52" s="35">
        <f t="shared" si="14"/>
        <v>10.151428571428571</v>
      </c>
      <c r="T52" s="35">
        <f t="shared" si="14"/>
        <v>12.353083333333334</v>
      </c>
      <c r="U52" s="35">
        <f t="shared" si="14"/>
        <v>9.0096166666666679</v>
      </c>
      <c r="V52" s="64">
        <f t="shared" si="14"/>
        <v>8.974452380952382</v>
      </c>
      <c r="W52" s="64"/>
      <c r="X52" s="60"/>
      <c r="Y52" s="64"/>
      <c r="Z52" s="60"/>
      <c r="AA52" s="35"/>
      <c r="AB52" s="37">
        <f>SUM(AB11:AB50)</f>
        <v>18</v>
      </c>
      <c r="AC52" s="37">
        <f t="shared" ref="AC52:AD52" si="15">SUM(AC11:AC50)</f>
        <v>12</v>
      </c>
      <c r="AD52" s="37">
        <f t="shared" si="15"/>
        <v>10</v>
      </c>
    </row>
  </sheetData>
  <sheetCalcPr fullCalcOnLoad="1"/>
  <phoneticPr fontId="4" type="noConversion"/>
  <printOptions gridLines="1" gridLinesSet="0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J51"/>
  <sheetViews>
    <sheetView topLeftCell="B9" zoomScale="125" workbookViewId="0">
      <selection activeCell="B46" sqref="A46:XFD46"/>
    </sheetView>
  </sheetViews>
  <sheetFormatPr baseColWidth="10" defaultColWidth="8.83203125" defaultRowHeight="12"/>
  <cols>
    <col min="1" max="1" width="3.33203125" customWidth="1"/>
    <col min="2" max="2" width="7.6640625" customWidth="1"/>
    <col min="3" max="3" width="24.33203125" customWidth="1"/>
    <col min="4" max="4" width="1.33203125" customWidth="1"/>
    <col min="5" max="5" width="4.6640625" customWidth="1"/>
    <col min="6" max="6" width="6.1640625" style="19" customWidth="1"/>
    <col min="7" max="7" width="2.83203125" customWidth="1"/>
    <col min="8" max="8" width="6.5" style="19" customWidth="1"/>
    <col min="9" max="9" width="6" style="24" customWidth="1"/>
    <col min="10" max="10" width="7" style="50" customWidth="1"/>
    <col min="11" max="11" width="5.6640625" style="71" customWidth="1"/>
    <col min="12" max="12" width="4" customWidth="1"/>
    <col min="13" max="13" width="3" customWidth="1"/>
    <col min="14" max="14" width="2.5" customWidth="1"/>
    <col min="15" max="15" width="1.1640625" style="13" customWidth="1"/>
    <col min="16" max="16" width="1.1640625" style="21" customWidth="1"/>
    <col min="17" max="17" width="5.1640625" style="22" customWidth="1"/>
    <col min="18" max="20" width="5.83203125" style="12" customWidth="1"/>
    <col min="21" max="21" width="7" customWidth="1"/>
    <col min="22" max="22" width="0.83203125" style="13" customWidth="1"/>
    <col min="23" max="23" width="6.5" style="13" customWidth="1"/>
    <col min="24" max="24" width="6.5" style="76" customWidth="1"/>
    <col min="25" max="25" width="6.5" style="13" customWidth="1"/>
    <col min="26" max="26" width="6.1640625" style="76" customWidth="1"/>
    <col min="27" max="27" width="6.1640625" style="54" customWidth="1"/>
    <col min="28" max="28" width="4.5" customWidth="1"/>
    <col min="29" max="29" width="4.6640625" customWidth="1"/>
    <col min="30" max="30" width="4.1640625" customWidth="1"/>
    <col min="31" max="34" width="3.83203125" customWidth="1"/>
    <col min="265" max="266" width="8.83203125" customWidth="1"/>
    <col min="269" max="270" width="8.83203125" customWidth="1"/>
    <col min="272" max="272" width="8.83203125" customWidth="1"/>
    <col min="277" max="278" width="8.83203125" customWidth="1"/>
    <col min="280" max="280" width="8.83203125" customWidth="1"/>
    <col min="283" max="284" width="8.83203125" customWidth="1"/>
    <col min="286" max="286" width="8.83203125" customWidth="1"/>
    <col min="288" max="288" width="8.83203125" customWidth="1"/>
    <col min="293" max="294" width="8.83203125" customWidth="1"/>
    <col min="296" max="296" width="8.83203125" customWidth="1"/>
    <col min="298" max="302" width="8.83203125" customWidth="1"/>
    <col min="304" max="305" width="8.83203125" customWidth="1"/>
    <col min="309" max="310" width="8.83203125" customWidth="1"/>
    <col min="312" max="314" width="8.83203125" customWidth="1"/>
    <col min="316" max="316" width="8.83203125" customWidth="1"/>
    <col min="318" max="318" width="8.83203125" customWidth="1"/>
    <col min="320" max="320" width="8.83203125" customWidth="1"/>
    <col min="325" max="326" width="8.83203125" customWidth="1"/>
    <col min="328" max="328" width="8.83203125" customWidth="1"/>
    <col min="331" max="332" width="8.83203125" customWidth="1"/>
    <col min="334" max="334" width="8.83203125" customWidth="1"/>
    <col min="336" max="336" width="8.83203125" customWidth="1"/>
    <col min="341" max="342" width="8.83203125" customWidth="1"/>
    <col min="344" max="344" width="8.83203125" customWidth="1"/>
    <col min="346" max="346" width="8.83203125" customWidth="1"/>
    <col min="350" max="350" width="8.83203125" customWidth="1"/>
    <col min="352" max="362" width="8.83203125" customWidth="1"/>
    <col min="364" max="365" width="8.83203125" customWidth="1"/>
    <col min="368" max="376" width="8.83203125" customWidth="1"/>
    <col min="378" max="381" width="8.83203125" customWidth="1"/>
    <col min="384" max="392" width="8.83203125" customWidth="1"/>
    <col min="397" max="398" width="8.83203125" customWidth="1"/>
    <col min="400" max="408" width="8.83203125" customWidth="1"/>
    <col min="414" max="414" width="8.83203125" customWidth="1"/>
    <col min="416" max="424" width="8.83203125" customWidth="1"/>
    <col min="427" max="429" width="8.83203125" customWidth="1"/>
    <col min="432" max="441" width="8.83203125" customWidth="1"/>
    <col min="443" max="445" width="8.83203125" customWidth="1"/>
    <col min="448" max="456" width="8.83203125" customWidth="1"/>
    <col min="460" max="461" width="8.83203125" customWidth="1"/>
    <col min="464" max="474" width="8.83203125" customWidth="1"/>
    <col min="476" max="477" width="8.83203125" customWidth="1"/>
    <col min="480" max="489" width="8.83203125" customWidth="1"/>
    <col min="492" max="493" width="8.83203125" customWidth="1"/>
    <col min="496" max="506" width="8.83203125" customWidth="1"/>
    <col min="508" max="509" width="8.83203125" customWidth="1"/>
    <col min="512" max="520" width="8.83203125" customWidth="1"/>
    <col min="528" max="528" width="8.83203125" customWidth="1"/>
    <col min="537" max="544" width="8.83203125" customWidth="1"/>
    <col min="546" max="560" width="8.83203125" customWidth="1"/>
    <col min="562" max="667" width="8.83203125" customWidth="1"/>
    <col min="669" max="669" width="8.83203125" customWidth="1"/>
    <col min="672" max="675" width="8.83203125" customWidth="1"/>
    <col min="677" max="688" width="8.83203125" customWidth="1"/>
    <col min="690" max="691" width="8.83203125" customWidth="1"/>
    <col min="694" max="696" width="8.83203125" customWidth="1"/>
    <col min="698" max="708" width="8.83203125" customWidth="1"/>
    <col min="710" max="711" width="8.83203125" customWidth="1"/>
    <col min="713" max="757" width="8.83203125" customWidth="1"/>
    <col min="759" max="972" width="8.83203125" customWidth="1"/>
    <col min="976" max="977" width="8.83203125" customWidth="1"/>
    <col min="979" max="980" width="8.83203125" customWidth="1"/>
    <col min="984" max="984" width="8.83203125" customWidth="1"/>
    <col min="986" max="987" width="8.83203125" customWidth="1"/>
    <col min="989" max="989" width="8.83203125" customWidth="1"/>
    <col min="992" max="993" width="8.83203125" customWidth="1"/>
    <col min="997" max="997" width="8.83203125" customWidth="1"/>
    <col min="1000" max="1002" width="8.83203125" customWidth="1"/>
    <col min="1004" max="1004" width="8.83203125" customWidth="1"/>
    <col min="1008" max="1009" width="8.83203125" customWidth="1"/>
    <col min="1013" max="1013" width="8.83203125" customWidth="1"/>
    <col min="1015" max="1020" width="8.83203125" customWidth="1"/>
    <col min="1022" max="1022" width="8.83203125" customWidth="1"/>
    <col min="1024" max="1024" width="8.83203125" customWidth="1"/>
    <col min="1026" max="1029" width="8.83203125" customWidth="1"/>
    <col min="1032" max="1036" width="8.83203125" customWidth="1"/>
    <col min="1040" max="1040" width="8.83203125" customWidth="1"/>
    <col min="1042" max="1042" width="8.83203125" customWidth="1"/>
    <col min="1044" max="1045" width="8.83203125" customWidth="1"/>
    <col min="1048" max="1049" width="8.83203125" customWidth="1"/>
    <col min="1051" max="1052" width="8.83203125" customWidth="1"/>
    <col min="1056" max="1056" width="8.83203125" customWidth="1"/>
    <col min="1058" max="1059" width="8.83203125" customWidth="1"/>
    <col min="1061" max="1062" width="8.83203125" customWidth="1"/>
    <col min="1064" max="1065" width="8.83203125" customWidth="1"/>
    <col min="1069" max="1069" width="8.83203125" customWidth="1"/>
    <col min="1072" max="1073" width="8.83203125" customWidth="1"/>
    <col min="1076" max="1077" width="8.83203125" customWidth="1"/>
    <col min="1080" max="1080" width="8.83203125" customWidth="1"/>
    <col min="1085" max="1085" width="8.83203125" customWidth="1"/>
    <col min="1088" max="1090" width="8.83203125" customWidth="1"/>
    <col min="1092" max="1092" width="8.83203125" customWidth="1"/>
    <col min="1094" max="1094" width="8.83203125" customWidth="1"/>
    <col min="1096" max="1096" width="8.83203125" customWidth="1"/>
    <col min="1098" max="1099" width="8.83203125" customWidth="1"/>
    <col min="1101" max="1101" width="8.83203125" customWidth="1"/>
    <col min="1104" max="1104" width="8.83203125" customWidth="1"/>
    <col min="1107" max="1109" width="8.83203125" customWidth="1"/>
    <col min="1112" max="1112" width="8.83203125" customWidth="1"/>
    <col min="1115" max="1115" width="8.83203125" customWidth="1"/>
    <col min="1117" max="1117" width="8.83203125" customWidth="1"/>
    <col min="1120" max="1120" width="8.83203125" customWidth="1"/>
    <col min="1122" max="1122" width="8.83203125" customWidth="1"/>
    <col min="1124" max="1125" width="8.83203125" customWidth="1"/>
    <col min="1128" max="1130" width="8.83203125" customWidth="1"/>
    <col min="1132" max="1132" width="8.83203125" customWidth="1"/>
    <col min="1136" max="1138" width="8.83203125" customWidth="1"/>
    <col min="1143" max="1144" width="8.83203125" customWidth="1"/>
    <col min="1149" max="1149" width="8.83203125" customWidth="1"/>
    <col min="1151" max="1152" width="8.83203125" customWidth="1"/>
    <col min="1155" max="1156" width="8.83203125" customWidth="1"/>
    <col min="1160" max="1162" width="8.83203125" customWidth="1"/>
    <col min="1164" max="1164" width="8.83203125" customWidth="1"/>
    <col min="1168" max="1169" width="8.83203125" customWidth="1"/>
    <col min="1171" max="1172" width="8.83203125" customWidth="1"/>
    <col min="1176" max="1176" width="8.83203125" customWidth="1"/>
    <col min="1178" max="1179" width="8.83203125" customWidth="1"/>
    <col min="1181" max="1181" width="8.83203125" customWidth="1"/>
    <col min="1184" max="1185" width="8.83203125" customWidth="1"/>
    <col min="1189" max="1189" width="8.83203125" customWidth="1"/>
    <col min="1192" max="1192" width="8.83203125" customWidth="1"/>
    <col min="1196" max="1197" width="8.83203125" customWidth="1"/>
    <col min="1200" max="1201" width="8.83203125" customWidth="1"/>
    <col min="1207" max="1209" width="8.83203125" customWidth="1"/>
    <col min="1211" max="1211" width="8.83203125" customWidth="1"/>
    <col min="1213" max="1216" width="8.83203125" customWidth="1"/>
    <col min="1218" max="1219" width="8.83203125" customWidth="1"/>
    <col min="1221" max="1226" width="8.83203125" customWidth="1"/>
    <col min="1231" max="1232" width="8.83203125" customWidth="1"/>
    <col min="1237" max="1237" width="8.83203125" customWidth="1"/>
    <col min="1239" max="1242" width="8.83203125" customWidth="1"/>
    <col min="1244" max="1245" width="8.83203125" customWidth="1"/>
    <col min="1248" max="1248" width="8.83203125" customWidth="1"/>
    <col min="1250" max="1251" width="8.83203125" customWidth="1"/>
    <col min="1253" max="1253" width="8.83203125" customWidth="1"/>
    <col min="1256" max="1256" width="8.83203125" customWidth="1"/>
    <col min="1259" max="1261" width="8.83203125" customWidth="1"/>
    <col min="1264" max="1266" width="8.83203125" customWidth="1"/>
    <col min="1268" max="1268" width="8.83203125" customWidth="1"/>
    <col min="1272" max="1273" width="8.83203125" customWidth="1"/>
    <col min="1279" max="1281" width="8.83203125" customWidth="1"/>
    <col min="1283" max="1283" width="8.83203125" customWidth="1"/>
    <col min="1285" max="1288" width="8.83203125" customWidth="1"/>
    <col min="1290" max="1291" width="8.83203125" customWidth="1"/>
    <col min="1293" max="1298" width="8.83203125" customWidth="1"/>
    <col min="1303" max="1304" width="8.83203125" customWidth="1"/>
    <col min="1307" max="1307" width="8.83203125" customWidth="1"/>
    <col min="1309" max="1309" width="8.83203125" customWidth="1"/>
    <col min="1312" max="1312" width="8.83203125" customWidth="1"/>
    <col min="1314" max="1314" width="8.83203125" customWidth="1"/>
    <col min="1316" max="1317" width="8.83203125" customWidth="1"/>
    <col min="1320" max="1320" width="8.83203125" customWidth="1"/>
    <col min="1322" max="1323" width="8.83203125" customWidth="1"/>
    <col min="1328" max="1329" width="8.83203125" customWidth="1"/>
    <col min="1335" max="1336" width="8.83203125" customWidth="1"/>
    <col min="1339" max="1341" width="8.83203125" customWidth="1"/>
    <col min="1344" max="1344" width="8.83203125" customWidth="1"/>
    <col min="1349" max="1349" width="8.83203125" customWidth="1"/>
    <col min="1352" max="1352" width="8.83203125" customWidth="1"/>
    <col min="1354" max="1354" width="8.83203125" customWidth="1"/>
    <col min="1357" max="1357" width="8.83203125" customWidth="1"/>
    <col min="1360" max="1361" width="8.83203125" customWidth="1"/>
    <col min="1365" max="1365" width="8.83203125" customWidth="1"/>
    <col min="1367" max="1368" width="8.83203125" customWidth="1"/>
    <col min="1370" max="1373" width="8.83203125" customWidth="1"/>
    <col min="1376" max="1380" width="8.83203125" customWidth="1"/>
    <col min="1384" max="1388" width="8.83203125" customWidth="1"/>
    <col min="1392" max="1394" width="8.83203125" customWidth="1"/>
    <col min="1397" max="1397" width="8.83203125" customWidth="1"/>
    <col min="1400" max="1400" width="8.83203125" customWidth="1"/>
    <col min="1402" max="1402" width="8.83203125" customWidth="1"/>
    <col min="1404" max="1405" width="8.83203125" customWidth="1"/>
    <col min="1408" max="1409" width="8.83203125" customWidth="1"/>
    <col min="1413" max="1413" width="8.83203125" customWidth="1"/>
    <col min="1415" max="1420" width="8.83203125" customWidth="1"/>
    <col min="1424" max="1425" width="8.83203125" customWidth="1"/>
    <col min="1427" max="1428" width="8.83203125" customWidth="1"/>
    <col min="1432" max="1432" width="8.83203125" customWidth="1"/>
    <col min="1434" max="1435" width="8.83203125" customWidth="1"/>
    <col min="1437" max="1437" width="8.83203125" customWidth="1"/>
    <col min="1440" max="1441" width="8.83203125" customWidth="1"/>
    <col min="1445" max="1445" width="8.83203125" customWidth="1"/>
    <col min="1448" max="1450" width="8.83203125" customWidth="1"/>
    <col min="1452" max="1452" width="8.83203125" customWidth="1"/>
    <col min="1456" max="1457" width="8.83203125" customWidth="1"/>
    <col min="1461" max="1461" width="8.83203125" customWidth="1"/>
    <col min="1463" max="1466" width="8.83203125" customWidth="1"/>
    <col min="1468" max="1468" width="8.83203125" customWidth="1"/>
    <col min="1472" max="1472" width="8.83203125" customWidth="1"/>
    <col min="1474" max="1475" width="8.83203125" customWidth="1"/>
    <col min="1477" max="1477" width="8.83203125" customWidth="1"/>
    <col min="1480" max="1480" width="8.83203125" customWidth="1"/>
    <col min="1483" max="1485" width="8.83203125" customWidth="1"/>
    <col min="1488" max="1488" width="8.83203125" customWidth="1"/>
    <col min="1491" max="1491" width="8.83203125" customWidth="1"/>
    <col min="1493" max="1493" width="8.83203125" customWidth="1"/>
    <col min="1496" max="1496" width="8.83203125" customWidth="1"/>
    <col min="1498" max="1498" width="8.83203125" customWidth="1"/>
    <col min="1500" max="1501" width="8.83203125" customWidth="1"/>
    <col min="1504" max="1506" width="8.83203125" customWidth="1"/>
    <col min="1508" max="1508" width="8.83203125" customWidth="1"/>
    <col min="1512" max="1513" width="8.83203125" customWidth="1"/>
    <col min="1517" max="1517" width="8.83203125" customWidth="1"/>
    <col min="1519" max="1520" width="8.83203125" customWidth="1"/>
    <col min="1522" max="1526" width="8.83203125" customWidth="1"/>
    <col min="1528" max="1532" width="8.83203125" customWidth="1"/>
    <col min="1534" max="1534" width="8.83203125" customWidth="1"/>
    <col min="1536" max="1536" width="8.83203125" customWidth="1"/>
    <col min="1538" max="1539" width="8.83203125" customWidth="1"/>
    <col min="1541" max="1542" width="8.83203125" customWidth="1"/>
    <col min="1544" max="1545" width="8.83203125" customWidth="1"/>
    <col min="1548" max="1548" width="8.83203125" customWidth="1"/>
    <col min="1550" max="1550" width="8.83203125" customWidth="1"/>
    <col min="1552" max="1552" width="8.83203125" customWidth="1"/>
    <col min="1554" max="1554" width="8.83203125" customWidth="1"/>
    <col min="1556" max="1557" width="8.83203125" customWidth="1"/>
    <col min="1560" max="1561" width="8.83203125" customWidth="1"/>
    <col min="1563" max="1564" width="8.83203125" customWidth="1"/>
    <col min="1568" max="1568" width="8.83203125" customWidth="1"/>
    <col min="1571" max="1572" width="8.83203125" customWidth="1"/>
    <col min="1576" max="1576" width="8.83203125" customWidth="1"/>
    <col min="1578" max="1579" width="8.83203125" customWidth="1"/>
    <col min="1581" max="1581" width="8.83203125" customWidth="1"/>
    <col min="1584" max="1584" width="8.83203125" customWidth="1"/>
    <col min="1589" max="1589" width="8.83203125" customWidth="1"/>
    <col min="1592" max="1593" width="8.83203125" customWidth="1"/>
    <col min="1597" max="1597" width="8.83203125" customWidth="1"/>
    <col min="1600" max="1602" width="8.83203125" customWidth="1"/>
    <col min="1607" max="1608" width="8.83203125" customWidth="1"/>
    <col min="1613" max="1613" width="8.83203125" customWidth="1"/>
    <col min="1615" max="1616" width="8.83203125" customWidth="1"/>
    <col min="1619" max="1619" width="8.83203125" customWidth="1"/>
    <col min="1621" max="1621" width="8.83203125" customWidth="1"/>
    <col min="1624" max="1624" width="8.83203125" customWidth="1"/>
    <col min="1626" max="1626" width="8.83203125" customWidth="1"/>
    <col min="1628" max="1629" width="8.83203125" customWidth="1"/>
    <col min="1632" max="1632" width="8.83203125" customWidth="1"/>
    <col min="1634" max="1635" width="8.83203125" customWidth="1"/>
    <col min="1640" max="1641" width="8.83203125" customWidth="1"/>
    <col min="1647" max="1649" width="8.83203125" customWidth="1"/>
    <col min="1651" max="1651" width="8.83203125" customWidth="1"/>
    <col min="1653" max="1656" width="8.83203125" customWidth="1"/>
    <col min="1658" max="1659" width="8.83203125" customWidth="1"/>
    <col min="1661" max="1666" width="8.83203125" customWidth="1"/>
    <col min="1671" max="1672" width="8.83203125" customWidth="1"/>
    <col min="1675" max="1676" width="8.83203125" customWidth="1"/>
    <col min="1680" max="1682" width="8.83203125" customWidth="1"/>
    <col min="1684" max="1684" width="8.83203125" customWidth="1"/>
    <col min="1688" max="1689" width="8.83203125" customWidth="1"/>
    <col min="1691" max="1692" width="8.83203125" customWidth="1"/>
    <col min="1696" max="1696" width="8.83203125" customWidth="1"/>
    <col min="1698" max="1699" width="8.83203125" customWidth="1"/>
    <col min="1701" max="1701" width="8.83203125" customWidth="1"/>
    <col min="1704" max="1705" width="8.83203125" customWidth="1"/>
    <col min="1709" max="1709" width="8.83203125" customWidth="1"/>
    <col min="1712" max="1712" width="8.83203125" customWidth="1"/>
    <col min="1716" max="1717" width="8.83203125" customWidth="1"/>
    <col min="1720" max="1721" width="8.83203125" customWidth="1"/>
    <col min="1727" max="1732" width="8.83203125" customWidth="1"/>
    <col min="1735" max="1740" width="8.83203125" customWidth="1"/>
    <col min="1743" max="1745" width="8.83203125" customWidth="1"/>
    <col min="1749" max="1749" width="8.83203125" customWidth="1"/>
    <col min="1751" max="1753" width="8.83203125" customWidth="1"/>
    <col min="1755" max="1756" width="8.83203125" customWidth="1"/>
    <col min="1759" max="1764" width="8.83203125" customWidth="1"/>
    <col min="1767" max="1770" width="8.83203125" customWidth="1"/>
    <col min="1775" max="1776" width="8.83203125" customWidth="1"/>
    <col min="1781" max="1781" width="8.83203125" customWidth="1"/>
    <col min="1783" max="1784" width="8.83203125" customWidth="1"/>
    <col min="1787" max="1788" width="8.83203125" customWidth="1"/>
    <col min="1792" max="1794" width="8.83203125" customWidth="1"/>
    <col min="1796" max="1796" width="8.83203125" customWidth="1"/>
    <col min="1800" max="1801" width="8.83203125" customWidth="1"/>
    <col min="1803" max="1804" width="8.83203125" customWidth="1"/>
    <col min="1808" max="1808" width="8.83203125" customWidth="1"/>
    <col min="1810" max="1811" width="8.83203125" customWidth="1"/>
    <col min="1813" max="1813" width="8.83203125" customWidth="1"/>
    <col min="1816" max="1817" width="8.83203125" customWidth="1"/>
    <col min="1821" max="1821" width="8.83203125" customWidth="1"/>
    <col min="1824" max="1824" width="8.83203125" customWidth="1"/>
    <col min="1828" max="1829" width="8.83203125" customWidth="1"/>
    <col min="1832" max="1833" width="8.83203125" customWidth="1"/>
    <col min="1839" max="1841" width="8.83203125" customWidth="1"/>
    <col min="1843" max="1843" width="8.83203125" customWidth="1"/>
    <col min="1845" max="1848" width="8.83203125" customWidth="1"/>
    <col min="1850" max="1851" width="8.83203125" customWidth="1"/>
    <col min="1853" max="1858" width="8.83203125" customWidth="1"/>
    <col min="1863" max="1864" width="8.83203125" customWidth="1"/>
    <col min="1867" max="1867" width="8.83203125" customWidth="1"/>
    <col min="1869" max="1869" width="8.83203125" customWidth="1"/>
    <col min="1872" max="1872" width="8.83203125" customWidth="1"/>
    <col min="1874" max="1874" width="8.83203125" customWidth="1"/>
    <col min="1876" max="1877" width="8.83203125" customWidth="1"/>
    <col min="1880" max="1880" width="8.83203125" customWidth="1"/>
    <col min="1882" max="1883" width="8.83203125" customWidth="1"/>
    <col min="1888" max="1889" width="8.83203125" customWidth="1"/>
    <col min="1895" max="1896" width="8.83203125" customWidth="1"/>
    <col min="1899" max="1901" width="8.83203125" customWidth="1"/>
    <col min="1904" max="1904" width="8.83203125" customWidth="1"/>
    <col min="1909" max="1909" width="8.83203125" customWidth="1"/>
    <col min="1912" max="1912" width="8.83203125" customWidth="1"/>
    <col min="1914" max="1914" width="8.83203125" customWidth="1"/>
    <col min="1917" max="1917" width="8.83203125" customWidth="1"/>
    <col min="1920" max="1921" width="8.83203125" customWidth="1"/>
    <col min="1925" max="1925" width="8.83203125" customWidth="1"/>
    <col min="1927" max="1928" width="8.83203125" customWidth="1"/>
    <col min="1930" max="1933" width="8.83203125" customWidth="1"/>
    <col min="1936" max="1940" width="8.83203125" customWidth="1"/>
    <col min="1944" max="1948" width="8.83203125" customWidth="1"/>
    <col min="1952" max="1954" width="8.83203125" customWidth="1"/>
    <col min="1957" max="1957" width="8.83203125" customWidth="1"/>
    <col min="1960" max="1960" width="8.83203125" customWidth="1"/>
    <col min="1962" max="1962" width="8.83203125" customWidth="1"/>
    <col min="1964" max="1965" width="8.83203125" customWidth="1"/>
    <col min="1968" max="1969" width="8.83203125" customWidth="1"/>
    <col min="1973" max="1973" width="8.83203125" customWidth="1"/>
    <col min="1975" max="1980" width="8.83203125" customWidth="1"/>
    <col min="1984" max="1985" width="8.83203125" customWidth="1"/>
    <col min="1987" max="1988" width="8.83203125" customWidth="1"/>
    <col min="1992" max="1992" width="8.83203125" customWidth="1"/>
    <col min="1994" max="1995" width="8.83203125" customWidth="1"/>
    <col min="1997" max="1997" width="8.83203125" customWidth="1"/>
    <col min="2000" max="2001" width="8.83203125" customWidth="1"/>
    <col min="2005" max="2005" width="8.83203125" customWidth="1"/>
    <col min="2008" max="2010" width="8.83203125" customWidth="1"/>
    <col min="2012" max="2012" width="8.83203125" customWidth="1"/>
    <col min="2016" max="2017" width="8.83203125" customWidth="1"/>
    <col min="2021" max="2021" width="8.83203125" customWidth="1"/>
    <col min="2023" max="2026" width="8.83203125" customWidth="1"/>
    <col min="2028" max="2028" width="8.83203125" customWidth="1"/>
    <col min="2032" max="2032" width="8.83203125" customWidth="1"/>
    <col min="2034" max="2035" width="8.83203125" customWidth="1"/>
    <col min="2037" max="2037" width="8.83203125" customWidth="1"/>
    <col min="2040" max="2040" width="8.83203125" customWidth="1"/>
    <col min="2043" max="2045" width="8.83203125" customWidth="1"/>
    <col min="2048" max="2048" width="8.83203125" customWidth="1"/>
    <col min="2051" max="2051" width="8.83203125" customWidth="1"/>
    <col min="2053" max="2053" width="8.83203125" customWidth="1"/>
    <col min="2056" max="2056" width="8.83203125" customWidth="1"/>
    <col min="2058" max="2058" width="8.83203125" customWidth="1"/>
    <col min="2060" max="2061" width="8.83203125" customWidth="1"/>
    <col min="2064" max="2066" width="8.83203125" customWidth="1"/>
    <col min="2068" max="2068" width="8.83203125" customWidth="1"/>
    <col min="2072" max="2073" width="8.83203125" customWidth="1"/>
    <col min="2077" max="2077" width="8.83203125" customWidth="1"/>
    <col min="2079" max="2082" width="8.83203125" customWidth="1"/>
    <col min="2084" max="2084" width="8.83203125" customWidth="1"/>
    <col min="2088" max="2088" width="8.83203125" customWidth="1"/>
    <col min="2090" max="2091" width="8.83203125" customWidth="1"/>
    <col min="2096" max="2100" width="8.83203125" customWidth="1"/>
    <col min="2104" max="2104" width="8.83203125" customWidth="1"/>
    <col min="2106" max="2106" width="8.83203125" customWidth="1"/>
    <col min="2108" max="2109" width="8.83203125" customWidth="1"/>
    <col min="2112" max="2114" width="8.83203125" customWidth="1"/>
    <col min="2119" max="2120" width="8.83203125" customWidth="1"/>
    <col min="2125" max="2125" width="8.83203125" customWidth="1"/>
    <col min="2127" max="2128" width="8.83203125" customWidth="1"/>
    <col min="2131" max="2131" width="8.83203125" customWidth="1"/>
    <col min="2133" max="2133" width="8.83203125" customWidth="1"/>
    <col min="2136" max="2136" width="8.83203125" customWidth="1"/>
    <col min="2138" max="2138" width="8.83203125" customWidth="1"/>
    <col min="2140" max="2141" width="8.83203125" customWidth="1"/>
    <col min="2144" max="2144" width="8.83203125" customWidth="1"/>
    <col min="2146" max="2147" width="8.83203125" customWidth="1"/>
    <col min="2152" max="2153" width="8.83203125" customWidth="1"/>
    <col min="2159" max="2161" width="8.83203125" customWidth="1"/>
    <col min="2163" max="2163" width="8.83203125" customWidth="1"/>
    <col min="2165" max="2168" width="8.83203125" customWidth="1"/>
    <col min="2170" max="2171" width="8.83203125" customWidth="1"/>
    <col min="2173" max="2178" width="8.83203125" customWidth="1"/>
    <col min="2183" max="2184" width="8.83203125" customWidth="1"/>
    <col min="2187" max="2188" width="8.83203125" customWidth="1"/>
    <col min="2192" max="2194" width="8.83203125" customWidth="1"/>
    <col min="2196" max="2196" width="8.83203125" customWidth="1"/>
    <col min="2200" max="2201" width="8.83203125" customWidth="1"/>
    <col min="2203" max="2204" width="8.83203125" customWidth="1"/>
    <col min="2208" max="2208" width="8.83203125" customWidth="1"/>
    <col min="2210" max="2211" width="8.83203125" customWidth="1"/>
    <col min="2213" max="2213" width="8.83203125" customWidth="1"/>
    <col min="2216" max="2217" width="8.83203125" customWidth="1"/>
    <col min="2221" max="2221" width="8.83203125" customWidth="1"/>
    <col min="2224" max="2224" width="8.83203125" customWidth="1"/>
    <col min="2228" max="2229" width="8.83203125" customWidth="1"/>
    <col min="2232" max="2233" width="8.83203125" customWidth="1"/>
    <col min="2239" max="2240" width="8.83203125" customWidth="1"/>
    <col min="2243" max="2245" width="8.83203125" customWidth="1"/>
    <col min="2248" max="2248" width="8.83203125" customWidth="1"/>
    <col min="2253" max="2253" width="8.83203125" customWidth="1"/>
    <col min="2256" max="2256" width="8.83203125" customWidth="1"/>
    <col min="2258" max="2258" width="8.83203125" customWidth="1"/>
    <col min="2261" max="2261" width="8.83203125" customWidth="1"/>
    <col min="2264" max="2265" width="8.83203125" customWidth="1"/>
    <col min="2269" max="2269" width="8.83203125" customWidth="1"/>
    <col min="2271" max="2272" width="8.83203125" customWidth="1"/>
    <col min="2274" max="2277" width="8.83203125" customWidth="1"/>
    <col min="2280" max="2284" width="8.83203125" customWidth="1"/>
    <col min="2288" max="2292" width="8.83203125" customWidth="1"/>
    <col min="2296" max="2298" width="8.83203125" customWidth="1"/>
    <col min="2301" max="2301" width="8.83203125" customWidth="1"/>
    <col min="2304" max="2304" width="8.83203125" customWidth="1"/>
    <col min="2306" max="2306" width="8.83203125" customWidth="1"/>
    <col min="2308" max="2309" width="8.83203125" customWidth="1"/>
    <col min="2312" max="2313" width="8.83203125" customWidth="1"/>
    <col min="2317" max="2317" width="8.83203125" customWidth="1"/>
    <col min="2319" max="2324" width="8.83203125" customWidth="1"/>
    <col min="2328" max="2329" width="8.83203125" customWidth="1"/>
    <col min="2331" max="2332" width="8.83203125" customWidth="1"/>
    <col min="2336" max="2336" width="8.83203125" customWidth="1"/>
    <col min="2338" max="2339" width="8.83203125" customWidth="1"/>
    <col min="2341" max="2341" width="8.83203125" customWidth="1"/>
    <col min="2344" max="2345" width="8.83203125" customWidth="1"/>
    <col min="2349" max="2349" width="8.83203125" customWidth="1"/>
    <col min="2352" max="2354" width="8.83203125" customWidth="1"/>
    <col min="2356" max="2356" width="8.83203125" customWidth="1"/>
    <col min="2360" max="2361" width="8.83203125" customWidth="1"/>
    <col min="2365" max="2365" width="8.83203125" customWidth="1"/>
    <col min="2367" max="2372" width="8.83203125" customWidth="1"/>
    <col min="2374" max="2374" width="8.83203125" customWidth="1"/>
    <col min="2376" max="2376" width="8.83203125" customWidth="1"/>
    <col min="2378" max="2381" width="8.83203125" customWidth="1"/>
    <col min="2384" max="2384" width="8.83203125" customWidth="1"/>
    <col min="2388" max="2389" width="8.83203125" customWidth="1"/>
    <col min="2392" max="2392" width="8.83203125" customWidth="1"/>
    <col min="2394" max="2394" width="8.83203125" customWidth="1"/>
    <col min="2396" max="2397" width="8.83203125" customWidth="1"/>
    <col min="2400" max="2401" width="8.83203125" customWidth="1"/>
    <col min="2404" max="2406" width="8.83203125" customWidth="1"/>
    <col min="2408" max="2408" width="8.83203125" customWidth="1"/>
    <col min="2413" max="2413" width="8.83203125" customWidth="1"/>
    <col min="2416" max="2417" width="8.83203125" customWidth="1"/>
    <col min="2419" max="2420" width="8.83203125" customWidth="1"/>
    <col min="2424" max="2424" width="8.83203125" customWidth="1"/>
    <col min="2426" max="2426" width="8.83203125" customWidth="1"/>
    <col min="2429" max="2429" width="8.83203125" customWidth="1"/>
    <col min="2432" max="2432" width="8.83203125" customWidth="1"/>
    <col min="2434" max="2437" width="8.83203125" customWidth="1"/>
    <col min="2440" max="2442" width="8.83203125" customWidth="1"/>
    <col min="2444" max="2444" width="8.83203125" customWidth="1"/>
    <col min="2448" max="2450" width="8.83203125" customWidth="1"/>
    <col min="2452" max="2452" width="8.83203125" customWidth="1"/>
    <col min="2454" max="2454" width="8.83203125" customWidth="1"/>
    <col min="2456" max="2456" width="8.83203125" customWidth="1"/>
    <col min="2458" max="2459" width="8.83203125" customWidth="1"/>
    <col min="2461" max="2461" width="8.83203125" customWidth="1"/>
    <col min="2464" max="2464" width="8.83203125" customWidth="1"/>
    <col min="2467" max="2469" width="8.83203125" customWidth="1"/>
    <col min="2472" max="2472" width="8.83203125" customWidth="1"/>
    <col min="2475" max="2475" width="8.83203125" customWidth="1"/>
    <col min="2477" max="2477" width="8.83203125" customWidth="1"/>
    <col min="2480" max="2480" width="8.83203125" customWidth="1"/>
    <col min="2482" max="2482" width="8.83203125" customWidth="1"/>
    <col min="2484" max="2485" width="8.83203125" customWidth="1"/>
    <col min="2488" max="2490" width="8.83203125" customWidth="1"/>
    <col min="2492" max="2492" width="8.83203125" customWidth="1"/>
    <col min="2496" max="2498" width="8.83203125" customWidth="1"/>
    <col min="2503" max="2504" width="8.83203125" customWidth="1"/>
    <col min="2509" max="2509" width="8.83203125" customWidth="1"/>
    <col min="2511" max="2512" width="8.83203125" customWidth="1"/>
    <col min="2515" max="2516" width="8.83203125" customWidth="1"/>
    <col min="2520" max="2522" width="8.83203125" customWidth="1"/>
    <col min="2524" max="2524" width="8.83203125" customWidth="1"/>
    <col min="2528" max="2529" width="8.83203125" customWidth="1"/>
    <col min="2531" max="2532" width="8.83203125" customWidth="1"/>
    <col min="2536" max="2536" width="8.83203125" customWidth="1"/>
    <col min="2538" max="2539" width="8.83203125" customWidth="1"/>
    <col min="2541" max="2541" width="8.83203125" customWidth="1"/>
    <col min="2544" max="2545" width="8.83203125" customWidth="1"/>
    <col min="2549" max="2549" width="8.83203125" customWidth="1"/>
    <col min="2552" max="2552" width="8.83203125" customWidth="1"/>
    <col min="2556" max="2557" width="8.83203125" customWidth="1"/>
    <col min="2560" max="2561" width="8.83203125" customWidth="1"/>
    <col min="2567" max="2569" width="8.83203125" customWidth="1"/>
    <col min="2571" max="2571" width="8.83203125" customWidth="1"/>
    <col min="2573" max="2578" width="8.83203125" customWidth="1"/>
    <col min="2583" max="2584" width="8.83203125" customWidth="1"/>
    <col min="2589" max="2589" width="8.83203125" customWidth="1"/>
    <col min="2591" max="2594" width="8.83203125" customWidth="1"/>
    <col min="2596" max="2597" width="8.83203125" customWidth="1"/>
    <col min="2600" max="2600" width="8.83203125" customWidth="1"/>
    <col min="2602" max="2603" width="8.83203125" customWidth="1"/>
    <col min="2605" max="2605" width="8.83203125" customWidth="1"/>
    <col min="2608" max="2608" width="8.83203125" customWidth="1"/>
    <col min="2611" max="2613" width="8.83203125" customWidth="1"/>
    <col min="2616" max="2618" width="8.83203125" customWidth="1"/>
    <col min="2620" max="2620" width="8.83203125" customWidth="1"/>
    <col min="2624" max="2625" width="8.83203125" customWidth="1"/>
    <col min="2631" max="2633" width="8.83203125" customWidth="1"/>
    <col min="2635" max="2635" width="8.83203125" customWidth="1"/>
    <col min="2637" max="2642" width="8.83203125" customWidth="1"/>
    <col min="2647" max="2648" width="8.83203125" customWidth="1"/>
    <col min="2653" max="2653" width="8.83203125" customWidth="1"/>
    <col min="2655" max="2660" width="8.83203125" customWidth="1"/>
    <col min="2664" max="2666" width="8.83203125" customWidth="1"/>
    <col min="2669" max="2669" width="8.83203125" customWidth="1"/>
    <col min="2672" max="2672" width="8.83203125" customWidth="1"/>
    <col min="2674" max="2675" width="8.83203125" customWidth="1"/>
    <col min="2677" max="2677" width="8.83203125" customWidth="1"/>
    <col min="2680" max="2680" width="8.83203125" customWidth="1"/>
    <col min="2683" max="2684" width="8.83203125" customWidth="1"/>
    <col min="2688" max="2690" width="8.83203125" customWidth="1"/>
    <col min="2692" max="2692" width="8.83203125" customWidth="1"/>
    <col min="2696" max="2697" width="8.83203125" customWidth="1"/>
    <col min="2703" max="2705" width="8.83203125" customWidth="1"/>
    <col min="2707" max="2707" width="8.83203125" customWidth="1"/>
    <col min="2709" max="2712" width="8.83203125" customWidth="1"/>
    <col min="2715" max="2715" width="8.83203125" customWidth="1"/>
    <col min="2717" max="2717" width="8.83203125" customWidth="1"/>
    <col min="2720" max="2720" width="8.83203125" customWidth="1"/>
    <col min="2722" max="2722" width="8.83203125" customWidth="1"/>
    <col min="2724" max="2725" width="8.83203125" customWidth="1"/>
    <col min="2728" max="2730" width="8.83203125" customWidth="1"/>
    <col min="2732" max="2732" width="8.83203125" customWidth="1"/>
    <col min="2736" max="2738" width="8.83203125" customWidth="1"/>
    <col min="2743" max="2744" width="8.83203125" customWidth="1"/>
    <col min="2749" max="2749" width="8.83203125" customWidth="1"/>
    <col min="2751" max="2752" width="8.83203125" customWidth="1"/>
    <col min="2755" max="2756" width="8.83203125" customWidth="1"/>
    <col min="2760" max="2762" width="8.83203125" customWidth="1"/>
    <col min="2764" max="2764" width="8.83203125" customWidth="1"/>
    <col min="2768" max="2769" width="8.83203125" customWidth="1"/>
    <col min="2771" max="2772" width="8.83203125" customWidth="1"/>
    <col min="2776" max="2776" width="8.83203125" customWidth="1"/>
    <col min="2778" max="2779" width="8.83203125" customWidth="1"/>
    <col min="2781" max="2781" width="8.83203125" customWidth="1"/>
    <col min="2784" max="2785" width="8.83203125" customWidth="1"/>
    <col min="2789" max="2789" width="8.83203125" customWidth="1"/>
    <col min="2792" max="2792" width="8.83203125" customWidth="1"/>
    <col min="2796" max="2797" width="8.83203125" customWidth="1"/>
    <col min="2800" max="2801" width="8.83203125" customWidth="1"/>
    <col min="2807" max="2809" width="8.83203125" customWidth="1"/>
    <col min="2811" max="2811" width="8.83203125" customWidth="1"/>
    <col min="2813" max="2816" width="8.83203125" customWidth="1"/>
    <col min="2818" max="2819" width="8.83203125" customWidth="1"/>
    <col min="2821" max="2824" width="8.83203125" customWidth="1"/>
    <col min="2826" max="2827" width="8.83203125" customWidth="1"/>
    <col min="2829" max="2832" width="8.83203125" customWidth="1"/>
    <col min="2834" max="2835" width="8.83203125" customWidth="1"/>
    <col min="2837" max="2842" width="8.83203125" customWidth="1"/>
    <col min="2847" max="2848" width="8.83203125" customWidth="1"/>
    <col min="2851" max="2851" width="8.83203125" customWidth="1"/>
    <col min="2853" max="2853" width="8.83203125" customWidth="1"/>
    <col min="2856" max="2856" width="8.83203125" customWidth="1"/>
    <col min="2858" max="2858" width="8.83203125" customWidth="1"/>
    <col min="2860" max="2861" width="8.83203125" customWidth="1"/>
    <col min="2864" max="2864" width="8.83203125" customWidth="1"/>
    <col min="2866" max="2867" width="8.83203125" customWidth="1"/>
    <col min="2872" max="2873" width="8.83203125" customWidth="1"/>
    <col min="2879" max="2880" width="8.83203125" customWidth="1"/>
    <col min="2883" max="2885" width="8.83203125" customWidth="1"/>
    <col min="2888" max="2888" width="8.83203125" customWidth="1"/>
    <col min="2893" max="2893" width="8.83203125" customWidth="1"/>
    <col min="2896" max="2896" width="8.83203125" customWidth="1"/>
    <col min="2898" max="2898" width="8.83203125" customWidth="1"/>
    <col min="2901" max="2901" width="8.83203125" customWidth="1"/>
    <col min="2904" max="2905" width="8.83203125" customWidth="1"/>
    <col min="2909" max="2909" width="8.83203125" customWidth="1"/>
    <col min="2911" max="2912" width="8.83203125" customWidth="1"/>
    <col min="2914" max="2917" width="8.83203125" customWidth="1"/>
    <col min="2920" max="2924" width="8.83203125" customWidth="1"/>
    <col min="2928" max="2932" width="8.83203125" customWidth="1"/>
    <col min="2936" max="2938" width="8.83203125" customWidth="1"/>
    <col min="2941" max="2941" width="8.83203125" customWidth="1"/>
    <col min="2944" max="2944" width="8.83203125" customWidth="1"/>
    <col min="2946" max="2946" width="8.83203125" customWidth="1"/>
    <col min="2948" max="2949" width="8.83203125" customWidth="1"/>
    <col min="2952" max="2953" width="8.83203125" customWidth="1"/>
    <col min="2957" max="2957" width="8.83203125" customWidth="1"/>
    <col min="2959" max="2964" width="8.83203125" customWidth="1"/>
    <col min="2968" max="2969" width="8.83203125" customWidth="1"/>
    <col min="2971" max="2972" width="8.83203125" customWidth="1"/>
    <col min="2976" max="2976" width="8.83203125" customWidth="1"/>
    <col min="2978" max="2979" width="8.83203125" customWidth="1"/>
    <col min="2981" max="2981" width="8.83203125" customWidth="1"/>
    <col min="2984" max="2985" width="8.83203125" customWidth="1"/>
    <col min="2989" max="2989" width="8.83203125" customWidth="1"/>
    <col min="2992" max="2994" width="8.83203125" customWidth="1"/>
    <col min="2996" max="2996" width="8.83203125" customWidth="1"/>
    <col min="3000" max="3001" width="8.83203125" customWidth="1"/>
    <col min="3005" max="3005" width="8.83203125" customWidth="1"/>
    <col min="3007" max="3010" width="8.83203125" customWidth="1"/>
    <col min="3012" max="3012" width="8.83203125" customWidth="1"/>
    <col min="3016" max="3016" width="8.83203125" customWidth="1"/>
    <col min="3018" max="3019" width="8.83203125" customWidth="1"/>
    <col min="3021" max="3021" width="8.83203125" customWidth="1"/>
    <col min="3024" max="3024" width="8.83203125" customWidth="1"/>
    <col min="3027" max="3029" width="8.83203125" customWidth="1"/>
    <col min="3032" max="3032" width="8.83203125" customWidth="1"/>
    <col min="3035" max="3035" width="8.83203125" customWidth="1"/>
    <col min="3037" max="3037" width="8.83203125" customWidth="1"/>
    <col min="3040" max="3040" width="8.83203125" customWidth="1"/>
    <col min="3042" max="3042" width="8.83203125" customWidth="1"/>
    <col min="3044" max="3045" width="8.83203125" customWidth="1"/>
    <col min="3048" max="3050" width="8.83203125" customWidth="1"/>
    <col min="3052" max="3052" width="8.83203125" customWidth="1"/>
    <col min="3056" max="3057" width="8.83203125" customWidth="1"/>
    <col min="3061" max="3061" width="8.83203125" customWidth="1"/>
    <col min="3063" max="3064" width="8.83203125" customWidth="1"/>
    <col min="3066" max="3067" width="8.83203125" customWidth="1"/>
    <col min="3069" max="3069" width="8.83203125" customWidth="1"/>
    <col min="3072" max="3074" width="8.83203125" customWidth="1"/>
    <col min="3076" max="3076" width="8.83203125" customWidth="1"/>
    <col min="3080" max="3080" width="8.83203125" customWidth="1"/>
    <col min="3082" max="3082" width="8.83203125" customWidth="1"/>
    <col min="3084" max="3085" width="8.83203125" customWidth="1"/>
    <col min="3088" max="3088" width="8.83203125" customWidth="1"/>
    <col min="3090" max="3090" width="8.83203125" customWidth="1"/>
    <col min="3093" max="3093" width="8.83203125" customWidth="1"/>
    <col min="3096" max="3096" width="8.83203125" customWidth="1"/>
    <col min="3098" max="3102" width="8.83203125" customWidth="1"/>
    <col min="3104" max="3105" width="8.83203125" customWidth="1"/>
    <col min="3107" max="3108" width="8.83203125" customWidth="1"/>
    <col min="3112" max="3113" width="8.83203125" customWidth="1"/>
    <col min="3115" max="3116" width="8.83203125" customWidth="1"/>
    <col min="3120" max="3120" width="8.83203125" customWidth="1"/>
    <col min="3122" max="3125" width="8.83203125" customWidth="1"/>
    <col min="3128" max="3128" width="8.83203125" customWidth="1"/>
    <col min="3130" max="3131" width="8.83203125" customWidth="1"/>
    <col min="3136" max="3138" width="8.83203125" customWidth="1"/>
    <col min="3143" max="3144" width="8.83203125" customWidth="1"/>
    <col min="3149" max="3149" width="8.83203125" customWidth="1"/>
    <col min="3151" max="3152" width="8.83203125" customWidth="1"/>
    <col min="3155" max="3155" width="8.83203125" customWidth="1"/>
    <col min="3157" max="3157" width="8.83203125" customWidth="1"/>
    <col min="3160" max="3160" width="8.83203125" customWidth="1"/>
    <col min="3162" max="3162" width="8.83203125" customWidth="1"/>
    <col min="3164" max="3165" width="8.83203125" customWidth="1"/>
    <col min="3168" max="3168" width="8.83203125" customWidth="1"/>
    <col min="3170" max="3171" width="8.83203125" customWidth="1"/>
    <col min="3176" max="3177" width="8.83203125" customWidth="1"/>
    <col min="3183" max="3185" width="8.83203125" customWidth="1"/>
    <col min="3187" max="3187" width="8.83203125" customWidth="1"/>
    <col min="3189" max="3192" width="8.83203125" customWidth="1"/>
    <col min="3194" max="3195" width="8.83203125" customWidth="1"/>
    <col min="3197" max="3200" width="8.83203125" customWidth="1"/>
    <col min="3202" max="3203" width="8.83203125" customWidth="1"/>
    <col min="3205" max="3208" width="8.83203125" customWidth="1"/>
    <col min="3210" max="3211" width="8.83203125" customWidth="1"/>
    <col min="3213" max="3218" width="8.83203125" customWidth="1"/>
    <col min="3223" max="3224" width="8.83203125" customWidth="1"/>
    <col min="3226" max="3229" width="8.83203125" customWidth="1"/>
    <col min="3232" max="3233" width="8.83203125" customWidth="1"/>
    <col min="3235" max="3236" width="8.83203125" customWidth="1"/>
    <col min="3240" max="3241" width="8.83203125" customWidth="1"/>
    <col min="3243" max="3244" width="8.83203125" customWidth="1"/>
    <col min="3248" max="3248" width="8.83203125" customWidth="1"/>
    <col min="3250" max="3253" width="8.83203125" customWidth="1"/>
    <col min="3256" max="3256" width="8.83203125" customWidth="1"/>
    <col min="3258" max="3259" width="8.83203125" customWidth="1"/>
    <col min="3264" max="3265" width="8.83203125" customWidth="1"/>
    <col min="3271" max="3273" width="8.83203125" customWidth="1"/>
    <col min="3275" max="3275" width="8.83203125" customWidth="1"/>
    <col min="3277" max="3280" width="8.83203125" customWidth="1"/>
    <col min="3282" max="3283" width="8.83203125" customWidth="1"/>
    <col min="3285" max="3288" width="8.83203125" customWidth="1"/>
    <col min="3290" max="3291" width="8.83203125" customWidth="1"/>
    <col min="3293" max="3296" width="8.83203125" customWidth="1"/>
    <col min="3298" max="3299" width="8.83203125" customWidth="1"/>
    <col min="3301" max="3304" width="8.83203125" customWidth="1"/>
    <col min="3306" max="3307" width="8.83203125" customWidth="1"/>
    <col min="3309" max="3314" width="8.83203125" customWidth="1"/>
    <col min="3319" max="3322" width="8.83203125" customWidth="1"/>
    <col min="3324" max="3325" width="8.83203125" customWidth="1"/>
    <col min="3328" max="3328" width="8.83203125" customWidth="1"/>
    <col min="3330" max="3331" width="8.83203125" customWidth="1"/>
    <col min="3333" max="3333" width="8.83203125" customWidth="1"/>
    <col min="3336" max="3336" width="8.83203125" customWidth="1"/>
    <col min="3339" max="3341" width="8.83203125" customWidth="1"/>
    <col min="3344" max="3346" width="8.83203125" customWidth="1"/>
    <col min="3348" max="3348" width="8.83203125" customWidth="1"/>
    <col min="3352" max="3353" width="8.83203125" customWidth="1"/>
    <col min="3359" max="3361" width="8.83203125" customWidth="1"/>
    <col min="3363" max="3363" width="8.83203125" customWidth="1"/>
    <col min="3365" max="3368" width="8.83203125" customWidth="1"/>
    <col min="3370" max="3371" width="8.83203125" customWidth="1"/>
    <col min="3373" max="3376" width="8.83203125" customWidth="1"/>
    <col min="3378" max="3379" width="8.83203125" customWidth="1"/>
    <col min="3381" max="3384" width="8.83203125" customWidth="1"/>
    <col min="3386" max="3387" width="8.83203125" customWidth="1"/>
    <col min="3389" max="3392" width="8.83203125" customWidth="1"/>
    <col min="3394" max="3395" width="8.83203125" customWidth="1"/>
    <col min="3397" max="3400" width="8.83203125" customWidth="1"/>
    <col min="3402" max="3403" width="8.83203125" customWidth="1"/>
    <col min="3405" max="3410" width="8.83203125" customWidth="1"/>
    <col min="3415" max="3416" width="8.83203125" customWidth="1"/>
    <col min="3419" max="3419" width="8.83203125" customWidth="1"/>
    <col min="3421" max="3421" width="8.83203125" customWidth="1"/>
    <col min="3424" max="3424" width="8.83203125" customWidth="1"/>
    <col min="3426" max="3426" width="8.83203125" customWidth="1"/>
    <col min="3428" max="3429" width="8.83203125" customWidth="1"/>
    <col min="3432" max="3432" width="8.83203125" customWidth="1"/>
    <col min="3434" max="3435" width="8.83203125" customWidth="1"/>
    <col min="3440" max="3441" width="8.83203125" customWidth="1"/>
    <col min="3447" max="3448" width="8.83203125" customWidth="1"/>
    <col min="3451" max="3453" width="8.83203125" customWidth="1"/>
    <col min="3456" max="3456" width="8.83203125" customWidth="1"/>
    <col min="3461" max="3461" width="8.83203125" customWidth="1"/>
    <col min="3464" max="3464" width="8.83203125" customWidth="1"/>
    <col min="3466" max="3466" width="8.83203125" customWidth="1"/>
    <col min="3469" max="3469" width="8.83203125" customWidth="1"/>
    <col min="3472" max="3473" width="8.83203125" customWidth="1"/>
    <col min="3477" max="3477" width="8.83203125" customWidth="1"/>
    <col min="3479" max="3480" width="8.83203125" customWidth="1"/>
    <col min="3482" max="3485" width="8.83203125" customWidth="1"/>
    <col min="3488" max="3492" width="8.83203125" customWidth="1"/>
    <col min="3496" max="3500" width="8.83203125" customWidth="1"/>
    <col min="3504" max="3506" width="8.83203125" customWidth="1"/>
    <col min="3509" max="3509" width="8.83203125" customWidth="1"/>
    <col min="3512" max="3512" width="8.83203125" customWidth="1"/>
    <col min="3514" max="3514" width="8.83203125" customWidth="1"/>
    <col min="3516" max="3517" width="8.83203125" customWidth="1"/>
    <col min="3520" max="3521" width="8.83203125" customWidth="1"/>
    <col min="3525" max="3525" width="8.83203125" customWidth="1"/>
    <col min="3527" max="3532" width="8.83203125" customWidth="1"/>
    <col min="3536" max="3537" width="8.83203125" customWidth="1"/>
    <col min="3539" max="3540" width="8.83203125" customWidth="1"/>
    <col min="3544" max="3544" width="8.83203125" customWidth="1"/>
    <col min="3546" max="3547" width="8.83203125" customWidth="1"/>
    <col min="3549" max="3549" width="8.83203125" customWidth="1"/>
    <col min="3552" max="3553" width="8.83203125" customWidth="1"/>
    <col min="3557" max="3557" width="8.83203125" customWidth="1"/>
    <col min="3560" max="3562" width="8.83203125" customWidth="1"/>
    <col min="3564" max="3564" width="8.83203125" customWidth="1"/>
    <col min="3568" max="3569" width="8.83203125" customWidth="1"/>
    <col min="3573" max="3573" width="8.83203125" customWidth="1"/>
    <col min="3575" max="3580" width="8.83203125" customWidth="1"/>
    <col min="3582" max="3582" width="8.83203125" customWidth="1"/>
    <col min="3584" max="3584" width="8.83203125" customWidth="1"/>
    <col min="3586" max="3589" width="8.83203125" customWidth="1"/>
    <col min="3592" max="3596" width="8.83203125" customWidth="1"/>
    <col min="3600" max="3600" width="8.83203125" customWidth="1"/>
    <col min="3602" max="3602" width="8.83203125" customWidth="1"/>
    <col min="3604" max="3605" width="8.83203125" customWidth="1"/>
    <col min="3608" max="3609" width="8.83203125" customWidth="1"/>
    <col min="3611" max="3612" width="8.83203125" customWidth="1"/>
    <col min="3616" max="3616" width="8.83203125" customWidth="1"/>
    <col min="3618" max="3619" width="8.83203125" customWidth="1"/>
    <col min="3621" max="3622" width="8.83203125" customWidth="1"/>
    <col min="3624" max="3625" width="8.83203125" customWidth="1"/>
    <col min="3629" max="3629" width="8.83203125" customWidth="1"/>
    <col min="3632" max="3633" width="8.83203125" customWidth="1"/>
    <col min="3636" max="3637" width="8.83203125" customWidth="1"/>
    <col min="3640" max="3640" width="8.83203125" customWidth="1"/>
    <col min="3645" max="3645" width="8.83203125" customWidth="1"/>
    <col min="3648" max="3649" width="8.83203125" customWidth="1"/>
    <col min="3653" max="3653" width="8.83203125" customWidth="1"/>
    <col min="3655" max="3660" width="8.83203125" customWidth="1"/>
    <col min="3662" max="3662" width="8.83203125" customWidth="1"/>
    <col min="3664" max="3664" width="8.83203125" customWidth="1"/>
    <col min="3666" max="3666" width="8.83203125" customWidth="1"/>
    <col min="3669" max="3670" width="8.83203125" customWidth="1"/>
    <col min="3672" max="3676" width="8.83203125" customWidth="1"/>
    <col min="3678" max="3678" width="8.83203125" customWidth="1"/>
    <col min="3680" max="3680" width="8.83203125" customWidth="1"/>
    <col min="3682" max="3685" width="8.83203125" customWidth="1"/>
    <col min="3688" max="3692" width="8.83203125" customWidth="1"/>
    <col min="3696" max="3696" width="8.83203125" customWidth="1"/>
    <col min="3698" max="3698" width="8.83203125" customWidth="1"/>
    <col min="3700" max="3701" width="8.83203125" customWidth="1"/>
    <col min="3704" max="3705" width="8.83203125" customWidth="1"/>
    <col min="3707" max="3708" width="8.83203125" customWidth="1"/>
    <col min="3712" max="3713" width="8.83203125" customWidth="1"/>
    <col min="3717" max="3718" width="8.83203125" customWidth="1"/>
    <col min="3720" max="3720" width="8.83203125" customWidth="1"/>
    <col min="3722" max="3725" width="8.83203125" customWidth="1"/>
    <col min="3728" max="3728" width="8.83203125" customWidth="1"/>
    <col min="3730" max="3730" width="8.83203125" customWidth="1"/>
    <col min="3733" max="3733" width="8.83203125" customWidth="1"/>
    <col min="3736" max="3736" width="8.83203125" customWidth="1"/>
    <col min="3738" max="3738" width="8.83203125" customWidth="1"/>
    <col min="3740" max="3741" width="8.83203125" customWidth="1"/>
    <col min="3744" max="3746" width="8.83203125" customWidth="1"/>
    <col min="3751" max="3752" width="8.83203125" customWidth="1"/>
    <col min="3757" max="3757" width="8.83203125" customWidth="1"/>
    <col min="3759" max="3760" width="8.83203125" customWidth="1"/>
    <col min="3763" max="3763" width="8.83203125" customWidth="1"/>
    <col min="3765" max="3765" width="8.83203125" customWidth="1"/>
    <col min="3768" max="3768" width="8.83203125" customWidth="1"/>
    <col min="3770" max="3770" width="8.83203125" customWidth="1"/>
    <col min="3772" max="3773" width="8.83203125" customWidth="1"/>
    <col min="3776" max="3776" width="8.83203125" customWidth="1"/>
    <col min="3778" max="3779" width="8.83203125" customWidth="1"/>
    <col min="3784" max="3785" width="8.83203125" customWidth="1"/>
    <col min="3791" max="3793" width="8.83203125" customWidth="1"/>
    <col min="3795" max="3795" width="8.83203125" customWidth="1"/>
    <col min="3797" max="3800" width="8.83203125" customWidth="1"/>
    <col min="3802" max="3803" width="8.83203125" customWidth="1"/>
    <col min="3805" max="3808" width="8.83203125" customWidth="1"/>
    <col min="3810" max="3811" width="8.83203125" customWidth="1"/>
    <col min="3813" max="3816" width="8.83203125" customWidth="1"/>
    <col min="3818" max="3819" width="8.83203125" customWidth="1"/>
    <col min="3821" max="3824" width="8.83203125" customWidth="1"/>
    <col min="3826" max="3827" width="8.83203125" customWidth="1"/>
    <col min="3829" max="3832" width="8.83203125" customWidth="1"/>
    <col min="3834" max="3835" width="8.83203125" customWidth="1"/>
    <col min="3837" max="3842" width="8.83203125" customWidth="1"/>
    <col min="3847" max="3848" width="8.83203125" customWidth="1"/>
    <col min="3851" max="3852" width="8.83203125" customWidth="1"/>
    <col min="3856" max="3858" width="8.83203125" customWidth="1"/>
    <col min="3860" max="3860" width="8.83203125" customWidth="1"/>
    <col min="3864" max="3865" width="8.83203125" customWidth="1"/>
    <col min="3867" max="3868" width="8.83203125" customWidth="1"/>
    <col min="3872" max="3872" width="8.83203125" customWidth="1"/>
    <col min="3874" max="3875" width="8.83203125" customWidth="1"/>
    <col min="3877" max="3877" width="8.83203125" customWidth="1"/>
    <col min="3880" max="3881" width="8.83203125" customWidth="1"/>
    <col min="3885" max="3885" width="8.83203125" customWidth="1"/>
    <col min="3888" max="3888" width="8.83203125" customWidth="1"/>
    <col min="3892" max="3893" width="8.83203125" customWidth="1"/>
    <col min="3896" max="3897" width="8.83203125" customWidth="1"/>
    <col min="3903" max="3905" width="8.83203125" customWidth="1"/>
    <col min="3909" max="3909" width="8.83203125" customWidth="1"/>
    <col min="3912" max="3912" width="8.83203125" customWidth="1"/>
    <col min="3914" max="3917" width="8.83203125" customWidth="1"/>
    <col min="3920" max="3920" width="8.83203125" customWidth="1"/>
    <col min="3922" max="3922" width="8.83203125" customWidth="1"/>
    <col min="3925" max="3925" width="8.83203125" customWidth="1"/>
    <col min="3927" max="3930" width="8.83203125" customWidth="1"/>
    <col min="3933" max="3933" width="8.83203125" customWidth="1"/>
    <col min="3936" max="3936" width="8.83203125" customWidth="1"/>
    <col min="3938" max="3938" width="8.83203125" customWidth="1"/>
    <col min="3940" max="3941" width="8.83203125" customWidth="1"/>
    <col min="3944" max="3946" width="8.83203125" customWidth="1"/>
    <col min="3948" max="3948" width="8.83203125" customWidth="1"/>
    <col min="3952" max="3954" width="8.83203125" customWidth="1"/>
    <col min="3956" max="3956" width="8.83203125" customWidth="1"/>
    <col min="3960" max="3960" width="8.83203125" customWidth="1"/>
    <col min="3962" max="3962" width="8.83203125" customWidth="1"/>
    <col min="3964" max="3965" width="8.83203125" customWidth="1"/>
    <col min="3968" max="3969" width="8.83203125" customWidth="1"/>
    <col min="3971" max="3972" width="8.83203125" customWidth="1"/>
    <col min="3976" max="3978" width="8.83203125" customWidth="1"/>
    <col min="3983" max="3984" width="8.83203125" customWidth="1"/>
    <col min="3989" max="3989" width="8.83203125" customWidth="1"/>
    <col min="3991" max="3992" width="8.83203125" customWidth="1"/>
    <col min="3995" max="3996" width="8.83203125" customWidth="1"/>
    <col min="4000" max="4002" width="8.83203125" customWidth="1"/>
    <col min="4004" max="4004" width="8.83203125" customWidth="1"/>
    <col min="4008" max="4009" width="8.83203125" customWidth="1"/>
    <col min="4011" max="4012" width="8.83203125" customWidth="1"/>
    <col min="4016" max="4016" width="8.83203125" customWidth="1"/>
    <col min="4018" max="4019" width="8.83203125" customWidth="1"/>
    <col min="4021" max="4021" width="8.83203125" customWidth="1"/>
    <col min="4024" max="4025" width="8.83203125" customWidth="1"/>
    <col min="4029" max="4029" width="8.83203125" customWidth="1"/>
    <col min="4032" max="4032" width="8.83203125" customWidth="1"/>
    <col min="4036" max="4037" width="8.83203125" customWidth="1"/>
    <col min="4040" max="4041" width="8.83203125" customWidth="1"/>
    <col min="4047" max="4049" width="8.83203125" customWidth="1"/>
    <col min="4051" max="4051" width="8.83203125" customWidth="1"/>
    <col min="4053" max="4056" width="8.83203125" customWidth="1"/>
    <col min="4058" max="4059" width="8.83203125" customWidth="1"/>
    <col min="4061" max="4064" width="8.83203125" customWidth="1"/>
    <col min="4066" max="4067" width="8.83203125" customWidth="1"/>
    <col min="4069" max="4072" width="8.83203125" customWidth="1"/>
    <col min="4074" max="4075" width="8.83203125" customWidth="1"/>
    <col min="4077" max="4080" width="8.83203125" customWidth="1"/>
    <col min="4082" max="4083" width="8.83203125" customWidth="1"/>
    <col min="4085" max="4088" width="8.83203125" customWidth="1"/>
    <col min="4090" max="4091" width="8.83203125" customWidth="1"/>
    <col min="4093" max="4098" width="8.83203125" customWidth="1"/>
    <col min="4103" max="4104" width="8.83203125" customWidth="1"/>
    <col min="4107" max="4107" width="8.83203125" customWidth="1"/>
    <col min="4109" max="4109" width="8.83203125" customWidth="1"/>
    <col min="4112" max="4112" width="8.83203125" customWidth="1"/>
    <col min="4114" max="4114" width="8.83203125" customWidth="1"/>
    <col min="4116" max="4117" width="8.83203125" customWidth="1"/>
    <col min="4120" max="4120" width="8.83203125" customWidth="1"/>
    <col min="4122" max="4123" width="8.83203125" customWidth="1"/>
    <col min="4128" max="4129" width="8.83203125" customWidth="1"/>
    <col min="4135" max="4136" width="8.83203125" customWidth="1"/>
    <col min="4139" max="4141" width="8.83203125" customWidth="1"/>
    <col min="4144" max="4144" width="8.83203125" customWidth="1"/>
    <col min="4149" max="4149" width="8.83203125" customWidth="1"/>
    <col min="4152" max="4152" width="8.83203125" customWidth="1"/>
    <col min="4154" max="4154" width="8.83203125" customWidth="1"/>
    <col min="4157" max="4157" width="8.83203125" customWidth="1"/>
    <col min="4160" max="4161" width="8.83203125" customWidth="1"/>
    <col min="4165" max="4165" width="8.83203125" customWidth="1"/>
    <col min="4167" max="4168" width="8.83203125" customWidth="1"/>
    <col min="4170" max="4173" width="8.83203125" customWidth="1"/>
    <col min="4176" max="4180" width="8.83203125" customWidth="1"/>
    <col min="4184" max="4188" width="8.83203125" customWidth="1"/>
    <col min="4192" max="4194" width="8.83203125" customWidth="1"/>
    <col min="4197" max="4197" width="8.83203125" customWidth="1"/>
    <col min="4200" max="4200" width="8.83203125" customWidth="1"/>
    <col min="4202" max="4202" width="8.83203125" customWidth="1"/>
    <col min="4204" max="4205" width="8.83203125" customWidth="1"/>
    <col min="4208" max="4209" width="8.83203125" customWidth="1"/>
    <col min="4213" max="4213" width="8.83203125" customWidth="1"/>
    <col min="4215" max="4220" width="8.83203125" customWidth="1"/>
    <col min="4224" max="4225" width="8.83203125" customWidth="1"/>
    <col min="4227" max="4228" width="8.83203125" customWidth="1"/>
    <col min="4232" max="4232" width="8.83203125" customWidth="1"/>
    <col min="4234" max="4235" width="8.83203125" customWidth="1"/>
    <col min="4237" max="4237" width="8.83203125" customWidth="1"/>
    <col min="4240" max="4241" width="8.83203125" customWidth="1"/>
    <col min="4245" max="4245" width="8.83203125" customWidth="1"/>
    <col min="4248" max="4250" width="8.83203125" customWidth="1"/>
    <col min="4252" max="4252" width="8.83203125" customWidth="1"/>
    <col min="4256" max="4257" width="8.83203125" customWidth="1"/>
    <col min="4261" max="4261" width="8.83203125" customWidth="1"/>
    <col min="4263" max="4266" width="8.83203125" customWidth="1"/>
    <col min="4268" max="4268" width="8.83203125" customWidth="1"/>
    <col min="4272" max="4272" width="8.83203125" customWidth="1"/>
    <col min="4274" max="4275" width="8.83203125" customWidth="1"/>
    <col min="4277" max="4277" width="8.83203125" customWidth="1"/>
    <col min="4280" max="4280" width="8.83203125" customWidth="1"/>
    <col min="4283" max="4285" width="8.83203125" customWidth="1"/>
    <col min="4288" max="4288" width="8.83203125" customWidth="1"/>
    <col min="4291" max="4291" width="8.83203125" customWidth="1"/>
    <col min="4293" max="4293" width="8.83203125" customWidth="1"/>
    <col min="4296" max="4296" width="8.83203125" customWidth="1"/>
    <col min="4298" max="4298" width="8.83203125" customWidth="1"/>
    <col min="4300" max="4301" width="8.83203125" customWidth="1"/>
    <col min="4304" max="4306" width="8.83203125" customWidth="1"/>
    <col min="4308" max="4308" width="8.83203125" customWidth="1"/>
    <col min="4312" max="4313" width="8.83203125" customWidth="1"/>
    <col min="4317" max="4317" width="8.83203125" customWidth="1"/>
    <col min="4319" max="4320" width="8.83203125" customWidth="1"/>
    <col min="4323" max="4324" width="8.83203125" customWidth="1"/>
    <col min="4328" max="4330" width="8.83203125" customWidth="1"/>
    <col min="4332" max="4332" width="8.83203125" customWidth="1"/>
    <col min="4336" max="4336" width="8.83203125" customWidth="1"/>
    <col min="4338" max="4341" width="8.83203125" customWidth="1"/>
    <col min="4344" max="4346" width="8.83203125" customWidth="1"/>
    <col min="4348" max="4348" width="8.83203125" customWidth="1"/>
    <col min="4352" max="4352" width="8.83203125" customWidth="1"/>
    <col min="4354" max="4354" width="8.83203125" customWidth="1"/>
    <col min="4356" max="4357" width="8.83203125" customWidth="1"/>
    <col min="4360" max="4361" width="8.83203125" customWidth="1"/>
    <col min="4364" max="4366" width="8.83203125" customWidth="1"/>
    <col min="4368" max="4370" width="8.83203125" customWidth="1"/>
    <col min="4373" max="4373" width="8.83203125" customWidth="1"/>
    <col min="4376" max="4376" width="8.83203125" customWidth="1"/>
    <col min="4378" max="4381" width="8.83203125" customWidth="1"/>
    <col min="4384" max="4384" width="8.83203125" customWidth="1"/>
    <col min="4388" max="4389" width="8.83203125" customWidth="1"/>
    <col min="4392" max="4394" width="8.83203125" customWidth="1"/>
    <col min="4399" max="4400" width="8.83203125" customWidth="1"/>
    <col min="4405" max="4405" width="8.83203125" customWidth="1"/>
    <col min="4407" max="4408" width="8.83203125" customWidth="1"/>
    <col min="4411" max="4411" width="8.83203125" customWidth="1"/>
    <col min="4413" max="4413" width="8.83203125" customWidth="1"/>
    <col min="4416" max="4416" width="8.83203125" customWidth="1"/>
    <col min="4418" max="4418" width="8.83203125" customWidth="1"/>
    <col min="4420" max="4421" width="8.83203125" customWidth="1"/>
    <col min="4424" max="4424" width="8.83203125" customWidth="1"/>
    <col min="4426" max="4427" width="8.83203125" customWidth="1"/>
    <col min="4432" max="4433" width="8.83203125" customWidth="1"/>
    <col min="4439" max="4441" width="8.83203125" customWidth="1"/>
    <col min="4443" max="4443" width="8.83203125" customWidth="1"/>
    <col min="4445" max="4448" width="8.83203125" customWidth="1"/>
    <col min="4450" max="4451" width="8.83203125" customWidth="1"/>
    <col min="4453" max="4456" width="8.83203125" customWidth="1"/>
    <col min="4458" max="4459" width="8.83203125" customWidth="1"/>
    <col min="4461" max="4464" width="8.83203125" customWidth="1"/>
    <col min="4466" max="4467" width="8.83203125" customWidth="1"/>
    <col min="4469" max="4472" width="8.83203125" customWidth="1"/>
    <col min="4474" max="4475" width="8.83203125" customWidth="1"/>
    <col min="4477" max="4480" width="8.83203125" customWidth="1"/>
    <col min="4482" max="4483" width="8.83203125" customWidth="1"/>
    <col min="4485" max="4490" width="8.83203125" customWidth="1"/>
    <col min="4495" max="4496" width="8.83203125" customWidth="1"/>
    <col min="4498" max="4499" width="8.83203125" customWidth="1"/>
    <col min="4501" max="4501" width="8.83203125" customWidth="1"/>
    <col min="4504" max="4505" width="8.83203125" customWidth="1"/>
    <col min="4509" max="4509" width="8.83203125" customWidth="1"/>
    <col min="4512" max="4514" width="8.83203125" customWidth="1"/>
    <col min="4516" max="4516" width="8.83203125" customWidth="1"/>
    <col min="4520" max="4520" width="8.83203125" customWidth="1"/>
    <col min="4522" max="4522" width="8.83203125" customWidth="1"/>
    <col min="4524" max="4525" width="8.83203125" customWidth="1"/>
    <col min="4528" max="4528" width="8.83203125" customWidth="1"/>
    <col min="4532" max="4533" width="8.83203125" customWidth="1"/>
    <col min="4536" max="4536" width="8.83203125" customWidth="1"/>
    <col min="4538" max="4538" width="8.83203125" customWidth="1"/>
    <col min="4540" max="4541" width="8.83203125" customWidth="1"/>
    <col min="4544" max="4545" width="8.83203125" customWidth="1"/>
    <col min="4547" max="4548" width="8.83203125" customWidth="1"/>
    <col min="4552" max="4553" width="8.83203125" customWidth="1"/>
    <col min="4559" max="4564" width="8.83203125" customWidth="1"/>
    <col min="4567" max="4570" width="8.83203125" customWidth="1"/>
    <col min="4575" max="4576" width="8.83203125" customWidth="1"/>
    <col min="4581" max="4581" width="8.83203125" customWidth="1"/>
    <col min="4583" max="4584" width="8.83203125" customWidth="1"/>
    <col min="4586" max="4587" width="8.83203125" customWidth="1"/>
    <col min="4589" max="4589" width="8.83203125" customWidth="1"/>
    <col min="4592" max="4593" width="8.83203125" customWidth="1"/>
    <col min="4597" max="4597" width="8.83203125" customWidth="1"/>
    <col min="4600" max="4602" width="8.83203125" customWidth="1"/>
    <col min="4604" max="4604" width="8.83203125" customWidth="1"/>
    <col min="4608" max="4608" width="8.83203125" customWidth="1"/>
    <col min="4610" max="4610" width="8.83203125" customWidth="1"/>
    <col min="4612" max="4613" width="8.83203125" customWidth="1"/>
    <col min="4616" max="4616" width="8.83203125" customWidth="1"/>
    <col min="4620" max="4621" width="8.83203125" customWidth="1"/>
    <col min="4624" max="4624" width="8.83203125" customWidth="1"/>
    <col min="4626" max="4626" width="8.83203125" customWidth="1"/>
    <col min="4628" max="4629" width="8.83203125" customWidth="1"/>
    <col min="4632" max="4633" width="8.83203125" customWidth="1"/>
    <col min="4635" max="4636" width="8.83203125" customWidth="1"/>
    <col min="4640" max="4641" width="8.83203125" customWidth="1"/>
    <col min="4647" max="4649" width="8.83203125" customWidth="1"/>
    <col min="4651" max="4651" width="8.83203125" customWidth="1"/>
    <col min="4653" max="4656" width="8.83203125" customWidth="1"/>
    <col min="4658" max="4659" width="8.83203125" customWidth="1"/>
    <col min="4661" max="4664" width="8.83203125" customWidth="1"/>
    <col min="4666" max="4667" width="8.83203125" customWidth="1"/>
    <col min="4669" max="4672" width="8.83203125" customWidth="1"/>
    <col min="4674" max="4675" width="8.83203125" customWidth="1"/>
    <col min="4677" max="4680" width="8.83203125" customWidth="1"/>
    <col min="4682" max="4683" width="8.83203125" customWidth="1"/>
    <col min="4685" max="4690" width="8.83203125" customWidth="1"/>
    <col min="4695" max="4696" width="8.83203125" customWidth="1"/>
    <col min="4701" max="4701" width="8.83203125" customWidth="1"/>
    <col min="4703" max="4706" width="8.83203125" customWidth="1"/>
    <col min="4708" max="4709" width="8.83203125" customWidth="1"/>
    <col min="4712" max="4712" width="8.83203125" customWidth="1"/>
    <col min="4714" max="4715" width="8.83203125" customWidth="1"/>
    <col min="4717" max="4717" width="8.83203125" customWidth="1"/>
    <col min="4720" max="4720" width="8.83203125" customWidth="1"/>
    <col min="4723" max="4725" width="8.83203125" customWidth="1"/>
    <col min="4728" max="4730" width="8.83203125" customWidth="1"/>
    <col min="4732" max="4732" width="8.83203125" customWidth="1"/>
    <col min="4736" max="4737" width="8.83203125" customWidth="1"/>
    <col min="4743" max="4745" width="8.83203125" customWidth="1"/>
    <col min="4747" max="4747" width="8.83203125" customWidth="1"/>
    <col min="4749" max="4752" width="8.83203125" customWidth="1"/>
    <col min="4754" max="4755" width="8.83203125" customWidth="1"/>
    <col min="4757" max="4760" width="8.83203125" customWidth="1"/>
    <col min="4762" max="4763" width="8.83203125" customWidth="1"/>
    <col min="4765" max="4768" width="8.83203125" customWidth="1"/>
    <col min="4770" max="4771" width="8.83203125" customWidth="1"/>
    <col min="4773" max="4778" width="8.83203125" customWidth="1"/>
    <col min="4783" max="4784" width="8.83203125" customWidth="1"/>
    <col min="4789" max="4789" width="8.83203125" customWidth="1"/>
    <col min="4791" max="4792" width="8.83203125" customWidth="1"/>
    <col min="4794" max="4797" width="8.83203125" customWidth="1"/>
    <col min="4800" max="4801" width="8.83203125" customWidth="1"/>
    <col min="4803" max="4804" width="8.83203125" customWidth="1"/>
    <col min="4808" max="4809" width="8.83203125" customWidth="1"/>
    <col min="4811" max="4812" width="8.83203125" customWidth="1"/>
    <col min="4816" max="4816" width="8.83203125" customWidth="1"/>
    <col min="4818" max="4821" width="8.83203125" customWidth="1"/>
    <col min="4824" max="4824" width="8.83203125" customWidth="1"/>
    <col min="4826" max="4827" width="8.83203125" customWidth="1"/>
    <col min="4832" max="4833" width="8.83203125" customWidth="1"/>
    <col min="4839" max="4841" width="8.83203125" customWidth="1"/>
    <col min="4843" max="4843" width="8.83203125" customWidth="1"/>
    <col min="4845" max="4848" width="8.83203125" customWidth="1"/>
    <col min="4850" max="4851" width="8.83203125" customWidth="1"/>
    <col min="4853" max="4856" width="8.83203125" customWidth="1"/>
    <col min="4858" max="4859" width="8.83203125" customWidth="1"/>
    <col min="4861" max="4866" width="8.83203125" customWidth="1"/>
    <col min="4871" max="4872" width="8.83203125" customWidth="1"/>
    <col min="4877" max="4877" width="8.83203125" customWidth="1"/>
    <col min="4879" max="4882" width="8.83203125" customWidth="1"/>
    <col min="4884" max="4885" width="8.83203125" customWidth="1"/>
    <col min="4888" max="4888" width="8.83203125" customWidth="1"/>
    <col min="4890" max="4891" width="8.83203125" customWidth="1"/>
    <col min="4893" max="4893" width="8.83203125" customWidth="1"/>
    <col min="4896" max="4896" width="8.83203125" customWidth="1"/>
    <col min="4899" max="4901" width="8.83203125" customWidth="1"/>
    <col min="4904" max="4906" width="8.83203125" customWidth="1"/>
    <col min="4908" max="4908" width="8.83203125" customWidth="1"/>
    <col min="4912" max="4913" width="8.83203125" customWidth="1"/>
    <col min="4919" max="4921" width="8.83203125" customWidth="1"/>
    <col min="4923" max="4923" width="8.83203125" customWidth="1"/>
    <col min="4925" max="4928" width="8.83203125" customWidth="1"/>
    <col min="4930" max="4931" width="8.83203125" customWidth="1"/>
    <col min="4933" max="4936" width="8.83203125" customWidth="1"/>
    <col min="4938" max="4939" width="8.83203125" customWidth="1"/>
    <col min="4941" max="4946" width="8.83203125" customWidth="1"/>
    <col min="4951" max="4952" width="8.83203125" customWidth="1"/>
    <col min="4955" max="4955" width="8.83203125" customWidth="1"/>
    <col min="4957" max="4957" width="8.83203125" customWidth="1"/>
    <col min="4960" max="4960" width="8.83203125" customWidth="1"/>
    <col min="4962" max="4962" width="8.83203125" customWidth="1"/>
    <col min="4964" max="4965" width="8.83203125" customWidth="1"/>
    <col min="4968" max="4968" width="8.83203125" customWidth="1"/>
    <col min="4970" max="4971" width="8.83203125" customWidth="1"/>
    <col min="4976" max="4977" width="8.83203125" customWidth="1"/>
    <col min="4983" max="4984" width="8.83203125" customWidth="1"/>
    <col min="4987" max="4989" width="8.83203125" customWidth="1"/>
    <col min="4992" max="4992" width="8.83203125" customWidth="1"/>
    <col min="4997" max="4997" width="8.83203125" customWidth="1"/>
    <col min="5000" max="5000" width="8.83203125" customWidth="1"/>
    <col min="5002" max="5002" width="8.83203125" customWidth="1"/>
    <col min="5005" max="5005" width="8.83203125" customWidth="1"/>
    <col min="5008" max="5009" width="8.83203125" customWidth="1"/>
    <col min="5013" max="5013" width="8.83203125" customWidth="1"/>
    <col min="5015" max="5016" width="8.83203125" customWidth="1"/>
    <col min="5018" max="5021" width="8.83203125" customWidth="1"/>
    <col min="5024" max="5028" width="8.83203125" customWidth="1"/>
    <col min="5032" max="5036" width="8.83203125" customWidth="1"/>
    <col min="5040" max="5042" width="8.83203125" customWidth="1"/>
    <col min="5045" max="5045" width="8.83203125" customWidth="1"/>
    <col min="5048" max="5048" width="8.83203125" customWidth="1"/>
    <col min="5050" max="5050" width="8.83203125" customWidth="1"/>
    <col min="5052" max="5053" width="8.83203125" customWidth="1"/>
    <col min="5056" max="5057" width="8.83203125" customWidth="1"/>
    <col min="5061" max="5061" width="8.83203125" customWidth="1"/>
    <col min="5063" max="5068" width="8.83203125" customWidth="1"/>
    <col min="5072" max="5073" width="8.83203125" customWidth="1"/>
    <col min="5075" max="5076" width="8.83203125" customWidth="1"/>
    <col min="5080" max="5080" width="8.83203125" customWidth="1"/>
    <col min="5082" max="5083" width="8.83203125" customWidth="1"/>
    <col min="5085" max="5085" width="8.83203125" customWidth="1"/>
    <col min="5088" max="5089" width="8.83203125" customWidth="1"/>
    <col min="5093" max="5093" width="8.83203125" customWidth="1"/>
    <col min="5096" max="5098" width="8.83203125" customWidth="1"/>
    <col min="5100" max="5100" width="8.83203125" customWidth="1"/>
    <col min="5104" max="5105" width="8.83203125" customWidth="1"/>
    <col min="5109" max="5109" width="8.83203125" customWidth="1"/>
    <col min="5111" max="5116" width="8.83203125" customWidth="1"/>
    <col min="5118" max="5118" width="8.83203125" customWidth="1"/>
    <col min="5120" max="5120" width="8.83203125" customWidth="1"/>
    <col min="5122" max="5125" width="8.83203125" customWidth="1"/>
    <col min="5128" max="5132" width="8.83203125" customWidth="1"/>
    <col min="5136" max="5136" width="8.83203125" customWidth="1"/>
    <col min="5138" max="5138" width="8.83203125" customWidth="1"/>
    <col min="5140" max="5141" width="8.83203125" customWidth="1"/>
    <col min="5144" max="5145" width="8.83203125" customWidth="1"/>
    <col min="5147" max="5148" width="8.83203125" customWidth="1"/>
    <col min="5152" max="5152" width="8.83203125" customWidth="1"/>
    <col min="5154" max="5155" width="8.83203125" customWidth="1"/>
    <col min="5157" max="5158" width="8.83203125" customWidth="1"/>
    <col min="5160" max="5161" width="8.83203125" customWidth="1"/>
    <col min="5165" max="5165" width="8.83203125" customWidth="1"/>
    <col min="5168" max="5169" width="8.83203125" customWidth="1"/>
    <col min="5172" max="5173" width="8.83203125" customWidth="1"/>
    <col min="5176" max="5176" width="8.83203125" customWidth="1"/>
    <col min="5181" max="5181" width="8.83203125" customWidth="1"/>
    <col min="5184" max="5185" width="8.83203125" customWidth="1"/>
    <col min="5189" max="5189" width="8.83203125" customWidth="1"/>
    <col min="5191" max="5196" width="8.83203125" customWidth="1"/>
    <col min="5198" max="5198" width="8.83203125" customWidth="1"/>
    <col min="5200" max="5200" width="8.83203125" customWidth="1"/>
    <col min="5202" max="5202" width="8.83203125" customWidth="1"/>
    <col min="5205" max="5206" width="8.83203125" customWidth="1"/>
    <col min="5208" max="5208" width="8.83203125" customWidth="1"/>
    <col min="5210" max="5210" width="8.83203125" customWidth="1"/>
    <col min="5212" max="5212" width="8.83203125" customWidth="1"/>
    <col min="5214" max="5214" width="8.83203125" customWidth="1"/>
    <col min="5216" max="5217" width="8.83203125" customWidth="1"/>
    <col min="5221" max="5221" width="8.83203125" customWidth="1"/>
    <col min="5224" max="5224" width="8.83203125" customWidth="1"/>
    <col min="5226" max="5229" width="8.83203125" customWidth="1"/>
    <col min="5232" max="5234" width="8.83203125" customWidth="1"/>
    <col min="5236" max="5237" width="8.83203125" customWidth="1"/>
    <col min="5240" max="5241" width="8.83203125" customWidth="1"/>
    <col min="5243" max="5243" width="8.83203125" customWidth="1"/>
    <col min="5245" max="5245" width="8.83203125" customWidth="1"/>
    <col min="5248" max="5248" width="8.83203125" customWidth="1"/>
    <col min="5250" max="5250" width="8.83203125" customWidth="1"/>
    <col min="5252" max="5252" width="8.83203125" customWidth="1"/>
    <col min="5256" max="5256" width="8.83203125" customWidth="1"/>
    <col min="5259" max="5260" width="8.83203125" customWidth="1"/>
    <col min="5264" max="5266" width="8.83203125" customWidth="1"/>
    <col min="5268" max="5268" width="8.83203125" customWidth="1"/>
    <col min="5272" max="5272" width="8.83203125" customWidth="1"/>
    <col min="5274" max="5274" width="8.83203125" customWidth="1"/>
    <col min="5276" max="5277" width="8.83203125" customWidth="1"/>
    <col min="5280" max="5282" width="8.83203125" customWidth="1"/>
    <col min="5284" max="5285" width="8.83203125" customWidth="1"/>
    <col min="5288" max="5292" width="8.83203125" customWidth="1"/>
    <col min="5294" max="5294" width="8.83203125" customWidth="1"/>
    <col min="5296" max="5296" width="8.83203125" customWidth="1"/>
    <col min="5298" max="5301" width="8.83203125" customWidth="1"/>
    <col min="5304" max="5304" width="8.83203125" customWidth="1"/>
    <col min="5308" max="5309" width="8.83203125" customWidth="1"/>
    <col min="5312" max="5312" width="8.83203125" customWidth="1"/>
    <col min="5314" max="5314" width="8.83203125" customWidth="1"/>
    <col min="5316" max="5317" width="8.83203125" customWidth="1"/>
    <col min="5320" max="5321" width="8.83203125" customWidth="1"/>
    <col min="5323" max="5324" width="8.83203125" customWidth="1"/>
    <col min="5326" max="5326" width="8.83203125" customWidth="1"/>
    <col min="5328" max="5328" width="8.83203125" customWidth="1"/>
    <col min="5330" max="5330" width="8.83203125" customWidth="1"/>
    <col min="5332" max="5333" width="8.83203125" customWidth="1"/>
    <col min="5336" max="5336" width="8.83203125" customWidth="1"/>
    <col min="5339" max="5341" width="8.83203125" customWidth="1"/>
    <col min="5344" max="5346" width="8.83203125" customWidth="1"/>
    <col min="5348" max="5348" width="8.83203125" customWidth="1"/>
    <col min="5352" max="5354" width="8.83203125" customWidth="1"/>
    <col min="5359" max="5360" width="8.83203125" customWidth="1"/>
    <col min="5365" max="5365" width="8.83203125" customWidth="1"/>
    <col min="5367" max="5368" width="8.83203125" customWidth="1"/>
    <col min="5371" max="5371" width="8.83203125" customWidth="1"/>
    <col min="5373" max="5373" width="8.83203125" customWidth="1"/>
    <col min="5376" max="5376" width="8.83203125" customWidth="1"/>
    <col min="5378" max="5378" width="8.83203125" customWidth="1"/>
    <col min="5380" max="5381" width="8.83203125" customWidth="1"/>
    <col min="5384" max="5384" width="8.83203125" customWidth="1"/>
    <col min="5386" max="5387" width="8.83203125" customWidth="1"/>
    <col min="5392" max="5393" width="8.83203125" customWidth="1"/>
    <col min="5399" max="5401" width="8.83203125" customWidth="1"/>
    <col min="5403" max="5403" width="8.83203125" customWidth="1"/>
    <col min="5405" max="5408" width="8.83203125" customWidth="1"/>
    <col min="5410" max="5411" width="8.83203125" customWidth="1"/>
    <col min="5413" max="5416" width="8.83203125" customWidth="1"/>
    <col min="5418" max="5419" width="8.83203125" customWidth="1"/>
    <col min="5421" max="5426" width="8.83203125" customWidth="1"/>
    <col min="5431" max="5434" width="8.83203125" customWidth="1"/>
    <col min="5436" max="5437" width="8.83203125" customWidth="1"/>
    <col min="5440" max="5440" width="8.83203125" customWidth="1"/>
    <col min="5442" max="5443" width="8.83203125" customWidth="1"/>
    <col min="5445" max="5445" width="8.83203125" customWidth="1"/>
    <col min="5448" max="5448" width="8.83203125" customWidth="1"/>
    <col min="5451" max="5453" width="8.83203125" customWidth="1"/>
    <col min="5456" max="5458" width="8.83203125" customWidth="1"/>
    <col min="5460" max="5460" width="8.83203125" customWidth="1"/>
    <col min="5464" max="5465" width="8.83203125" customWidth="1"/>
    <col min="5471" max="5473" width="8.83203125" customWidth="1"/>
    <col min="5475" max="5475" width="8.83203125" customWidth="1"/>
    <col min="5477" max="5480" width="8.83203125" customWidth="1"/>
    <col min="5482" max="5483" width="8.83203125" customWidth="1"/>
    <col min="5485" max="5488" width="8.83203125" customWidth="1"/>
    <col min="5490" max="5491" width="8.83203125" customWidth="1"/>
    <col min="5493" max="5496" width="8.83203125" customWidth="1"/>
    <col min="5498" max="5499" width="8.83203125" customWidth="1"/>
    <col min="5501" max="5506" width="8.83203125" customWidth="1"/>
    <col min="5511" max="5512" width="8.83203125" customWidth="1"/>
    <col min="5515" max="5515" width="8.83203125" customWidth="1"/>
    <col min="5517" max="5517" width="8.83203125" customWidth="1"/>
    <col min="5520" max="5520" width="8.83203125" customWidth="1"/>
    <col min="5522" max="5522" width="8.83203125" customWidth="1"/>
    <col min="5524" max="5525" width="8.83203125" customWidth="1"/>
    <col min="5528" max="5528" width="8.83203125" customWidth="1"/>
    <col min="5530" max="5531" width="8.83203125" customWidth="1"/>
    <col min="5536" max="5537" width="8.83203125" customWidth="1"/>
    <col min="5543" max="5544" width="8.83203125" customWidth="1"/>
    <col min="5547" max="5549" width="8.83203125" customWidth="1"/>
    <col min="5552" max="5552" width="8.83203125" customWidth="1"/>
    <col min="5557" max="5557" width="8.83203125" customWidth="1"/>
    <col min="5560" max="5560" width="8.83203125" customWidth="1"/>
    <col min="5562" max="5562" width="8.83203125" customWidth="1"/>
    <col min="5565" max="5565" width="8.83203125" customWidth="1"/>
    <col min="5568" max="5569" width="8.83203125" customWidth="1"/>
    <col min="5573" max="5573" width="8.83203125" customWidth="1"/>
    <col min="5575" max="5576" width="8.83203125" customWidth="1"/>
    <col min="5578" max="5581" width="8.83203125" customWidth="1"/>
    <col min="5584" max="5588" width="8.83203125" customWidth="1"/>
    <col min="5592" max="5596" width="8.83203125" customWidth="1"/>
    <col min="5600" max="5602" width="8.83203125" customWidth="1"/>
    <col min="5605" max="5605" width="8.83203125" customWidth="1"/>
    <col min="5608" max="5608" width="8.83203125" customWidth="1"/>
    <col min="5610" max="5610" width="8.83203125" customWidth="1"/>
    <col min="5612" max="5613" width="8.83203125" customWidth="1"/>
    <col min="5616" max="5617" width="8.83203125" customWidth="1"/>
    <col min="5621" max="5621" width="8.83203125" customWidth="1"/>
    <col min="5623" max="5628" width="8.83203125" customWidth="1"/>
    <col min="5632" max="5633" width="8.83203125" customWidth="1"/>
    <col min="5635" max="5636" width="8.83203125" customWidth="1"/>
    <col min="5640" max="5640" width="8.83203125" customWidth="1"/>
    <col min="5642" max="5643" width="8.83203125" customWidth="1"/>
    <col min="5645" max="5645" width="8.83203125" customWidth="1"/>
    <col min="5648" max="5649" width="8.83203125" customWidth="1"/>
    <col min="5653" max="5653" width="8.83203125" customWidth="1"/>
    <col min="5656" max="5658" width="8.83203125" customWidth="1"/>
    <col min="5660" max="5660" width="8.83203125" customWidth="1"/>
    <col min="5664" max="5665" width="8.83203125" customWidth="1"/>
    <col min="5669" max="5669" width="8.83203125" customWidth="1"/>
    <col min="5671" max="5674" width="8.83203125" customWidth="1"/>
    <col min="5676" max="5676" width="8.83203125" customWidth="1"/>
    <col min="5680" max="5680" width="8.83203125" customWidth="1"/>
    <col min="5682" max="5683" width="8.83203125" customWidth="1"/>
    <col min="5685" max="5685" width="8.83203125" customWidth="1"/>
    <col min="5688" max="5688" width="8.83203125" customWidth="1"/>
    <col min="5691" max="5693" width="8.83203125" customWidth="1"/>
    <col min="5696" max="5696" width="8.83203125" customWidth="1"/>
    <col min="5699" max="5699" width="8.83203125" customWidth="1"/>
    <col min="5701" max="5701" width="8.83203125" customWidth="1"/>
    <col min="5704" max="5704" width="8.83203125" customWidth="1"/>
    <col min="5706" max="5706" width="8.83203125" customWidth="1"/>
    <col min="5708" max="5709" width="8.83203125" customWidth="1"/>
    <col min="5712" max="5714" width="8.83203125" customWidth="1"/>
    <col min="5716" max="5716" width="8.83203125" customWidth="1"/>
    <col min="5720" max="5721" width="8.83203125" customWidth="1"/>
    <col min="5725" max="5725" width="8.83203125" customWidth="1"/>
    <col min="5727" max="5728" width="8.83203125" customWidth="1"/>
    <col min="5731" max="5733" width="8.83203125" customWidth="1"/>
    <col min="5736" max="5737" width="8.83203125" customWidth="1"/>
    <col min="5739" max="5740" width="8.83203125" customWidth="1"/>
    <col min="5744" max="5744" width="8.83203125" customWidth="1"/>
    <col min="5746" max="5746" width="8.83203125" customWidth="1"/>
    <col min="5748" max="5749" width="8.83203125" customWidth="1"/>
    <col min="5752" max="5752" width="8.83203125" customWidth="1"/>
    <col min="5754" max="5757" width="8.83203125" customWidth="1"/>
    <col min="5760" max="5762" width="8.83203125" customWidth="1"/>
    <col min="5764" max="5764" width="8.83203125" customWidth="1"/>
    <col min="5768" max="5768" width="8.83203125" customWidth="1"/>
    <col min="5773" max="5773" width="8.83203125" customWidth="1"/>
    <col min="5776" max="5777" width="8.83203125" customWidth="1"/>
    <col min="5779" max="5780" width="8.83203125" customWidth="1"/>
    <col min="5784" max="5786" width="8.83203125" customWidth="1"/>
    <col min="5791" max="5792" width="8.83203125" customWidth="1"/>
    <col min="5797" max="5797" width="8.83203125" customWidth="1"/>
    <col min="5799" max="5800" width="8.83203125" customWidth="1"/>
    <col min="5803" max="5803" width="8.83203125" customWidth="1"/>
    <col min="5805" max="5805" width="8.83203125" customWidth="1"/>
    <col min="5808" max="5808" width="8.83203125" customWidth="1"/>
    <col min="5810" max="5810" width="8.83203125" customWidth="1"/>
    <col min="5812" max="5813" width="8.83203125" customWidth="1"/>
    <col min="5816" max="5816" width="8.83203125" customWidth="1"/>
    <col min="5818" max="5819" width="8.83203125" customWidth="1"/>
    <col min="5824" max="5825" width="8.83203125" customWidth="1"/>
    <col min="5831" max="5833" width="8.83203125" customWidth="1"/>
    <col min="5835" max="5835" width="8.83203125" customWidth="1"/>
    <col min="5837" max="5840" width="8.83203125" customWidth="1"/>
    <col min="5842" max="5843" width="8.83203125" customWidth="1"/>
    <col min="5845" max="5848" width="8.83203125" customWidth="1"/>
    <col min="5850" max="5851" width="8.83203125" customWidth="1"/>
    <col min="5853" max="5856" width="8.83203125" customWidth="1"/>
    <col min="5858" max="5859" width="8.83203125" customWidth="1"/>
    <col min="5861" max="5866" width="8.83203125" customWidth="1"/>
    <col min="5871" max="5872" width="8.83203125" customWidth="1"/>
    <col min="5875" max="5876" width="8.83203125" customWidth="1"/>
    <col min="5880" max="5882" width="8.83203125" customWidth="1"/>
    <col min="5884" max="5884" width="8.83203125" customWidth="1"/>
    <col min="5888" max="5889" width="8.83203125" customWidth="1"/>
    <col min="5891" max="5892" width="8.83203125" customWidth="1"/>
    <col min="5896" max="5896" width="8.83203125" customWidth="1"/>
    <col min="5898" max="5899" width="8.83203125" customWidth="1"/>
    <col min="5901" max="5901" width="8.83203125" customWidth="1"/>
    <col min="5904" max="5905" width="8.83203125" customWidth="1"/>
    <col min="5909" max="5909" width="8.83203125" customWidth="1"/>
    <col min="5912" max="5912" width="8.83203125" customWidth="1"/>
    <col min="5916" max="5917" width="8.83203125" customWidth="1"/>
    <col min="5920" max="5921" width="8.83203125" customWidth="1"/>
    <col min="5927" max="5928" width="8.83203125" customWidth="1"/>
    <col min="5931" max="5933" width="8.83203125" customWidth="1"/>
    <col min="5936" max="5936" width="8.83203125" customWidth="1"/>
    <col min="5941" max="5941" width="8.83203125" customWidth="1"/>
    <col min="5944" max="5944" width="8.83203125" customWidth="1"/>
    <col min="5946" max="5946" width="8.83203125" customWidth="1"/>
    <col min="5949" max="5949" width="8.83203125" customWidth="1"/>
    <col min="5952" max="5953" width="8.83203125" customWidth="1"/>
    <col min="5957" max="5957" width="8.83203125" customWidth="1"/>
    <col min="5959" max="5960" width="8.83203125" customWidth="1"/>
    <col min="5962" max="5965" width="8.83203125" customWidth="1"/>
    <col min="5968" max="5972" width="8.83203125" customWidth="1"/>
    <col min="5976" max="5980" width="8.83203125" customWidth="1"/>
    <col min="5984" max="5986" width="8.83203125" customWidth="1"/>
    <col min="5989" max="5989" width="8.83203125" customWidth="1"/>
    <col min="5992" max="5992" width="8.83203125" customWidth="1"/>
    <col min="5994" max="5994" width="8.83203125" customWidth="1"/>
    <col min="5996" max="5997" width="8.83203125" customWidth="1"/>
    <col min="6000" max="6001" width="8.83203125" customWidth="1"/>
    <col min="6005" max="6005" width="8.83203125" customWidth="1"/>
    <col min="6007" max="6009" width="8.83203125" customWidth="1"/>
    <col min="6011" max="6011" width="8.83203125" customWidth="1"/>
    <col min="6013" max="6013" width="8.83203125" customWidth="1"/>
    <col min="6016" max="6016" width="8.83203125" customWidth="1"/>
    <col min="6021" max="6021" width="8.83203125" customWidth="1"/>
    <col min="6024" max="6025" width="8.83203125" customWidth="1"/>
    <col min="6027" max="6029" width="8.83203125" customWidth="1"/>
    <col min="6032" max="6034" width="8.83203125" customWidth="1"/>
    <col min="6036" max="6036" width="8.83203125" customWidth="1"/>
    <col min="6040" max="6040" width="8.83203125" customWidth="1"/>
    <col min="6042" max="6043" width="8.83203125" customWidth="1"/>
    <col min="6045" max="6045" width="8.83203125" customWidth="1"/>
    <col min="6048" max="6048" width="8.83203125" customWidth="1"/>
    <col min="6051" max="6053" width="8.83203125" customWidth="1"/>
    <col min="6056" max="6056" width="8.83203125" customWidth="1"/>
    <col min="6059" max="6059" width="8.83203125" customWidth="1"/>
    <col min="6061" max="6061" width="8.83203125" customWidth="1"/>
    <col min="6064" max="6064" width="8.83203125" customWidth="1"/>
    <col min="6066" max="6066" width="8.83203125" customWidth="1"/>
    <col min="6068" max="6069" width="8.83203125" customWidth="1"/>
    <col min="6072" max="6074" width="8.83203125" customWidth="1"/>
    <col min="6076" max="6076" width="8.83203125" customWidth="1"/>
    <col min="6080" max="6082" width="8.83203125" customWidth="1"/>
    <col min="6087" max="6088" width="8.83203125" customWidth="1"/>
    <col min="6093" max="6093" width="8.83203125" customWidth="1"/>
    <col min="6095" max="6096" width="8.83203125" customWidth="1"/>
    <col min="6099" max="6100" width="8.83203125" customWidth="1"/>
    <col min="6104" max="6106" width="8.83203125" customWidth="1"/>
    <col min="6108" max="6108" width="8.83203125" customWidth="1"/>
    <col min="6112" max="6113" width="8.83203125" customWidth="1"/>
    <col min="6115" max="6116" width="8.83203125" customWidth="1"/>
    <col min="6120" max="6120" width="8.83203125" customWidth="1"/>
    <col min="6122" max="6123" width="8.83203125" customWidth="1"/>
    <col min="6125" max="6125" width="8.83203125" customWidth="1"/>
    <col min="6128" max="6129" width="8.83203125" customWidth="1"/>
    <col min="6133" max="6133" width="8.83203125" customWidth="1"/>
    <col min="6136" max="6136" width="8.83203125" customWidth="1"/>
    <col min="6140" max="6141" width="8.83203125" customWidth="1"/>
    <col min="6144" max="6145" width="8.83203125" customWidth="1"/>
    <col min="6151" max="6153" width="8.83203125" customWidth="1"/>
    <col min="6155" max="6155" width="8.83203125" customWidth="1"/>
    <col min="6157" max="6160" width="8.83203125" customWidth="1"/>
    <col min="6162" max="6163" width="8.83203125" customWidth="1"/>
    <col min="6165" max="6168" width="8.83203125" customWidth="1"/>
    <col min="6170" max="6171" width="8.83203125" customWidth="1"/>
    <col min="6173" max="6176" width="8.83203125" customWidth="1"/>
    <col min="6178" max="6179" width="8.83203125" customWidth="1"/>
    <col min="6181" max="6186" width="8.83203125" customWidth="1"/>
    <col min="6191" max="6192" width="8.83203125" customWidth="1"/>
    <col min="6195" max="6195" width="8.83203125" customWidth="1"/>
    <col min="6197" max="6197" width="8.83203125" customWidth="1"/>
    <col min="6200" max="6200" width="8.83203125" customWidth="1"/>
    <col min="6202" max="6202" width="8.83203125" customWidth="1"/>
    <col min="6204" max="6205" width="8.83203125" customWidth="1"/>
    <col min="6208" max="6208" width="8.83203125" customWidth="1"/>
    <col min="6210" max="6211" width="8.83203125" customWidth="1"/>
    <col min="6216" max="6217" width="8.83203125" customWidth="1"/>
    <col min="6223" max="6224" width="8.83203125" customWidth="1"/>
    <col min="6227" max="6229" width="8.83203125" customWidth="1"/>
    <col min="6232" max="6232" width="8.83203125" customWidth="1"/>
    <col min="6237" max="6237" width="8.83203125" customWidth="1"/>
    <col min="6240" max="6240" width="8.83203125" customWidth="1"/>
    <col min="6242" max="6242" width="8.83203125" customWidth="1"/>
    <col min="6245" max="6245" width="8.83203125" customWidth="1"/>
    <col min="6248" max="6249" width="8.83203125" customWidth="1"/>
    <col min="6253" max="6253" width="8.83203125" customWidth="1"/>
    <col min="6255" max="6256" width="8.83203125" customWidth="1"/>
    <col min="6258" max="6261" width="8.83203125" customWidth="1"/>
    <col min="6264" max="6268" width="8.83203125" customWidth="1"/>
    <col min="6272" max="6276" width="8.83203125" customWidth="1"/>
    <col min="6280" max="6282" width="8.83203125" customWidth="1"/>
    <col min="6285" max="6285" width="8.83203125" customWidth="1"/>
    <col min="6288" max="6288" width="8.83203125" customWidth="1"/>
    <col min="6290" max="6290" width="8.83203125" customWidth="1"/>
    <col min="6292" max="6293" width="8.83203125" customWidth="1"/>
    <col min="6296" max="6297" width="8.83203125" customWidth="1"/>
    <col min="6301" max="6301" width="8.83203125" customWidth="1"/>
    <col min="6303" max="6308" width="8.83203125" customWidth="1"/>
    <col min="6312" max="6313" width="8.83203125" customWidth="1"/>
    <col min="6315" max="6316" width="8.83203125" customWidth="1"/>
    <col min="6320" max="6320" width="8.83203125" customWidth="1"/>
    <col min="6322" max="6323" width="8.83203125" customWidth="1"/>
    <col min="6325" max="6325" width="8.83203125" customWidth="1"/>
    <col min="6328" max="6329" width="8.83203125" customWidth="1"/>
    <col min="6333" max="6333" width="8.83203125" customWidth="1"/>
    <col min="6336" max="6338" width="8.83203125" customWidth="1"/>
    <col min="6340" max="6340" width="8.83203125" customWidth="1"/>
    <col min="6344" max="6345" width="8.83203125" customWidth="1"/>
    <col min="6349" max="6349" width="8.83203125" customWidth="1"/>
    <col min="6351" max="6354" width="8.83203125" customWidth="1"/>
    <col min="6356" max="6356" width="8.83203125" customWidth="1"/>
    <col min="6360" max="6360" width="8.83203125" customWidth="1"/>
    <col min="6362" max="6363" width="8.83203125" customWidth="1"/>
    <col min="6365" max="6365" width="8.83203125" customWidth="1"/>
    <col min="6368" max="6368" width="8.83203125" customWidth="1"/>
    <col min="6371" max="6373" width="8.83203125" customWidth="1"/>
    <col min="6376" max="6376" width="8.83203125" customWidth="1"/>
    <col min="6379" max="6379" width="8.83203125" customWidth="1"/>
    <col min="6381" max="6381" width="8.83203125" customWidth="1"/>
    <col min="6384" max="6384" width="8.83203125" customWidth="1"/>
    <col min="6386" max="6386" width="8.83203125" customWidth="1"/>
    <col min="6388" max="6389" width="8.83203125" customWidth="1"/>
    <col min="6392" max="6394" width="8.83203125" customWidth="1"/>
    <col min="6396" max="6396" width="8.83203125" customWidth="1"/>
    <col min="6400" max="6401" width="8.83203125" customWidth="1"/>
    <col min="6405" max="6405" width="8.83203125" customWidth="1"/>
    <col min="6407" max="6408" width="8.83203125" customWidth="1"/>
    <col min="6410" max="6411" width="8.83203125" customWidth="1"/>
    <col min="6413" max="6413" width="8.83203125" customWidth="1"/>
    <col min="6416" max="6418" width="8.83203125" customWidth="1"/>
    <col min="6420" max="6420" width="8.83203125" customWidth="1"/>
    <col min="6424" max="6424" width="8.83203125" customWidth="1"/>
    <col min="6426" max="6426" width="8.83203125" customWidth="1"/>
    <col min="6428" max="6429" width="8.83203125" customWidth="1"/>
    <col min="6432" max="6432" width="8.83203125" customWidth="1"/>
    <col min="6434" max="6434" width="8.83203125" customWidth="1"/>
    <col min="6437" max="6437" width="8.83203125" customWidth="1"/>
    <col min="6440" max="6440" width="8.83203125" customWidth="1"/>
    <col min="6442" max="6446" width="8.83203125" customWidth="1"/>
    <col min="6448" max="6449" width="8.83203125" customWidth="1"/>
    <col min="6451" max="6452" width="8.83203125" customWidth="1"/>
    <col min="6456" max="6457" width="8.83203125" customWidth="1"/>
    <col min="6459" max="6460" width="8.83203125" customWidth="1"/>
    <col min="6464" max="6464" width="8.83203125" customWidth="1"/>
    <col min="6466" max="6469" width="8.83203125" customWidth="1"/>
    <col min="6472" max="6472" width="8.83203125" customWidth="1"/>
    <col min="6474" max="6475" width="8.83203125" customWidth="1"/>
    <col min="6480" max="6482" width="8.83203125" customWidth="1"/>
    <col min="6487" max="6488" width="8.83203125" customWidth="1"/>
    <col min="6493" max="6493" width="8.83203125" customWidth="1"/>
    <col min="6495" max="6496" width="8.83203125" customWidth="1"/>
    <col min="6499" max="6499" width="8.83203125" customWidth="1"/>
    <col min="6501" max="6501" width="8.83203125" customWidth="1"/>
    <col min="6504" max="6504" width="8.83203125" customWidth="1"/>
    <col min="6506" max="6506" width="8.83203125" customWidth="1"/>
    <col min="6508" max="6509" width="8.83203125" customWidth="1"/>
    <col min="6512" max="6512" width="8.83203125" customWidth="1"/>
    <col min="6514" max="6515" width="8.83203125" customWidth="1"/>
    <col min="6520" max="6521" width="8.83203125" customWidth="1"/>
    <col min="6527" max="6529" width="8.83203125" customWidth="1"/>
    <col min="6531" max="6531" width="8.83203125" customWidth="1"/>
    <col min="6533" max="6536" width="8.83203125" customWidth="1"/>
    <col min="6538" max="6539" width="8.83203125" customWidth="1"/>
    <col min="6541" max="6544" width="8.83203125" customWidth="1"/>
    <col min="6546" max="6547" width="8.83203125" customWidth="1"/>
    <col min="6549" max="6552" width="8.83203125" customWidth="1"/>
    <col min="6554" max="6555" width="8.83203125" customWidth="1"/>
    <col min="6557" max="6562" width="8.83203125" customWidth="1"/>
    <col min="6567" max="6568" width="8.83203125" customWidth="1"/>
    <col min="6570" max="6573" width="8.83203125" customWidth="1"/>
    <col min="6576" max="6577" width="8.83203125" customWidth="1"/>
    <col min="6579" max="6580" width="8.83203125" customWidth="1"/>
    <col min="6584" max="6585" width="8.83203125" customWidth="1"/>
    <col min="6587" max="6588" width="8.83203125" customWidth="1"/>
    <col min="6592" max="6592" width="8.83203125" customWidth="1"/>
    <col min="6594" max="6597" width="8.83203125" customWidth="1"/>
    <col min="6600" max="6600" width="8.83203125" customWidth="1"/>
    <col min="6602" max="6603" width="8.83203125" customWidth="1"/>
    <col min="6608" max="6609" width="8.83203125" customWidth="1"/>
    <col min="6615" max="6617" width="8.83203125" customWidth="1"/>
    <col min="6619" max="6619" width="8.83203125" customWidth="1"/>
    <col min="6621" max="6624" width="8.83203125" customWidth="1"/>
    <col min="6626" max="6627" width="8.83203125" customWidth="1"/>
    <col min="6629" max="6632" width="8.83203125" customWidth="1"/>
    <col min="6634" max="6635" width="8.83203125" customWidth="1"/>
    <col min="6637" max="6640" width="8.83203125" customWidth="1"/>
    <col min="6642" max="6643" width="8.83203125" customWidth="1"/>
    <col min="6645" max="6648" width="8.83203125" customWidth="1"/>
    <col min="6650" max="6651" width="8.83203125" customWidth="1"/>
    <col min="6653" max="6658" width="8.83203125" customWidth="1"/>
    <col min="6663" max="6666" width="8.83203125" customWidth="1"/>
    <col min="6668" max="6669" width="8.83203125" customWidth="1"/>
    <col min="6672" max="6672" width="8.83203125" customWidth="1"/>
    <col min="6674" max="6675" width="8.83203125" customWidth="1"/>
    <col min="6677" max="6677" width="8.83203125" customWidth="1"/>
    <col min="6680" max="6680" width="8.83203125" customWidth="1"/>
    <col min="6683" max="6685" width="8.83203125" customWidth="1"/>
    <col min="6688" max="6690" width="8.83203125" customWidth="1"/>
    <col min="6692" max="6692" width="8.83203125" customWidth="1"/>
    <col min="6696" max="6697" width="8.83203125" customWidth="1"/>
    <col min="6703" max="6705" width="8.83203125" customWidth="1"/>
    <col min="6707" max="6707" width="8.83203125" customWidth="1"/>
    <col min="6709" max="6712" width="8.83203125" customWidth="1"/>
    <col min="6714" max="6715" width="8.83203125" customWidth="1"/>
    <col min="6717" max="6720" width="8.83203125" customWidth="1"/>
    <col min="6722" max="6723" width="8.83203125" customWidth="1"/>
    <col min="6725" max="6728" width="8.83203125" customWidth="1"/>
    <col min="6730" max="6731" width="8.83203125" customWidth="1"/>
    <col min="6733" max="6736" width="8.83203125" customWidth="1"/>
    <col min="6738" max="6739" width="8.83203125" customWidth="1"/>
    <col min="6741" max="6744" width="8.83203125" customWidth="1"/>
    <col min="6746" max="6747" width="8.83203125" customWidth="1"/>
    <col min="6749" max="6754" width="8.83203125" customWidth="1"/>
    <col min="6759" max="6760" width="8.83203125" customWidth="1"/>
    <col min="6763" max="6763" width="8.83203125" customWidth="1"/>
    <col min="6765" max="6765" width="8.83203125" customWidth="1"/>
    <col min="6768" max="6768" width="8.83203125" customWidth="1"/>
    <col min="6770" max="6770" width="8.83203125" customWidth="1"/>
    <col min="6772" max="6773" width="8.83203125" customWidth="1"/>
    <col min="6776" max="6776" width="8.83203125" customWidth="1"/>
    <col min="6778" max="6779" width="8.83203125" customWidth="1"/>
    <col min="6784" max="6785" width="8.83203125" customWidth="1"/>
    <col min="6791" max="6792" width="8.83203125" customWidth="1"/>
    <col min="6795" max="6797" width="8.83203125" customWidth="1"/>
    <col min="6800" max="6800" width="8.83203125" customWidth="1"/>
    <col min="6805" max="6805" width="8.83203125" customWidth="1"/>
    <col min="6808" max="6808" width="8.83203125" customWidth="1"/>
    <col min="6810" max="6810" width="8.83203125" customWidth="1"/>
    <col min="6813" max="6813" width="8.83203125" customWidth="1"/>
    <col min="6816" max="6817" width="8.83203125" customWidth="1"/>
    <col min="6821" max="6821" width="8.83203125" customWidth="1"/>
    <col min="6823" max="6824" width="8.83203125" customWidth="1"/>
    <col min="6826" max="6829" width="8.83203125" customWidth="1"/>
    <col min="6832" max="6836" width="8.83203125" customWidth="1"/>
    <col min="6840" max="6844" width="8.83203125" customWidth="1"/>
    <col min="6848" max="6850" width="8.83203125" customWidth="1"/>
    <col min="6853" max="6853" width="8.83203125" customWidth="1"/>
    <col min="6856" max="6856" width="8.83203125" customWidth="1"/>
    <col min="6858" max="6858" width="8.83203125" customWidth="1"/>
    <col min="6860" max="6861" width="8.83203125" customWidth="1"/>
    <col min="6864" max="6865" width="8.83203125" customWidth="1"/>
    <col min="6869" max="6869" width="8.83203125" customWidth="1"/>
    <col min="6871" max="6876" width="8.83203125" customWidth="1"/>
    <col min="6880" max="6881" width="8.83203125" customWidth="1"/>
    <col min="6883" max="6884" width="8.83203125" customWidth="1"/>
    <col min="6888" max="6888" width="8.83203125" customWidth="1"/>
    <col min="6890" max="6891" width="8.83203125" customWidth="1"/>
    <col min="6893" max="6893" width="8.83203125" customWidth="1"/>
    <col min="6896" max="6897" width="8.83203125" customWidth="1"/>
    <col min="6901" max="6901" width="8.83203125" customWidth="1"/>
    <col min="6904" max="6906" width="8.83203125" customWidth="1"/>
    <col min="6908" max="6908" width="8.83203125" customWidth="1"/>
    <col min="6912" max="6913" width="8.83203125" customWidth="1"/>
    <col min="6917" max="6917" width="8.83203125" customWidth="1"/>
    <col min="6919" max="6924" width="8.83203125" customWidth="1"/>
    <col min="6926" max="6926" width="8.83203125" customWidth="1"/>
    <col min="6928" max="6928" width="8.83203125" customWidth="1"/>
    <col min="6930" max="6933" width="8.83203125" customWidth="1"/>
    <col min="6936" max="6940" width="8.83203125" customWidth="1"/>
    <col min="6944" max="6944" width="8.83203125" customWidth="1"/>
    <col min="6946" max="6946" width="8.83203125" customWidth="1"/>
    <col min="6948" max="6949" width="8.83203125" customWidth="1"/>
    <col min="6952" max="6953" width="8.83203125" customWidth="1"/>
    <col min="6955" max="6956" width="8.83203125" customWidth="1"/>
    <col min="6960" max="6960" width="8.83203125" customWidth="1"/>
    <col min="6962" max="6963" width="8.83203125" customWidth="1"/>
    <col min="6965" max="6966" width="8.83203125" customWidth="1"/>
    <col min="6968" max="6969" width="8.83203125" customWidth="1"/>
    <col min="6973" max="6973" width="8.83203125" customWidth="1"/>
    <col min="6976" max="6977" width="8.83203125" customWidth="1"/>
    <col min="6980" max="6981" width="8.83203125" customWidth="1"/>
    <col min="6984" max="6984" width="8.83203125" customWidth="1"/>
    <col min="6989" max="6989" width="8.83203125" customWidth="1"/>
    <col min="6992" max="6993" width="8.83203125" customWidth="1"/>
    <col min="6997" max="6997" width="8.83203125" customWidth="1"/>
    <col min="6999" max="7004" width="8.83203125" customWidth="1"/>
    <col min="7006" max="7006" width="8.83203125" customWidth="1"/>
    <col min="7008" max="7008" width="8.83203125" customWidth="1"/>
    <col min="7010" max="7010" width="8.83203125" customWidth="1"/>
    <col min="7013" max="7014" width="8.83203125" customWidth="1"/>
    <col min="7016" max="7016" width="8.83203125" customWidth="1"/>
    <col min="7018" max="7018" width="8.83203125" customWidth="1"/>
    <col min="7020" max="7020" width="8.83203125" customWidth="1"/>
    <col min="7022" max="7022" width="8.83203125" customWidth="1"/>
    <col min="7024" max="7025" width="8.83203125" customWidth="1"/>
    <col min="7029" max="7029" width="8.83203125" customWidth="1"/>
    <col min="7032" max="7032" width="8.83203125" customWidth="1"/>
    <col min="7034" max="7037" width="8.83203125" customWidth="1"/>
    <col min="7040" max="7042" width="8.83203125" customWidth="1"/>
    <col min="7044" max="7045" width="8.83203125" customWidth="1"/>
    <col min="7048" max="7049" width="8.83203125" customWidth="1"/>
    <col min="7051" max="7051" width="8.83203125" customWidth="1"/>
    <col min="7053" max="7053" width="8.83203125" customWidth="1"/>
    <col min="7056" max="7056" width="8.83203125" customWidth="1"/>
    <col min="7058" max="7058" width="8.83203125" customWidth="1"/>
    <col min="7060" max="7060" width="8.83203125" customWidth="1"/>
    <col min="7064" max="7064" width="8.83203125" customWidth="1"/>
    <col min="7067" max="7068" width="8.83203125" customWidth="1"/>
    <col min="7072" max="7074" width="8.83203125" customWidth="1"/>
    <col min="7076" max="7076" width="8.83203125" customWidth="1"/>
    <col min="7080" max="7080" width="8.83203125" customWidth="1"/>
    <col min="7082" max="7082" width="8.83203125" customWidth="1"/>
    <col min="7084" max="7085" width="8.83203125" customWidth="1"/>
    <col min="7088" max="7090" width="8.83203125" customWidth="1"/>
    <col min="7092" max="7093" width="8.83203125" customWidth="1"/>
    <col min="7096" max="7100" width="8.83203125" customWidth="1"/>
    <col min="7102" max="7102" width="8.83203125" customWidth="1"/>
    <col min="7104" max="7104" width="8.83203125" customWidth="1"/>
    <col min="7106" max="7109" width="8.83203125" customWidth="1"/>
    <col min="7112" max="7112" width="8.83203125" customWidth="1"/>
    <col min="7116" max="7117" width="8.83203125" customWidth="1"/>
    <col min="7120" max="7120" width="8.83203125" customWidth="1"/>
    <col min="7122" max="7122" width="8.83203125" customWidth="1"/>
    <col min="7124" max="7125" width="8.83203125" customWidth="1"/>
    <col min="7128" max="7129" width="8.83203125" customWidth="1"/>
    <col min="7131" max="7132" width="8.83203125" customWidth="1"/>
    <col min="7134" max="7134" width="8.83203125" customWidth="1"/>
    <col min="7136" max="7136" width="8.83203125" customWidth="1"/>
    <col min="7138" max="7138" width="8.83203125" customWidth="1"/>
    <col min="7140" max="7141" width="8.83203125" customWidth="1"/>
    <col min="7144" max="7144" width="8.83203125" customWidth="1"/>
    <col min="7147" max="7149" width="8.83203125" customWidth="1"/>
    <col min="7152" max="7154" width="8.83203125" customWidth="1"/>
    <col min="7156" max="7156" width="8.83203125" customWidth="1"/>
    <col min="7160" max="7162" width="8.83203125" customWidth="1"/>
    <col min="7167" max="7168" width="8.83203125" customWidth="1"/>
    <col min="7173" max="7173" width="8.83203125" customWidth="1"/>
    <col min="7175" max="7176" width="8.83203125" customWidth="1"/>
    <col min="7179" max="7179" width="8.83203125" customWidth="1"/>
    <col min="7181" max="7181" width="8.83203125" customWidth="1"/>
    <col min="7184" max="7184" width="8.83203125" customWidth="1"/>
    <col min="7186" max="7186" width="8.83203125" customWidth="1"/>
    <col min="7188" max="7189" width="8.83203125" customWidth="1"/>
    <col min="7192" max="7192" width="8.83203125" customWidth="1"/>
    <col min="7194" max="7195" width="8.83203125" customWidth="1"/>
    <col min="7200" max="7201" width="8.83203125" customWidth="1"/>
    <col min="7207" max="7209" width="8.83203125" customWidth="1"/>
    <col min="7211" max="7211" width="8.83203125" customWidth="1"/>
    <col min="7213" max="7216" width="8.83203125" customWidth="1"/>
    <col min="7218" max="7219" width="8.83203125" customWidth="1"/>
    <col min="7221" max="7224" width="8.83203125" customWidth="1"/>
    <col min="7226" max="7227" width="8.83203125" customWidth="1"/>
    <col min="7229" max="7232" width="8.83203125" customWidth="1"/>
    <col min="7234" max="7235" width="8.83203125" customWidth="1"/>
    <col min="7237" max="7240" width="8.83203125" customWidth="1"/>
    <col min="7242" max="7243" width="8.83203125" customWidth="1"/>
    <col min="7245" max="7248" width="8.83203125" customWidth="1"/>
    <col min="7250" max="7251" width="8.83203125" customWidth="1"/>
    <col min="7253" max="7258" width="8.83203125" customWidth="1"/>
    <col min="7263" max="7264" width="8.83203125" customWidth="1"/>
    <col min="7266" max="7269" width="8.83203125" customWidth="1"/>
    <col min="7272" max="7273" width="8.83203125" customWidth="1"/>
    <col min="7275" max="7276" width="8.83203125" customWidth="1"/>
    <col min="7280" max="7281" width="8.83203125" customWidth="1"/>
    <col min="7283" max="7284" width="8.83203125" customWidth="1"/>
    <col min="7288" max="7288" width="8.83203125" customWidth="1"/>
    <col min="7290" max="7293" width="8.83203125" customWidth="1"/>
    <col min="7296" max="7296" width="8.83203125" customWidth="1"/>
    <col min="7298" max="7299" width="8.83203125" customWidth="1"/>
    <col min="7304" max="7305" width="8.83203125" customWidth="1"/>
    <col min="7311" max="7313" width="8.83203125" customWidth="1"/>
    <col min="7315" max="7315" width="8.83203125" customWidth="1"/>
    <col min="7317" max="7320" width="8.83203125" customWidth="1"/>
    <col min="7322" max="7323" width="8.83203125" customWidth="1"/>
    <col min="7325" max="7328" width="8.83203125" customWidth="1"/>
    <col min="7330" max="7331" width="8.83203125" customWidth="1"/>
    <col min="7333" max="7336" width="8.83203125" customWidth="1"/>
    <col min="7338" max="7339" width="8.83203125" customWidth="1"/>
    <col min="7341" max="7344" width="8.83203125" customWidth="1"/>
    <col min="7346" max="7347" width="8.83203125" customWidth="1"/>
    <col min="7349" max="7352" width="8.83203125" customWidth="1"/>
    <col min="7354" max="7355" width="8.83203125" customWidth="1"/>
    <col min="7357" max="7360" width="8.83203125" customWidth="1"/>
    <col min="7362" max="7363" width="8.83203125" customWidth="1"/>
    <col min="7365" max="7370" width="8.83203125" customWidth="1"/>
    <col min="7375" max="7376" width="8.83203125" customWidth="1"/>
    <col min="7378" max="7379" width="8.83203125" customWidth="1"/>
    <col min="7381" max="7381" width="8.83203125" customWidth="1"/>
    <col min="7384" max="7385" width="8.83203125" customWidth="1"/>
    <col min="7389" max="7389" width="8.83203125" customWidth="1"/>
    <col min="7392" max="7394" width="8.83203125" customWidth="1"/>
    <col min="7396" max="7396" width="8.83203125" customWidth="1"/>
    <col min="7400" max="7400" width="8.83203125" customWidth="1"/>
    <col min="7402" max="7402" width="8.83203125" customWidth="1"/>
    <col min="7404" max="7405" width="8.83203125" customWidth="1"/>
    <col min="7408" max="7408" width="8.83203125" customWidth="1"/>
    <col min="7412" max="7413" width="8.83203125" customWidth="1"/>
    <col min="7416" max="7416" width="8.83203125" customWidth="1"/>
    <col min="7418" max="7418" width="8.83203125" customWidth="1"/>
    <col min="7420" max="7421" width="8.83203125" customWidth="1"/>
    <col min="7424" max="7425" width="8.83203125" customWidth="1"/>
    <col min="7427" max="7428" width="8.83203125" customWidth="1"/>
    <col min="7432" max="7433" width="8.83203125" customWidth="1"/>
    <col min="7439" max="7444" width="8.83203125" customWidth="1"/>
    <col min="7447" max="7450" width="8.83203125" customWidth="1"/>
    <col min="7455" max="7456" width="8.83203125" customWidth="1"/>
    <col min="7461" max="7461" width="8.83203125" customWidth="1"/>
    <col min="7463" max="7464" width="8.83203125" customWidth="1"/>
    <col min="7466" max="7467" width="8.83203125" customWidth="1"/>
    <col min="7469" max="7469" width="8.83203125" customWidth="1"/>
    <col min="7472" max="7473" width="8.83203125" customWidth="1"/>
    <col min="7477" max="7477" width="8.83203125" customWidth="1"/>
    <col min="7480" max="7482" width="8.83203125" customWidth="1"/>
    <col min="7484" max="7484" width="8.83203125" customWidth="1"/>
    <col min="7488" max="7488" width="8.83203125" customWidth="1"/>
    <col min="7490" max="7490" width="8.83203125" customWidth="1"/>
    <col min="7492" max="7493" width="8.83203125" customWidth="1"/>
    <col min="7496" max="7496" width="8.83203125" customWidth="1"/>
    <col min="7500" max="7501" width="8.83203125" customWidth="1"/>
    <col min="7504" max="7504" width="8.83203125" customWidth="1"/>
    <col min="7506" max="7506" width="8.83203125" customWidth="1"/>
    <col min="7508" max="7509" width="8.83203125" customWidth="1"/>
    <col min="7512" max="7513" width="8.83203125" customWidth="1"/>
    <col min="7515" max="7516" width="8.83203125" customWidth="1"/>
    <col min="7520" max="7521" width="8.83203125" customWidth="1"/>
    <col min="7527" max="7529" width="8.83203125" customWidth="1"/>
    <col min="7531" max="7531" width="8.83203125" customWidth="1"/>
    <col min="7533" max="7536" width="8.83203125" customWidth="1"/>
    <col min="7538" max="7539" width="8.83203125" customWidth="1"/>
    <col min="7541" max="7544" width="8.83203125" customWidth="1"/>
    <col min="7546" max="7547" width="8.83203125" customWidth="1"/>
    <col min="7549" max="7552" width="8.83203125" customWidth="1"/>
    <col min="7554" max="7555" width="8.83203125" customWidth="1"/>
    <col min="7557" max="7560" width="8.83203125" customWidth="1"/>
    <col min="7562" max="7563" width="8.83203125" customWidth="1"/>
    <col min="7565" max="7568" width="8.83203125" customWidth="1"/>
    <col min="7570" max="7571" width="8.83203125" customWidth="1"/>
    <col min="7573" max="7576" width="8.83203125" customWidth="1"/>
    <col min="7578" max="7579" width="8.83203125" customWidth="1"/>
    <col min="7581" max="7586" width="8.83203125" customWidth="1"/>
    <col min="7591" max="7592" width="8.83203125" customWidth="1"/>
    <col min="7594" max="7595" width="8.83203125" customWidth="1"/>
    <col min="7597" max="7597" width="8.83203125" customWidth="1"/>
    <col min="7600" max="7601" width="8.83203125" customWidth="1"/>
    <col min="7605" max="7605" width="8.83203125" customWidth="1"/>
    <col min="7608" max="7610" width="8.83203125" customWidth="1"/>
    <col min="7612" max="7612" width="8.83203125" customWidth="1"/>
    <col min="7616" max="7616" width="8.83203125" customWidth="1"/>
    <col min="7618" max="7618" width="8.83203125" customWidth="1"/>
    <col min="7620" max="7621" width="8.83203125" customWidth="1"/>
    <col min="7624" max="7624" width="8.83203125" customWidth="1"/>
    <col min="7628" max="7629" width="8.83203125" customWidth="1"/>
    <col min="7632" max="7632" width="8.83203125" customWidth="1"/>
    <col min="7634" max="7634" width="8.83203125" customWidth="1"/>
    <col min="7636" max="7637" width="8.83203125" customWidth="1"/>
    <col min="7640" max="7641" width="8.83203125" customWidth="1"/>
    <col min="7643" max="7644" width="8.83203125" customWidth="1"/>
    <col min="7648" max="7649" width="8.83203125" customWidth="1"/>
    <col min="7655" max="7660" width="8.83203125" customWidth="1"/>
    <col min="7663" max="7666" width="8.83203125" customWidth="1"/>
    <col min="7671" max="7672" width="8.83203125" customWidth="1"/>
    <col min="7677" max="7677" width="8.83203125" customWidth="1"/>
    <col min="7679" max="7680" width="8.83203125" customWidth="1"/>
    <col min="7682" max="7683" width="8.83203125" customWidth="1"/>
    <col min="7685" max="7685" width="8.83203125" customWidth="1"/>
    <col min="7688" max="7689" width="8.83203125" customWidth="1"/>
    <col min="7693" max="7693" width="8.83203125" customWidth="1"/>
    <col min="7696" max="7698" width="8.83203125" customWidth="1"/>
    <col min="7700" max="7700" width="8.83203125" customWidth="1"/>
    <col min="7704" max="7704" width="8.83203125" customWidth="1"/>
    <col min="7706" max="7706" width="8.83203125" customWidth="1"/>
    <col min="7708" max="7709" width="8.83203125" customWidth="1"/>
    <col min="7712" max="7712" width="8.83203125" customWidth="1"/>
    <col min="7716" max="7717" width="8.83203125" customWidth="1"/>
    <col min="7720" max="7720" width="8.83203125" customWidth="1"/>
    <col min="7722" max="7722" width="8.83203125" customWidth="1"/>
    <col min="7724" max="7725" width="8.83203125" customWidth="1"/>
    <col min="7728" max="7729" width="8.83203125" customWidth="1"/>
    <col min="7731" max="7732" width="8.83203125" customWidth="1"/>
    <col min="7736" max="7737" width="8.83203125" customWidth="1"/>
    <col min="7743" max="7745" width="8.83203125" customWidth="1"/>
    <col min="7747" max="7747" width="8.83203125" customWidth="1"/>
    <col min="7749" max="7752" width="8.83203125" customWidth="1"/>
    <col min="7754" max="7755" width="8.83203125" customWidth="1"/>
    <col min="7757" max="7760" width="8.83203125" customWidth="1"/>
    <col min="7762" max="7763" width="8.83203125" customWidth="1"/>
    <col min="7765" max="7768" width="8.83203125" customWidth="1"/>
    <col min="7770" max="7771" width="8.83203125" customWidth="1"/>
    <col min="7773" max="7776" width="8.83203125" customWidth="1"/>
    <col min="7778" max="7779" width="8.83203125" customWidth="1"/>
    <col min="7781" max="7784" width="8.83203125" customWidth="1"/>
    <col min="7786" max="7787" width="8.83203125" customWidth="1"/>
    <col min="7789" max="7792" width="8.83203125" customWidth="1"/>
    <col min="7794" max="7795" width="8.83203125" customWidth="1"/>
    <col min="7797" max="7802" width="8.83203125" customWidth="1"/>
    <col min="7807" max="7809" width="8.83203125" customWidth="1"/>
    <col min="7811" max="7812" width="8.83203125" customWidth="1"/>
    <col min="7816" max="7816" width="8.83203125" customWidth="1"/>
    <col min="7818" max="7818" width="8.83203125" customWidth="1"/>
    <col min="7820" max="7821" width="8.83203125" customWidth="1"/>
    <col min="7824" max="7824" width="8.83203125" customWidth="1"/>
    <col min="7826" max="7829" width="8.83203125" customWidth="1"/>
    <col min="7832" max="7834" width="8.83203125" customWidth="1"/>
    <col min="7837" max="7837" width="8.83203125" customWidth="1"/>
    <col min="7840" max="7841" width="8.83203125" customWidth="1"/>
    <col min="7847" max="7848" width="8.83203125" customWidth="1"/>
    <col min="7852" max="7852" width="8.83203125" customWidth="1"/>
    <col min="7855" max="7856" width="8.83203125" customWidth="1"/>
    <col min="7859" max="7860" width="8.83203125" customWidth="1"/>
    <col min="7863" max="7866" width="8.83203125" customWidth="1"/>
    <col min="7868" max="7868" width="8.83203125" customWidth="1"/>
    <col min="7871" max="7874" width="8.83203125" customWidth="1"/>
    <col min="7879" max="7880" width="8.83203125" customWidth="1"/>
    <col min="7885" max="7885" width="8.83203125" customWidth="1"/>
    <col min="7887" max="7889" width="8.83203125" customWidth="1"/>
    <col min="7891" max="7892" width="8.83203125" customWidth="1"/>
    <col min="7896" max="7896" width="8.83203125" customWidth="1"/>
    <col min="7898" max="7898" width="8.83203125" customWidth="1"/>
    <col min="7900" max="7901" width="8.83203125" customWidth="1"/>
    <col min="7904" max="7904" width="8.83203125" customWidth="1"/>
    <col min="7906" max="7909" width="8.83203125" customWidth="1"/>
    <col min="7912" max="7914" width="8.83203125" customWidth="1"/>
    <col min="7917" max="7917" width="8.83203125" customWidth="1"/>
    <col min="7920" max="7921" width="8.83203125" customWidth="1"/>
    <col min="7927" max="7929" width="8.83203125" customWidth="1"/>
    <col min="7931" max="7931" width="8.83203125" customWidth="1"/>
    <col min="7933" max="7936" width="8.83203125" customWidth="1"/>
    <col min="7938" max="7939" width="8.83203125" customWidth="1"/>
    <col min="7941" max="7944" width="8.83203125" customWidth="1"/>
    <col min="7946" max="7947" width="8.83203125" customWidth="1"/>
    <col min="7949" max="7952" width="8.83203125" customWidth="1"/>
    <col min="7954" max="7955" width="8.83203125" customWidth="1"/>
    <col min="7957" max="7960" width="8.83203125" customWidth="1"/>
    <col min="7962" max="7963" width="8.83203125" customWidth="1"/>
    <col min="7965" max="7968" width="8.83203125" customWidth="1"/>
    <col min="7970" max="7971" width="8.83203125" customWidth="1"/>
    <col min="7973" max="7976" width="8.83203125" customWidth="1"/>
    <col min="7978" max="7979" width="8.83203125" customWidth="1"/>
    <col min="7981" max="7986" width="8.83203125" customWidth="1"/>
    <col min="7991" max="7993" width="8.83203125" customWidth="1"/>
    <col min="7995" max="7996" width="8.83203125" customWidth="1"/>
    <col min="8000" max="8000" width="8.83203125" customWidth="1"/>
    <col min="8002" max="8002" width="8.83203125" customWidth="1"/>
    <col min="8004" max="8005" width="8.83203125" customWidth="1"/>
    <col min="8008" max="8008" width="8.83203125" customWidth="1"/>
    <col min="8010" max="8013" width="8.83203125" customWidth="1"/>
    <col min="8016" max="8018" width="8.83203125" customWidth="1"/>
    <col min="8021" max="8021" width="8.83203125" customWidth="1"/>
    <col min="8024" max="8025" width="8.83203125" customWidth="1"/>
    <col min="8031" max="8032" width="8.83203125" customWidth="1"/>
    <col min="8034" max="8034" width="8.83203125" customWidth="1"/>
    <col min="8036" max="8036" width="8.83203125" customWidth="1"/>
    <col min="8039" max="8040" width="8.83203125" customWidth="1"/>
    <col min="8044" max="8044" width="8.83203125" customWidth="1"/>
    <col min="8047" max="8049" width="8.83203125" customWidth="1"/>
    <col min="8052" max="8052" width="8.83203125" customWidth="1"/>
    <col min="8055" max="8058" width="8.83203125" customWidth="1"/>
    <col min="8063" max="8064" width="8.83203125" customWidth="1"/>
    <col min="8069" max="8069" width="8.83203125" customWidth="1"/>
    <col min="8071" max="8073" width="8.83203125" customWidth="1"/>
    <col min="8075" max="8076" width="8.83203125" customWidth="1"/>
    <col min="8080" max="8080" width="8.83203125" customWidth="1"/>
    <col min="8082" max="8082" width="8.83203125" customWidth="1"/>
    <col min="8084" max="8085" width="8.83203125" customWidth="1"/>
    <col min="8088" max="8088" width="8.83203125" customWidth="1"/>
    <col min="8090" max="8093" width="8.83203125" customWidth="1"/>
    <col min="8096" max="8098" width="8.83203125" customWidth="1"/>
    <col min="8101" max="8101" width="8.83203125" customWidth="1"/>
    <col min="8104" max="8105" width="8.83203125" customWidth="1"/>
    <col min="8111" max="8113" width="8.83203125" customWidth="1"/>
    <col min="8115" max="8115" width="8.83203125" customWidth="1"/>
    <col min="8117" max="8120" width="8.83203125" customWidth="1"/>
    <col min="8122" max="8123" width="8.83203125" customWidth="1"/>
    <col min="8125" max="8128" width="8.83203125" customWidth="1"/>
    <col min="8130" max="8131" width="8.83203125" customWidth="1"/>
    <col min="8133" max="8136" width="8.83203125" customWidth="1"/>
    <col min="8138" max="8139" width="8.83203125" customWidth="1"/>
    <col min="8141" max="8144" width="8.83203125" customWidth="1"/>
    <col min="8146" max="8147" width="8.83203125" customWidth="1"/>
    <col min="8149" max="8152" width="8.83203125" customWidth="1"/>
    <col min="8154" max="8155" width="8.83203125" customWidth="1"/>
    <col min="8157" max="8162" width="8.83203125" customWidth="1"/>
    <col min="8167" max="8168" width="8.83203125" customWidth="1"/>
    <col min="8173" max="8173" width="8.83203125" customWidth="1"/>
    <col min="8175" max="8176" width="8.83203125" customWidth="1"/>
    <col min="8178" max="8181" width="8.83203125" customWidth="1"/>
    <col min="8184" max="8185" width="8.83203125" customWidth="1"/>
    <col min="8187" max="8188" width="8.83203125" customWidth="1"/>
    <col min="8192" max="8193" width="8.83203125" customWidth="1"/>
    <col min="8195" max="8196" width="8.83203125" customWidth="1"/>
    <col min="8200" max="8200" width="8.83203125" customWidth="1"/>
    <col min="8202" max="8205" width="8.83203125" customWidth="1"/>
    <col min="8208" max="8208" width="8.83203125" customWidth="1"/>
    <col min="8210" max="8211" width="8.83203125" customWidth="1"/>
    <col min="8216" max="8217" width="8.83203125" customWidth="1"/>
    <col min="8223" max="8225" width="8.83203125" customWidth="1"/>
    <col min="8227" max="8227" width="8.83203125" customWidth="1"/>
    <col min="8229" max="8232" width="8.83203125" customWidth="1"/>
    <col min="8234" max="8235" width="8.83203125" customWidth="1"/>
    <col min="8237" max="8240" width="8.83203125" customWidth="1"/>
    <col min="8242" max="8243" width="8.83203125" customWidth="1"/>
    <col min="8245" max="8248" width="8.83203125" customWidth="1"/>
    <col min="8250" max="8251" width="8.83203125" customWidth="1"/>
    <col min="8253" max="8256" width="8.83203125" customWidth="1"/>
    <col min="8258" max="8259" width="8.83203125" customWidth="1"/>
    <col min="8261" max="8264" width="8.83203125" customWidth="1"/>
    <col min="8266" max="8267" width="8.83203125" customWidth="1"/>
    <col min="8269" max="8274" width="8.83203125" customWidth="1"/>
    <col min="8279" max="8280" width="8.83203125" customWidth="1"/>
    <col min="8283" max="8283" width="8.83203125" customWidth="1"/>
    <col min="8285" max="8285" width="8.83203125" customWidth="1"/>
    <col min="8288" max="8288" width="8.83203125" customWidth="1"/>
    <col min="8290" max="8290" width="8.83203125" customWidth="1"/>
    <col min="8292" max="8293" width="8.83203125" customWidth="1"/>
    <col min="8296" max="8296" width="8.83203125" customWidth="1"/>
    <col min="8298" max="8299" width="8.83203125" customWidth="1"/>
    <col min="8304" max="8305" width="8.83203125" customWidth="1"/>
    <col min="8311" max="8312" width="8.83203125" customWidth="1"/>
    <col min="8315" max="8317" width="8.83203125" customWidth="1"/>
    <col min="8320" max="8320" width="8.83203125" customWidth="1"/>
    <col min="8325" max="8325" width="8.83203125" customWidth="1"/>
    <col min="8328" max="8328" width="8.83203125" customWidth="1"/>
    <col min="8330" max="8330" width="8.83203125" customWidth="1"/>
    <col min="8333" max="8333" width="8.83203125" customWidth="1"/>
    <col min="8336" max="8337" width="8.83203125" customWidth="1"/>
    <col min="8341" max="8341" width="8.83203125" customWidth="1"/>
    <col min="8343" max="8344" width="8.83203125" customWidth="1"/>
    <col min="8346" max="8349" width="8.83203125" customWidth="1"/>
    <col min="8352" max="8356" width="8.83203125" customWidth="1"/>
    <col min="8360" max="8364" width="8.83203125" customWidth="1"/>
    <col min="8368" max="8370" width="8.83203125" customWidth="1"/>
    <col min="8373" max="8373" width="8.83203125" customWidth="1"/>
    <col min="8376" max="8376" width="8.83203125" customWidth="1"/>
    <col min="8378" max="8378" width="8.83203125" customWidth="1"/>
    <col min="8380" max="8381" width="8.83203125" customWidth="1"/>
    <col min="8384" max="8385" width="8.83203125" customWidth="1"/>
    <col min="8389" max="8389" width="8.83203125" customWidth="1"/>
    <col min="8391" max="8396" width="8.83203125" customWidth="1"/>
    <col min="8400" max="8401" width="8.83203125" customWidth="1"/>
    <col min="8403" max="8404" width="8.83203125" customWidth="1"/>
    <col min="8408" max="8408" width="8.83203125" customWidth="1"/>
    <col min="8410" max="8411" width="8.83203125" customWidth="1"/>
    <col min="8413" max="8413" width="8.83203125" customWidth="1"/>
    <col min="8416" max="8417" width="8.83203125" customWidth="1"/>
    <col min="8421" max="8421" width="8.83203125" customWidth="1"/>
    <col min="8424" max="8426" width="8.83203125" customWidth="1"/>
    <col min="8428" max="8428" width="8.83203125" customWidth="1"/>
    <col min="8432" max="8433" width="8.83203125" customWidth="1"/>
    <col min="8437" max="8437" width="8.83203125" customWidth="1"/>
    <col min="8439" max="8442" width="8.83203125" customWidth="1"/>
    <col min="8444" max="8444" width="8.83203125" customWidth="1"/>
    <col min="8448" max="8448" width="8.83203125" customWidth="1"/>
    <col min="8450" max="8451" width="8.83203125" customWidth="1"/>
    <col min="8453" max="8453" width="8.83203125" customWidth="1"/>
    <col min="8456" max="8456" width="8.83203125" customWidth="1"/>
    <col min="8459" max="8461" width="8.83203125" customWidth="1"/>
    <col min="8464" max="8464" width="8.83203125" customWidth="1"/>
    <col min="8467" max="8467" width="8.83203125" customWidth="1"/>
    <col min="8469" max="8469" width="8.83203125" customWidth="1"/>
    <col min="8472" max="8472" width="8.83203125" customWidth="1"/>
    <col min="8474" max="8474" width="8.83203125" customWidth="1"/>
    <col min="8476" max="8477" width="8.83203125" customWidth="1"/>
    <col min="8480" max="8482" width="8.83203125" customWidth="1"/>
    <col min="8484" max="8484" width="8.83203125" customWidth="1"/>
    <col min="8488" max="8489" width="8.83203125" customWidth="1"/>
    <col min="8493" max="8493" width="8.83203125" customWidth="1"/>
    <col min="8495" max="8496" width="8.83203125" customWidth="1"/>
    <col min="8499" max="8500" width="8.83203125" customWidth="1"/>
    <col min="8504" max="8506" width="8.83203125" customWidth="1"/>
    <col min="8508" max="8508" width="8.83203125" customWidth="1"/>
    <col min="8512" max="8512" width="8.83203125" customWidth="1"/>
    <col min="8514" max="8517" width="8.83203125" customWidth="1"/>
    <col min="8520" max="8522" width="8.83203125" customWidth="1"/>
    <col min="8524" max="8524" width="8.83203125" customWidth="1"/>
    <col min="8528" max="8528" width="8.83203125" customWidth="1"/>
    <col min="8530" max="8530" width="8.83203125" customWidth="1"/>
    <col min="8532" max="8533" width="8.83203125" customWidth="1"/>
    <col min="8536" max="8537" width="8.83203125" customWidth="1"/>
    <col min="8540" max="8542" width="8.83203125" customWidth="1"/>
    <col min="8544" max="8546" width="8.83203125" customWidth="1"/>
    <col min="8549" max="8549" width="8.83203125" customWidth="1"/>
    <col min="8552" max="8552" width="8.83203125" customWidth="1"/>
    <col min="8554" max="8557" width="8.83203125" customWidth="1"/>
    <col min="8560" max="8560" width="8.83203125" customWidth="1"/>
    <col min="8564" max="8565" width="8.83203125" customWidth="1"/>
    <col min="8568" max="8570" width="8.83203125" customWidth="1"/>
    <col min="8575" max="8576" width="8.83203125" customWidth="1"/>
    <col min="8581" max="8581" width="8.83203125" customWidth="1"/>
    <col min="8583" max="8584" width="8.83203125" customWidth="1"/>
    <col min="8587" max="8587" width="8.83203125" customWidth="1"/>
    <col min="8589" max="8589" width="8.83203125" customWidth="1"/>
    <col min="8592" max="8592" width="8.83203125" customWidth="1"/>
    <col min="8594" max="8594" width="8.83203125" customWidth="1"/>
    <col min="8596" max="8597" width="8.83203125" customWidth="1"/>
    <col min="8600" max="8600" width="8.83203125" customWidth="1"/>
    <col min="8602" max="8603" width="8.83203125" customWidth="1"/>
    <col min="8608" max="8609" width="8.83203125" customWidth="1"/>
    <col min="8615" max="8617" width="8.83203125" customWidth="1"/>
    <col min="8619" max="8619" width="8.83203125" customWidth="1"/>
    <col min="8621" max="8624" width="8.83203125" customWidth="1"/>
    <col min="8626" max="8627" width="8.83203125" customWidth="1"/>
    <col min="8629" max="8632" width="8.83203125" customWidth="1"/>
    <col min="8634" max="8635" width="8.83203125" customWidth="1"/>
    <col min="8637" max="8640" width="8.83203125" customWidth="1"/>
    <col min="8642" max="8643" width="8.83203125" customWidth="1"/>
    <col min="8645" max="8648" width="8.83203125" customWidth="1"/>
    <col min="8650" max="8651" width="8.83203125" customWidth="1"/>
    <col min="8653" max="8656" width="8.83203125" customWidth="1"/>
    <col min="8658" max="8659" width="8.83203125" customWidth="1"/>
    <col min="8661" max="8666" width="8.83203125" customWidth="1"/>
    <col min="8671" max="8672" width="8.83203125" customWidth="1"/>
    <col min="8674" max="8675" width="8.83203125" customWidth="1"/>
    <col min="8677" max="8677" width="8.83203125" customWidth="1"/>
    <col min="8680" max="8681" width="8.83203125" customWidth="1"/>
    <col min="8685" max="8685" width="8.83203125" customWidth="1"/>
    <col min="8688" max="8690" width="8.83203125" customWidth="1"/>
    <col min="8692" max="8692" width="8.83203125" customWidth="1"/>
    <col min="8696" max="8696" width="8.83203125" customWidth="1"/>
    <col min="8698" max="8698" width="8.83203125" customWidth="1"/>
    <col min="8700" max="8701" width="8.83203125" customWidth="1"/>
    <col min="8704" max="8704" width="8.83203125" customWidth="1"/>
    <col min="8708" max="8709" width="8.83203125" customWidth="1"/>
    <col min="8712" max="8712" width="8.83203125" customWidth="1"/>
    <col min="8714" max="8714" width="8.83203125" customWidth="1"/>
    <col min="8716" max="8717" width="8.83203125" customWidth="1"/>
    <col min="8720" max="8721" width="8.83203125" customWidth="1"/>
    <col min="8723" max="8724" width="8.83203125" customWidth="1"/>
    <col min="8728" max="8729" width="8.83203125" customWidth="1"/>
    <col min="8735" max="8740" width="8.83203125" customWidth="1"/>
    <col min="8743" max="8746" width="8.83203125" customWidth="1"/>
    <col min="8751" max="8752" width="8.83203125" customWidth="1"/>
    <col min="8757" max="8757" width="8.83203125" customWidth="1"/>
    <col min="8759" max="8760" width="8.83203125" customWidth="1"/>
    <col min="8762" max="8763" width="8.83203125" customWidth="1"/>
    <col min="8765" max="8765" width="8.83203125" customWidth="1"/>
    <col min="8768" max="8769" width="8.83203125" customWidth="1"/>
    <col min="8773" max="8773" width="8.83203125" customWidth="1"/>
    <col min="8776" max="8778" width="8.83203125" customWidth="1"/>
    <col min="8780" max="8780" width="8.83203125" customWidth="1"/>
    <col min="8784" max="8784" width="8.83203125" customWidth="1"/>
    <col min="8786" max="8786" width="8.83203125" customWidth="1"/>
    <col min="8788" max="8789" width="8.83203125" customWidth="1"/>
    <col min="8792" max="8792" width="8.83203125" customWidth="1"/>
    <col min="8796" max="8797" width="8.83203125" customWidth="1"/>
    <col min="8800" max="8800" width="8.83203125" customWidth="1"/>
    <col min="8802" max="8802" width="8.83203125" customWidth="1"/>
    <col min="8804" max="8805" width="8.83203125" customWidth="1"/>
    <col min="8808" max="8809" width="8.83203125" customWidth="1"/>
    <col min="8811" max="8812" width="8.83203125" customWidth="1"/>
    <col min="8816" max="8817" width="8.83203125" customWidth="1"/>
    <col min="8823" max="8825" width="8.83203125" customWidth="1"/>
    <col min="8827" max="8827" width="8.83203125" customWidth="1"/>
    <col min="8829" max="8832" width="8.83203125" customWidth="1"/>
    <col min="8834" max="8835" width="8.83203125" customWidth="1"/>
    <col min="8837" max="8840" width="8.83203125" customWidth="1"/>
    <col min="8842" max="8843" width="8.83203125" customWidth="1"/>
    <col min="8845" max="8848" width="8.83203125" customWidth="1"/>
    <col min="8850" max="8851" width="8.83203125" customWidth="1"/>
    <col min="8853" max="8856" width="8.83203125" customWidth="1"/>
    <col min="8858" max="8859" width="8.83203125" customWidth="1"/>
    <col min="8861" max="8866" width="8.83203125" customWidth="1"/>
    <col min="8871" max="8872" width="8.83203125" customWidth="1"/>
    <col min="8877" max="8877" width="8.83203125" customWidth="1"/>
    <col min="8879" max="8882" width="8.83203125" customWidth="1"/>
    <col min="8884" max="8885" width="8.83203125" customWidth="1"/>
    <col min="8888" max="8888" width="8.83203125" customWidth="1"/>
    <col min="8890" max="8891" width="8.83203125" customWidth="1"/>
    <col min="8893" max="8893" width="8.83203125" customWidth="1"/>
    <col min="8896" max="8896" width="8.83203125" customWidth="1"/>
    <col min="8899" max="8901" width="8.83203125" customWidth="1"/>
    <col min="8904" max="8906" width="8.83203125" customWidth="1"/>
    <col min="8908" max="8908" width="8.83203125" customWidth="1"/>
    <col min="8912" max="8913" width="8.83203125" customWidth="1"/>
    <col min="8919" max="8921" width="8.83203125" customWidth="1"/>
    <col min="8923" max="8923" width="8.83203125" customWidth="1"/>
    <col min="8925" max="8928" width="8.83203125" customWidth="1"/>
    <col min="8930" max="8931" width="8.83203125" customWidth="1"/>
    <col min="8933" max="8936" width="8.83203125" customWidth="1"/>
    <col min="8938" max="8939" width="8.83203125" customWidth="1"/>
    <col min="8941" max="8944" width="8.83203125" customWidth="1"/>
    <col min="8946" max="8947" width="8.83203125" customWidth="1"/>
    <col min="8949" max="8954" width="8.83203125" customWidth="1"/>
    <col min="8959" max="8960" width="8.83203125" customWidth="1"/>
    <col min="8965" max="8965" width="8.83203125" customWidth="1"/>
    <col min="8967" max="8968" width="8.83203125" customWidth="1"/>
    <col min="8970" max="8973" width="8.83203125" customWidth="1"/>
    <col min="8976" max="8977" width="8.83203125" customWidth="1"/>
    <col min="8979" max="8980" width="8.83203125" customWidth="1"/>
    <col min="8984" max="8985" width="8.83203125" customWidth="1"/>
    <col min="8987" max="8988" width="8.83203125" customWidth="1"/>
    <col min="8992" max="8992" width="8.83203125" customWidth="1"/>
    <col min="8994" max="8997" width="8.83203125" customWidth="1"/>
    <col min="9000" max="9000" width="8.83203125" customWidth="1"/>
    <col min="9002" max="9003" width="8.83203125" customWidth="1"/>
    <col min="9008" max="9009" width="8.83203125" customWidth="1"/>
    <col min="9015" max="9017" width="8.83203125" customWidth="1"/>
    <col min="9019" max="9019" width="8.83203125" customWidth="1"/>
    <col min="9021" max="9024" width="8.83203125" customWidth="1"/>
    <col min="9026" max="9027" width="8.83203125" customWidth="1"/>
    <col min="9029" max="9032" width="8.83203125" customWidth="1"/>
    <col min="9034" max="9035" width="8.83203125" customWidth="1"/>
    <col min="9037" max="9042" width="8.83203125" customWidth="1"/>
    <col min="9047" max="9048" width="8.83203125" customWidth="1"/>
    <col min="9053" max="9053" width="8.83203125" customWidth="1"/>
    <col min="9055" max="9058" width="8.83203125" customWidth="1"/>
    <col min="9060" max="9061" width="8.83203125" customWidth="1"/>
    <col min="9064" max="9064" width="8.83203125" customWidth="1"/>
    <col min="9066" max="9067" width="8.83203125" customWidth="1"/>
    <col min="9069" max="9069" width="8.83203125" customWidth="1"/>
    <col min="9072" max="9072" width="8.83203125" customWidth="1"/>
    <col min="9075" max="9077" width="8.83203125" customWidth="1"/>
    <col min="9080" max="9082" width="8.83203125" customWidth="1"/>
    <col min="9084" max="9084" width="8.83203125" customWidth="1"/>
    <col min="9088" max="9089" width="8.83203125" customWidth="1"/>
    <col min="9095" max="9097" width="8.83203125" customWidth="1"/>
    <col min="9099" max="9099" width="8.83203125" customWidth="1"/>
    <col min="9101" max="9104" width="8.83203125" customWidth="1"/>
    <col min="9106" max="9107" width="8.83203125" customWidth="1"/>
    <col min="9109" max="9112" width="8.83203125" customWidth="1"/>
    <col min="9114" max="9115" width="8.83203125" customWidth="1"/>
    <col min="9117" max="9122" width="8.83203125" customWidth="1"/>
    <col min="9127" max="9128" width="8.83203125" customWidth="1"/>
    <col min="9131" max="9131" width="8.83203125" customWidth="1"/>
    <col min="9133" max="9133" width="8.83203125" customWidth="1"/>
    <col min="9136" max="9136" width="8.83203125" customWidth="1"/>
    <col min="9138" max="9138" width="8.83203125" customWidth="1"/>
    <col min="9140" max="9141" width="8.83203125" customWidth="1"/>
    <col min="9144" max="9144" width="8.83203125" customWidth="1"/>
    <col min="9146" max="9147" width="8.83203125" customWidth="1"/>
    <col min="9152" max="9153" width="8.83203125" customWidth="1"/>
    <col min="9159" max="9160" width="8.83203125" customWidth="1"/>
    <col min="9163" max="9165" width="8.83203125" customWidth="1"/>
    <col min="9168" max="9168" width="8.83203125" customWidth="1"/>
    <col min="9173" max="9173" width="8.83203125" customWidth="1"/>
    <col min="9176" max="9176" width="8.83203125" customWidth="1"/>
    <col min="9178" max="9178" width="8.83203125" customWidth="1"/>
    <col min="9181" max="9181" width="8.83203125" customWidth="1"/>
    <col min="9184" max="9185" width="8.83203125" customWidth="1"/>
    <col min="9189" max="9189" width="8.83203125" customWidth="1"/>
    <col min="9191" max="9192" width="8.83203125" customWidth="1"/>
    <col min="9194" max="9197" width="8.83203125" customWidth="1"/>
    <col min="9200" max="9204" width="8.83203125" customWidth="1"/>
    <col min="9208" max="9212" width="8.83203125" customWidth="1"/>
    <col min="9216" max="9218" width="8.83203125" customWidth="1"/>
    <col min="9221" max="9221" width="8.83203125" customWidth="1"/>
    <col min="9224" max="9224" width="8.83203125" customWidth="1"/>
    <col min="9226" max="9226" width="8.83203125" customWidth="1"/>
    <col min="9228" max="9229" width="8.83203125" customWidth="1"/>
    <col min="9232" max="9233" width="8.83203125" customWidth="1"/>
    <col min="9237" max="9237" width="8.83203125" customWidth="1"/>
    <col min="9239" max="9244" width="8.83203125" customWidth="1"/>
    <col min="9248" max="9249" width="8.83203125" customWidth="1"/>
    <col min="9251" max="9252" width="8.83203125" customWidth="1"/>
    <col min="9256" max="9256" width="8.83203125" customWidth="1"/>
    <col min="9258" max="9259" width="8.83203125" customWidth="1"/>
    <col min="9261" max="9261" width="8.83203125" customWidth="1"/>
    <col min="9264" max="9265" width="8.83203125" customWidth="1"/>
    <col min="9269" max="9269" width="8.83203125" customWidth="1"/>
    <col min="9272" max="9274" width="8.83203125" customWidth="1"/>
    <col min="9276" max="9276" width="8.83203125" customWidth="1"/>
    <col min="9280" max="9281" width="8.83203125" customWidth="1"/>
    <col min="9285" max="9285" width="8.83203125" customWidth="1"/>
    <col min="9287" max="9292" width="8.83203125" customWidth="1"/>
    <col min="9294" max="9294" width="8.83203125" customWidth="1"/>
    <col min="9296" max="9296" width="8.83203125" customWidth="1"/>
    <col min="9298" max="9301" width="8.83203125" customWidth="1"/>
    <col min="9304" max="9308" width="8.83203125" customWidth="1"/>
    <col min="9312" max="9312" width="8.83203125" customWidth="1"/>
    <col min="9314" max="9314" width="8.83203125" customWidth="1"/>
    <col min="9316" max="9317" width="8.83203125" customWidth="1"/>
    <col min="9320" max="9321" width="8.83203125" customWidth="1"/>
    <col min="9323" max="9324" width="8.83203125" customWidth="1"/>
    <col min="9328" max="9328" width="8.83203125" customWidth="1"/>
    <col min="9330" max="9331" width="8.83203125" customWidth="1"/>
    <col min="9333" max="9334" width="8.83203125" customWidth="1"/>
    <col min="9336" max="9337" width="8.83203125" customWidth="1"/>
    <col min="9341" max="9341" width="8.83203125" customWidth="1"/>
    <col min="9344" max="9345" width="8.83203125" customWidth="1"/>
    <col min="9348" max="9349" width="8.83203125" customWidth="1"/>
    <col min="9352" max="9352" width="8.83203125" customWidth="1"/>
    <col min="9357" max="9357" width="8.83203125" customWidth="1"/>
    <col min="9360" max="9361" width="8.83203125" customWidth="1"/>
    <col min="9365" max="9365" width="8.83203125" customWidth="1"/>
    <col min="9367" max="9372" width="8.83203125" customWidth="1"/>
    <col min="9374" max="9374" width="8.83203125" customWidth="1"/>
    <col min="9376" max="9376" width="8.83203125" customWidth="1"/>
    <col min="9378" max="9378" width="8.83203125" customWidth="1"/>
    <col min="9381" max="9382" width="8.83203125" customWidth="1"/>
    <col min="9384" max="9384" width="8.83203125" customWidth="1"/>
    <col min="9386" max="9386" width="8.83203125" customWidth="1"/>
    <col min="9388" max="9388" width="8.83203125" customWidth="1"/>
    <col min="9390" max="9390" width="8.83203125" customWidth="1"/>
    <col min="9392" max="9393" width="8.83203125" customWidth="1"/>
    <col min="9397" max="9397" width="8.83203125" customWidth="1"/>
    <col min="9400" max="9400" width="8.83203125" customWidth="1"/>
    <col min="9402" max="9405" width="8.83203125" customWidth="1"/>
    <col min="9408" max="9410" width="8.83203125" customWidth="1"/>
    <col min="9412" max="9413" width="8.83203125" customWidth="1"/>
    <col min="9416" max="9417" width="8.83203125" customWidth="1"/>
    <col min="9419" max="9419" width="8.83203125" customWidth="1"/>
    <col min="9421" max="9421" width="8.83203125" customWidth="1"/>
    <col min="9424" max="9424" width="8.83203125" customWidth="1"/>
    <col min="9426" max="9426" width="8.83203125" customWidth="1"/>
    <col min="9428" max="9428" width="8.83203125" customWidth="1"/>
    <col min="9432" max="9432" width="8.83203125" customWidth="1"/>
    <col min="9435" max="9436" width="8.83203125" customWidth="1"/>
    <col min="9440" max="9442" width="8.83203125" customWidth="1"/>
    <col min="9444" max="9444" width="8.83203125" customWidth="1"/>
    <col min="9448" max="9448" width="8.83203125" customWidth="1"/>
    <col min="9450" max="9450" width="8.83203125" customWidth="1"/>
    <col min="9452" max="9453" width="8.83203125" customWidth="1"/>
    <col min="9456" max="9458" width="8.83203125" customWidth="1"/>
    <col min="9460" max="9461" width="8.83203125" customWidth="1"/>
    <col min="9464" max="9468" width="8.83203125" customWidth="1"/>
    <col min="9470" max="9470" width="8.83203125" customWidth="1"/>
    <col min="9472" max="9472" width="8.83203125" customWidth="1"/>
    <col min="9474" max="9477" width="8.83203125" customWidth="1"/>
    <col min="9480" max="9484" width="8.83203125" customWidth="1"/>
    <col min="9488" max="9488" width="8.83203125" customWidth="1"/>
    <col min="9490" max="9490" width="8.83203125" customWidth="1"/>
    <col min="9492" max="9493" width="8.83203125" customWidth="1"/>
    <col min="9496" max="9497" width="8.83203125" customWidth="1"/>
    <col min="9499" max="9500" width="8.83203125" customWidth="1"/>
    <col min="9504" max="9505" width="8.83203125" customWidth="1"/>
    <col min="9507" max="9508" width="8.83203125" customWidth="1"/>
    <col min="9510" max="9510" width="8.83203125" customWidth="1"/>
    <col min="9512" max="9512" width="8.83203125" customWidth="1"/>
    <col min="9514" max="9514" width="8.83203125" customWidth="1"/>
    <col min="9516" max="9517" width="8.83203125" customWidth="1"/>
    <col min="9520" max="9520" width="8.83203125" customWidth="1"/>
    <col min="9523" max="9525" width="8.83203125" customWidth="1"/>
    <col min="9528" max="9530" width="8.83203125" customWidth="1"/>
    <col min="9532" max="9532" width="8.83203125" customWidth="1"/>
    <col min="9536" max="9538" width="8.83203125" customWidth="1"/>
    <col min="9543" max="9544" width="8.83203125" customWidth="1"/>
    <col min="9549" max="9549" width="8.83203125" customWidth="1"/>
    <col min="9551" max="9552" width="8.83203125" customWidth="1"/>
    <col min="9555" max="9555" width="8.83203125" customWidth="1"/>
    <col min="9557" max="9557" width="8.83203125" customWidth="1"/>
    <col min="9560" max="9560" width="8.83203125" customWidth="1"/>
    <col min="9562" max="9562" width="8.83203125" customWidth="1"/>
    <col min="9564" max="9565" width="8.83203125" customWidth="1"/>
    <col min="9568" max="9568" width="8.83203125" customWidth="1"/>
    <col min="9570" max="9571" width="8.83203125" customWidth="1"/>
    <col min="9576" max="9577" width="8.83203125" customWidth="1"/>
    <col min="9583" max="9585" width="8.83203125" customWidth="1"/>
    <col min="9587" max="9587" width="8.83203125" customWidth="1"/>
    <col min="9589" max="9592" width="8.83203125" customWidth="1"/>
    <col min="9594" max="9595" width="8.83203125" customWidth="1"/>
    <col min="9597" max="9600" width="8.83203125" customWidth="1"/>
    <col min="9602" max="9603" width="8.83203125" customWidth="1"/>
    <col min="9605" max="9610" width="8.83203125" customWidth="1"/>
    <col min="9615" max="9618" width="8.83203125" customWidth="1"/>
    <col min="9620" max="9621" width="8.83203125" customWidth="1"/>
    <col min="9624" max="9624" width="8.83203125" customWidth="1"/>
    <col min="9626" max="9627" width="8.83203125" customWidth="1"/>
    <col min="9629" max="9629" width="8.83203125" customWidth="1"/>
    <col min="9632" max="9632" width="8.83203125" customWidth="1"/>
    <col min="9635" max="9637" width="8.83203125" customWidth="1"/>
    <col min="9640" max="9642" width="8.83203125" customWidth="1"/>
    <col min="9644" max="9644" width="8.83203125" customWidth="1"/>
    <col min="9648" max="9649" width="8.83203125" customWidth="1"/>
    <col min="9655" max="9657" width="8.83203125" customWidth="1"/>
    <col min="9659" max="9659" width="8.83203125" customWidth="1"/>
    <col min="9661" max="9664" width="8.83203125" customWidth="1"/>
    <col min="9666" max="9667" width="8.83203125" customWidth="1"/>
    <col min="9669" max="9672" width="8.83203125" customWidth="1"/>
    <col min="9674" max="9675" width="8.83203125" customWidth="1"/>
    <col min="9677" max="9680" width="8.83203125" customWidth="1"/>
    <col min="9682" max="9683" width="8.83203125" customWidth="1"/>
    <col min="9685" max="9690" width="8.83203125" customWidth="1"/>
    <col min="9695" max="9696" width="8.83203125" customWidth="1"/>
    <col min="9699" max="9699" width="8.83203125" customWidth="1"/>
    <col min="9701" max="9701" width="8.83203125" customWidth="1"/>
    <col min="9704" max="9704" width="8.83203125" customWidth="1"/>
    <col min="9706" max="9706" width="8.83203125" customWidth="1"/>
    <col min="9708" max="9709" width="8.83203125" customWidth="1"/>
    <col min="9712" max="9712" width="8.83203125" customWidth="1"/>
    <col min="9714" max="9715" width="8.83203125" customWidth="1"/>
    <col min="9720" max="9721" width="8.83203125" customWidth="1"/>
    <col min="9727" max="9728" width="8.83203125" customWidth="1"/>
    <col min="9731" max="9733" width="8.83203125" customWidth="1"/>
    <col min="9736" max="9736" width="8.83203125" customWidth="1"/>
    <col min="9741" max="9741" width="8.83203125" customWidth="1"/>
    <col min="9744" max="9744" width="8.83203125" customWidth="1"/>
    <col min="9746" max="9746" width="8.83203125" customWidth="1"/>
    <col min="9749" max="9749" width="8.83203125" customWidth="1"/>
    <col min="9752" max="9753" width="8.83203125" customWidth="1"/>
    <col min="9757" max="9757" width="8.83203125" customWidth="1"/>
    <col min="9759" max="9760" width="8.83203125" customWidth="1"/>
    <col min="9762" max="9765" width="8.83203125" customWidth="1"/>
    <col min="9768" max="9772" width="8.83203125" customWidth="1"/>
    <col min="9776" max="9780" width="8.83203125" customWidth="1"/>
    <col min="9784" max="9786" width="8.83203125" customWidth="1"/>
    <col min="9789" max="9789" width="8.83203125" customWidth="1"/>
    <col min="9792" max="9792" width="8.83203125" customWidth="1"/>
    <col min="9794" max="9794" width="8.83203125" customWidth="1"/>
    <col min="9796" max="9797" width="8.83203125" customWidth="1"/>
    <col min="9800" max="9801" width="8.83203125" customWidth="1"/>
    <col min="9805" max="9805" width="8.83203125" customWidth="1"/>
    <col min="9807" max="9812" width="8.83203125" customWidth="1"/>
    <col min="9816" max="9817" width="8.83203125" customWidth="1"/>
    <col min="9819" max="9820" width="8.83203125" customWidth="1"/>
    <col min="9824" max="9824" width="8.83203125" customWidth="1"/>
    <col min="9826" max="9827" width="8.83203125" customWidth="1"/>
    <col min="9829" max="9829" width="8.83203125" customWidth="1"/>
    <col min="9832" max="9833" width="8.83203125" customWidth="1"/>
    <col min="9837" max="9837" width="8.83203125" customWidth="1"/>
    <col min="9840" max="9842" width="8.83203125" customWidth="1"/>
    <col min="9844" max="9844" width="8.83203125" customWidth="1"/>
    <col min="9848" max="9849" width="8.83203125" customWidth="1"/>
    <col min="9853" max="9853" width="8.83203125" customWidth="1"/>
    <col min="9855" max="9858" width="8.83203125" customWidth="1"/>
    <col min="9860" max="9860" width="8.83203125" customWidth="1"/>
    <col min="9864" max="9864" width="8.83203125" customWidth="1"/>
    <col min="9866" max="9867" width="8.83203125" customWidth="1"/>
    <col min="9869" max="9869" width="8.83203125" customWidth="1"/>
    <col min="9872" max="9872" width="8.83203125" customWidth="1"/>
    <col min="9875" max="9877" width="8.83203125" customWidth="1"/>
    <col min="9880" max="9880" width="8.83203125" customWidth="1"/>
    <col min="9883" max="9883" width="8.83203125" customWidth="1"/>
    <col min="9885" max="9885" width="8.83203125" customWidth="1"/>
    <col min="9888" max="9888" width="8.83203125" customWidth="1"/>
    <col min="9890" max="9890" width="8.83203125" customWidth="1"/>
    <col min="9892" max="9893" width="8.83203125" customWidth="1"/>
    <col min="9896" max="9898" width="8.83203125" customWidth="1"/>
    <col min="9900" max="9900" width="8.83203125" customWidth="1"/>
    <col min="9904" max="9905" width="8.83203125" customWidth="1"/>
    <col min="9909" max="9909" width="8.83203125" customWidth="1"/>
    <col min="9911" max="9912" width="8.83203125" customWidth="1"/>
    <col min="9915" max="9917" width="8.83203125" customWidth="1"/>
    <col min="9920" max="9921" width="8.83203125" customWidth="1"/>
    <col min="9923" max="9924" width="8.83203125" customWidth="1"/>
    <col min="9928" max="9928" width="8.83203125" customWidth="1"/>
    <col min="9930" max="9930" width="8.83203125" customWidth="1"/>
    <col min="9932" max="9933" width="8.83203125" customWidth="1"/>
    <col min="9936" max="9936" width="8.83203125" customWidth="1"/>
    <col min="9938" max="9941" width="8.83203125" customWidth="1"/>
    <col min="9944" max="9946" width="8.83203125" customWidth="1"/>
    <col min="9948" max="9948" width="8.83203125" customWidth="1"/>
    <col min="9952" max="9952" width="8.83203125" customWidth="1"/>
    <col min="9957" max="9957" width="8.83203125" customWidth="1"/>
    <col min="9960" max="9961" width="8.83203125" customWidth="1"/>
    <col min="9963" max="9964" width="8.83203125" customWidth="1"/>
    <col min="9968" max="9970" width="8.83203125" customWidth="1"/>
    <col min="9975" max="9976" width="8.83203125" customWidth="1"/>
    <col min="9981" max="9981" width="8.83203125" customWidth="1"/>
    <col min="9983" max="9984" width="8.83203125" customWidth="1"/>
    <col min="9987" max="9987" width="8.83203125" customWidth="1"/>
    <col min="9989" max="9989" width="8.83203125" customWidth="1"/>
    <col min="9992" max="9992" width="8.83203125" customWidth="1"/>
    <col min="9994" max="9994" width="8.83203125" customWidth="1"/>
    <col min="9996" max="9997" width="8.83203125" customWidth="1"/>
    <col min="10000" max="10000" width="8.83203125" customWidth="1"/>
    <col min="10002" max="10003" width="8.83203125" customWidth="1"/>
    <col min="10008" max="10009" width="8.83203125" customWidth="1"/>
    <col min="10015" max="10017" width="8.83203125" customWidth="1"/>
    <col min="10019" max="10019" width="8.83203125" customWidth="1"/>
    <col min="10021" max="10024" width="8.83203125" customWidth="1"/>
    <col min="10026" max="10027" width="8.83203125" customWidth="1"/>
    <col min="10029" max="10032" width="8.83203125" customWidth="1"/>
    <col min="10034" max="10035" width="8.83203125" customWidth="1"/>
    <col min="10037" max="10040" width="8.83203125" customWidth="1"/>
    <col min="10042" max="10043" width="8.83203125" customWidth="1"/>
    <col min="10045" max="10050" width="8.83203125" customWidth="1"/>
    <col min="10055" max="10056" width="8.83203125" customWidth="1"/>
    <col min="10059" max="10060" width="8.83203125" customWidth="1"/>
    <col min="10064" max="10066" width="8.83203125" customWidth="1"/>
    <col min="10068" max="10068" width="8.83203125" customWidth="1"/>
    <col min="10072" max="10073" width="8.83203125" customWidth="1"/>
    <col min="10075" max="10076" width="8.83203125" customWidth="1"/>
    <col min="10080" max="10080" width="8.83203125" customWidth="1"/>
    <col min="10082" max="10083" width="8.83203125" customWidth="1"/>
    <col min="10085" max="10085" width="8.83203125" customWidth="1"/>
    <col min="10088" max="10089" width="8.83203125" customWidth="1"/>
    <col min="10093" max="10093" width="8.83203125" customWidth="1"/>
    <col min="10096" max="10096" width="8.83203125" customWidth="1"/>
    <col min="10100" max="10101" width="8.83203125" customWidth="1"/>
    <col min="10104" max="10105" width="8.83203125" customWidth="1"/>
    <col min="10111" max="10112" width="8.83203125" customWidth="1"/>
    <col min="10115" max="10117" width="8.83203125" customWidth="1"/>
    <col min="10120" max="10120" width="8.83203125" customWidth="1"/>
    <col min="10125" max="10125" width="8.83203125" customWidth="1"/>
    <col min="10128" max="10128" width="8.83203125" customWidth="1"/>
    <col min="10130" max="10130" width="8.83203125" customWidth="1"/>
    <col min="10133" max="10133" width="8.83203125" customWidth="1"/>
    <col min="10136" max="10137" width="8.83203125" customWidth="1"/>
    <col min="10141" max="10141" width="8.83203125" customWidth="1"/>
    <col min="10143" max="10144" width="8.83203125" customWidth="1"/>
    <col min="10146" max="10149" width="8.83203125" customWidth="1"/>
    <col min="10152" max="10156" width="8.83203125" customWidth="1"/>
    <col min="10160" max="10164" width="8.83203125" customWidth="1"/>
    <col min="10168" max="10170" width="8.83203125" customWidth="1"/>
    <col min="10173" max="10173" width="8.83203125" customWidth="1"/>
    <col min="10176" max="10176" width="8.83203125" customWidth="1"/>
    <col min="10178" max="10178" width="8.83203125" customWidth="1"/>
    <col min="10180" max="10181" width="8.83203125" customWidth="1"/>
    <col min="10184" max="10185" width="8.83203125" customWidth="1"/>
    <col min="10189" max="10189" width="8.83203125" customWidth="1"/>
    <col min="10191" max="10193" width="8.83203125" customWidth="1"/>
    <col min="10195" max="10195" width="8.83203125" customWidth="1"/>
    <col min="10197" max="10197" width="8.83203125" customWidth="1"/>
    <col min="10200" max="10200" width="8.83203125" customWidth="1"/>
    <col min="10205" max="10205" width="8.83203125" customWidth="1"/>
    <col min="10208" max="10209" width="8.83203125" customWidth="1"/>
    <col min="10211" max="10213" width="8.83203125" customWidth="1"/>
    <col min="10216" max="10218" width="8.83203125" customWidth="1"/>
    <col min="10220" max="10220" width="8.83203125" customWidth="1"/>
    <col min="10224" max="10224" width="8.83203125" customWidth="1"/>
    <col min="10226" max="10227" width="8.83203125" customWidth="1"/>
    <col min="10229" max="10229" width="8.83203125" customWidth="1"/>
    <col min="10232" max="10232" width="8.83203125" customWidth="1"/>
    <col min="10235" max="10237" width="8.83203125" customWidth="1"/>
    <col min="10240" max="10240" width="8.83203125" customWidth="1"/>
    <col min="10243" max="10243" width="8.83203125" customWidth="1"/>
    <col min="10245" max="10245" width="8.83203125" customWidth="1"/>
    <col min="10248" max="10248" width="8.83203125" customWidth="1"/>
    <col min="10250" max="10250" width="8.83203125" customWidth="1"/>
    <col min="10252" max="10253" width="8.83203125" customWidth="1"/>
    <col min="10256" max="10258" width="8.83203125" customWidth="1"/>
    <col min="10260" max="10260" width="8.83203125" customWidth="1"/>
    <col min="10264" max="10266" width="8.83203125" customWidth="1"/>
    <col min="10271" max="10272" width="8.83203125" customWidth="1"/>
    <col min="10277" max="10277" width="8.83203125" customWidth="1"/>
    <col min="10279" max="10280" width="8.83203125" customWidth="1"/>
    <col min="10283" max="10284" width="8.83203125" customWidth="1"/>
    <col min="10288" max="10290" width="8.83203125" customWidth="1"/>
    <col min="10292" max="10292" width="8.83203125" customWidth="1"/>
    <col min="10296" max="10297" width="8.83203125" customWidth="1"/>
    <col min="10299" max="10300" width="8.83203125" customWidth="1"/>
    <col min="10304" max="10304" width="8.83203125" customWidth="1"/>
    <col min="10306" max="10307" width="8.83203125" customWidth="1"/>
    <col min="10309" max="10309" width="8.83203125" customWidth="1"/>
    <col min="10312" max="10313" width="8.83203125" customWidth="1"/>
    <col min="10317" max="10317" width="8.83203125" customWidth="1"/>
    <col min="10320" max="10320" width="8.83203125" customWidth="1"/>
    <col min="10324" max="10325" width="8.83203125" customWidth="1"/>
    <col min="10328" max="10329" width="8.83203125" customWidth="1"/>
    <col min="10335" max="10337" width="8.83203125" customWidth="1"/>
    <col min="10339" max="10339" width="8.83203125" customWidth="1"/>
    <col min="10341" max="10344" width="8.83203125" customWidth="1"/>
    <col min="10346" max="10347" width="8.83203125" customWidth="1"/>
    <col min="10349" max="10352" width="8.83203125" customWidth="1"/>
    <col min="10354" max="10355" width="8.83203125" customWidth="1"/>
    <col min="10357" max="10360" width="8.83203125" customWidth="1"/>
    <col min="10362" max="10363" width="8.83203125" customWidth="1"/>
    <col min="10365" max="10370" width="8.83203125" customWidth="1"/>
    <col min="10375" max="10376" width="8.83203125" customWidth="1"/>
    <col min="10379" max="10379" width="8.83203125" customWidth="1"/>
    <col min="10381" max="10381" width="8.83203125" customWidth="1"/>
    <col min="10384" max="10384" width="8.83203125" customWidth="1"/>
    <col min="10386" max="10386" width="8.83203125" customWidth="1"/>
    <col min="10388" max="10389" width="8.83203125" customWidth="1"/>
    <col min="10392" max="10392" width="8.83203125" customWidth="1"/>
    <col min="10394" max="10395" width="8.83203125" customWidth="1"/>
    <col min="10400" max="10401" width="8.83203125" customWidth="1"/>
    <col min="10407" max="10408" width="8.83203125" customWidth="1"/>
    <col min="10411" max="10413" width="8.83203125" customWidth="1"/>
    <col min="10416" max="10416" width="8.83203125" customWidth="1"/>
    <col min="10421" max="10421" width="8.83203125" customWidth="1"/>
    <col min="10424" max="10424" width="8.83203125" customWidth="1"/>
    <col min="10426" max="10426" width="8.83203125" customWidth="1"/>
    <col min="10429" max="10429" width="8.83203125" customWidth="1"/>
    <col min="10432" max="10433" width="8.83203125" customWidth="1"/>
    <col min="10437" max="10437" width="8.83203125" customWidth="1"/>
    <col min="10439" max="10440" width="8.83203125" customWidth="1"/>
    <col min="10442" max="10445" width="8.83203125" customWidth="1"/>
    <col min="10448" max="10452" width="8.83203125" customWidth="1"/>
    <col min="10456" max="10460" width="8.83203125" customWidth="1"/>
    <col min="10464" max="10466" width="8.83203125" customWidth="1"/>
    <col min="10469" max="10469" width="8.83203125" customWidth="1"/>
    <col min="10472" max="10472" width="8.83203125" customWidth="1"/>
    <col min="10474" max="10474" width="8.83203125" customWidth="1"/>
    <col min="10476" max="10477" width="8.83203125" customWidth="1"/>
    <col min="10480" max="10481" width="8.83203125" customWidth="1"/>
    <col min="10485" max="10485" width="8.83203125" customWidth="1"/>
    <col min="10487" max="10492" width="8.83203125" customWidth="1"/>
    <col min="10496" max="10497" width="8.83203125" customWidth="1"/>
    <col min="10499" max="10500" width="8.83203125" customWidth="1"/>
    <col min="10504" max="10504" width="8.83203125" customWidth="1"/>
    <col min="10506" max="10507" width="8.83203125" customWidth="1"/>
    <col min="10509" max="10509" width="8.83203125" customWidth="1"/>
    <col min="10512" max="10513" width="8.83203125" customWidth="1"/>
    <col min="10517" max="10517" width="8.83203125" customWidth="1"/>
    <col min="10520" max="10522" width="8.83203125" customWidth="1"/>
    <col min="10524" max="10524" width="8.83203125" customWidth="1"/>
    <col min="10528" max="10529" width="8.83203125" customWidth="1"/>
    <col min="10533" max="10533" width="8.83203125" customWidth="1"/>
    <col min="10535" max="10538" width="8.83203125" customWidth="1"/>
    <col min="10540" max="10540" width="8.83203125" customWidth="1"/>
    <col min="10544" max="10544" width="8.83203125" customWidth="1"/>
    <col min="10546" max="10547" width="8.83203125" customWidth="1"/>
    <col min="10549" max="10549" width="8.83203125" customWidth="1"/>
    <col min="10552" max="10552" width="8.83203125" customWidth="1"/>
    <col min="10555" max="10557" width="8.83203125" customWidth="1"/>
    <col min="10560" max="10560" width="8.83203125" customWidth="1"/>
    <col min="10563" max="10563" width="8.83203125" customWidth="1"/>
    <col min="10565" max="10565" width="8.83203125" customWidth="1"/>
    <col min="10568" max="10568" width="8.83203125" customWidth="1"/>
    <col min="10570" max="10570" width="8.83203125" customWidth="1"/>
    <col min="10572" max="10573" width="8.83203125" customWidth="1"/>
    <col min="10576" max="10578" width="8.83203125" customWidth="1"/>
    <col min="10580" max="10580" width="8.83203125" customWidth="1"/>
    <col min="10584" max="10585" width="8.83203125" customWidth="1"/>
    <col min="10589" max="10589" width="8.83203125" customWidth="1"/>
    <col min="10591" max="10592" width="8.83203125" customWidth="1"/>
    <col min="10594" max="10595" width="8.83203125" customWidth="1"/>
    <col min="10597" max="10597" width="8.83203125" customWidth="1"/>
    <col min="10600" max="10602" width="8.83203125" customWidth="1"/>
    <col min="10604" max="10604" width="8.83203125" customWidth="1"/>
    <col min="10608" max="10608" width="8.83203125" customWidth="1"/>
    <col min="10610" max="10610" width="8.83203125" customWidth="1"/>
    <col min="10612" max="10613" width="8.83203125" customWidth="1"/>
    <col min="10616" max="10616" width="8.83203125" customWidth="1"/>
    <col min="10618" max="10618" width="8.83203125" customWidth="1"/>
    <col min="10621" max="10621" width="8.83203125" customWidth="1"/>
    <col min="10624" max="10624" width="8.83203125" customWidth="1"/>
    <col min="10626" max="10630" width="8.83203125" customWidth="1"/>
    <col min="10632" max="10633" width="8.83203125" customWidth="1"/>
    <col min="10635" max="10636" width="8.83203125" customWidth="1"/>
    <col min="10640" max="10641" width="8.83203125" customWidth="1"/>
    <col min="10643" max="10644" width="8.83203125" customWidth="1"/>
    <col min="10648" max="10648" width="8.83203125" customWidth="1"/>
    <col min="10650" max="10653" width="8.83203125" customWidth="1"/>
    <col min="10656" max="10656" width="8.83203125" customWidth="1"/>
    <col min="10658" max="10659" width="8.83203125" customWidth="1"/>
    <col min="10664" max="10666" width="8.83203125" customWidth="1"/>
    <col min="10671" max="10672" width="8.83203125" customWidth="1"/>
    <col min="10677" max="10677" width="8.83203125" customWidth="1"/>
    <col min="10679" max="10680" width="8.83203125" customWidth="1"/>
    <col min="10683" max="10683" width="8.83203125" customWidth="1"/>
    <col min="10685" max="10685" width="8.83203125" customWidth="1"/>
    <col min="10688" max="10688" width="8.83203125" customWidth="1"/>
    <col min="10690" max="10690" width="8.83203125" customWidth="1"/>
    <col min="10692" max="10693" width="8.83203125" customWidth="1"/>
    <col min="10696" max="10696" width="8.83203125" customWidth="1"/>
    <col min="10698" max="10699" width="8.83203125" customWidth="1"/>
    <col min="10704" max="10705" width="8.83203125" customWidth="1"/>
    <col min="10711" max="10713" width="8.83203125" customWidth="1"/>
    <col min="10715" max="10715" width="8.83203125" customWidth="1"/>
    <col min="10717" max="10720" width="8.83203125" customWidth="1"/>
    <col min="10722" max="10723" width="8.83203125" customWidth="1"/>
    <col min="10725" max="10728" width="8.83203125" customWidth="1"/>
    <col min="10730" max="10731" width="8.83203125" customWidth="1"/>
    <col min="10733" max="10736" width="8.83203125" customWidth="1"/>
    <col min="10738" max="10739" width="8.83203125" customWidth="1"/>
    <col min="10741" max="10746" width="8.83203125" customWidth="1"/>
    <col min="10751" max="10752" width="8.83203125" customWidth="1"/>
    <col min="10754" max="10757" width="8.83203125" customWidth="1"/>
    <col min="10760" max="10761" width="8.83203125" customWidth="1"/>
    <col min="10763" max="10764" width="8.83203125" customWidth="1"/>
    <col min="10768" max="10769" width="8.83203125" customWidth="1"/>
    <col min="10771" max="10772" width="8.83203125" customWidth="1"/>
    <col min="10776" max="10776" width="8.83203125" customWidth="1"/>
    <col min="10778" max="10781" width="8.83203125" customWidth="1"/>
    <col min="10784" max="10784" width="8.83203125" customWidth="1"/>
    <col min="10786" max="10787" width="8.83203125" customWidth="1"/>
    <col min="10792" max="10793" width="8.83203125" customWidth="1"/>
    <col min="10799" max="10801" width="8.83203125" customWidth="1"/>
    <col min="10803" max="10803" width="8.83203125" customWidth="1"/>
    <col min="10805" max="10808" width="8.83203125" customWidth="1"/>
    <col min="10810" max="10811" width="8.83203125" customWidth="1"/>
    <col min="10813" max="10816" width="8.83203125" customWidth="1"/>
    <col min="10818" max="10819" width="8.83203125" customWidth="1"/>
    <col min="10821" max="10824" width="8.83203125" customWidth="1"/>
    <col min="10826" max="10827" width="8.83203125" customWidth="1"/>
    <col min="10829" max="10832" width="8.83203125" customWidth="1"/>
    <col min="10834" max="10835" width="8.83203125" customWidth="1"/>
    <col min="10837" max="10842" width="8.83203125" customWidth="1"/>
    <col min="10847" max="10850" width="8.83203125" customWidth="1"/>
    <col min="10852" max="10853" width="8.83203125" customWidth="1"/>
    <col min="10856" max="10856" width="8.83203125" customWidth="1"/>
    <col min="10858" max="10859" width="8.83203125" customWidth="1"/>
    <col min="10861" max="10861" width="8.83203125" customWidth="1"/>
    <col min="10864" max="10864" width="8.83203125" customWidth="1"/>
    <col min="10867" max="10869" width="8.83203125" customWidth="1"/>
    <col min="10872" max="10874" width="8.83203125" customWidth="1"/>
    <col min="10876" max="10876" width="8.83203125" customWidth="1"/>
    <col min="10880" max="10881" width="8.83203125" customWidth="1"/>
    <col min="10887" max="10889" width="8.83203125" customWidth="1"/>
    <col min="10891" max="10891" width="8.83203125" customWidth="1"/>
    <col min="10893" max="10896" width="8.83203125" customWidth="1"/>
    <col min="10898" max="10899" width="8.83203125" customWidth="1"/>
    <col min="10901" max="10904" width="8.83203125" customWidth="1"/>
    <col min="10906" max="10907" width="8.83203125" customWidth="1"/>
    <col min="10909" max="10912" width="8.83203125" customWidth="1"/>
    <col min="10914" max="10915" width="8.83203125" customWidth="1"/>
    <col min="10917" max="10920" width="8.83203125" customWidth="1"/>
    <col min="10922" max="10923" width="8.83203125" customWidth="1"/>
    <col min="10925" max="10928" width="8.83203125" customWidth="1"/>
    <col min="10930" max="10931" width="8.83203125" customWidth="1"/>
    <col min="10933" max="10938" width="8.83203125" customWidth="1"/>
    <col min="10943" max="10944" width="8.83203125" customWidth="1"/>
    <col min="10947" max="10947" width="8.83203125" customWidth="1"/>
    <col min="10949" max="10949" width="8.83203125" customWidth="1"/>
    <col min="10952" max="10952" width="8.83203125" customWidth="1"/>
    <col min="10954" max="10954" width="8.83203125" customWidth="1"/>
    <col min="10956" max="10957" width="8.83203125" customWidth="1"/>
    <col min="10960" max="10960" width="8.83203125" customWidth="1"/>
    <col min="10962" max="10963" width="8.83203125" customWidth="1"/>
    <col min="10968" max="10969" width="8.83203125" customWidth="1"/>
    <col min="10975" max="10976" width="8.83203125" customWidth="1"/>
    <col min="10979" max="10981" width="8.83203125" customWidth="1"/>
    <col min="10984" max="10984" width="8.83203125" customWidth="1"/>
    <col min="10989" max="10989" width="8.83203125" customWidth="1"/>
    <col min="10992" max="10992" width="8.83203125" customWidth="1"/>
    <col min="10994" max="10994" width="8.83203125" customWidth="1"/>
    <col min="10997" max="10997" width="8.83203125" customWidth="1"/>
    <col min="11000" max="11001" width="8.83203125" customWidth="1"/>
    <col min="11005" max="11005" width="8.83203125" customWidth="1"/>
    <col min="11007" max="11008" width="8.83203125" customWidth="1"/>
    <col min="11010" max="11013" width="8.83203125" customWidth="1"/>
    <col min="11016" max="11020" width="8.83203125" customWidth="1"/>
    <col min="11024" max="11028" width="8.83203125" customWidth="1"/>
    <col min="11032" max="11034" width="8.83203125" customWidth="1"/>
    <col min="11037" max="11037" width="8.83203125" customWidth="1"/>
    <col min="11040" max="11040" width="8.83203125" customWidth="1"/>
    <col min="11042" max="11042" width="8.83203125" customWidth="1"/>
    <col min="11044" max="11045" width="8.83203125" customWidth="1"/>
    <col min="11048" max="11049" width="8.83203125" customWidth="1"/>
    <col min="11053" max="11053" width="8.83203125" customWidth="1"/>
    <col min="11055" max="11060" width="8.83203125" customWidth="1"/>
    <col min="11064" max="11065" width="8.83203125" customWidth="1"/>
    <col min="11067" max="11068" width="8.83203125" customWidth="1"/>
    <col min="11072" max="11072" width="8.83203125" customWidth="1"/>
    <col min="11074" max="11075" width="8.83203125" customWidth="1"/>
    <col min="11077" max="11077" width="8.83203125" customWidth="1"/>
    <col min="11080" max="11081" width="8.83203125" customWidth="1"/>
    <col min="11085" max="11085" width="8.83203125" customWidth="1"/>
    <col min="11088" max="11090" width="8.83203125" customWidth="1"/>
    <col min="11092" max="11092" width="8.83203125" customWidth="1"/>
    <col min="11096" max="11097" width="8.83203125" customWidth="1"/>
    <col min="11101" max="11101" width="8.83203125" customWidth="1"/>
    <col min="11103" max="11108" width="8.83203125" customWidth="1"/>
    <col min="11110" max="11110" width="8.83203125" customWidth="1"/>
    <col min="11112" max="11112" width="8.83203125" customWidth="1"/>
    <col min="11114" max="11117" width="8.83203125" customWidth="1"/>
    <col min="11120" max="11124" width="8.83203125" customWidth="1"/>
    <col min="11128" max="11128" width="8.83203125" customWidth="1"/>
    <col min="11130" max="11130" width="8.83203125" customWidth="1"/>
    <col min="11132" max="11133" width="8.83203125" customWidth="1"/>
    <col min="11136" max="11137" width="8.83203125" customWidth="1"/>
    <col min="11139" max="11140" width="8.83203125" customWidth="1"/>
    <col min="11144" max="11144" width="8.83203125" customWidth="1"/>
    <col min="11146" max="11147" width="8.83203125" customWidth="1"/>
    <col min="11149" max="11150" width="8.83203125" customWidth="1"/>
    <col min="11152" max="11153" width="8.83203125" customWidth="1"/>
    <col min="11157" max="11157" width="8.83203125" customWidth="1"/>
    <col min="11160" max="11161" width="8.83203125" customWidth="1"/>
    <col min="11164" max="11165" width="8.83203125" customWidth="1"/>
    <col min="11168" max="11168" width="8.83203125" customWidth="1"/>
    <col min="11173" max="11173" width="8.83203125" customWidth="1"/>
    <col min="11176" max="11177" width="8.83203125" customWidth="1"/>
    <col min="11181" max="11181" width="8.83203125" customWidth="1"/>
    <col min="11183" max="11188" width="8.83203125" customWidth="1"/>
    <col min="11190" max="11190" width="8.83203125" customWidth="1"/>
    <col min="11192" max="11192" width="8.83203125" customWidth="1"/>
    <col min="11194" max="11194" width="8.83203125" customWidth="1"/>
    <col min="11197" max="11198" width="8.83203125" customWidth="1"/>
    <col min="11200" max="11200" width="8.83203125" customWidth="1"/>
    <col min="11202" max="11202" width="8.83203125" customWidth="1"/>
    <col min="11204" max="11204" width="8.83203125" customWidth="1"/>
    <col min="11206" max="11206" width="8.83203125" customWidth="1"/>
    <col min="11208" max="11209" width="8.83203125" customWidth="1"/>
    <col min="11213" max="11213" width="8.83203125" customWidth="1"/>
    <col min="11216" max="11216" width="8.83203125" customWidth="1"/>
    <col min="11218" max="11221" width="8.83203125" customWidth="1"/>
    <col min="11224" max="11226" width="8.83203125" customWidth="1"/>
    <col min="11228" max="11229" width="8.83203125" customWidth="1"/>
    <col min="11232" max="11233" width="8.83203125" customWidth="1"/>
    <col min="11235" max="11235" width="8.83203125" customWidth="1"/>
    <col min="11237" max="11237" width="8.83203125" customWidth="1"/>
    <col min="11240" max="11240" width="8.83203125" customWidth="1"/>
    <col min="11242" max="11242" width="8.83203125" customWidth="1"/>
    <col min="11244" max="11244" width="8.83203125" customWidth="1"/>
    <col min="11248" max="11248" width="8.83203125" customWidth="1"/>
    <col min="11251" max="11252" width="8.83203125" customWidth="1"/>
    <col min="11256" max="11258" width="8.83203125" customWidth="1"/>
    <col min="11260" max="11260" width="8.83203125" customWidth="1"/>
    <col min="11264" max="11264" width="8.83203125" customWidth="1"/>
    <col min="11266" max="11266" width="8.83203125" customWidth="1"/>
    <col min="11268" max="11269" width="8.83203125" customWidth="1"/>
    <col min="11272" max="11274" width="8.83203125" customWidth="1"/>
    <col min="11276" max="11277" width="8.83203125" customWidth="1"/>
    <col min="11280" max="11284" width="8.83203125" customWidth="1"/>
    <col min="11286" max="11286" width="8.83203125" customWidth="1"/>
    <col min="11288" max="11288" width="8.83203125" customWidth="1"/>
    <col min="11290" max="11293" width="8.83203125" customWidth="1"/>
    <col min="11296" max="11300" width="8.83203125" customWidth="1"/>
    <col min="11304" max="11304" width="8.83203125" customWidth="1"/>
    <col min="11306" max="11306" width="8.83203125" customWidth="1"/>
    <col min="11308" max="11309" width="8.83203125" customWidth="1"/>
    <col min="11312" max="11313" width="8.83203125" customWidth="1"/>
    <col min="11315" max="11316" width="8.83203125" customWidth="1"/>
    <col min="11320" max="11321" width="8.83203125" customWidth="1"/>
    <col min="11323" max="11324" width="8.83203125" customWidth="1"/>
    <col min="11326" max="11326" width="8.83203125" customWidth="1"/>
    <col min="11328" max="11328" width="8.83203125" customWidth="1"/>
    <col min="11330" max="11330" width="8.83203125" customWidth="1"/>
    <col min="11332" max="11333" width="8.83203125" customWidth="1"/>
    <col min="11336" max="11336" width="8.83203125" customWidth="1"/>
    <col min="11339" max="11341" width="8.83203125" customWidth="1"/>
    <col min="11344" max="11346" width="8.83203125" customWidth="1"/>
    <col min="11348" max="11348" width="8.83203125" customWidth="1"/>
    <col min="11352" max="11354" width="8.83203125" customWidth="1"/>
    <col min="11359" max="11360" width="8.83203125" customWidth="1"/>
    <col min="11365" max="11365" width="8.83203125" customWidth="1"/>
    <col min="11367" max="11368" width="8.83203125" customWidth="1"/>
    <col min="11371" max="11371" width="8.83203125" customWidth="1"/>
    <col min="11373" max="11373" width="8.83203125" customWidth="1"/>
    <col min="11376" max="11376" width="8.83203125" customWidth="1"/>
    <col min="11378" max="11378" width="8.83203125" customWidth="1"/>
    <col min="11380" max="11381" width="8.83203125" customWidth="1"/>
    <col min="11384" max="11384" width="8.83203125" customWidth="1"/>
    <col min="11386" max="11387" width="8.83203125" customWidth="1"/>
    <col min="11392" max="11393" width="8.83203125" customWidth="1"/>
    <col min="11399" max="11401" width="8.83203125" customWidth="1"/>
    <col min="11403" max="11403" width="8.83203125" customWidth="1"/>
    <col min="11405" max="11408" width="8.83203125" customWidth="1"/>
    <col min="11410" max="11411" width="8.83203125" customWidth="1"/>
    <col min="11413" max="11416" width="8.83203125" customWidth="1"/>
    <col min="11418" max="11419" width="8.83203125" customWidth="1"/>
    <col min="11421" max="11424" width="8.83203125" customWidth="1"/>
    <col min="11426" max="11427" width="8.83203125" customWidth="1"/>
    <col min="11429" max="11432" width="8.83203125" customWidth="1"/>
    <col min="11434" max="11435" width="8.83203125" customWidth="1"/>
    <col min="11437" max="11440" width="8.83203125" customWidth="1"/>
    <col min="11442" max="11443" width="8.83203125" customWidth="1"/>
    <col min="11445" max="11450" width="8.83203125" customWidth="1"/>
    <col min="11455" max="11456" width="8.83203125" customWidth="1"/>
    <col min="11458" max="11461" width="8.83203125" customWidth="1"/>
    <col min="11464" max="11465" width="8.83203125" customWidth="1"/>
    <col min="11467" max="11468" width="8.83203125" customWidth="1"/>
    <col min="11472" max="11473" width="8.83203125" customWidth="1"/>
    <col min="11475" max="11476" width="8.83203125" customWidth="1"/>
    <col min="11480" max="11480" width="8.83203125" customWidth="1"/>
    <col min="11482" max="11485" width="8.83203125" customWidth="1"/>
    <col min="11488" max="11488" width="8.83203125" customWidth="1"/>
    <col min="11490" max="11491" width="8.83203125" customWidth="1"/>
    <col min="11496" max="11497" width="8.83203125" customWidth="1"/>
    <col min="11503" max="11505" width="8.83203125" customWidth="1"/>
    <col min="11507" max="11507" width="8.83203125" customWidth="1"/>
    <col min="11509" max="11512" width="8.83203125" customWidth="1"/>
    <col min="11514" max="11515" width="8.83203125" customWidth="1"/>
    <col min="11517" max="11520" width="8.83203125" customWidth="1"/>
    <col min="11522" max="11523" width="8.83203125" customWidth="1"/>
    <col min="11525" max="11528" width="8.83203125" customWidth="1"/>
    <col min="11530" max="11531" width="8.83203125" customWidth="1"/>
    <col min="11533" max="11536" width="8.83203125" customWidth="1"/>
    <col min="11538" max="11539" width="8.83203125" customWidth="1"/>
    <col min="11541" max="11544" width="8.83203125" customWidth="1"/>
    <col min="11546" max="11547" width="8.83203125" customWidth="1"/>
    <col min="11549" max="11552" width="8.83203125" customWidth="1"/>
    <col min="11554" max="11555" width="8.83203125" customWidth="1"/>
    <col min="11557" max="11562" width="8.83203125" customWidth="1"/>
    <col min="11567" max="11569" width="8.83203125" customWidth="1"/>
    <col min="11571" max="11572" width="8.83203125" customWidth="1"/>
    <col min="11576" max="11576" width="8.83203125" customWidth="1"/>
    <col min="11578" max="11578" width="8.83203125" customWidth="1"/>
    <col min="11580" max="11581" width="8.83203125" customWidth="1"/>
    <col min="11584" max="11584" width="8.83203125" customWidth="1"/>
    <col min="11586" max="11589" width="8.83203125" customWidth="1"/>
    <col min="11592" max="11594" width="8.83203125" customWidth="1"/>
    <col min="11597" max="11597" width="8.83203125" customWidth="1"/>
    <col min="11600" max="11601" width="8.83203125" customWidth="1"/>
    <col min="11607" max="11608" width="8.83203125" customWidth="1"/>
    <col min="11610" max="11610" width="8.83203125" customWidth="1"/>
    <col min="11613" max="11613" width="8.83203125" customWidth="1"/>
    <col min="11615" max="11616" width="8.83203125" customWidth="1"/>
    <col min="11618" max="11620" width="8.83203125" customWidth="1"/>
    <col min="11623" max="11627" width="8.83203125" customWidth="1"/>
    <col min="11631" max="11634" width="8.83203125" customWidth="1"/>
    <col min="11639" max="11640" width="8.83203125" customWidth="1"/>
    <col min="11645" max="11645" width="8.83203125" customWidth="1"/>
    <col min="11647" max="11649" width="8.83203125" customWidth="1"/>
    <col min="11651" max="11652" width="8.83203125" customWidth="1"/>
    <col min="11656" max="11656" width="8.83203125" customWidth="1"/>
    <col min="11658" max="11658" width="8.83203125" customWidth="1"/>
    <col min="11660" max="11661" width="8.83203125" customWidth="1"/>
    <col min="11664" max="11664" width="8.83203125" customWidth="1"/>
    <col min="11666" max="11669" width="8.83203125" customWidth="1"/>
    <col min="11672" max="11674" width="8.83203125" customWidth="1"/>
    <col min="11677" max="11677" width="8.83203125" customWidth="1"/>
    <col min="11680" max="11681" width="8.83203125" customWidth="1"/>
    <col min="11687" max="11689" width="8.83203125" customWidth="1"/>
    <col min="11691" max="11691" width="8.83203125" customWidth="1"/>
    <col min="11693" max="11696" width="8.83203125" customWidth="1"/>
    <col min="11698" max="11699" width="8.83203125" customWidth="1"/>
    <col min="11701" max="11704" width="8.83203125" customWidth="1"/>
    <col min="11706" max="11707" width="8.83203125" customWidth="1"/>
    <col min="11709" max="11712" width="8.83203125" customWidth="1"/>
    <col min="11714" max="11715" width="8.83203125" customWidth="1"/>
    <col min="11717" max="11720" width="8.83203125" customWidth="1"/>
    <col min="11722" max="11723" width="8.83203125" customWidth="1"/>
    <col min="11725" max="11728" width="8.83203125" customWidth="1"/>
    <col min="11730" max="11731" width="8.83203125" customWidth="1"/>
    <col min="11733" max="11736" width="8.83203125" customWidth="1"/>
    <col min="11738" max="11739" width="8.83203125" customWidth="1"/>
    <col min="11741" max="11746" width="8.83203125" customWidth="1"/>
    <col min="11751" max="11753" width="8.83203125" customWidth="1"/>
    <col min="11755" max="11756" width="8.83203125" customWidth="1"/>
    <col min="11760" max="11760" width="8.83203125" customWidth="1"/>
    <col min="11762" max="11762" width="8.83203125" customWidth="1"/>
    <col min="11764" max="11765" width="8.83203125" customWidth="1"/>
    <col min="11768" max="11768" width="8.83203125" customWidth="1"/>
    <col min="11770" max="11773" width="8.83203125" customWidth="1"/>
    <col min="11776" max="11778" width="8.83203125" customWidth="1"/>
    <col min="11781" max="11781" width="8.83203125" customWidth="1"/>
    <col min="11784" max="11785" width="8.83203125" customWidth="1"/>
    <col min="11791" max="11792" width="8.83203125" customWidth="1"/>
    <col min="11794" max="11794" width="8.83203125" customWidth="1"/>
    <col min="11797" max="11797" width="8.83203125" customWidth="1"/>
    <col min="11799" max="11800" width="8.83203125" customWidth="1"/>
    <col min="11802" max="11804" width="8.83203125" customWidth="1"/>
    <col min="11807" max="11811" width="8.83203125" customWidth="1"/>
    <col min="11815" max="11818" width="8.83203125" customWidth="1"/>
    <col min="11823" max="11824" width="8.83203125" customWidth="1"/>
    <col min="11829" max="11829" width="8.83203125" customWidth="1"/>
    <col min="11831" max="11833" width="8.83203125" customWidth="1"/>
    <col min="11835" max="11836" width="8.83203125" customWidth="1"/>
    <col min="11840" max="11840" width="8.83203125" customWidth="1"/>
    <col min="11842" max="11842" width="8.83203125" customWidth="1"/>
    <col min="11844" max="11845" width="8.83203125" customWidth="1"/>
    <col min="11848" max="11848" width="8.83203125" customWidth="1"/>
    <col min="11850" max="11853" width="8.83203125" customWidth="1"/>
    <col min="11856" max="11858" width="8.83203125" customWidth="1"/>
    <col min="11861" max="11861" width="8.83203125" customWidth="1"/>
    <col min="11864" max="11865" width="8.83203125" customWidth="1"/>
    <col min="11871" max="11873" width="8.83203125" customWidth="1"/>
    <col min="11875" max="11875" width="8.83203125" customWidth="1"/>
    <col min="11877" max="11880" width="8.83203125" customWidth="1"/>
    <col min="11882" max="11883" width="8.83203125" customWidth="1"/>
    <col min="11885" max="11888" width="8.83203125" customWidth="1"/>
    <col min="11890" max="11891" width="8.83203125" customWidth="1"/>
    <col min="11893" max="11896" width="8.83203125" customWidth="1"/>
    <col min="11898" max="11899" width="8.83203125" customWidth="1"/>
    <col min="11901" max="11904" width="8.83203125" customWidth="1"/>
    <col min="11906" max="11907" width="8.83203125" customWidth="1"/>
    <col min="11909" max="11912" width="8.83203125" customWidth="1"/>
    <col min="11914" max="11915" width="8.83203125" customWidth="1"/>
    <col min="11917" max="11920" width="8.83203125" customWidth="1"/>
    <col min="11922" max="11923" width="8.83203125" customWidth="1"/>
    <col min="11925" max="11930" width="8.83203125" customWidth="1"/>
    <col min="11935" max="11937" width="8.83203125" customWidth="1"/>
    <col min="11939" max="11940" width="8.83203125" customWidth="1"/>
    <col min="11944" max="11944" width="8.83203125" customWidth="1"/>
    <col min="11946" max="11946" width="8.83203125" customWidth="1"/>
    <col min="11948" max="11949" width="8.83203125" customWidth="1"/>
    <col min="11952" max="11952" width="8.83203125" customWidth="1"/>
    <col min="11954" max="11957" width="8.83203125" customWidth="1"/>
    <col min="11960" max="11962" width="8.83203125" customWidth="1"/>
    <col min="11965" max="11965" width="8.83203125" customWidth="1"/>
    <col min="11968" max="11969" width="8.83203125" customWidth="1"/>
    <col min="11975" max="11976" width="8.83203125" customWidth="1"/>
    <col min="11980" max="11980" width="8.83203125" customWidth="1"/>
    <col min="11983" max="11984" width="8.83203125" customWidth="1"/>
    <col min="11988" max="11988" width="8.83203125" customWidth="1"/>
    <col min="11991" max="11994" width="8.83203125" customWidth="1"/>
    <col min="11996" max="11996" width="8.83203125" customWidth="1"/>
    <col min="11999" max="12002" width="8.83203125" customWidth="1"/>
    <col min="12007" max="12008" width="8.83203125" customWidth="1"/>
    <col min="12013" max="12013" width="8.83203125" customWidth="1"/>
    <col min="12015" max="12017" width="8.83203125" customWidth="1"/>
    <col min="12019" max="12020" width="8.83203125" customWidth="1"/>
    <col min="12024" max="12024" width="8.83203125" customWidth="1"/>
    <col min="12026" max="12026" width="8.83203125" customWidth="1"/>
    <col min="12028" max="12029" width="8.83203125" customWidth="1"/>
    <col min="12032" max="12032" width="8.83203125" customWidth="1"/>
    <col min="12034" max="12037" width="8.83203125" customWidth="1"/>
    <col min="12040" max="12042" width="8.83203125" customWidth="1"/>
    <col min="12045" max="12045" width="8.83203125" customWidth="1"/>
    <col min="12048" max="12049" width="8.83203125" customWidth="1"/>
    <col min="12055" max="12057" width="8.83203125" customWidth="1"/>
    <col min="12059" max="12059" width="8.83203125" customWidth="1"/>
    <col min="12061" max="12064" width="8.83203125" customWidth="1"/>
    <col min="12066" max="12067" width="8.83203125" customWidth="1"/>
    <col min="12069" max="12072" width="8.83203125" customWidth="1"/>
    <col min="12074" max="12075" width="8.83203125" customWidth="1"/>
    <col min="12077" max="12080" width="8.83203125" customWidth="1"/>
    <col min="12082" max="12083" width="8.83203125" customWidth="1"/>
    <col min="12085" max="12088" width="8.83203125" customWidth="1"/>
    <col min="12090" max="12091" width="8.83203125" customWidth="1"/>
    <col min="12093" max="12096" width="8.83203125" customWidth="1"/>
    <col min="12098" max="12099" width="8.83203125" customWidth="1"/>
    <col min="12101" max="12104" width="8.83203125" customWidth="1"/>
    <col min="12106" max="12107" width="8.83203125" customWidth="1"/>
    <col min="12109" max="12114" width="8.83203125" customWidth="1"/>
    <col min="12119" max="12121" width="8.83203125" customWidth="1"/>
    <col min="12123" max="12124" width="8.83203125" customWidth="1"/>
    <col min="12128" max="12128" width="8.83203125" customWidth="1"/>
    <col min="12130" max="12130" width="8.83203125" customWidth="1"/>
    <col min="12132" max="12133" width="8.83203125" customWidth="1"/>
    <col min="12136" max="12136" width="8.83203125" customWidth="1"/>
    <col min="12138" max="12141" width="8.83203125" customWidth="1"/>
    <col min="12144" max="12146" width="8.83203125" customWidth="1"/>
    <col min="12149" max="12149" width="8.83203125" customWidth="1"/>
    <col min="12152" max="12153" width="8.83203125" customWidth="1"/>
    <col min="12159" max="12160" width="8.83203125" customWidth="1"/>
    <col min="12162" max="12162" width="8.83203125" customWidth="1"/>
    <col min="12164" max="12164" width="8.83203125" customWidth="1"/>
    <col min="12167" max="12168" width="8.83203125" customWidth="1"/>
    <col min="12170" max="12171" width="8.83203125" customWidth="1"/>
    <col min="12175" max="12178" width="8.83203125" customWidth="1"/>
    <col min="12180" max="12180" width="8.83203125" customWidth="1"/>
    <col min="12183" max="12186" width="8.83203125" customWidth="1"/>
    <col min="12191" max="12192" width="8.83203125" customWidth="1"/>
    <col min="12197" max="12197" width="8.83203125" customWidth="1"/>
    <col min="12199" max="12201" width="8.83203125" customWidth="1"/>
    <col min="12203" max="12204" width="8.83203125" customWidth="1"/>
    <col min="12208" max="12208" width="8.83203125" customWidth="1"/>
    <col min="12210" max="12210" width="8.83203125" customWidth="1"/>
    <col min="12212" max="12213" width="8.83203125" customWidth="1"/>
    <col min="12216" max="12216" width="8.83203125" customWidth="1"/>
    <col min="12218" max="12221" width="8.83203125" customWidth="1"/>
    <col min="12224" max="12226" width="8.83203125" customWidth="1"/>
    <col min="12229" max="12229" width="8.83203125" customWidth="1"/>
    <col min="12232" max="12233" width="8.83203125" customWidth="1"/>
    <col min="12239" max="12241" width="8.83203125" customWidth="1"/>
    <col min="12243" max="12243" width="8.83203125" customWidth="1"/>
    <col min="12245" max="12248" width="8.83203125" customWidth="1"/>
    <col min="12250" max="12251" width="8.83203125" customWidth="1"/>
    <col min="12253" max="12256" width="8.83203125" customWidth="1"/>
    <col min="12258" max="12259" width="8.83203125" customWidth="1"/>
    <col min="12261" max="12264" width="8.83203125" customWidth="1"/>
    <col min="12266" max="12267" width="8.83203125" customWidth="1"/>
    <col min="12269" max="12272" width="8.83203125" customWidth="1"/>
    <col min="12274" max="12275" width="8.83203125" customWidth="1"/>
    <col min="12277" max="12280" width="8.83203125" customWidth="1"/>
    <col min="12282" max="12283" width="8.83203125" customWidth="1"/>
    <col min="12285" max="12290" width="8.83203125" customWidth="1"/>
    <col min="12295" max="12296" width="8.83203125" customWidth="1"/>
    <col min="12301" max="12301" width="8.83203125" customWidth="1"/>
    <col min="12303" max="12304" width="8.83203125" customWidth="1"/>
    <col min="12306" max="12309" width="8.83203125" customWidth="1"/>
    <col min="12312" max="12313" width="8.83203125" customWidth="1"/>
    <col min="12315" max="12316" width="8.83203125" customWidth="1"/>
    <col min="12320" max="12321" width="8.83203125" customWidth="1"/>
    <col min="12323" max="12324" width="8.83203125" customWidth="1"/>
    <col min="12328" max="12328" width="8.83203125" customWidth="1"/>
    <col min="12330" max="12333" width="8.83203125" customWidth="1"/>
    <col min="12336" max="12336" width="8.83203125" customWidth="1"/>
    <col min="12338" max="12339" width="8.83203125" customWidth="1"/>
    <col min="12344" max="12345" width="8.83203125" customWidth="1"/>
    <col min="12351" max="12353" width="8.83203125" customWidth="1"/>
    <col min="12355" max="12355" width="8.83203125" customWidth="1"/>
    <col min="12357" max="12360" width="8.83203125" customWidth="1"/>
    <col min="12362" max="12363" width="8.83203125" customWidth="1"/>
    <col min="12365" max="12368" width="8.83203125" customWidth="1"/>
    <col min="12370" max="12371" width="8.83203125" customWidth="1"/>
    <col min="12373" max="12376" width="8.83203125" customWidth="1"/>
    <col min="12378" max="12379" width="8.83203125" customWidth="1"/>
    <col min="12381" max="12384" width="8.83203125" customWidth="1"/>
    <col min="12386" max="12387" width="8.83203125" customWidth="1"/>
    <col min="12389" max="12392" width="8.83203125" customWidth="1"/>
    <col min="12394" max="12395" width="8.83203125" customWidth="1"/>
    <col min="12397" max="12402" width="8.83203125" customWidth="1"/>
    <col min="12407" max="12408" width="8.83203125" customWidth="1"/>
    <col min="12411" max="12411" width="8.83203125" customWidth="1"/>
    <col min="12413" max="12413" width="8.83203125" customWidth="1"/>
    <col min="12416" max="12416" width="8.83203125" customWidth="1"/>
    <col min="12418" max="12418" width="8.83203125" customWidth="1"/>
    <col min="12420" max="12421" width="8.83203125" customWidth="1"/>
    <col min="12424" max="12424" width="8.83203125" customWidth="1"/>
    <col min="12426" max="12427" width="8.83203125" customWidth="1"/>
    <col min="12432" max="12433" width="8.83203125" customWidth="1"/>
    <col min="12439" max="12440" width="8.83203125" customWidth="1"/>
    <col min="12443" max="12445" width="8.83203125" customWidth="1"/>
    <col min="12448" max="12448" width="8.83203125" customWidth="1"/>
    <col min="12453" max="12453" width="8.83203125" customWidth="1"/>
    <col min="12456" max="12456" width="8.83203125" customWidth="1"/>
    <col min="12458" max="12458" width="8.83203125" customWidth="1"/>
    <col min="12461" max="12461" width="8.83203125" customWidth="1"/>
    <col min="12464" max="12465" width="8.83203125" customWidth="1"/>
    <col min="12469" max="12469" width="8.83203125" customWidth="1"/>
    <col min="12471" max="12472" width="8.83203125" customWidth="1"/>
    <col min="12474" max="12477" width="8.83203125" customWidth="1"/>
    <col min="12480" max="12484" width="8.83203125" customWidth="1"/>
    <col min="12488" max="12492" width="8.83203125" customWidth="1"/>
    <col min="12496" max="12498" width="8.83203125" customWidth="1"/>
    <col min="12501" max="12501" width="8.83203125" customWidth="1"/>
    <col min="12504" max="12504" width="8.83203125" customWidth="1"/>
    <col min="12506" max="12506" width="8.83203125" customWidth="1"/>
    <col min="12508" max="12509" width="8.83203125" customWidth="1"/>
    <col min="12512" max="12513" width="8.83203125" customWidth="1"/>
    <col min="12517" max="12517" width="8.83203125" customWidth="1"/>
    <col min="12519" max="12524" width="8.83203125" customWidth="1"/>
    <col min="12528" max="12529" width="8.83203125" customWidth="1"/>
    <col min="12531" max="12532" width="8.83203125" customWidth="1"/>
    <col min="12536" max="12536" width="8.83203125" customWidth="1"/>
    <col min="12538" max="12539" width="8.83203125" customWidth="1"/>
    <col min="12541" max="12541" width="8.83203125" customWidth="1"/>
    <col min="12544" max="12545" width="8.83203125" customWidth="1"/>
    <col min="12549" max="12549" width="8.83203125" customWidth="1"/>
    <col min="12552" max="12554" width="8.83203125" customWidth="1"/>
    <col min="12556" max="12556" width="8.83203125" customWidth="1"/>
    <col min="12560" max="12561" width="8.83203125" customWidth="1"/>
    <col min="12565" max="12565" width="8.83203125" customWidth="1"/>
    <col min="12567" max="12570" width="8.83203125" customWidth="1"/>
    <col min="12572" max="12572" width="8.83203125" customWidth="1"/>
    <col min="12576" max="12576" width="8.83203125" customWidth="1"/>
    <col min="12578" max="12579" width="8.83203125" customWidth="1"/>
    <col min="12581" max="12581" width="8.83203125" customWidth="1"/>
    <col min="12584" max="12584" width="8.83203125" customWidth="1"/>
    <col min="12587" max="12589" width="8.83203125" customWidth="1"/>
    <col min="12592" max="12592" width="8.83203125" customWidth="1"/>
    <col min="12595" max="12595" width="8.83203125" customWidth="1"/>
    <col min="12597" max="12597" width="8.83203125" customWidth="1"/>
    <col min="12600" max="12600" width="8.83203125" customWidth="1"/>
    <col min="12602" max="12602" width="8.83203125" customWidth="1"/>
    <col min="12604" max="12605" width="8.83203125" customWidth="1"/>
    <col min="12608" max="12610" width="8.83203125" customWidth="1"/>
    <col min="12612" max="12612" width="8.83203125" customWidth="1"/>
    <col min="12616" max="12617" width="8.83203125" customWidth="1"/>
    <col min="12621" max="12621" width="8.83203125" customWidth="1"/>
    <col min="12623" max="12624" width="8.83203125" customWidth="1"/>
    <col min="12627" max="12628" width="8.83203125" customWidth="1"/>
    <col min="12632" max="12634" width="8.83203125" customWidth="1"/>
    <col min="12636" max="12636" width="8.83203125" customWidth="1"/>
    <col min="12640" max="12640" width="8.83203125" customWidth="1"/>
    <col min="12642" max="12645" width="8.83203125" customWidth="1"/>
    <col min="12648" max="12650" width="8.83203125" customWidth="1"/>
    <col min="12652" max="12652" width="8.83203125" customWidth="1"/>
    <col min="12656" max="12656" width="8.83203125" customWidth="1"/>
    <col min="12658" max="12658" width="8.83203125" customWidth="1"/>
    <col min="12660" max="12661" width="8.83203125" customWidth="1"/>
    <col min="12664" max="12665" width="8.83203125" customWidth="1"/>
    <col min="12668" max="12670" width="8.83203125" customWidth="1"/>
    <col min="12672" max="12674" width="8.83203125" customWidth="1"/>
    <col min="12677" max="12677" width="8.83203125" customWidth="1"/>
    <col min="12680" max="12680" width="8.83203125" customWidth="1"/>
    <col min="12682" max="12685" width="8.83203125" customWidth="1"/>
    <col min="12688" max="12688" width="8.83203125" customWidth="1"/>
    <col min="12692" max="12693" width="8.83203125" customWidth="1"/>
    <col min="12696" max="12698" width="8.83203125" customWidth="1"/>
    <col min="12703" max="12704" width="8.83203125" customWidth="1"/>
    <col min="12709" max="12709" width="8.83203125" customWidth="1"/>
    <col min="12711" max="12712" width="8.83203125" customWidth="1"/>
    <col min="12715" max="12715" width="8.83203125" customWidth="1"/>
    <col min="12717" max="12717" width="8.83203125" customWidth="1"/>
    <col min="12720" max="12720" width="8.83203125" customWidth="1"/>
    <col min="12722" max="12722" width="8.83203125" customWidth="1"/>
    <col min="12724" max="12725" width="8.83203125" customWidth="1"/>
    <col min="12728" max="12728" width="8.83203125" customWidth="1"/>
    <col min="12730" max="12731" width="8.83203125" customWidth="1"/>
    <col min="12736" max="12737" width="8.83203125" customWidth="1"/>
    <col min="12743" max="12745" width="8.83203125" customWidth="1"/>
    <col min="12747" max="12747" width="8.83203125" customWidth="1"/>
    <col min="12749" max="12752" width="8.83203125" customWidth="1"/>
    <col min="12754" max="12755" width="8.83203125" customWidth="1"/>
    <col min="12757" max="12760" width="8.83203125" customWidth="1"/>
    <col min="12762" max="12763" width="8.83203125" customWidth="1"/>
    <col min="12765" max="12768" width="8.83203125" customWidth="1"/>
    <col min="12770" max="12771" width="8.83203125" customWidth="1"/>
    <col min="12773" max="12776" width="8.83203125" customWidth="1"/>
    <col min="12778" max="12779" width="8.83203125" customWidth="1"/>
    <col min="12781" max="12784" width="8.83203125" customWidth="1"/>
    <col min="12786" max="12787" width="8.83203125" customWidth="1"/>
    <col min="12789" max="12794" width="8.83203125" customWidth="1"/>
    <col min="12799" max="12800" width="8.83203125" customWidth="1"/>
    <col min="12802" max="12803" width="8.83203125" customWidth="1"/>
    <col min="12805" max="12805" width="8.83203125" customWidth="1"/>
    <col min="12808" max="12809" width="8.83203125" customWidth="1"/>
    <col min="12813" max="12813" width="8.83203125" customWidth="1"/>
    <col min="12816" max="12818" width="8.83203125" customWidth="1"/>
    <col min="12820" max="12820" width="8.83203125" customWidth="1"/>
    <col min="12824" max="12824" width="8.83203125" customWidth="1"/>
    <col min="12826" max="12826" width="8.83203125" customWidth="1"/>
    <col min="12828" max="12829" width="8.83203125" customWidth="1"/>
    <col min="12832" max="12832" width="8.83203125" customWidth="1"/>
    <col min="12836" max="12837" width="8.83203125" customWidth="1"/>
    <col min="12840" max="12840" width="8.83203125" customWidth="1"/>
    <col min="12842" max="12842" width="8.83203125" customWidth="1"/>
    <col min="12844" max="12845" width="8.83203125" customWidth="1"/>
    <col min="12848" max="12849" width="8.83203125" customWidth="1"/>
    <col min="12851" max="12852" width="8.83203125" customWidth="1"/>
    <col min="12856" max="12857" width="8.83203125" customWidth="1"/>
    <col min="12863" max="12868" width="8.83203125" customWidth="1"/>
    <col min="12871" max="12874" width="8.83203125" customWidth="1"/>
    <col min="12879" max="12880" width="8.83203125" customWidth="1"/>
    <col min="12885" max="12885" width="8.83203125" customWidth="1"/>
    <col min="12887" max="12888" width="8.83203125" customWidth="1"/>
    <col min="12890" max="12891" width="8.83203125" customWidth="1"/>
    <col min="12893" max="12893" width="8.83203125" customWidth="1"/>
    <col min="12896" max="12897" width="8.83203125" customWidth="1"/>
    <col min="12901" max="12901" width="8.83203125" customWidth="1"/>
    <col min="12904" max="12906" width="8.83203125" customWidth="1"/>
    <col min="12908" max="12908" width="8.83203125" customWidth="1"/>
    <col min="12912" max="12912" width="8.83203125" customWidth="1"/>
    <col min="12914" max="12914" width="8.83203125" customWidth="1"/>
    <col min="12916" max="12917" width="8.83203125" customWidth="1"/>
    <col min="12920" max="12920" width="8.83203125" customWidth="1"/>
    <col min="12924" max="12925" width="8.83203125" customWidth="1"/>
    <col min="12928" max="12928" width="8.83203125" customWidth="1"/>
    <col min="12930" max="12930" width="8.83203125" customWidth="1"/>
    <col min="12932" max="12933" width="8.83203125" customWidth="1"/>
    <col min="12936" max="12937" width="8.83203125" customWidth="1"/>
    <col min="12939" max="12940" width="8.83203125" customWidth="1"/>
    <col min="12944" max="12945" width="8.83203125" customWidth="1"/>
    <col min="12951" max="12953" width="8.83203125" customWidth="1"/>
    <col min="12955" max="12955" width="8.83203125" customWidth="1"/>
    <col min="12957" max="12960" width="8.83203125" customWidth="1"/>
    <col min="12962" max="12963" width="8.83203125" customWidth="1"/>
    <col min="12965" max="12968" width="8.83203125" customWidth="1"/>
    <col min="12970" max="12971" width="8.83203125" customWidth="1"/>
    <col min="12973" max="12976" width="8.83203125" customWidth="1"/>
    <col min="12978" max="12979" width="8.83203125" customWidth="1"/>
    <col min="12981" max="12984" width="8.83203125" customWidth="1"/>
    <col min="12986" max="12987" width="8.83203125" customWidth="1"/>
    <col min="12989" max="12994" width="8.83203125" customWidth="1"/>
    <col min="12999" max="13000" width="8.83203125" customWidth="1"/>
    <col min="13005" max="13005" width="8.83203125" customWidth="1"/>
    <col min="13007" max="13010" width="8.83203125" customWidth="1"/>
    <col min="13012" max="13013" width="8.83203125" customWidth="1"/>
    <col min="13016" max="13016" width="8.83203125" customWidth="1"/>
    <col min="13018" max="13019" width="8.83203125" customWidth="1"/>
    <col min="13021" max="13021" width="8.83203125" customWidth="1"/>
    <col min="13024" max="13024" width="8.83203125" customWidth="1"/>
    <col min="13027" max="13029" width="8.83203125" customWidth="1"/>
    <col min="13032" max="13034" width="8.83203125" customWidth="1"/>
    <col min="13036" max="13036" width="8.83203125" customWidth="1"/>
    <col min="13040" max="13041" width="8.83203125" customWidth="1"/>
    <col min="13047" max="13049" width="8.83203125" customWidth="1"/>
    <col min="13051" max="13051" width="8.83203125" customWidth="1"/>
    <col min="13053" max="13056" width="8.83203125" customWidth="1"/>
    <col min="13058" max="13059" width="8.83203125" customWidth="1"/>
    <col min="13061" max="13064" width="8.83203125" customWidth="1"/>
    <col min="13066" max="13067" width="8.83203125" customWidth="1"/>
    <col min="13069" max="13072" width="8.83203125" customWidth="1"/>
    <col min="13074" max="13075" width="8.83203125" customWidth="1"/>
    <col min="13077" max="13082" width="8.83203125" customWidth="1"/>
    <col min="13087" max="13088" width="8.83203125" customWidth="1"/>
    <col min="13093" max="13093" width="8.83203125" customWidth="1"/>
    <col min="13095" max="13096" width="8.83203125" customWidth="1"/>
    <col min="13098" max="13101" width="8.83203125" customWidth="1"/>
    <col min="13104" max="13105" width="8.83203125" customWidth="1"/>
    <col min="13107" max="13108" width="8.83203125" customWidth="1"/>
    <col min="13112" max="13113" width="8.83203125" customWidth="1"/>
    <col min="13115" max="13116" width="8.83203125" customWidth="1"/>
    <col min="13120" max="13120" width="8.83203125" customWidth="1"/>
    <col min="13122" max="13125" width="8.83203125" customWidth="1"/>
    <col min="13128" max="13128" width="8.83203125" customWidth="1"/>
    <col min="13130" max="13131" width="8.83203125" customWidth="1"/>
    <col min="13136" max="13137" width="8.83203125" customWidth="1"/>
    <col min="13143" max="13145" width="8.83203125" customWidth="1"/>
    <col min="13147" max="13147" width="8.83203125" customWidth="1"/>
    <col min="13149" max="13152" width="8.83203125" customWidth="1"/>
    <col min="13154" max="13155" width="8.83203125" customWidth="1"/>
    <col min="13157" max="13160" width="8.83203125" customWidth="1"/>
    <col min="13162" max="13163" width="8.83203125" customWidth="1"/>
    <col min="13165" max="13170" width="8.83203125" customWidth="1"/>
    <col min="13175" max="13176" width="8.83203125" customWidth="1"/>
    <col min="13181" max="13181" width="8.83203125" customWidth="1"/>
    <col min="13183" max="13186" width="8.83203125" customWidth="1"/>
    <col min="13188" max="13189" width="8.83203125" customWidth="1"/>
    <col min="13192" max="13192" width="8.83203125" customWidth="1"/>
    <col min="13194" max="13195" width="8.83203125" customWidth="1"/>
    <col min="13197" max="13197" width="8.83203125" customWidth="1"/>
    <col min="13200" max="13200" width="8.83203125" customWidth="1"/>
    <col min="13203" max="13205" width="8.83203125" customWidth="1"/>
    <col min="13208" max="13210" width="8.83203125" customWidth="1"/>
    <col min="13212" max="13212" width="8.83203125" customWidth="1"/>
    <col min="13216" max="13217" width="8.83203125" customWidth="1"/>
    <col min="13223" max="13225" width="8.83203125" customWidth="1"/>
    <col min="13227" max="13227" width="8.83203125" customWidth="1"/>
    <col min="13229" max="13232" width="8.83203125" customWidth="1"/>
    <col min="13234" max="13235" width="8.83203125" customWidth="1"/>
    <col min="13237" max="13240" width="8.83203125" customWidth="1"/>
    <col min="13242" max="13243" width="8.83203125" customWidth="1"/>
    <col min="13245" max="13250" width="8.83203125" customWidth="1"/>
    <col min="13255" max="13256" width="8.83203125" customWidth="1"/>
    <col min="13259" max="13259" width="8.83203125" customWidth="1"/>
    <col min="13261" max="13261" width="8.83203125" customWidth="1"/>
    <col min="13264" max="13264" width="8.83203125" customWidth="1"/>
    <col min="13266" max="13266" width="8.83203125" customWidth="1"/>
    <col min="13268" max="13269" width="8.83203125" customWidth="1"/>
    <col min="13272" max="13272" width="8.83203125" customWidth="1"/>
    <col min="13274" max="13275" width="8.83203125" customWidth="1"/>
    <col min="13280" max="13281" width="8.83203125" customWidth="1"/>
    <col min="13287" max="13288" width="8.83203125" customWidth="1"/>
    <col min="13291" max="13293" width="8.83203125" customWidth="1"/>
    <col min="13296" max="13296" width="8.83203125" customWidth="1"/>
    <col min="13301" max="13301" width="8.83203125" customWidth="1"/>
    <col min="13304" max="13304" width="8.83203125" customWidth="1"/>
    <col min="13306" max="13306" width="8.83203125" customWidth="1"/>
    <col min="13309" max="13309" width="8.83203125" customWidth="1"/>
    <col min="13312" max="13313" width="8.83203125" customWidth="1"/>
    <col min="13317" max="13317" width="8.83203125" customWidth="1"/>
    <col min="13319" max="13320" width="8.83203125" customWidth="1"/>
    <col min="13322" max="13325" width="8.83203125" customWidth="1"/>
    <col min="13328" max="13332" width="8.83203125" customWidth="1"/>
    <col min="13336" max="13340" width="8.83203125" customWidth="1"/>
    <col min="13344" max="13346" width="8.83203125" customWidth="1"/>
    <col min="13349" max="13349" width="8.83203125" customWidth="1"/>
    <col min="13352" max="13352" width="8.83203125" customWidth="1"/>
    <col min="13354" max="13354" width="8.83203125" customWidth="1"/>
    <col min="13356" max="13357" width="8.83203125" customWidth="1"/>
    <col min="13360" max="13361" width="8.83203125" customWidth="1"/>
    <col min="13365" max="13365" width="8.83203125" customWidth="1"/>
    <col min="13367" max="13372" width="8.83203125" customWidth="1"/>
    <col min="13376" max="13377" width="8.83203125" customWidth="1"/>
    <col min="13379" max="13380" width="8.83203125" customWidth="1"/>
    <col min="13384" max="13384" width="8.83203125" customWidth="1"/>
    <col min="13386" max="13387" width="8.83203125" customWidth="1"/>
    <col min="13389" max="13389" width="8.83203125" customWidth="1"/>
    <col min="13392" max="13393" width="8.83203125" customWidth="1"/>
    <col min="13397" max="13397" width="8.83203125" customWidth="1"/>
    <col min="13400" max="13402" width="8.83203125" customWidth="1"/>
    <col min="13404" max="13404" width="8.83203125" customWidth="1"/>
    <col min="13408" max="13409" width="8.83203125" customWidth="1"/>
    <col min="13413" max="13413" width="8.83203125" customWidth="1"/>
    <col min="13415" max="13420" width="8.83203125" customWidth="1"/>
    <col min="13422" max="13422" width="8.83203125" customWidth="1"/>
    <col min="13424" max="13424" width="8.83203125" customWidth="1"/>
    <col min="13426" max="13429" width="8.83203125" customWidth="1"/>
    <col min="13432" max="13436" width="8.83203125" customWidth="1"/>
    <col min="13440" max="13440" width="8.83203125" customWidth="1"/>
    <col min="13442" max="13442" width="8.83203125" customWidth="1"/>
    <col min="13444" max="13445" width="8.83203125" customWidth="1"/>
    <col min="13448" max="13449" width="8.83203125" customWidth="1"/>
    <col min="13451" max="13452" width="8.83203125" customWidth="1"/>
    <col min="13456" max="13456" width="8.83203125" customWidth="1"/>
    <col min="13458" max="13459" width="8.83203125" customWidth="1"/>
    <col min="13461" max="13462" width="8.83203125" customWidth="1"/>
    <col min="13464" max="13465" width="8.83203125" customWidth="1"/>
    <col min="13469" max="13469" width="8.83203125" customWidth="1"/>
    <col min="13472" max="13473" width="8.83203125" customWidth="1"/>
    <col min="13476" max="13477" width="8.83203125" customWidth="1"/>
    <col min="13480" max="13480" width="8.83203125" customWidth="1"/>
    <col min="13485" max="13485" width="8.83203125" customWidth="1"/>
    <col min="13488" max="13489" width="8.83203125" customWidth="1"/>
    <col min="13493" max="13493" width="8.83203125" customWidth="1"/>
    <col min="13495" max="13500" width="8.83203125" customWidth="1"/>
    <col min="13504" max="13508" width="8.83203125" customWidth="1"/>
    <col min="13512" max="13514" width="8.83203125" customWidth="1"/>
    <col min="13516" max="13517" width="8.83203125" customWidth="1"/>
    <col min="13520" max="13521" width="8.83203125" customWidth="1"/>
    <col min="13525" max="13525" width="8.83203125" customWidth="1"/>
    <col min="13527" max="13532" width="8.83203125" customWidth="1"/>
    <col min="13534" max="13534" width="8.83203125" customWidth="1"/>
    <col min="13536" max="13536" width="8.83203125" customWidth="1"/>
    <col min="13538" max="13538" width="8.83203125" customWidth="1"/>
    <col min="13541" max="13542" width="8.83203125" customWidth="1"/>
    <col min="13544" max="13548" width="8.83203125" customWidth="1"/>
    <col min="13550" max="13550" width="8.83203125" customWidth="1"/>
    <col min="13552" max="13552" width="8.83203125" customWidth="1"/>
    <col min="13554" max="13557" width="8.83203125" customWidth="1"/>
    <col min="13560" max="13564" width="8.83203125" customWidth="1"/>
    <col min="13568" max="13568" width="8.83203125" customWidth="1"/>
    <col min="13570" max="13570" width="8.83203125" customWidth="1"/>
    <col min="13572" max="13573" width="8.83203125" customWidth="1"/>
    <col min="13576" max="13577" width="8.83203125" customWidth="1"/>
    <col min="13579" max="13580" width="8.83203125" customWidth="1"/>
    <col min="13584" max="13585" width="8.83203125" customWidth="1"/>
    <col min="13589" max="13590" width="8.83203125" customWidth="1"/>
    <col min="13592" max="13592" width="8.83203125" customWidth="1"/>
    <col min="13594" max="13597" width="8.83203125" customWidth="1"/>
    <col min="13600" max="13600" width="8.83203125" customWidth="1"/>
    <col min="13602" max="13602" width="8.83203125" customWidth="1"/>
    <col min="13605" max="13605" width="8.83203125" customWidth="1"/>
    <col min="13608" max="13608" width="8.83203125" customWidth="1"/>
    <col min="13610" max="13610" width="8.83203125" customWidth="1"/>
    <col min="13612" max="13613" width="8.83203125" customWidth="1"/>
    <col min="13616" max="13618" width="8.83203125" customWidth="1"/>
    <col min="13623" max="13624" width="8.83203125" customWidth="1"/>
    <col min="13629" max="13629" width="8.83203125" customWidth="1"/>
    <col min="13631" max="13632" width="8.83203125" customWidth="1"/>
    <col min="13635" max="13635" width="8.83203125" customWidth="1"/>
    <col min="13637" max="13637" width="8.83203125" customWidth="1"/>
    <col min="13640" max="13640" width="8.83203125" customWidth="1"/>
    <col min="13642" max="13642" width="8.83203125" customWidth="1"/>
    <col min="13644" max="13645" width="8.83203125" customWidth="1"/>
    <col min="13648" max="13648" width="8.83203125" customWidth="1"/>
    <col min="13650" max="13651" width="8.83203125" customWidth="1"/>
    <col min="13656" max="13657" width="8.83203125" customWidth="1"/>
    <col min="13663" max="13665" width="8.83203125" customWidth="1"/>
    <col min="13667" max="13667" width="8.83203125" customWidth="1"/>
    <col min="13669" max="13672" width="8.83203125" customWidth="1"/>
    <col min="13674" max="13675" width="8.83203125" customWidth="1"/>
    <col min="13677" max="13680" width="8.83203125" customWidth="1"/>
    <col min="13682" max="13683" width="8.83203125" customWidth="1"/>
    <col min="13685" max="13690" width="8.83203125" customWidth="1"/>
    <col min="13695" max="13698" width="8.83203125" customWidth="1"/>
    <col min="13700" max="13701" width="8.83203125" customWidth="1"/>
    <col min="13704" max="13704" width="8.83203125" customWidth="1"/>
    <col min="13706" max="13707" width="8.83203125" customWidth="1"/>
    <col min="13709" max="13709" width="8.83203125" customWidth="1"/>
    <col min="13712" max="13712" width="8.83203125" customWidth="1"/>
    <col min="13715" max="13717" width="8.83203125" customWidth="1"/>
    <col min="13720" max="13722" width="8.83203125" customWidth="1"/>
    <col min="13724" max="13724" width="8.83203125" customWidth="1"/>
    <col min="13728" max="13729" width="8.83203125" customWidth="1"/>
    <col min="13735" max="13737" width="8.83203125" customWidth="1"/>
    <col min="13739" max="13739" width="8.83203125" customWidth="1"/>
    <col min="13741" max="13744" width="8.83203125" customWidth="1"/>
    <col min="13746" max="13747" width="8.83203125" customWidth="1"/>
    <col min="13749" max="13752" width="8.83203125" customWidth="1"/>
    <col min="13754" max="13755" width="8.83203125" customWidth="1"/>
    <col min="13757" max="13760" width="8.83203125" customWidth="1"/>
    <col min="13762" max="13763" width="8.83203125" customWidth="1"/>
    <col min="13765" max="13770" width="8.83203125" customWidth="1"/>
    <col min="13775" max="13776" width="8.83203125" customWidth="1"/>
    <col min="13779" max="13779" width="8.83203125" customWidth="1"/>
    <col min="13781" max="13781" width="8.83203125" customWidth="1"/>
    <col min="13784" max="13784" width="8.83203125" customWidth="1"/>
    <col min="13786" max="13786" width="8.83203125" customWidth="1"/>
    <col min="13788" max="13789" width="8.83203125" customWidth="1"/>
    <col min="13792" max="13792" width="8.83203125" customWidth="1"/>
    <col min="13794" max="13795" width="8.83203125" customWidth="1"/>
    <col min="13800" max="13801" width="8.83203125" customWidth="1"/>
    <col min="13807" max="13808" width="8.83203125" customWidth="1"/>
    <col min="13811" max="13813" width="8.83203125" customWidth="1"/>
    <col min="13816" max="13816" width="8.83203125" customWidth="1"/>
    <col min="13821" max="13821" width="8.83203125" customWidth="1"/>
    <col min="13824" max="13824" width="8.83203125" customWidth="1"/>
    <col min="13826" max="13826" width="8.83203125" customWidth="1"/>
    <col min="13829" max="13829" width="8.83203125" customWidth="1"/>
    <col min="13832" max="13833" width="8.83203125" customWidth="1"/>
    <col min="13837" max="13837" width="8.83203125" customWidth="1"/>
    <col min="13839" max="13840" width="8.83203125" customWidth="1"/>
    <col min="13842" max="13845" width="8.83203125" customWidth="1"/>
    <col min="13848" max="13852" width="8.83203125" customWidth="1"/>
    <col min="13856" max="13860" width="8.83203125" customWidth="1"/>
    <col min="13864" max="13866" width="8.83203125" customWidth="1"/>
    <col min="13869" max="13869" width="8.83203125" customWidth="1"/>
    <col min="13872" max="13872" width="8.83203125" customWidth="1"/>
    <col min="13874" max="13874" width="8.83203125" customWidth="1"/>
    <col min="13876" max="13877" width="8.83203125" customWidth="1"/>
    <col min="13880" max="13881" width="8.83203125" customWidth="1"/>
    <col min="13885" max="13885" width="8.83203125" customWidth="1"/>
    <col min="13887" max="13892" width="8.83203125" customWidth="1"/>
    <col min="13896" max="13897" width="8.83203125" customWidth="1"/>
    <col min="13899" max="13900" width="8.83203125" customWidth="1"/>
    <col min="13904" max="13904" width="8.83203125" customWidth="1"/>
    <col min="13906" max="13907" width="8.83203125" customWidth="1"/>
    <col min="13909" max="13909" width="8.83203125" customWidth="1"/>
    <col min="13912" max="13913" width="8.83203125" customWidth="1"/>
    <col min="13917" max="13917" width="8.83203125" customWidth="1"/>
    <col min="13920" max="13922" width="8.83203125" customWidth="1"/>
    <col min="13924" max="13924" width="8.83203125" customWidth="1"/>
    <col min="13928" max="13929" width="8.83203125" customWidth="1"/>
    <col min="13933" max="13933" width="8.83203125" customWidth="1"/>
    <col min="13935" max="13938" width="8.83203125" customWidth="1"/>
    <col min="13940" max="13940" width="8.83203125" customWidth="1"/>
    <col min="13944" max="13944" width="8.83203125" customWidth="1"/>
    <col min="13946" max="13947" width="8.83203125" customWidth="1"/>
    <col min="13949" max="13949" width="8.83203125" customWidth="1"/>
    <col min="13952" max="13952" width="8.83203125" customWidth="1"/>
    <col min="13955" max="13957" width="8.83203125" customWidth="1"/>
    <col min="13960" max="13960" width="8.83203125" customWidth="1"/>
    <col min="13963" max="13963" width="8.83203125" customWidth="1"/>
    <col min="13965" max="13965" width="8.83203125" customWidth="1"/>
    <col min="13968" max="13968" width="8.83203125" customWidth="1"/>
    <col min="13970" max="13970" width="8.83203125" customWidth="1"/>
    <col min="13972" max="13973" width="8.83203125" customWidth="1"/>
    <col min="13976" max="13978" width="8.83203125" customWidth="1"/>
    <col min="13980" max="13980" width="8.83203125" customWidth="1"/>
    <col min="13984" max="13985" width="8.83203125" customWidth="1"/>
    <col min="13989" max="13989" width="8.83203125" customWidth="1"/>
    <col min="13991" max="13992" width="8.83203125" customWidth="1"/>
    <col min="13995" max="13997" width="8.83203125" customWidth="1"/>
    <col min="14000" max="14001" width="8.83203125" customWidth="1"/>
    <col min="14003" max="14004" width="8.83203125" customWidth="1"/>
    <col min="14008" max="14008" width="8.83203125" customWidth="1"/>
    <col min="14010" max="14010" width="8.83203125" customWidth="1"/>
    <col min="14012" max="14013" width="8.83203125" customWidth="1"/>
    <col min="14016" max="14016" width="8.83203125" customWidth="1"/>
    <col min="14018" max="14021" width="8.83203125" customWidth="1"/>
    <col min="14024" max="14026" width="8.83203125" customWidth="1"/>
    <col min="14028" max="14028" width="8.83203125" customWidth="1"/>
    <col min="14032" max="14032" width="8.83203125" customWidth="1"/>
    <col min="14037" max="14037" width="8.83203125" customWidth="1"/>
    <col min="14040" max="14041" width="8.83203125" customWidth="1"/>
    <col min="14043" max="14044" width="8.83203125" customWidth="1"/>
    <col min="14048" max="14050" width="8.83203125" customWidth="1"/>
    <col min="14055" max="14056" width="8.83203125" customWidth="1"/>
    <col min="14061" max="14061" width="8.83203125" customWidth="1"/>
    <col min="14063" max="14064" width="8.83203125" customWidth="1"/>
    <col min="14067" max="14067" width="8.83203125" customWidth="1"/>
    <col min="14069" max="14069" width="8.83203125" customWidth="1"/>
    <col min="14072" max="14072" width="8.83203125" customWidth="1"/>
    <col min="14074" max="14074" width="8.83203125" customWidth="1"/>
    <col min="14076" max="14077" width="8.83203125" customWidth="1"/>
    <col min="14080" max="14080" width="8.83203125" customWidth="1"/>
    <col min="14082" max="14083" width="8.83203125" customWidth="1"/>
    <col min="14088" max="14089" width="8.83203125" customWidth="1"/>
    <col min="14095" max="14097" width="8.83203125" customWidth="1"/>
    <col min="14099" max="14099" width="8.83203125" customWidth="1"/>
    <col min="14101" max="14104" width="8.83203125" customWidth="1"/>
    <col min="14106" max="14107" width="8.83203125" customWidth="1"/>
    <col min="14109" max="14112" width="8.83203125" customWidth="1"/>
    <col min="14114" max="14115" width="8.83203125" customWidth="1"/>
    <col min="14117" max="14120" width="8.83203125" customWidth="1"/>
    <col min="14122" max="14123" width="8.83203125" customWidth="1"/>
    <col min="14125" max="14130" width="8.83203125" customWidth="1"/>
    <col min="14135" max="14136" width="8.83203125" customWidth="1"/>
    <col min="14139" max="14140" width="8.83203125" customWidth="1"/>
    <col min="14144" max="14146" width="8.83203125" customWidth="1"/>
    <col min="14148" max="14148" width="8.83203125" customWidth="1"/>
    <col min="14152" max="14153" width="8.83203125" customWidth="1"/>
    <col min="14155" max="14156" width="8.83203125" customWidth="1"/>
    <col min="14160" max="14160" width="8.83203125" customWidth="1"/>
    <col min="14162" max="14163" width="8.83203125" customWidth="1"/>
    <col min="14165" max="14165" width="8.83203125" customWidth="1"/>
    <col min="14168" max="14169" width="8.83203125" customWidth="1"/>
    <col min="14173" max="14173" width="8.83203125" customWidth="1"/>
    <col min="14176" max="14176" width="8.83203125" customWidth="1"/>
    <col min="14180" max="14181" width="8.83203125" customWidth="1"/>
    <col min="14184" max="14185" width="8.83203125" customWidth="1"/>
    <col min="14191" max="14192" width="8.83203125" customWidth="1"/>
    <col min="14195" max="14197" width="8.83203125" customWidth="1"/>
    <col min="14200" max="14200" width="8.83203125" customWidth="1"/>
    <col min="14205" max="14205" width="8.83203125" customWidth="1"/>
    <col min="14208" max="14208" width="8.83203125" customWidth="1"/>
    <col min="14210" max="14210" width="8.83203125" customWidth="1"/>
    <col min="14213" max="14213" width="8.83203125" customWidth="1"/>
    <col min="14216" max="14217" width="8.83203125" customWidth="1"/>
    <col min="14221" max="14221" width="8.83203125" customWidth="1"/>
    <col min="14223" max="14224" width="8.83203125" customWidth="1"/>
    <col min="14226" max="14229" width="8.83203125" customWidth="1"/>
    <col min="14232" max="14236" width="8.83203125" customWidth="1"/>
    <col min="14240" max="14244" width="8.83203125" customWidth="1"/>
    <col min="14248" max="14250" width="8.83203125" customWidth="1"/>
    <col min="14253" max="14253" width="8.83203125" customWidth="1"/>
    <col min="14256" max="14256" width="8.83203125" customWidth="1"/>
    <col min="14258" max="14258" width="8.83203125" customWidth="1"/>
    <col min="14260" max="14261" width="8.83203125" customWidth="1"/>
    <col min="14264" max="14265" width="8.83203125" customWidth="1"/>
    <col min="14269" max="14269" width="8.83203125" customWidth="1"/>
    <col min="14271" max="14273" width="8.83203125" customWidth="1"/>
    <col min="14275" max="14275" width="8.83203125" customWidth="1"/>
    <col min="14277" max="14277" width="8.83203125" customWidth="1"/>
    <col min="14280" max="14280" width="8.83203125" customWidth="1"/>
    <col min="14285" max="14285" width="8.83203125" customWidth="1"/>
    <col min="14288" max="14289" width="8.83203125" customWidth="1"/>
    <col min="14291" max="14293" width="8.83203125" customWidth="1"/>
    <col min="14296" max="14298" width="8.83203125" customWidth="1"/>
    <col min="14300" max="14300" width="8.83203125" customWidth="1"/>
    <col min="14304" max="14304" width="8.83203125" customWidth="1"/>
    <col min="14306" max="14307" width="8.83203125" customWidth="1"/>
    <col min="14309" max="14309" width="8.83203125" customWidth="1"/>
    <col min="14312" max="14312" width="8.83203125" customWidth="1"/>
    <col min="14315" max="14317" width="8.83203125" customWidth="1"/>
    <col min="14320" max="14320" width="8.83203125" customWidth="1"/>
    <col min="14323" max="14323" width="8.83203125" customWidth="1"/>
    <col min="14325" max="14325" width="8.83203125" customWidth="1"/>
    <col min="14328" max="14328" width="8.83203125" customWidth="1"/>
    <col min="14330" max="14330" width="8.83203125" customWidth="1"/>
    <col min="14332" max="14333" width="8.83203125" customWidth="1"/>
    <col min="14336" max="14338" width="8.83203125" customWidth="1"/>
    <col min="14340" max="14340" width="8.83203125" customWidth="1"/>
    <col min="14344" max="14346" width="8.83203125" customWidth="1"/>
    <col min="14351" max="14352" width="8.83203125" customWidth="1"/>
    <col min="14357" max="14357" width="8.83203125" customWidth="1"/>
    <col min="14359" max="14360" width="8.83203125" customWidth="1"/>
    <col min="14363" max="14364" width="8.83203125" customWidth="1"/>
    <col min="14368" max="14370" width="8.83203125" customWidth="1"/>
    <col min="14372" max="14372" width="8.83203125" customWidth="1"/>
    <col min="14376" max="14377" width="8.83203125" customWidth="1"/>
    <col min="14379" max="14380" width="8.83203125" customWidth="1"/>
    <col min="14384" max="14384" width="8.83203125" customWidth="1"/>
    <col min="14386" max="14387" width="8.83203125" customWidth="1"/>
    <col min="14389" max="14389" width="8.83203125" customWidth="1"/>
    <col min="14392" max="14393" width="8.83203125" customWidth="1"/>
    <col min="14397" max="14397" width="8.83203125" customWidth="1"/>
    <col min="14400" max="14400" width="8.83203125" customWidth="1"/>
    <col min="14404" max="14405" width="8.83203125" customWidth="1"/>
    <col min="14408" max="14409" width="8.83203125" customWidth="1"/>
    <col min="14415" max="14417" width="8.83203125" customWidth="1"/>
    <col min="14419" max="14419" width="8.83203125" customWidth="1"/>
    <col min="14421" max="14424" width="8.83203125" customWidth="1"/>
    <col min="14426" max="14427" width="8.83203125" customWidth="1"/>
    <col min="14429" max="14432" width="8.83203125" customWidth="1"/>
    <col min="14434" max="14435" width="8.83203125" customWidth="1"/>
    <col min="14437" max="14440" width="8.83203125" customWidth="1"/>
    <col min="14442" max="14443" width="8.83203125" customWidth="1"/>
    <col min="14445" max="14450" width="8.83203125" customWidth="1"/>
    <col min="14455" max="14456" width="8.83203125" customWidth="1"/>
    <col min="14459" max="14459" width="8.83203125" customWidth="1"/>
    <col min="14461" max="14461" width="8.83203125" customWidth="1"/>
    <col min="14464" max="14464" width="8.83203125" customWidth="1"/>
    <col min="14466" max="14466" width="8.83203125" customWidth="1"/>
    <col min="14468" max="14469" width="8.83203125" customWidth="1"/>
    <col min="14472" max="14472" width="8.83203125" customWidth="1"/>
    <col min="14474" max="14475" width="8.83203125" customWidth="1"/>
    <col min="14480" max="14481" width="8.83203125" customWidth="1"/>
    <col min="14487" max="14488" width="8.83203125" customWidth="1"/>
    <col min="14491" max="14493" width="8.83203125" customWidth="1"/>
    <col min="14496" max="14496" width="8.83203125" customWidth="1"/>
    <col min="14501" max="14501" width="8.83203125" customWidth="1"/>
    <col min="14504" max="14504" width="8.83203125" customWidth="1"/>
    <col min="14506" max="14506" width="8.83203125" customWidth="1"/>
    <col min="14509" max="14509" width="8.83203125" customWidth="1"/>
    <col min="14512" max="14513" width="8.83203125" customWidth="1"/>
    <col min="14517" max="14517" width="8.83203125" customWidth="1"/>
    <col min="14519" max="14520" width="8.83203125" customWidth="1"/>
    <col min="14522" max="14525" width="8.83203125" customWidth="1"/>
    <col min="14528" max="14532" width="8.83203125" customWidth="1"/>
    <col min="14536" max="14540" width="8.83203125" customWidth="1"/>
    <col min="14544" max="14546" width="8.83203125" customWidth="1"/>
    <col min="14549" max="14549" width="8.83203125" customWidth="1"/>
    <col min="14552" max="14552" width="8.83203125" customWidth="1"/>
    <col min="14554" max="14554" width="8.83203125" customWidth="1"/>
    <col min="14556" max="14557" width="8.83203125" customWidth="1"/>
    <col min="14560" max="14561" width="8.83203125" customWidth="1"/>
    <col min="14565" max="14565" width="8.83203125" customWidth="1"/>
    <col min="14567" max="14572" width="8.83203125" customWidth="1"/>
    <col min="14576" max="14577" width="8.83203125" customWidth="1"/>
    <col min="14579" max="14580" width="8.83203125" customWidth="1"/>
    <col min="14584" max="14584" width="8.83203125" customWidth="1"/>
    <col min="14586" max="14587" width="8.83203125" customWidth="1"/>
    <col min="14589" max="14589" width="8.83203125" customWidth="1"/>
    <col min="14592" max="14593" width="8.83203125" customWidth="1"/>
    <col min="14597" max="14597" width="8.83203125" customWidth="1"/>
    <col min="14600" max="14602" width="8.83203125" customWidth="1"/>
    <col min="14604" max="14604" width="8.83203125" customWidth="1"/>
    <col min="14608" max="14609" width="8.83203125" customWidth="1"/>
    <col min="14613" max="14613" width="8.83203125" customWidth="1"/>
    <col min="14615" max="14618" width="8.83203125" customWidth="1"/>
    <col min="14620" max="14620" width="8.83203125" customWidth="1"/>
    <col min="14624" max="14624" width="8.83203125" customWidth="1"/>
    <col min="14626" max="14627" width="8.83203125" customWidth="1"/>
    <col min="14629" max="14629" width="8.83203125" customWidth="1"/>
    <col min="14632" max="14632" width="8.83203125" customWidth="1"/>
    <col min="14635" max="14637" width="8.83203125" customWidth="1"/>
    <col min="14640" max="14640" width="8.83203125" customWidth="1"/>
    <col min="14643" max="14643" width="8.83203125" customWidth="1"/>
    <col min="14645" max="14645" width="8.83203125" customWidth="1"/>
    <col min="14648" max="14648" width="8.83203125" customWidth="1"/>
    <col min="14650" max="14650" width="8.83203125" customWidth="1"/>
    <col min="14652" max="14653" width="8.83203125" customWidth="1"/>
    <col min="14656" max="14658" width="8.83203125" customWidth="1"/>
    <col min="14660" max="14660" width="8.83203125" customWidth="1"/>
    <col min="14664" max="14665" width="8.83203125" customWidth="1"/>
    <col min="14669" max="14669" width="8.83203125" customWidth="1"/>
    <col min="14671" max="14672" width="8.83203125" customWidth="1"/>
    <col min="14674" max="14675" width="8.83203125" customWidth="1"/>
    <col min="14677" max="14677" width="8.83203125" customWidth="1"/>
    <col min="14680" max="14682" width="8.83203125" customWidth="1"/>
    <col min="14684" max="14684" width="8.83203125" customWidth="1"/>
    <col min="14688" max="14688" width="8.83203125" customWidth="1"/>
    <col min="14690" max="14690" width="8.83203125" customWidth="1"/>
    <col min="14692" max="14693" width="8.83203125" customWidth="1"/>
    <col min="14696" max="14696" width="8.83203125" customWidth="1"/>
    <col min="14698" max="14698" width="8.83203125" customWidth="1"/>
    <col min="14701" max="14701" width="8.83203125" customWidth="1"/>
    <col min="14704" max="14704" width="8.83203125" customWidth="1"/>
    <col min="14706" max="14710" width="8.83203125" customWidth="1"/>
    <col min="14712" max="14713" width="8.83203125" customWidth="1"/>
    <col min="14715" max="14716" width="8.83203125" customWidth="1"/>
    <col min="14720" max="14721" width="8.83203125" customWidth="1"/>
    <col min="14723" max="14724" width="8.83203125" customWidth="1"/>
    <col min="14728" max="14728" width="8.83203125" customWidth="1"/>
    <col min="14730" max="14733" width="8.83203125" customWidth="1"/>
    <col min="14736" max="14736" width="8.83203125" customWidth="1"/>
    <col min="14738" max="14739" width="8.83203125" customWidth="1"/>
    <col min="14744" max="14746" width="8.83203125" customWidth="1"/>
    <col min="14751" max="14752" width="8.83203125" customWidth="1"/>
    <col min="14757" max="14757" width="8.83203125" customWidth="1"/>
    <col min="14759" max="14760" width="8.83203125" customWidth="1"/>
    <col min="14763" max="14763" width="8.83203125" customWidth="1"/>
    <col min="14765" max="14765" width="8.83203125" customWidth="1"/>
    <col min="14768" max="14768" width="8.83203125" customWidth="1"/>
    <col min="14770" max="14770" width="8.83203125" customWidth="1"/>
    <col min="14772" max="14773" width="8.83203125" customWidth="1"/>
    <col min="14776" max="14776" width="8.83203125" customWidth="1"/>
    <col min="14778" max="14779" width="8.83203125" customWidth="1"/>
    <col min="14784" max="14785" width="8.83203125" customWidth="1"/>
    <col min="14791" max="14793" width="8.83203125" customWidth="1"/>
    <col min="14795" max="14795" width="8.83203125" customWidth="1"/>
    <col min="14797" max="14800" width="8.83203125" customWidth="1"/>
    <col min="14802" max="14803" width="8.83203125" customWidth="1"/>
    <col min="14805" max="14808" width="8.83203125" customWidth="1"/>
    <col min="14810" max="14811" width="8.83203125" customWidth="1"/>
    <col min="14813" max="14816" width="8.83203125" customWidth="1"/>
    <col min="14818" max="14819" width="8.83203125" customWidth="1"/>
    <col min="14821" max="14826" width="8.83203125" customWidth="1"/>
    <col min="14831" max="14832" width="8.83203125" customWidth="1"/>
    <col min="14834" max="14837" width="8.83203125" customWidth="1"/>
    <col min="14840" max="14841" width="8.83203125" customWidth="1"/>
    <col min="14843" max="14844" width="8.83203125" customWidth="1"/>
    <col min="14848" max="14849" width="8.83203125" customWidth="1"/>
    <col min="14851" max="14852" width="8.83203125" customWidth="1"/>
    <col min="14856" max="14856" width="8.83203125" customWidth="1"/>
    <col min="14858" max="14861" width="8.83203125" customWidth="1"/>
    <col min="14864" max="14864" width="8.83203125" customWidth="1"/>
    <col min="14866" max="14867" width="8.83203125" customWidth="1"/>
    <col min="14872" max="14873" width="8.83203125" customWidth="1"/>
    <col min="14879" max="14881" width="8.83203125" customWidth="1"/>
    <col min="14883" max="14883" width="8.83203125" customWidth="1"/>
    <col min="14885" max="14888" width="8.83203125" customWidth="1"/>
    <col min="14890" max="14891" width="8.83203125" customWidth="1"/>
    <col min="14893" max="14896" width="8.83203125" customWidth="1"/>
    <col min="14898" max="14899" width="8.83203125" customWidth="1"/>
    <col min="14901" max="14904" width="8.83203125" customWidth="1"/>
    <col min="14906" max="14907" width="8.83203125" customWidth="1"/>
    <col min="14909" max="14912" width="8.83203125" customWidth="1"/>
    <col min="14914" max="14915" width="8.83203125" customWidth="1"/>
    <col min="14917" max="14922" width="8.83203125" customWidth="1"/>
    <col min="14927" max="14930" width="8.83203125" customWidth="1"/>
    <col min="14932" max="14933" width="8.83203125" customWidth="1"/>
    <col min="14936" max="14936" width="8.83203125" customWidth="1"/>
    <col min="14938" max="14939" width="8.83203125" customWidth="1"/>
    <col min="14941" max="14941" width="8.83203125" customWidth="1"/>
    <col min="14944" max="14944" width="8.83203125" customWidth="1"/>
    <col min="14947" max="14949" width="8.83203125" customWidth="1"/>
    <col min="14952" max="14954" width="8.83203125" customWidth="1"/>
    <col min="14956" max="14956" width="8.83203125" customWidth="1"/>
    <col min="14960" max="14961" width="8.83203125" customWidth="1"/>
    <col min="14967" max="14969" width="8.83203125" customWidth="1"/>
    <col min="14971" max="14971" width="8.83203125" customWidth="1"/>
    <col min="14973" max="14976" width="8.83203125" customWidth="1"/>
    <col min="14978" max="14979" width="8.83203125" customWidth="1"/>
    <col min="14981" max="14984" width="8.83203125" customWidth="1"/>
    <col min="14986" max="14987" width="8.83203125" customWidth="1"/>
    <col min="14989" max="14992" width="8.83203125" customWidth="1"/>
    <col min="14994" max="14995" width="8.83203125" customWidth="1"/>
    <col min="14997" max="15000" width="8.83203125" customWidth="1"/>
    <col min="15002" max="15003" width="8.83203125" customWidth="1"/>
    <col min="15005" max="15008" width="8.83203125" customWidth="1"/>
    <col min="15010" max="15011" width="8.83203125" customWidth="1"/>
    <col min="15013" max="15018" width="8.83203125" customWidth="1"/>
    <col min="15023" max="15024" width="8.83203125" customWidth="1"/>
    <col min="15027" max="15027" width="8.83203125" customWidth="1"/>
    <col min="15029" max="15029" width="8.83203125" customWidth="1"/>
    <col min="15032" max="15032" width="8.83203125" customWidth="1"/>
    <col min="15034" max="15034" width="8.83203125" customWidth="1"/>
    <col min="15036" max="15037" width="8.83203125" customWidth="1"/>
    <col min="15040" max="15040" width="8.83203125" customWidth="1"/>
    <col min="15042" max="15043" width="8.83203125" customWidth="1"/>
    <col min="15048" max="15049" width="8.83203125" customWidth="1"/>
    <col min="15055" max="15056" width="8.83203125" customWidth="1"/>
    <col min="15059" max="15061" width="8.83203125" customWidth="1"/>
    <col min="15064" max="15064" width="8.83203125" customWidth="1"/>
    <col min="15069" max="15069" width="8.83203125" customWidth="1"/>
    <col min="15072" max="15072" width="8.83203125" customWidth="1"/>
    <col min="15074" max="15074" width="8.83203125" customWidth="1"/>
    <col min="15077" max="15077" width="8.83203125" customWidth="1"/>
    <col min="15080" max="15081" width="8.83203125" customWidth="1"/>
    <col min="15085" max="15085" width="8.83203125" customWidth="1"/>
    <col min="15087" max="15088" width="8.83203125" customWidth="1"/>
    <col min="15090" max="15093" width="8.83203125" customWidth="1"/>
    <col min="15096" max="15100" width="8.83203125" customWidth="1"/>
    <col min="15104" max="15108" width="8.83203125" customWidth="1"/>
    <col min="15112" max="15114" width="8.83203125" customWidth="1"/>
    <col min="15117" max="15117" width="8.83203125" customWidth="1"/>
    <col min="15120" max="15120" width="8.83203125" customWidth="1"/>
    <col min="15122" max="15122" width="8.83203125" customWidth="1"/>
    <col min="15124" max="15125" width="8.83203125" customWidth="1"/>
    <col min="15128" max="15129" width="8.83203125" customWidth="1"/>
    <col min="15133" max="15133" width="8.83203125" customWidth="1"/>
    <col min="15135" max="15140" width="8.83203125" customWidth="1"/>
    <col min="15144" max="15145" width="8.83203125" customWidth="1"/>
    <col min="15147" max="15148" width="8.83203125" customWidth="1"/>
    <col min="15152" max="15152" width="8.83203125" customWidth="1"/>
    <col min="15154" max="15155" width="8.83203125" customWidth="1"/>
    <col min="15157" max="15157" width="8.83203125" customWidth="1"/>
    <col min="15160" max="15161" width="8.83203125" customWidth="1"/>
    <col min="15165" max="15165" width="8.83203125" customWidth="1"/>
    <col min="15168" max="15170" width="8.83203125" customWidth="1"/>
    <col min="15172" max="15172" width="8.83203125" customWidth="1"/>
    <col min="15176" max="15177" width="8.83203125" customWidth="1"/>
    <col min="15181" max="15181" width="8.83203125" customWidth="1"/>
    <col min="15183" max="15188" width="8.83203125" customWidth="1"/>
    <col min="15190" max="15190" width="8.83203125" customWidth="1"/>
    <col min="15192" max="15192" width="8.83203125" customWidth="1"/>
    <col min="15194" max="15197" width="8.83203125" customWidth="1"/>
    <col min="15200" max="15204" width="8.83203125" customWidth="1"/>
    <col min="15208" max="15208" width="8.83203125" customWidth="1"/>
    <col min="15210" max="15210" width="8.83203125" customWidth="1"/>
    <col min="15212" max="15213" width="8.83203125" customWidth="1"/>
    <col min="15216" max="15217" width="8.83203125" customWidth="1"/>
    <col min="15219" max="15220" width="8.83203125" customWidth="1"/>
    <col min="15224" max="15224" width="8.83203125" customWidth="1"/>
    <col min="15226" max="15227" width="8.83203125" customWidth="1"/>
    <col min="15229" max="15230" width="8.83203125" customWidth="1"/>
    <col min="15232" max="15233" width="8.83203125" customWidth="1"/>
    <col min="15237" max="15237" width="8.83203125" customWidth="1"/>
    <col min="15240" max="15241" width="8.83203125" customWidth="1"/>
    <col min="15244" max="15245" width="8.83203125" customWidth="1"/>
    <col min="15248" max="15248" width="8.83203125" customWidth="1"/>
    <col min="15253" max="15253" width="8.83203125" customWidth="1"/>
    <col min="15256" max="15257" width="8.83203125" customWidth="1"/>
    <col min="15261" max="15261" width="8.83203125" customWidth="1"/>
    <col min="15263" max="15268" width="8.83203125" customWidth="1"/>
    <col min="15272" max="15276" width="8.83203125" customWidth="1"/>
    <col min="15280" max="15282" width="8.83203125" customWidth="1"/>
    <col min="15284" max="15285" width="8.83203125" customWidth="1"/>
    <col min="15288" max="15289" width="8.83203125" customWidth="1"/>
    <col min="15293" max="15293" width="8.83203125" customWidth="1"/>
    <col min="15295" max="15300" width="8.83203125" customWidth="1"/>
    <col min="15302" max="15302" width="8.83203125" customWidth="1"/>
    <col min="15304" max="15304" width="8.83203125" customWidth="1"/>
    <col min="15306" max="15306" width="8.83203125" customWidth="1"/>
    <col min="15309" max="15310" width="8.83203125" customWidth="1"/>
    <col min="15312" max="15316" width="8.83203125" customWidth="1"/>
    <col min="15318" max="15318" width="8.83203125" customWidth="1"/>
    <col min="15320" max="15320" width="8.83203125" customWidth="1"/>
    <col min="15322" max="15325" width="8.83203125" customWidth="1"/>
    <col min="15328" max="15332" width="8.83203125" customWidth="1"/>
    <col min="15336" max="15336" width="8.83203125" customWidth="1"/>
    <col min="15338" max="15338" width="8.83203125" customWidth="1"/>
    <col min="15340" max="15341" width="8.83203125" customWidth="1"/>
    <col min="15344" max="15345" width="8.83203125" customWidth="1"/>
    <col min="15347" max="15348" width="8.83203125" customWidth="1"/>
    <col min="15352" max="15353" width="8.83203125" customWidth="1"/>
    <col min="15357" max="15358" width="8.83203125" customWidth="1"/>
    <col min="15360" max="15360" width="8.83203125" customWidth="1"/>
    <col min="15362" max="15365" width="8.83203125" customWidth="1"/>
    <col min="15368" max="15368" width="8.83203125" customWidth="1"/>
    <col min="15370" max="15370" width="8.83203125" customWidth="1"/>
    <col min="15373" max="15373" width="8.83203125" customWidth="1"/>
    <col min="15376" max="15376" width="8.83203125" customWidth="1"/>
    <col min="15378" max="15378" width="8.83203125" customWidth="1"/>
    <col min="15380" max="15381" width="8.83203125" customWidth="1"/>
    <col min="15384" max="15386" width="8.83203125" customWidth="1"/>
    <col min="15391" max="15392" width="8.83203125" customWidth="1"/>
    <col min="15397" max="15397" width="8.83203125" customWidth="1"/>
    <col min="15399" max="15400" width="8.83203125" customWidth="1"/>
    <col min="15403" max="15403" width="8.83203125" customWidth="1"/>
    <col min="15405" max="15405" width="8.83203125" customWidth="1"/>
    <col min="15408" max="15408" width="8.83203125" customWidth="1"/>
    <col min="15410" max="15410" width="8.83203125" customWidth="1"/>
    <col min="15412" max="15413" width="8.83203125" customWidth="1"/>
    <col min="15416" max="15416" width="8.83203125" customWidth="1"/>
    <col min="15418" max="15419" width="8.83203125" customWidth="1"/>
    <col min="15424" max="15425" width="8.83203125" customWidth="1"/>
    <col min="15431" max="15433" width="8.83203125" customWidth="1"/>
    <col min="15435" max="15435" width="8.83203125" customWidth="1"/>
    <col min="15437" max="15440" width="8.83203125" customWidth="1"/>
    <col min="15442" max="15443" width="8.83203125" customWidth="1"/>
    <col min="15445" max="15448" width="8.83203125" customWidth="1"/>
    <col min="15450" max="15451" width="8.83203125" customWidth="1"/>
    <col min="15453" max="15456" width="8.83203125" customWidth="1"/>
    <col min="15458" max="15459" width="8.83203125" customWidth="1"/>
    <col min="15461" max="15464" width="8.83203125" customWidth="1"/>
    <col min="15466" max="15467" width="8.83203125" customWidth="1"/>
    <col min="15469" max="15472" width="8.83203125" customWidth="1"/>
    <col min="15474" max="15475" width="8.83203125" customWidth="1"/>
    <col min="15477" max="15482" width="8.83203125" customWidth="1"/>
    <col min="15487" max="15488" width="8.83203125" customWidth="1"/>
    <col min="15491" max="15492" width="8.83203125" customWidth="1"/>
    <col min="15496" max="15498" width="8.83203125" customWidth="1"/>
    <col min="15500" max="15500" width="8.83203125" customWidth="1"/>
    <col min="15504" max="15505" width="8.83203125" customWidth="1"/>
    <col min="15507" max="15508" width="8.83203125" customWidth="1"/>
    <col min="15512" max="15512" width="8.83203125" customWidth="1"/>
    <col min="15514" max="15515" width="8.83203125" customWidth="1"/>
    <col min="15517" max="15517" width="8.83203125" customWidth="1"/>
    <col min="15520" max="15521" width="8.83203125" customWidth="1"/>
    <col min="15525" max="15525" width="8.83203125" customWidth="1"/>
    <col min="15528" max="15528" width="8.83203125" customWidth="1"/>
    <col min="15532" max="15533" width="8.83203125" customWidth="1"/>
    <col min="15536" max="15537" width="8.83203125" customWidth="1"/>
    <col min="15543" max="15546" width="8.83203125" customWidth="1"/>
    <col min="15549" max="15550" width="8.83203125" customWidth="1"/>
    <col min="15552" max="15552" width="8.83203125" customWidth="1"/>
    <col min="15554" max="15554" width="8.83203125" customWidth="1"/>
    <col min="15556" max="15557" width="8.83203125" customWidth="1"/>
    <col min="15560" max="15562" width="8.83203125" customWidth="1"/>
    <col min="15564" max="15564" width="8.83203125" customWidth="1"/>
    <col min="15568" max="15570" width="8.83203125" customWidth="1"/>
    <col min="15572" max="15572" width="8.83203125" customWidth="1"/>
    <col min="15576" max="15576" width="8.83203125" customWidth="1"/>
    <col min="15578" max="15578" width="8.83203125" customWidth="1"/>
    <col min="15580" max="15581" width="8.83203125" customWidth="1"/>
    <col min="15584" max="15585" width="8.83203125" customWidth="1"/>
    <col min="15587" max="15588" width="8.83203125" customWidth="1"/>
    <col min="15592" max="15594" width="8.83203125" customWidth="1"/>
    <col min="15599" max="15600" width="8.83203125" customWidth="1"/>
    <col min="15605" max="15605" width="8.83203125" customWidth="1"/>
    <col min="15607" max="15608" width="8.83203125" customWidth="1"/>
    <col min="15611" max="15612" width="8.83203125" customWidth="1"/>
    <col min="15616" max="15618" width="8.83203125" customWidth="1"/>
    <col min="15620" max="15620" width="8.83203125" customWidth="1"/>
    <col min="15624" max="15625" width="8.83203125" customWidth="1"/>
    <col min="15627" max="15628" width="8.83203125" customWidth="1"/>
    <col min="15632" max="15632" width="8.83203125" customWidth="1"/>
    <col min="15634" max="15635" width="8.83203125" customWidth="1"/>
    <col min="15637" max="15637" width="8.83203125" customWidth="1"/>
    <col min="15640" max="15641" width="8.83203125" customWidth="1"/>
    <col min="15645" max="15645" width="8.83203125" customWidth="1"/>
    <col min="15648" max="15648" width="8.83203125" customWidth="1"/>
    <col min="15652" max="15653" width="8.83203125" customWidth="1"/>
    <col min="15656" max="15657" width="8.83203125" customWidth="1"/>
    <col min="15663" max="15665" width="8.83203125" customWidth="1"/>
    <col min="15667" max="15667" width="8.83203125" customWidth="1"/>
    <col min="15669" max="15672" width="8.83203125" customWidth="1"/>
    <col min="15674" max="15675" width="8.83203125" customWidth="1"/>
    <col min="15677" max="15680" width="8.83203125" customWidth="1"/>
    <col min="15682" max="15683" width="8.83203125" customWidth="1"/>
    <col min="15685" max="15688" width="8.83203125" customWidth="1"/>
    <col min="15690" max="15691" width="8.83203125" customWidth="1"/>
    <col min="15693" max="15696" width="8.83203125" customWidth="1"/>
    <col min="15698" max="15699" width="8.83203125" customWidth="1"/>
    <col min="15701" max="15704" width="8.83203125" customWidth="1"/>
    <col min="15706" max="15707" width="8.83203125" customWidth="1"/>
    <col min="15709" max="15714" width="8.83203125" customWidth="1"/>
    <col min="15719" max="15720" width="8.83203125" customWidth="1"/>
    <col min="15723" max="15723" width="8.83203125" customWidth="1"/>
    <col min="15725" max="15725" width="8.83203125" customWidth="1"/>
    <col min="15728" max="15728" width="8.83203125" customWidth="1"/>
    <col min="15730" max="15730" width="8.83203125" customWidth="1"/>
    <col min="15732" max="15733" width="8.83203125" customWidth="1"/>
    <col min="15736" max="15736" width="8.83203125" customWidth="1"/>
    <col min="15738" max="15739" width="8.83203125" customWidth="1"/>
    <col min="15744" max="15745" width="8.83203125" customWidth="1"/>
    <col min="15751" max="15752" width="8.83203125" customWidth="1"/>
    <col min="15755" max="15757" width="8.83203125" customWidth="1"/>
    <col min="15760" max="15760" width="8.83203125" customWidth="1"/>
    <col min="15765" max="15765" width="8.83203125" customWidth="1"/>
    <col min="15768" max="15768" width="8.83203125" customWidth="1"/>
    <col min="15770" max="15770" width="8.83203125" customWidth="1"/>
    <col min="15773" max="15773" width="8.83203125" customWidth="1"/>
    <col min="15776" max="15777" width="8.83203125" customWidth="1"/>
    <col min="15781" max="15781" width="8.83203125" customWidth="1"/>
    <col min="15783" max="15784" width="8.83203125" customWidth="1"/>
    <col min="15786" max="15789" width="8.83203125" customWidth="1"/>
    <col min="15792" max="15796" width="8.83203125" customWidth="1"/>
    <col min="15800" max="15804" width="8.83203125" customWidth="1"/>
    <col min="15808" max="15810" width="8.83203125" customWidth="1"/>
    <col min="15813" max="15813" width="8.83203125" customWidth="1"/>
    <col min="15816" max="15816" width="8.83203125" customWidth="1"/>
    <col min="15818" max="15818" width="8.83203125" customWidth="1"/>
    <col min="15820" max="15821" width="8.83203125" customWidth="1"/>
    <col min="15824" max="15825" width="8.83203125" customWidth="1"/>
    <col min="15829" max="15829" width="8.83203125" customWidth="1"/>
    <col min="15831" max="15836" width="8.83203125" customWidth="1"/>
    <col min="15840" max="15841" width="8.83203125" customWidth="1"/>
    <col min="15843" max="15844" width="8.83203125" customWidth="1"/>
    <col min="15848" max="15848" width="8.83203125" customWidth="1"/>
    <col min="15850" max="15851" width="8.83203125" customWidth="1"/>
    <col min="15853" max="15853" width="8.83203125" customWidth="1"/>
    <col min="15856" max="15857" width="8.83203125" customWidth="1"/>
    <col min="15861" max="15861" width="8.83203125" customWidth="1"/>
    <col min="15864" max="15866" width="8.83203125" customWidth="1"/>
    <col min="15868" max="15868" width="8.83203125" customWidth="1"/>
    <col min="15872" max="15873" width="8.83203125" customWidth="1"/>
    <col min="15877" max="15877" width="8.83203125" customWidth="1"/>
    <col min="15879" max="15882" width="8.83203125" customWidth="1"/>
    <col min="15884" max="15884" width="8.83203125" customWidth="1"/>
    <col min="15888" max="15888" width="8.83203125" customWidth="1"/>
    <col min="15890" max="15891" width="8.83203125" customWidth="1"/>
    <col min="15893" max="15893" width="8.83203125" customWidth="1"/>
    <col min="15896" max="15896" width="8.83203125" customWidth="1"/>
    <col min="15899" max="15901" width="8.83203125" customWidth="1"/>
    <col min="15904" max="15904" width="8.83203125" customWidth="1"/>
    <col min="15907" max="15907" width="8.83203125" customWidth="1"/>
    <col min="15909" max="15909" width="8.83203125" customWidth="1"/>
    <col min="15912" max="15912" width="8.83203125" customWidth="1"/>
    <col min="15914" max="15914" width="8.83203125" customWidth="1"/>
    <col min="15916" max="15917" width="8.83203125" customWidth="1"/>
    <col min="15920" max="15922" width="8.83203125" customWidth="1"/>
    <col min="15924" max="15924" width="8.83203125" customWidth="1"/>
    <col min="15928" max="15929" width="8.83203125" customWidth="1"/>
    <col min="15933" max="15933" width="8.83203125" customWidth="1"/>
    <col min="15935" max="15936" width="8.83203125" customWidth="1"/>
    <col min="15939" max="15940" width="8.83203125" customWidth="1"/>
    <col min="15944" max="15946" width="8.83203125" customWidth="1"/>
    <col min="15948" max="15948" width="8.83203125" customWidth="1"/>
    <col min="15952" max="15952" width="8.83203125" customWidth="1"/>
    <col min="15954" max="15957" width="8.83203125" customWidth="1"/>
    <col min="15960" max="15962" width="8.83203125" customWidth="1"/>
    <col min="15964" max="15964" width="8.83203125" customWidth="1"/>
    <col min="15968" max="15968" width="8.83203125" customWidth="1"/>
    <col min="15970" max="15970" width="8.83203125" customWidth="1"/>
    <col min="15972" max="15973" width="8.83203125" customWidth="1"/>
    <col min="15976" max="15977" width="8.83203125" customWidth="1"/>
    <col min="15980" max="15982" width="8.83203125" customWidth="1"/>
    <col min="15984" max="15986" width="8.83203125" customWidth="1"/>
    <col min="15989" max="15989" width="8.83203125" customWidth="1"/>
    <col min="15992" max="15992" width="8.83203125" customWidth="1"/>
    <col min="15994" max="15997" width="8.83203125" customWidth="1"/>
    <col min="16000" max="16000" width="8.83203125" customWidth="1"/>
    <col min="16004" max="16005" width="8.83203125" customWidth="1"/>
    <col min="16008" max="16010" width="8.83203125" customWidth="1"/>
    <col min="16015" max="16016" width="8.83203125" customWidth="1"/>
    <col min="16021" max="16021" width="8.83203125" customWidth="1"/>
    <col min="16023" max="16024" width="8.83203125" customWidth="1"/>
    <col min="16027" max="16027" width="8.83203125" customWidth="1"/>
    <col min="16029" max="16029" width="8.83203125" customWidth="1"/>
    <col min="16032" max="16032" width="8.83203125" customWidth="1"/>
    <col min="16034" max="16034" width="8.83203125" customWidth="1"/>
    <col min="16036" max="16037" width="8.83203125" customWidth="1"/>
    <col min="16040" max="16040" width="8.83203125" customWidth="1"/>
    <col min="16042" max="16043" width="8.83203125" customWidth="1"/>
    <col min="16048" max="16049" width="8.83203125" customWidth="1"/>
    <col min="16055" max="16057" width="8.83203125" customWidth="1"/>
    <col min="16059" max="16059" width="8.83203125" customWidth="1"/>
    <col min="16061" max="16064" width="8.83203125" customWidth="1"/>
    <col min="16066" max="16067" width="8.83203125" customWidth="1"/>
    <col min="16069" max="16072" width="8.83203125" customWidth="1"/>
    <col min="16074" max="16075" width="8.83203125" customWidth="1"/>
    <col min="16077" max="16080" width="8.83203125" customWidth="1"/>
    <col min="16082" max="16083" width="8.83203125" customWidth="1"/>
    <col min="16085" max="16088" width="8.83203125" customWidth="1"/>
    <col min="16090" max="16091" width="8.83203125" customWidth="1"/>
    <col min="16093" max="16096" width="8.83203125" customWidth="1"/>
    <col min="16098" max="16099" width="8.83203125" customWidth="1"/>
    <col min="16101" max="16106" width="8.83203125" customWidth="1"/>
    <col min="16111" max="16112" width="8.83203125" customWidth="1"/>
    <col min="16114" max="16115" width="8.83203125" customWidth="1"/>
    <col min="16117" max="16117" width="8.83203125" customWidth="1"/>
    <col min="16120" max="16121" width="8.83203125" customWidth="1"/>
    <col min="16125" max="16125" width="8.83203125" customWidth="1"/>
    <col min="16128" max="16130" width="8.83203125" customWidth="1"/>
    <col min="16132" max="16132" width="8.83203125" customWidth="1"/>
    <col min="16136" max="16136" width="8.83203125" customWidth="1"/>
    <col min="16138" max="16138" width="8.83203125" customWidth="1"/>
    <col min="16140" max="16141" width="8.83203125" customWidth="1"/>
    <col min="16144" max="16144" width="8.83203125" customWidth="1"/>
    <col min="16148" max="16149" width="8.83203125" customWidth="1"/>
    <col min="16152" max="16152" width="8.83203125" customWidth="1"/>
    <col min="16154" max="16154" width="8.83203125" customWidth="1"/>
    <col min="16156" max="16157" width="8.83203125" customWidth="1"/>
    <col min="16160" max="16161" width="8.83203125" customWidth="1"/>
    <col min="16163" max="16164" width="8.83203125" customWidth="1"/>
    <col min="16168" max="16169" width="8.83203125" customWidth="1"/>
    <col min="16175" max="16180" width="8.83203125" customWidth="1"/>
    <col min="16183" max="16186" width="8.83203125" customWidth="1"/>
    <col min="16191" max="16192" width="8.83203125" customWidth="1"/>
    <col min="16197" max="16197" width="8.83203125" customWidth="1"/>
    <col min="16199" max="16200" width="8.83203125" customWidth="1"/>
    <col min="16202" max="16203" width="8.83203125" customWidth="1"/>
    <col min="16205" max="16205" width="8.83203125" customWidth="1"/>
    <col min="16208" max="16209" width="8.83203125" customWidth="1"/>
    <col min="16213" max="16213" width="8.83203125" customWidth="1"/>
    <col min="16216" max="16218" width="8.83203125" customWidth="1"/>
    <col min="16220" max="16220" width="8.83203125" customWidth="1"/>
    <col min="16224" max="16224" width="8.83203125" customWidth="1"/>
    <col min="16226" max="16226" width="8.83203125" customWidth="1"/>
    <col min="16228" max="16229" width="8.83203125" customWidth="1"/>
    <col min="16232" max="16232" width="8.83203125" customWidth="1"/>
    <col min="16236" max="16237" width="8.83203125" customWidth="1"/>
    <col min="16240" max="16240" width="8.83203125" customWidth="1"/>
    <col min="16242" max="16242" width="8.83203125" customWidth="1"/>
    <col min="16244" max="16245" width="8.83203125" customWidth="1"/>
    <col min="16248" max="16249" width="8.83203125" customWidth="1"/>
    <col min="16251" max="16252" width="8.83203125" customWidth="1"/>
    <col min="16256" max="16257" width="8.83203125" customWidth="1"/>
    <col min="16263" max="16265" width="8.83203125" customWidth="1"/>
    <col min="16267" max="16267" width="8.83203125" customWidth="1"/>
    <col min="16269" max="16272" width="8.83203125" customWidth="1"/>
    <col min="16274" max="16275" width="8.83203125" customWidth="1"/>
    <col min="16277" max="16280" width="8.83203125" customWidth="1"/>
    <col min="16282" max="16283" width="8.83203125" customWidth="1"/>
    <col min="16285" max="16288" width="8.83203125" customWidth="1"/>
    <col min="16290" max="16291" width="8.83203125" customWidth="1"/>
    <col min="16293" max="16296" width="8.83203125" customWidth="1"/>
    <col min="16298" max="16299" width="8.83203125" customWidth="1"/>
    <col min="16301" max="16306" width="8.83203125" customWidth="1"/>
    <col min="16311" max="16312" width="8.83203125" customWidth="1"/>
    <col min="16317" max="16317" width="8.83203125" customWidth="1"/>
    <col min="16319" max="16322" width="8.83203125" customWidth="1"/>
    <col min="16324" max="16325" width="8.83203125" customWidth="1"/>
    <col min="16328" max="16328" width="8.83203125" customWidth="1"/>
    <col min="16330" max="16331" width="8.83203125" customWidth="1"/>
    <col min="16333" max="16333" width="8.83203125" customWidth="1"/>
    <col min="16336" max="16336" width="8.83203125" customWidth="1"/>
    <col min="16339" max="16341" width="8.83203125" customWidth="1"/>
    <col min="16344" max="16346" width="8.83203125" customWidth="1"/>
    <col min="16348" max="16348" width="8.83203125" customWidth="1"/>
    <col min="16352" max="16353" width="8.83203125" customWidth="1"/>
    <col min="16359" max="16361" width="8.83203125" customWidth="1"/>
    <col min="16363" max="16363" width="8.83203125" customWidth="1"/>
    <col min="16365" max="16368" width="8.83203125" customWidth="1"/>
    <col min="16370" max="16371" width="8.83203125" customWidth="1"/>
    <col min="16373" max="16376" width="8.83203125" customWidth="1"/>
    <col min="16378" max="16379" width="8.83203125" customWidth="1"/>
    <col min="16381" max="16384" width="8.83203125" customWidth="1"/>
  </cols>
  <sheetData>
    <row r="2" spans="1:36">
      <c r="A2" s="2" t="s">
        <v>241</v>
      </c>
    </row>
    <row r="3" spans="1:36">
      <c r="A3" s="2" t="s">
        <v>81</v>
      </c>
    </row>
    <row r="4" spans="1:36">
      <c r="A4" s="2" t="s">
        <v>250</v>
      </c>
    </row>
    <row r="5" spans="1:36">
      <c r="A5" s="2" t="s">
        <v>251</v>
      </c>
    </row>
    <row r="6" spans="1:36">
      <c r="A6" s="2" t="s">
        <v>185</v>
      </c>
    </row>
    <row r="7" spans="1:36">
      <c r="A7" s="2" t="s">
        <v>106</v>
      </c>
    </row>
    <row r="8" spans="1:36">
      <c r="A8" s="2" t="s">
        <v>107</v>
      </c>
    </row>
    <row r="9" spans="1:36">
      <c r="O9" s="13" t="s">
        <v>305</v>
      </c>
      <c r="Q9" s="13" t="s">
        <v>305</v>
      </c>
      <c r="AA9" s="55" t="s">
        <v>5</v>
      </c>
    </row>
    <row r="10" spans="1:36" s="7" customFormat="1">
      <c r="A10" s="42" t="s">
        <v>108</v>
      </c>
      <c r="B10" s="42" t="s">
        <v>109</v>
      </c>
      <c r="C10" s="42" t="s">
        <v>110</v>
      </c>
      <c r="D10" s="43" t="s">
        <v>142</v>
      </c>
      <c r="E10" s="43" t="s">
        <v>143</v>
      </c>
      <c r="F10" s="45" t="s">
        <v>4</v>
      </c>
      <c r="G10" s="44"/>
      <c r="H10" s="45" t="s">
        <v>80</v>
      </c>
      <c r="I10" s="47" t="s">
        <v>170</v>
      </c>
      <c r="J10" s="51" t="s">
        <v>170</v>
      </c>
      <c r="K10" s="72" t="s">
        <v>17</v>
      </c>
      <c r="L10" s="44" t="s">
        <v>171</v>
      </c>
      <c r="M10" s="44" t="s">
        <v>172</v>
      </c>
      <c r="N10" s="44" t="s">
        <v>173</v>
      </c>
      <c r="O10" s="46" t="s">
        <v>174</v>
      </c>
      <c r="P10" s="47"/>
      <c r="Q10" s="46" t="s">
        <v>174</v>
      </c>
      <c r="R10" s="45" t="s">
        <v>175</v>
      </c>
      <c r="S10" s="48" t="s">
        <v>295</v>
      </c>
      <c r="T10" s="48" t="s">
        <v>296</v>
      </c>
      <c r="U10" s="49" t="s">
        <v>297</v>
      </c>
      <c r="V10" s="65" t="s">
        <v>0</v>
      </c>
      <c r="W10" s="47" t="s">
        <v>1</v>
      </c>
      <c r="X10" s="77" t="s">
        <v>1</v>
      </c>
      <c r="Y10" s="47" t="s">
        <v>79</v>
      </c>
      <c r="Z10" s="77" t="s">
        <v>79</v>
      </c>
      <c r="AA10" s="56"/>
      <c r="AB10" s="44" t="s">
        <v>2</v>
      </c>
      <c r="AC10" s="44" t="s">
        <v>73</v>
      </c>
      <c r="AD10" s="44" t="s">
        <v>3</v>
      </c>
      <c r="AE10" s="44"/>
      <c r="AF10" s="44"/>
      <c r="AG10" s="44"/>
      <c r="AH10" s="44"/>
      <c r="AI10" s="44"/>
      <c r="AJ10" s="44"/>
    </row>
    <row r="11" spans="1:36">
      <c r="A11" t="s">
        <v>144</v>
      </c>
      <c r="B11" t="s">
        <v>39</v>
      </c>
      <c r="C11" t="s">
        <v>194</v>
      </c>
      <c r="D11" t="s">
        <v>147</v>
      </c>
      <c r="E11">
        <v>14</v>
      </c>
      <c r="F11" s="19">
        <v>10</v>
      </c>
      <c r="H11" s="19">
        <v>6</v>
      </c>
      <c r="I11" s="24">
        <f t="shared" ref="I11:I17" si="0">+(F11*2+H11)/3</f>
        <v>8.6666666666666661</v>
      </c>
      <c r="J11" s="50">
        <f>ROUND(I11,0)</f>
        <v>9</v>
      </c>
      <c r="L11">
        <v>14</v>
      </c>
      <c r="M11">
        <v>1</v>
      </c>
      <c r="O11" s="13">
        <v>7</v>
      </c>
      <c r="P11" s="21">
        <f>+O11/12*20</f>
        <v>11.666666666666668</v>
      </c>
      <c r="Q11" s="22">
        <v>12.3</v>
      </c>
      <c r="R11" s="19">
        <v>8</v>
      </c>
      <c r="S11" s="19">
        <v>18</v>
      </c>
      <c r="T11" s="19">
        <f>+E11*0.35+L11*0.35+M11+N11+Q11*0.2</f>
        <v>13.26</v>
      </c>
      <c r="U11" s="5">
        <f>+T11*0.2+S11*0.2+R11*0.2+H11*0.2+F11*0.2</f>
        <v>11.052</v>
      </c>
      <c r="V11" s="24">
        <f>+(T11*2+S11*2+R11*2+H11)/7</f>
        <v>12.074285714285713</v>
      </c>
      <c r="W11" s="24">
        <f>+(S11+T11)/2</f>
        <v>15.629999999999999</v>
      </c>
      <c r="X11" s="76">
        <f>ROUND(W11,0)</f>
        <v>16</v>
      </c>
      <c r="Y11" s="24">
        <f>+(R11*2+H11)/3</f>
        <v>7.333333333333333</v>
      </c>
      <c r="Z11" s="76">
        <f>ROUND(Y11,0)</f>
        <v>7</v>
      </c>
      <c r="AA11" s="54">
        <f>+J11*0.3+X11*0.4+Z11*0.3</f>
        <v>11.2</v>
      </c>
      <c r="AB11">
        <f t="shared" ref="AB11:AB18" si="1">IF(AA11&gt;=10.4,1,0)</f>
        <v>1</v>
      </c>
      <c r="AC11">
        <f t="shared" ref="AC11:AC18" si="2">IF(AA11&lt;=7,1,0)</f>
        <v>0</v>
      </c>
      <c r="AD11">
        <f>IF(AND(AB11=0,AC11=0),1,0)</f>
        <v>0</v>
      </c>
    </row>
    <row r="12" spans="1:36">
      <c r="A12" t="s">
        <v>148</v>
      </c>
      <c r="B12" t="s">
        <v>40</v>
      </c>
      <c r="C12" t="s">
        <v>41</v>
      </c>
      <c r="D12" t="s">
        <v>147</v>
      </c>
      <c r="E12">
        <v>14</v>
      </c>
      <c r="F12" s="19">
        <v>7.5</v>
      </c>
      <c r="G12" t="s">
        <v>320</v>
      </c>
      <c r="H12" s="19">
        <v>1.5</v>
      </c>
      <c r="I12" s="24">
        <f t="shared" si="0"/>
        <v>5.5</v>
      </c>
      <c r="J12" s="50">
        <f t="shared" ref="J12:J48" si="3">ROUND(I12,0)</f>
        <v>6</v>
      </c>
      <c r="M12">
        <v>1</v>
      </c>
      <c r="O12" s="13">
        <v>6</v>
      </c>
      <c r="P12" s="21">
        <f t="shared" ref="P12:P49" si="4">+O12/12*20</f>
        <v>10</v>
      </c>
      <c r="Q12" s="22">
        <v>10</v>
      </c>
      <c r="R12" s="19">
        <v>4.5</v>
      </c>
      <c r="S12" s="19"/>
      <c r="T12" s="19">
        <f t="shared" ref="T12:T49" si="5">+E12*0.35+L12*0.35+M12+N12+Q12*0.2</f>
        <v>7.8999999999999995</v>
      </c>
      <c r="U12" s="5">
        <f t="shared" ref="U12:U49" si="6">+T12*0.2+S12*0.2+R12*0.2+H12*0.2+F12*0.2</f>
        <v>4.28</v>
      </c>
      <c r="V12" s="24">
        <f t="shared" ref="V12:V49" si="7">+(T12*2+S12*2+R12*2+H12)/7</f>
        <v>3.7571428571428567</v>
      </c>
      <c r="W12" s="24">
        <f t="shared" ref="W12:W50" si="8">+(S12+T12)/2</f>
        <v>3.9499999999999997</v>
      </c>
      <c r="X12" s="76">
        <f t="shared" ref="X12:X49" si="9">ROUND(W12,0)</f>
        <v>4</v>
      </c>
      <c r="Y12" s="24">
        <f t="shared" ref="Y12:Y50" si="10">+(R12*2+H12)/3</f>
        <v>3.5</v>
      </c>
      <c r="Z12" s="76">
        <f t="shared" ref="Z12:Z49" si="11">ROUND(Y12,0)</f>
        <v>4</v>
      </c>
      <c r="AA12" s="54">
        <f t="shared" ref="AA12:AA49" si="12">+J12*0.3+X12*0.4+Z12*0.3</f>
        <v>4.5999999999999996</v>
      </c>
      <c r="AB12">
        <f t="shared" si="1"/>
        <v>0</v>
      </c>
      <c r="AC12">
        <f t="shared" si="2"/>
        <v>1</v>
      </c>
      <c r="AD12">
        <f t="shared" ref="AD12:AD48" si="13">IF(AND(AB12=0,AC12=0),1,0)</f>
        <v>0</v>
      </c>
    </row>
    <row r="13" spans="1:36">
      <c r="A13" t="s">
        <v>151</v>
      </c>
      <c r="B13" t="s">
        <v>42</v>
      </c>
      <c r="C13" t="s">
        <v>43</v>
      </c>
      <c r="D13" t="s">
        <v>147</v>
      </c>
      <c r="E13">
        <v>13</v>
      </c>
      <c r="F13" s="19">
        <v>8</v>
      </c>
      <c r="H13" s="19">
        <v>5.5</v>
      </c>
      <c r="I13" s="24">
        <f t="shared" si="0"/>
        <v>7.166666666666667</v>
      </c>
      <c r="J13" s="50">
        <f t="shared" si="3"/>
        <v>7</v>
      </c>
      <c r="K13" s="71">
        <v>4.5</v>
      </c>
      <c r="L13">
        <v>14</v>
      </c>
      <c r="O13" s="13">
        <v>6</v>
      </c>
      <c r="P13" s="21">
        <f t="shared" si="4"/>
        <v>10</v>
      </c>
      <c r="Q13" s="22">
        <v>10</v>
      </c>
      <c r="R13" s="19">
        <v>10.5</v>
      </c>
      <c r="S13" s="19">
        <v>7.1</v>
      </c>
      <c r="T13" s="19">
        <f t="shared" si="5"/>
        <v>11.45</v>
      </c>
      <c r="U13" s="5">
        <f t="shared" si="6"/>
        <v>8.51</v>
      </c>
      <c r="V13" s="24">
        <f t="shared" si="7"/>
        <v>9.0857142857142854</v>
      </c>
      <c r="W13" s="24">
        <f t="shared" si="8"/>
        <v>9.2749999999999986</v>
      </c>
      <c r="X13" s="76">
        <f t="shared" si="9"/>
        <v>9</v>
      </c>
      <c r="Y13" s="24">
        <f t="shared" si="10"/>
        <v>8.8333333333333339</v>
      </c>
      <c r="Z13" s="76">
        <f t="shared" si="11"/>
        <v>9</v>
      </c>
      <c r="AA13" s="54">
        <f t="shared" si="12"/>
        <v>8.4</v>
      </c>
      <c r="AB13">
        <f t="shared" si="1"/>
        <v>0</v>
      </c>
      <c r="AC13">
        <f t="shared" si="2"/>
        <v>0</v>
      </c>
      <c r="AD13">
        <f t="shared" si="13"/>
        <v>1</v>
      </c>
    </row>
    <row r="14" spans="1:36">
      <c r="A14" t="s">
        <v>154</v>
      </c>
      <c r="B14" t="s">
        <v>44</v>
      </c>
      <c r="C14" t="s">
        <v>45</v>
      </c>
      <c r="D14" t="s">
        <v>147</v>
      </c>
      <c r="E14">
        <v>14</v>
      </c>
      <c r="F14" s="19">
        <v>5.5</v>
      </c>
      <c r="G14" t="s">
        <v>319</v>
      </c>
      <c r="H14" s="19">
        <v>5</v>
      </c>
      <c r="I14" s="24">
        <f t="shared" si="0"/>
        <v>5.333333333333333</v>
      </c>
      <c r="J14" s="50">
        <f t="shared" si="3"/>
        <v>5</v>
      </c>
      <c r="K14" s="71">
        <v>2.5</v>
      </c>
      <c r="L14">
        <v>14</v>
      </c>
      <c r="M14">
        <v>1</v>
      </c>
      <c r="O14" s="13">
        <v>6</v>
      </c>
      <c r="P14" s="21">
        <f t="shared" si="4"/>
        <v>10</v>
      </c>
      <c r="Q14" s="22">
        <v>10.5</v>
      </c>
      <c r="R14" s="19">
        <v>9.5</v>
      </c>
      <c r="S14" s="19">
        <v>18</v>
      </c>
      <c r="T14" s="19">
        <f t="shared" si="5"/>
        <v>12.899999999999999</v>
      </c>
      <c r="U14" s="5">
        <f t="shared" si="6"/>
        <v>10.18</v>
      </c>
      <c r="V14" s="24">
        <f t="shared" si="7"/>
        <v>12.257142857142856</v>
      </c>
      <c r="W14" s="24">
        <f>+(S14+T14)/2</f>
        <v>15.45</v>
      </c>
      <c r="X14" s="76">
        <f>ROUND(W14,0)</f>
        <v>15</v>
      </c>
      <c r="Y14" s="24">
        <f t="shared" si="10"/>
        <v>8</v>
      </c>
      <c r="Z14" s="76">
        <f t="shared" si="11"/>
        <v>8</v>
      </c>
      <c r="AA14" s="54">
        <f t="shared" si="12"/>
        <v>9.9</v>
      </c>
      <c r="AB14">
        <f t="shared" si="1"/>
        <v>0</v>
      </c>
      <c r="AC14">
        <f t="shared" si="2"/>
        <v>0</v>
      </c>
      <c r="AD14">
        <f t="shared" si="13"/>
        <v>1</v>
      </c>
    </row>
    <row r="15" spans="1:36">
      <c r="A15" t="s">
        <v>330</v>
      </c>
      <c r="B15" t="s">
        <v>46</v>
      </c>
      <c r="C15" t="s">
        <v>326</v>
      </c>
      <c r="D15" t="s">
        <v>147</v>
      </c>
      <c r="E15">
        <v>14</v>
      </c>
      <c r="F15" s="19">
        <v>10.5</v>
      </c>
      <c r="G15" t="s">
        <v>37</v>
      </c>
      <c r="H15" s="19">
        <v>9.5</v>
      </c>
      <c r="I15" s="24">
        <f t="shared" si="0"/>
        <v>10.166666666666666</v>
      </c>
      <c r="J15" s="50">
        <f t="shared" si="3"/>
        <v>10</v>
      </c>
      <c r="L15">
        <v>14</v>
      </c>
      <c r="M15">
        <v>1</v>
      </c>
      <c r="O15" s="13">
        <v>10</v>
      </c>
      <c r="P15" s="21">
        <f t="shared" si="4"/>
        <v>16.666666666666668</v>
      </c>
      <c r="Q15" s="22">
        <v>17.7</v>
      </c>
      <c r="R15" s="19">
        <v>11.5</v>
      </c>
      <c r="S15" s="19">
        <v>18</v>
      </c>
      <c r="T15" s="19">
        <f t="shared" si="5"/>
        <v>14.34</v>
      </c>
      <c r="U15" s="5">
        <f t="shared" si="6"/>
        <v>12.768000000000001</v>
      </c>
      <c r="V15" s="24">
        <f t="shared" si="7"/>
        <v>13.882857142857144</v>
      </c>
      <c r="W15" s="24">
        <f t="shared" si="8"/>
        <v>16.170000000000002</v>
      </c>
      <c r="X15" s="76">
        <f t="shared" si="9"/>
        <v>16</v>
      </c>
      <c r="Y15" s="24">
        <f t="shared" si="10"/>
        <v>10.833333333333334</v>
      </c>
      <c r="Z15" s="76">
        <f t="shared" si="11"/>
        <v>11</v>
      </c>
      <c r="AA15" s="54">
        <f t="shared" si="12"/>
        <v>12.7</v>
      </c>
      <c r="AB15">
        <f t="shared" si="1"/>
        <v>1</v>
      </c>
      <c r="AC15">
        <f t="shared" si="2"/>
        <v>0</v>
      </c>
      <c r="AD15">
        <f t="shared" si="13"/>
        <v>0</v>
      </c>
    </row>
    <row r="16" spans="1:36">
      <c r="A16" t="s">
        <v>165</v>
      </c>
      <c r="B16" t="s">
        <v>327</v>
      </c>
      <c r="C16" t="s">
        <v>328</v>
      </c>
      <c r="D16" t="s">
        <v>147</v>
      </c>
      <c r="E16">
        <v>14</v>
      </c>
      <c r="F16" s="19">
        <v>4.5</v>
      </c>
      <c r="G16" t="s">
        <v>319</v>
      </c>
      <c r="H16" s="19">
        <v>3</v>
      </c>
      <c r="I16" s="24">
        <f t="shared" si="0"/>
        <v>4</v>
      </c>
      <c r="J16" s="50">
        <f t="shared" si="3"/>
        <v>4</v>
      </c>
      <c r="L16">
        <v>12</v>
      </c>
      <c r="M16">
        <v>1</v>
      </c>
      <c r="O16" s="13">
        <v>2</v>
      </c>
      <c r="P16" s="21">
        <f t="shared" si="4"/>
        <v>3.333333333333333</v>
      </c>
      <c r="Q16" s="22">
        <v>3.333333333333333</v>
      </c>
      <c r="R16" s="19">
        <v>4.5</v>
      </c>
      <c r="S16" s="19"/>
      <c r="T16" s="19">
        <f t="shared" si="5"/>
        <v>10.766666666666664</v>
      </c>
      <c r="U16" s="5">
        <f t="shared" si="6"/>
        <v>4.5533333333333328</v>
      </c>
      <c r="V16" s="24">
        <f t="shared" si="7"/>
        <v>4.7904761904761903</v>
      </c>
      <c r="W16" s="24">
        <f t="shared" si="8"/>
        <v>5.383333333333332</v>
      </c>
      <c r="X16" s="76">
        <f t="shared" si="9"/>
        <v>5</v>
      </c>
      <c r="Y16" s="24">
        <f t="shared" si="10"/>
        <v>4</v>
      </c>
      <c r="Z16" s="76">
        <f t="shared" si="11"/>
        <v>4</v>
      </c>
      <c r="AA16" s="54">
        <f t="shared" si="12"/>
        <v>4.4000000000000004</v>
      </c>
      <c r="AB16">
        <f t="shared" si="1"/>
        <v>0</v>
      </c>
      <c r="AC16">
        <f t="shared" si="2"/>
        <v>1</v>
      </c>
      <c r="AD16">
        <f t="shared" si="13"/>
        <v>0</v>
      </c>
    </row>
    <row r="17" spans="1:31">
      <c r="A17" t="s">
        <v>168</v>
      </c>
      <c r="B17" t="s">
        <v>329</v>
      </c>
      <c r="C17" t="s">
        <v>195</v>
      </c>
      <c r="D17" t="s">
        <v>147</v>
      </c>
      <c r="E17">
        <v>15</v>
      </c>
      <c r="F17" s="19">
        <v>11</v>
      </c>
      <c r="G17" t="s">
        <v>318</v>
      </c>
      <c r="H17" s="19">
        <v>4.5</v>
      </c>
      <c r="I17" s="24">
        <f t="shared" si="0"/>
        <v>8.8333333333333339</v>
      </c>
      <c r="J17" s="50">
        <f t="shared" si="3"/>
        <v>9</v>
      </c>
      <c r="L17">
        <v>15</v>
      </c>
      <c r="O17" s="13">
        <v>10</v>
      </c>
      <c r="P17" s="21">
        <f t="shared" si="4"/>
        <v>16.666666666666668</v>
      </c>
      <c r="Q17" s="22">
        <v>17.3</v>
      </c>
      <c r="R17" s="19">
        <v>14.5</v>
      </c>
      <c r="S17" s="19">
        <v>12.7</v>
      </c>
      <c r="T17" s="19">
        <f t="shared" si="5"/>
        <v>13.96</v>
      </c>
      <c r="U17" s="5">
        <f t="shared" si="6"/>
        <v>11.332000000000001</v>
      </c>
      <c r="V17" s="24">
        <f t="shared" si="7"/>
        <v>12.402857142857142</v>
      </c>
      <c r="W17" s="24">
        <f t="shared" si="8"/>
        <v>13.33</v>
      </c>
      <c r="X17" s="76">
        <f t="shared" si="9"/>
        <v>13</v>
      </c>
      <c r="Y17" s="24">
        <f t="shared" si="10"/>
        <v>11.166666666666666</v>
      </c>
      <c r="Z17" s="76">
        <f t="shared" si="11"/>
        <v>11</v>
      </c>
      <c r="AA17" s="54">
        <f t="shared" si="12"/>
        <v>11.2</v>
      </c>
      <c r="AB17">
        <f t="shared" si="1"/>
        <v>1</v>
      </c>
      <c r="AC17">
        <f t="shared" si="2"/>
        <v>0</v>
      </c>
      <c r="AD17">
        <f t="shared" si="13"/>
        <v>0</v>
      </c>
    </row>
    <row r="18" spans="1:31">
      <c r="A18" t="s">
        <v>337</v>
      </c>
      <c r="B18" t="s">
        <v>196</v>
      </c>
      <c r="C18" t="s">
        <v>197</v>
      </c>
      <c r="D18" t="s">
        <v>147</v>
      </c>
      <c r="I18" s="24">
        <f t="shared" ref="I18" si="14">+(F18*2+H18)/3</f>
        <v>0</v>
      </c>
      <c r="J18" s="50">
        <f t="shared" si="3"/>
        <v>0</v>
      </c>
      <c r="P18" s="21">
        <f t="shared" si="4"/>
        <v>0</v>
      </c>
      <c r="Q18" s="22">
        <v>0</v>
      </c>
      <c r="R18" s="19"/>
      <c r="S18" s="19"/>
      <c r="T18" s="19">
        <f t="shared" si="5"/>
        <v>0</v>
      </c>
      <c r="U18" s="5">
        <f t="shared" si="6"/>
        <v>0</v>
      </c>
      <c r="V18" s="24">
        <f t="shared" si="7"/>
        <v>0</v>
      </c>
      <c r="W18" s="24">
        <f t="shared" si="8"/>
        <v>0</v>
      </c>
      <c r="X18" s="76">
        <f t="shared" si="9"/>
        <v>0</v>
      </c>
      <c r="Y18" s="24">
        <f t="shared" si="10"/>
        <v>0</v>
      </c>
      <c r="Z18" s="76">
        <f t="shared" si="11"/>
        <v>0</v>
      </c>
      <c r="AA18" s="54">
        <f t="shared" si="12"/>
        <v>0</v>
      </c>
      <c r="AB18">
        <f t="shared" si="1"/>
        <v>0</v>
      </c>
      <c r="AC18">
        <f t="shared" si="2"/>
        <v>1</v>
      </c>
      <c r="AD18">
        <f t="shared" si="13"/>
        <v>0</v>
      </c>
    </row>
    <row r="19" spans="1:31">
      <c r="A19" t="s">
        <v>136</v>
      </c>
      <c r="B19" t="s">
        <v>198</v>
      </c>
      <c r="C19" t="s">
        <v>199</v>
      </c>
      <c r="D19" t="s">
        <v>147</v>
      </c>
      <c r="E19">
        <v>15</v>
      </c>
      <c r="F19" s="19">
        <v>12.5</v>
      </c>
      <c r="H19" s="19">
        <v>4</v>
      </c>
      <c r="I19" s="24">
        <f>+(F19*2+H19)/3 + 2</f>
        <v>11.666666666666666</v>
      </c>
      <c r="J19" s="69">
        <f t="shared" si="3"/>
        <v>12</v>
      </c>
      <c r="L19">
        <v>15</v>
      </c>
      <c r="M19">
        <v>1</v>
      </c>
      <c r="O19" s="13">
        <v>8</v>
      </c>
      <c r="P19" s="21">
        <f t="shared" si="4"/>
        <v>13.333333333333332</v>
      </c>
      <c r="Q19" s="22">
        <v>14.3</v>
      </c>
      <c r="R19" s="19">
        <v>13</v>
      </c>
      <c r="S19" s="19">
        <v>4.8</v>
      </c>
      <c r="T19" s="19">
        <f t="shared" si="5"/>
        <v>14.36</v>
      </c>
      <c r="U19" s="5">
        <f>+T19*0.2+S19*0.2+R19*0.2+H19*0.2+F19*0.2</f>
        <v>9.7319999999999993</v>
      </c>
      <c r="V19" s="24">
        <f t="shared" si="7"/>
        <v>9.76</v>
      </c>
      <c r="W19" s="24">
        <f t="shared" si="8"/>
        <v>9.58</v>
      </c>
      <c r="X19" s="76">
        <f t="shared" si="9"/>
        <v>10</v>
      </c>
      <c r="Y19" s="24">
        <f t="shared" si="10"/>
        <v>10</v>
      </c>
      <c r="Z19" s="76">
        <f t="shared" si="11"/>
        <v>10</v>
      </c>
      <c r="AA19" s="54">
        <f t="shared" si="12"/>
        <v>10.6</v>
      </c>
      <c r="AB19">
        <f>IF(AA19&gt;=10.4,1,0)</f>
        <v>1</v>
      </c>
      <c r="AC19">
        <f>IF(AA19&lt;=7,1,0)</f>
        <v>0</v>
      </c>
      <c r="AD19">
        <f t="shared" si="13"/>
        <v>0</v>
      </c>
    </row>
    <row r="20" spans="1:31">
      <c r="A20" t="s">
        <v>139</v>
      </c>
      <c r="B20" t="s">
        <v>200</v>
      </c>
      <c r="C20" t="s">
        <v>201</v>
      </c>
      <c r="D20" t="s">
        <v>147</v>
      </c>
      <c r="E20">
        <v>12</v>
      </c>
      <c r="F20" s="19">
        <v>16.5</v>
      </c>
      <c r="H20" s="19">
        <v>11.5</v>
      </c>
      <c r="I20" s="24">
        <f t="shared" ref="I20:I46" si="15">+(F20*2+H20)/3</f>
        <v>14.833333333333334</v>
      </c>
      <c r="J20" s="50">
        <f t="shared" si="3"/>
        <v>15</v>
      </c>
      <c r="L20">
        <v>12</v>
      </c>
      <c r="M20">
        <v>1</v>
      </c>
      <c r="O20" s="13">
        <v>7</v>
      </c>
      <c r="P20" s="21">
        <f t="shared" si="4"/>
        <v>11.666666666666668</v>
      </c>
      <c r="Q20" s="22">
        <v>11.666666666666668</v>
      </c>
      <c r="R20" s="19">
        <v>7.5</v>
      </c>
      <c r="S20" s="19"/>
      <c r="T20" s="19">
        <f t="shared" si="5"/>
        <v>11.733333333333333</v>
      </c>
      <c r="U20" s="5">
        <f t="shared" si="6"/>
        <v>9.4466666666666672</v>
      </c>
      <c r="V20" s="24">
        <f t="shared" si="7"/>
        <v>7.1380952380952385</v>
      </c>
      <c r="W20" s="24">
        <f t="shared" si="8"/>
        <v>5.8666666666666663</v>
      </c>
      <c r="X20" s="76">
        <f t="shared" si="9"/>
        <v>6</v>
      </c>
      <c r="Y20" s="24">
        <f t="shared" si="10"/>
        <v>8.8333333333333339</v>
      </c>
      <c r="Z20" s="76">
        <f t="shared" si="11"/>
        <v>9</v>
      </c>
      <c r="AA20" s="54">
        <f t="shared" si="12"/>
        <v>9.6</v>
      </c>
      <c r="AB20">
        <f t="shared" ref="AB20:AB48" si="16">IF(AA20&gt;=10.4,1,0)</f>
        <v>0</v>
      </c>
      <c r="AC20">
        <f t="shared" ref="AC20:AC48" si="17">IF(AA20&lt;=7,1,0)</f>
        <v>0</v>
      </c>
      <c r="AD20">
        <f t="shared" si="13"/>
        <v>1</v>
      </c>
    </row>
    <row r="21" spans="1:31">
      <c r="A21" t="s">
        <v>141</v>
      </c>
      <c r="B21" t="s">
        <v>202</v>
      </c>
      <c r="C21" t="s">
        <v>61</v>
      </c>
      <c r="D21" t="s">
        <v>147</v>
      </c>
      <c r="E21">
        <v>14</v>
      </c>
      <c r="F21" s="19">
        <v>9</v>
      </c>
      <c r="H21" s="19">
        <v>4.5</v>
      </c>
      <c r="I21" s="24">
        <f t="shared" si="15"/>
        <v>7.5</v>
      </c>
      <c r="J21" s="50">
        <f t="shared" si="3"/>
        <v>8</v>
      </c>
      <c r="L21">
        <v>14</v>
      </c>
      <c r="M21">
        <v>1</v>
      </c>
      <c r="O21" s="13">
        <v>10</v>
      </c>
      <c r="P21" s="21">
        <f t="shared" si="4"/>
        <v>16.666666666666668</v>
      </c>
      <c r="Q21" s="22">
        <v>17.3</v>
      </c>
      <c r="R21" s="19">
        <v>7</v>
      </c>
      <c r="S21" s="19">
        <v>18</v>
      </c>
      <c r="T21" s="19">
        <f t="shared" si="5"/>
        <v>14.26</v>
      </c>
      <c r="U21" s="5">
        <f t="shared" si="6"/>
        <v>10.552000000000001</v>
      </c>
      <c r="V21" s="24">
        <f t="shared" si="7"/>
        <v>11.86</v>
      </c>
      <c r="W21" s="24">
        <f t="shared" si="8"/>
        <v>16.13</v>
      </c>
      <c r="X21" s="76">
        <f t="shared" si="9"/>
        <v>16</v>
      </c>
      <c r="Y21" s="24">
        <f t="shared" si="10"/>
        <v>6.166666666666667</v>
      </c>
      <c r="Z21" s="76">
        <f t="shared" si="11"/>
        <v>6</v>
      </c>
      <c r="AA21" s="54">
        <f t="shared" si="12"/>
        <v>10.600000000000001</v>
      </c>
      <c r="AB21">
        <f t="shared" si="16"/>
        <v>1</v>
      </c>
      <c r="AC21">
        <f t="shared" si="17"/>
        <v>0</v>
      </c>
      <c r="AD21">
        <f t="shared" si="13"/>
        <v>0</v>
      </c>
    </row>
    <row r="22" spans="1:31">
      <c r="A22" t="s">
        <v>278</v>
      </c>
      <c r="B22" t="s">
        <v>62</v>
      </c>
      <c r="C22" t="s">
        <v>63</v>
      </c>
      <c r="D22" t="s">
        <v>147</v>
      </c>
      <c r="E22">
        <v>13</v>
      </c>
      <c r="F22" s="19">
        <v>3.5</v>
      </c>
      <c r="G22" t="s">
        <v>332</v>
      </c>
      <c r="H22" s="19">
        <v>3</v>
      </c>
      <c r="I22" s="24">
        <f t="shared" si="15"/>
        <v>3.3333333333333335</v>
      </c>
      <c r="J22" s="50">
        <f t="shared" si="3"/>
        <v>3</v>
      </c>
      <c r="K22" s="75">
        <f>3.5+2</f>
        <v>5.5</v>
      </c>
      <c r="L22">
        <v>12</v>
      </c>
      <c r="O22" s="13">
        <v>11</v>
      </c>
      <c r="P22" s="21">
        <f t="shared" si="4"/>
        <v>18.333333333333332</v>
      </c>
      <c r="Q22" s="22">
        <v>19</v>
      </c>
      <c r="R22" s="19">
        <v>10</v>
      </c>
      <c r="S22" s="19">
        <v>20</v>
      </c>
      <c r="T22" s="19">
        <f t="shared" si="5"/>
        <v>12.55</v>
      </c>
      <c r="U22" s="5">
        <f t="shared" si="6"/>
        <v>9.8099999999999987</v>
      </c>
      <c r="V22" s="24">
        <f t="shared" si="7"/>
        <v>12.585714285714285</v>
      </c>
      <c r="W22" s="24">
        <f t="shared" si="8"/>
        <v>16.274999999999999</v>
      </c>
      <c r="X22" s="76">
        <f t="shared" si="9"/>
        <v>16</v>
      </c>
      <c r="Y22" s="24">
        <f t="shared" si="10"/>
        <v>7.666666666666667</v>
      </c>
      <c r="Z22" s="76">
        <f t="shared" si="11"/>
        <v>8</v>
      </c>
      <c r="AA22" s="54">
        <f>+K22*0.3+X22*0.4+Z22*0.3</f>
        <v>10.450000000000001</v>
      </c>
      <c r="AB22">
        <f t="shared" si="16"/>
        <v>1</v>
      </c>
      <c r="AC22">
        <f t="shared" si="17"/>
        <v>0</v>
      </c>
      <c r="AD22">
        <f t="shared" si="13"/>
        <v>0</v>
      </c>
    </row>
    <row r="23" spans="1:31">
      <c r="A23" t="s">
        <v>281</v>
      </c>
      <c r="B23" t="s">
        <v>64</v>
      </c>
      <c r="C23" t="s">
        <v>205</v>
      </c>
      <c r="D23" t="s">
        <v>147</v>
      </c>
      <c r="E23">
        <v>12</v>
      </c>
      <c r="H23" s="19">
        <v>6.5</v>
      </c>
      <c r="I23" s="24">
        <f t="shared" si="15"/>
        <v>2.1666666666666665</v>
      </c>
      <c r="J23" s="50">
        <f t="shared" si="3"/>
        <v>2</v>
      </c>
      <c r="L23">
        <v>16</v>
      </c>
      <c r="O23" s="13">
        <v>2</v>
      </c>
      <c r="P23" s="21">
        <f t="shared" si="4"/>
        <v>3.333333333333333</v>
      </c>
      <c r="Q23" s="22">
        <v>3.333333333333333</v>
      </c>
      <c r="R23" s="19"/>
      <c r="S23" s="19"/>
      <c r="T23" s="19">
        <f t="shared" si="5"/>
        <v>10.466666666666665</v>
      </c>
      <c r="U23" s="5">
        <f t="shared" si="6"/>
        <v>3.3933333333333335</v>
      </c>
      <c r="V23" s="24">
        <f t="shared" si="7"/>
        <v>3.9190476190476184</v>
      </c>
      <c r="W23" s="24">
        <f t="shared" si="8"/>
        <v>5.2333333333333325</v>
      </c>
      <c r="X23" s="76">
        <f t="shared" si="9"/>
        <v>5</v>
      </c>
      <c r="Y23" s="24">
        <f t="shared" si="10"/>
        <v>2.1666666666666665</v>
      </c>
      <c r="Z23" s="76">
        <f t="shared" si="11"/>
        <v>2</v>
      </c>
      <c r="AA23" s="54">
        <f t="shared" si="12"/>
        <v>3.2</v>
      </c>
      <c r="AB23">
        <f t="shared" si="16"/>
        <v>0</v>
      </c>
      <c r="AC23">
        <f t="shared" si="17"/>
        <v>1</v>
      </c>
      <c r="AD23">
        <f t="shared" si="13"/>
        <v>0</v>
      </c>
    </row>
    <row r="24" spans="1:31">
      <c r="A24" t="s">
        <v>284</v>
      </c>
      <c r="B24" t="s">
        <v>206</v>
      </c>
      <c r="C24" t="s">
        <v>207</v>
      </c>
      <c r="D24" t="s">
        <v>147</v>
      </c>
      <c r="E24">
        <v>14</v>
      </c>
      <c r="F24" s="19">
        <v>18</v>
      </c>
      <c r="H24" s="19">
        <v>5.5</v>
      </c>
      <c r="I24" s="24">
        <f t="shared" si="15"/>
        <v>13.833333333333334</v>
      </c>
      <c r="J24" s="50">
        <f t="shared" si="3"/>
        <v>14</v>
      </c>
      <c r="L24">
        <v>14</v>
      </c>
      <c r="M24">
        <v>1</v>
      </c>
      <c r="O24" s="13">
        <v>10</v>
      </c>
      <c r="P24" s="21">
        <f t="shared" si="4"/>
        <v>16.666666666666668</v>
      </c>
      <c r="Q24" s="22">
        <v>17.3</v>
      </c>
      <c r="R24" s="19">
        <v>6.5</v>
      </c>
      <c r="S24" s="19">
        <v>18</v>
      </c>
      <c r="T24" s="19">
        <f t="shared" si="5"/>
        <v>14.26</v>
      </c>
      <c r="U24" s="5">
        <f t="shared" si="6"/>
        <v>12.452</v>
      </c>
      <c r="V24" s="24">
        <f t="shared" si="7"/>
        <v>11.86</v>
      </c>
      <c r="W24" s="24">
        <f t="shared" si="8"/>
        <v>16.13</v>
      </c>
      <c r="X24" s="76">
        <f t="shared" si="9"/>
        <v>16</v>
      </c>
      <c r="Y24" s="24">
        <f t="shared" si="10"/>
        <v>6.166666666666667</v>
      </c>
      <c r="Z24" s="76">
        <f t="shared" si="11"/>
        <v>6</v>
      </c>
      <c r="AA24" s="54">
        <f t="shared" si="12"/>
        <v>12.400000000000002</v>
      </c>
      <c r="AB24">
        <f t="shared" si="16"/>
        <v>1</v>
      </c>
      <c r="AC24">
        <f t="shared" si="17"/>
        <v>0</v>
      </c>
      <c r="AD24">
        <f t="shared" si="13"/>
        <v>0</v>
      </c>
    </row>
    <row r="25" spans="1:31">
      <c r="A25" t="s">
        <v>118</v>
      </c>
      <c r="B25" t="s">
        <v>208</v>
      </c>
      <c r="C25" t="s">
        <v>69</v>
      </c>
      <c r="D25" t="s">
        <v>147</v>
      </c>
      <c r="F25" s="19">
        <v>6</v>
      </c>
      <c r="H25" s="19">
        <v>1.5</v>
      </c>
      <c r="I25" s="24">
        <f t="shared" si="15"/>
        <v>4.5</v>
      </c>
      <c r="J25" s="50">
        <f t="shared" si="3"/>
        <v>5</v>
      </c>
      <c r="O25" s="13">
        <v>1</v>
      </c>
      <c r="P25" s="21">
        <f t="shared" si="4"/>
        <v>1.6666666666666665</v>
      </c>
      <c r="Q25" s="22">
        <v>1.6666666666666665</v>
      </c>
      <c r="R25" s="19"/>
      <c r="S25" s="19"/>
      <c r="T25" s="19">
        <f t="shared" si="5"/>
        <v>0.33333333333333331</v>
      </c>
      <c r="U25" s="5">
        <f t="shared" si="6"/>
        <v>1.5666666666666669</v>
      </c>
      <c r="V25" s="24">
        <f t="shared" si="7"/>
        <v>0.30952380952380948</v>
      </c>
      <c r="W25" s="24">
        <f t="shared" si="8"/>
        <v>0.16666666666666666</v>
      </c>
      <c r="X25" s="76">
        <f t="shared" si="9"/>
        <v>0</v>
      </c>
      <c r="Y25" s="24">
        <f t="shared" si="10"/>
        <v>0.5</v>
      </c>
      <c r="Z25" s="76">
        <f t="shared" si="11"/>
        <v>1</v>
      </c>
      <c r="AA25" s="54">
        <f t="shared" si="12"/>
        <v>1.8</v>
      </c>
      <c r="AB25">
        <f t="shared" si="16"/>
        <v>0</v>
      </c>
      <c r="AC25">
        <f t="shared" si="17"/>
        <v>1</v>
      </c>
      <c r="AD25">
        <f t="shared" si="13"/>
        <v>0</v>
      </c>
    </row>
    <row r="26" spans="1:31">
      <c r="A26" t="s">
        <v>48</v>
      </c>
      <c r="B26" t="s">
        <v>70</v>
      </c>
      <c r="C26" t="s">
        <v>213</v>
      </c>
      <c r="D26" t="s">
        <v>147</v>
      </c>
      <c r="E26">
        <v>14</v>
      </c>
      <c r="F26" s="19">
        <v>7.5</v>
      </c>
      <c r="G26" t="s">
        <v>321</v>
      </c>
      <c r="H26" s="19">
        <v>6.5</v>
      </c>
      <c r="I26" s="24">
        <f t="shared" si="15"/>
        <v>7.166666666666667</v>
      </c>
      <c r="J26" s="50">
        <f t="shared" si="3"/>
        <v>7</v>
      </c>
      <c r="L26">
        <v>14</v>
      </c>
      <c r="M26">
        <v>1</v>
      </c>
      <c r="O26" s="13">
        <v>9</v>
      </c>
      <c r="P26" s="21">
        <f t="shared" si="4"/>
        <v>15</v>
      </c>
      <c r="Q26" s="22">
        <v>16</v>
      </c>
      <c r="R26" s="19">
        <v>14.5</v>
      </c>
      <c r="S26" s="19">
        <v>14.7</v>
      </c>
      <c r="T26" s="19">
        <f t="shared" si="5"/>
        <v>14</v>
      </c>
      <c r="U26" s="5">
        <f t="shared" si="6"/>
        <v>11.440000000000001</v>
      </c>
      <c r="V26" s="24">
        <f t="shared" si="7"/>
        <v>13.271428571428572</v>
      </c>
      <c r="W26" s="24">
        <f t="shared" si="8"/>
        <v>14.35</v>
      </c>
      <c r="X26" s="76">
        <f t="shared" si="9"/>
        <v>14</v>
      </c>
      <c r="Y26" s="24">
        <f t="shared" si="10"/>
        <v>11.833333333333334</v>
      </c>
      <c r="Z26" s="76">
        <f t="shared" si="11"/>
        <v>12</v>
      </c>
      <c r="AA26" s="54">
        <f t="shared" si="12"/>
        <v>11.3</v>
      </c>
      <c r="AB26">
        <f t="shared" si="16"/>
        <v>1</v>
      </c>
      <c r="AC26">
        <f t="shared" si="17"/>
        <v>0</v>
      </c>
      <c r="AD26">
        <f t="shared" si="13"/>
        <v>0</v>
      </c>
    </row>
    <row r="27" spans="1:31">
      <c r="A27" t="s">
        <v>51</v>
      </c>
      <c r="B27" t="s">
        <v>214</v>
      </c>
      <c r="C27" t="s">
        <v>215</v>
      </c>
      <c r="D27" t="s">
        <v>147</v>
      </c>
      <c r="E27">
        <v>12</v>
      </c>
      <c r="F27" s="19">
        <v>11</v>
      </c>
      <c r="H27" s="19">
        <v>13</v>
      </c>
      <c r="I27" s="24">
        <f t="shared" si="15"/>
        <v>11.666666666666666</v>
      </c>
      <c r="J27" s="50">
        <f t="shared" si="3"/>
        <v>12</v>
      </c>
      <c r="K27" s="71">
        <v>8.3000000000000007</v>
      </c>
      <c r="L27">
        <v>12</v>
      </c>
      <c r="M27">
        <v>1</v>
      </c>
      <c r="O27" s="13">
        <v>10</v>
      </c>
      <c r="P27" s="21">
        <f t="shared" si="4"/>
        <v>16.666666666666668</v>
      </c>
      <c r="Q27" s="22">
        <v>16.666666666666668</v>
      </c>
      <c r="R27" s="19">
        <v>4</v>
      </c>
      <c r="S27" s="19">
        <v>6</v>
      </c>
      <c r="T27" s="19">
        <f t="shared" si="5"/>
        <v>12.733333333333333</v>
      </c>
      <c r="U27" s="5">
        <f t="shared" si="6"/>
        <v>9.3466666666666676</v>
      </c>
      <c r="V27" s="24">
        <f t="shared" si="7"/>
        <v>8.3523809523809529</v>
      </c>
      <c r="W27" s="24">
        <f t="shared" si="8"/>
        <v>9.3666666666666671</v>
      </c>
      <c r="X27" s="76">
        <f t="shared" si="9"/>
        <v>9</v>
      </c>
      <c r="Y27" s="24">
        <f t="shared" si="10"/>
        <v>7</v>
      </c>
      <c r="Z27" s="76">
        <f t="shared" si="11"/>
        <v>7</v>
      </c>
      <c r="AA27" s="54">
        <f t="shared" si="12"/>
        <v>9.2999999999999989</v>
      </c>
      <c r="AB27">
        <f t="shared" si="16"/>
        <v>0</v>
      </c>
      <c r="AC27">
        <f t="shared" si="17"/>
        <v>0</v>
      </c>
      <c r="AD27">
        <f t="shared" si="13"/>
        <v>1</v>
      </c>
      <c r="AE27" t="s">
        <v>82</v>
      </c>
    </row>
    <row r="28" spans="1:31" s="27" customFormat="1">
      <c r="A28" s="27" t="s">
        <v>232</v>
      </c>
      <c r="B28" s="27" t="s">
        <v>216</v>
      </c>
      <c r="C28" s="27" t="s">
        <v>217</v>
      </c>
      <c r="D28" s="27" t="s">
        <v>147</v>
      </c>
      <c r="E28" s="27">
        <v>13</v>
      </c>
      <c r="F28" s="28">
        <v>9.5</v>
      </c>
      <c r="G28" s="27" t="s">
        <v>298</v>
      </c>
      <c r="H28" s="28">
        <v>7.5</v>
      </c>
      <c r="I28" s="31">
        <f t="shared" si="15"/>
        <v>8.8333333333333339</v>
      </c>
      <c r="J28" s="50">
        <f t="shared" si="3"/>
        <v>9</v>
      </c>
      <c r="K28" s="71">
        <f>4.5+1.5</f>
        <v>6</v>
      </c>
      <c r="L28" s="27">
        <v>12</v>
      </c>
      <c r="M28" s="27">
        <v>1</v>
      </c>
      <c r="O28" s="30">
        <v>11</v>
      </c>
      <c r="P28" s="31">
        <f t="shared" si="4"/>
        <v>18.333333333333332</v>
      </c>
      <c r="Q28" s="31">
        <v>19</v>
      </c>
      <c r="R28" s="28">
        <v>8</v>
      </c>
      <c r="S28" s="29">
        <f>+(3+18*3)/4</f>
        <v>14.25</v>
      </c>
      <c r="T28" s="28">
        <f t="shared" si="5"/>
        <v>13.55</v>
      </c>
      <c r="U28" s="32">
        <f t="shared" si="6"/>
        <v>10.56</v>
      </c>
      <c r="V28" s="31">
        <f t="shared" si="7"/>
        <v>11.299999999999999</v>
      </c>
      <c r="W28" s="24">
        <f t="shared" si="8"/>
        <v>13.9</v>
      </c>
      <c r="X28" s="76">
        <f t="shared" si="9"/>
        <v>14</v>
      </c>
      <c r="Y28" s="24">
        <f t="shared" si="10"/>
        <v>7.833333333333333</v>
      </c>
      <c r="Z28" s="76">
        <f t="shared" si="11"/>
        <v>8</v>
      </c>
      <c r="AA28" s="54">
        <f t="shared" si="12"/>
        <v>10.700000000000001</v>
      </c>
      <c r="AB28">
        <f t="shared" si="16"/>
        <v>1</v>
      </c>
      <c r="AC28">
        <f t="shared" si="17"/>
        <v>0</v>
      </c>
      <c r="AD28">
        <f t="shared" si="13"/>
        <v>0</v>
      </c>
    </row>
    <row r="29" spans="1:31">
      <c r="A29" t="s">
        <v>235</v>
      </c>
      <c r="B29" t="s">
        <v>218</v>
      </c>
      <c r="C29" t="s">
        <v>85</v>
      </c>
      <c r="D29" t="s">
        <v>147</v>
      </c>
      <c r="E29">
        <v>13</v>
      </c>
      <c r="F29" s="19">
        <v>11</v>
      </c>
      <c r="G29" t="s">
        <v>37</v>
      </c>
      <c r="H29" s="19">
        <v>9.5</v>
      </c>
      <c r="I29" s="24">
        <f t="shared" si="15"/>
        <v>10.5</v>
      </c>
      <c r="J29" s="50">
        <f t="shared" si="3"/>
        <v>11</v>
      </c>
      <c r="K29" s="71">
        <v>6.5</v>
      </c>
      <c r="L29">
        <v>10</v>
      </c>
      <c r="M29">
        <v>1</v>
      </c>
      <c r="O29" s="13">
        <v>8</v>
      </c>
      <c r="P29" s="21">
        <f t="shared" si="4"/>
        <v>13.333333333333332</v>
      </c>
      <c r="Q29" s="22">
        <v>13.333333333333332</v>
      </c>
      <c r="R29" s="19">
        <v>10</v>
      </c>
      <c r="S29" s="19">
        <v>7.6</v>
      </c>
      <c r="T29" s="19">
        <f t="shared" si="5"/>
        <v>11.716666666666667</v>
      </c>
      <c r="U29" s="5">
        <f t="shared" si="6"/>
        <v>9.9633333333333347</v>
      </c>
      <c r="V29" s="24">
        <f t="shared" si="7"/>
        <v>9.7333333333333325</v>
      </c>
      <c r="W29" s="24">
        <f t="shared" si="8"/>
        <v>9.6583333333333332</v>
      </c>
      <c r="X29" s="76">
        <f t="shared" si="9"/>
        <v>10</v>
      </c>
      <c r="Y29" s="24">
        <f t="shared" si="10"/>
        <v>9.8333333333333339</v>
      </c>
      <c r="Z29" s="76">
        <f t="shared" si="11"/>
        <v>10</v>
      </c>
      <c r="AA29" s="54">
        <f t="shared" si="12"/>
        <v>10.3</v>
      </c>
      <c r="AB29">
        <f t="shared" si="16"/>
        <v>0</v>
      </c>
      <c r="AC29">
        <f t="shared" si="17"/>
        <v>0</v>
      </c>
      <c r="AD29">
        <f t="shared" si="13"/>
        <v>1</v>
      </c>
      <c r="AE29" t="s">
        <v>334</v>
      </c>
    </row>
    <row r="30" spans="1:31">
      <c r="A30" t="s">
        <v>238</v>
      </c>
      <c r="B30" t="s">
        <v>86</v>
      </c>
      <c r="C30" t="s">
        <v>249</v>
      </c>
      <c r="D30" t="s">
        <v>147</v>
      </c>
      <c r="E30">
        <v>14</v>
      </c>
      <c r="F30" s="19">
        <v>4</v>
      </c>
      <c r="G30" t="s">
        <v>37</v>
      </c>
      <c r="H30" s="19">
        <v>4</v>
      </c>
      <c r="I30" s="24">
        <f t="shared" si="15"/>
        <v>4</v>
      </c>
      <c r="J30" s="50">
        <f t="shared" si="3"/>
        <v>4</v>
      </c>
      <c r="K30" s="71">
        <v>1</v>
      </c>
      <c r="L30">
        <v>12</v>
      </c>
      <c r="M30">
        <v>1</v>
      </c>
      <c r="O30" s="13">
        <v>3</v>
      </c>
      <c r="P30" s="21">
        <f t="shared" si="4"/>
        <v>5</v>
      </c>
      <c r="Q30" s="22">
        <v>6</v>
      </c>
      <c r="R30" s="19">
        <v>9.5</v>
      </c>
      <c r="S30" s="19">
        <v>17</v>
      </c>
      <c r="T30" s="19">
        <f t="shared" si="5"/>
        <v>11.299999999999997</v>
      </c>
      <c r="U30" s="5">
        <f t="shared" si="6"/>
        <v>9.1600000000000019</v>
      </c>
      <c r="V30" s="24">
        <f t="shared" si="7"/>
        <v>11.37142857142857</v>
      </c>
      <c r="W30" s="24">
        <f t="shared" si="8"/>
        <v>14.149999999999999</v>
      </c>
      <c r="X30" s="76">
        <f t="shared" si="9"/>
        <v>14</v>
      </c>
      <c r="Y30" s="24">
        <f t="shared" si="10"/>
        <v>7.666666666666667</v>
      </c>
      <c r="Z30" s="76">
        <f t="shared" si="11"/>
        <v>8</v>
      </c>
      <c r="AA30" s="54">
        <f t="shared" si="12"/>
        <v>9.2000000000000011</v>
      </c>
      <c r="AB30">
        <f t="shared" si="16"/>
        <v>0</v>
      </c>
      <c r="AC30">
        <f t="shared" si="17"/>
        <v>0</v>
      </c>
      <c r="AD30">
        <f t="shared" si="13"/>
        <v>1</v>
      </c>
    </row>
    <row r="31" spans="1:31">
      <c r="A31" t="s">
        <v>203</v>
      </c>
      <c r="B31" t="s">
        <v>255</v>
      </c>
      <c r="C31" t="s">
        <v>256</v>
      </c>
      <c r="D31" t="s">
        <v>147</v>
      </c>
      <c r="E31">
        <v>12</v>
      </c>
      <c r="F31" s="19">
        <v>9</v>
      </c>
      <c r="H31" s="19">
        <v>6.5</v>
      </c>
      <c r="I31" s="24">
        <f t="shared" si="15"/>
        <v>8.1666666666666661</v>
      </c>
      <c r="J31" s="50">
        <f t="shared" si="3"/>
        <v>8</v>
      </c>
      <c r="K31" s="71">
        <v>8</v>
      </c>
      <c r="L31">
        <v>12</v>
      </c>
      <c r="M31">
        <v>1.5</v>
      </c>
      <c r="O31" s="13">
        <v>7</v>
      </c>
      <c r="P31" s="21">
        <f t="shared" si="4"/>
        <v>11.666666666666668</v>
      </c>
      <c r="Q31" s="22">
        <v>11.666666666666668</v>
      </c>
      <c r="R31" s="19">
        <v>10.5</v>
      </c>
      <c r="S31" s="19">
        <v>2.7</v>
      </c>
      <c r="T31" s="19">
        <f t="shared" si="5"/>
        <v>12.233333333333333</v>
      </c>
      <c r="U31" s="5">
        <f t="shared" si="6"/>
        <v>8.1866666666666674</v>
      </c>
      <c r="V31" s="24">
        <f t="shared" si="7"/>
        <v>8.1952380952380945</v>
      </c>
      <c r="W31" s="24">
        <f t="shared" si="8"/>
        <v>7.4666666666666668</v>
      </c>
      <c r="X31" s="76">
        <f t="shared" si="9"/>
        <v>7</v>
      </c>
      <c r="Y31" s="24">
        <f t="shared" si="10"/>
        <v>9.1666666666666661</v>
      </c>
      <c r="Z31" s="76">
        <f t="shared" si="11"/>
        <v>9</v>
      </c>
      <c r="AA31" s="54">
        <f t="shared" si="12"/>
        <v>7.9</v>
      </c>
      <c r="AB31">
        <f t="shared" si="16"/>
        <v>0</v>
      </c>
      <c r="AC31">
        <f t="shared" si="17"/>
        <v>0</v>
      </c>
      <c r="AD31">
        <f t="shared" si="13"/>
        <v>1</v>
      </c>
      <c r="AE31" t="s">
        <v>335</v>
      </c>
    </row>
    <row r="32" spans="1:31">
      <c r="A32" t="s">
        <v>101</v>
      </c>
      <c r="B32" t="s">
        <v>257</v>
      </c>
      <c r="C32" t="s">
        <v>225</v>
      </c>
      <c r="D32" t="s">
        <v>147</v>
      </c>
      <c r="E32">
        <v>15</v>
      </c>
      <c r="F32" s="19">
        <v>6.5</v>
      </c>
      <c r="G32" t="s">
        <v>37</v>
      </c>
      <c r="H32" s="19">
        <v>6.5</v>
      </c>
      <c r="I32" s="24">
        <f t="shared" si="15"/>
        <v>6.5</v>
      </c>
      <c r="J32" s="50">
        <f t="shared" si="3"/>
        <v>7</v>
      </c>
      <c r="L32">
        <v>14</v>
      </c>
      <c r="M32">
        <v>1</v>
      </c>
      <c r="O32" s="13">
        <v>10</v>
      </c>
      <c r="P32" s="21">
        <f t="shared" si="4"/>
        <v>16.666666666666668</v>
      </c>
      <c r="Q32" s="22">
        <v>17</v>
      </c>
      <c r="R32" s="19">
        <v>5</v>
      </c>
      <c r="S32" s="19">
        <v>3.3</v>
      </c>
      <c r="T32" s="19">
        <f t="shared" si="5"/>
        <v>14.549999999999999</v>
      </c>
      <c r="U32" s="5">
        <f t="shared" si="6"/>
        <v>7.17</v>
      </c>
      <c r="V32" s="24">
        <f t="shared" si="7"/>
        <v>7.4571428571428564</v>
      </c>
      <c r="W32" s="24">
        <f t="shared" si="8"/>
        <v>8.9249999999999989</v>
      </c>
      <c r="X32" s="76">
        <f t="shared" si="9"/>
        <v>9</v>
      </c>
      <c r="Y32" s="24">
        <f t="shared" si="10"/>
        <v>5.5</v>
      </c>
      <c r="Z32" s="76">
        <f t="shared" si="11"/>
        <v>6</v>
      </c>
      <c r="AA32" s="54">
        <f t="shared" si="12"/>
        <v>7.5</v>
      </c>
      <c r="AB32">
        <f t="shared" si="16"/>
        <v>0</v>
      </c>
      <c r="AC32">
        <f t="shared" si="17"/>
        <v>0</v>
      </c>
      <c r="AD32">
        <f t="shared" si="13"/>
        <v>1</v>
      </c>
    </row>
    <row r="33" spans="1:31">
      <c r="A33" t="s">
        <v>104</v>
      </c>
      <c r="B33" t="s">
        <v>226</v>
      </c>
      <c r="C33" t="s">
        <v>227</v>
      </c>
      <c r="D33" t="s">
        <v>147</v>
      </c>
      <c r="E33">
        <v>14</v>
      </c>
      <c r="F33" s="19">
        <v>5</v>
      </c>
      <c r="G33" t="s">
        <v>37</v>
      </c>
      <c r="H33" s="19">
        <v>3</v>
      </c>
      <c r="I33" s="24">
        <f t="shared" si="15"/>
        <v>4.333333333333333</v>
      </c>
      <c r="J33" s="50">
        <f t="shared" si="3"/>
        <v>4</v>
      </c>
      <c r="K33" s="75">
        <f>4+1.5</f>
        <v>5.5</v>
      </c>
      <c r="L33">
        <v>14</v>
      </c>
      <c r="M33">
        <v>1</v>
      </c>
      <c r="N33">
        <v>1</v>
      </c>
      <c r="O33" s="13">
        <v>8</v>
      </c>
      <c r="P33" s="21">
        <f t="shared" si="4"/>
        <v>13.333333333333332</v>
      </c>
      <c r="Q33" s="22">
        <v>14.3</v>
      </c>
      <c r="R33" s="19">
        <v>9.5</v>
      </c>
      <c r="S33" s="19">
        <v>19</v>
      </c>
      <c r="T33" s="19">
        <f t="shared" si="5"/>
        <v>14.66</v>
      </c>
      <c r="U33" s="5">
        <f t="shared" si="6"/>
        <v>10.232000000000001</v>
      </c>
      <c r="V33" s="24">
        <f t="shared" si="7"/>
        <v>12.76</v>
      </c>
      <c r="W33" s="24">
        <f t="shared" si="8"/>
        <v>16.829999999999998</v>
      </c>
      <c r="X33" s="76">
        <f t="shared" si="9"/>
        <v>17</v>
      </c>
      <c r="Y33" s="24">
        <f t="shared" si="10"/>
        <v>7.333333333333333</v>
      </c>
      <c r="Z33" s="76">
        <f t="shared" si="11"/>
        <v>7</v>
      </c>
      <c r="AA33" s="54">
        <f>+K33*0.3+X33*0.4+Z33*0.3</f>
        <v>10.55</v>
      </c>
      <c r="AB33">
        <f t="shared" si="16"/>
        <v>1</v>
      </c>
      <c r="AC33">
        <f t="shared" si="17"/>
        <v>0</v>
      </c>
      <c r="AD33">
        <f t="shared" si="13"/>
        <v>0</v>
      </c>
    </row>
    <row r="34" spans="1:31">
      <c r="A34" t="s">
        <v>311</v>
      </c>
      <c r="B34" t="s">
        <v>228</v>
      </c>
      <c r="C34" t="s">
        <v>229</v>
      </c>
      <c r="D34" t="s">
        <v>147</v>
      </c>
      <c r="E34">
        <v>12</v>
      </c>
      <c r="F34" s="19">
        <v>7.5</v>
      </c>
      <c r="H34" s="19">
        <v>6</v>
      </c>
      <c r="I34" s="24">
        <f t="shared" si="15"/>
        <v>7</v>
      </c>
      <c r="J34" s="50">
        <f t="shared" si="3"/>
        <v>7</v>
      </c>
      <c r="M34">
        <v>0.5</v>
      </c>
      <c r="O34" s="13">
        <v>6</v>
      </c>
      <c r="P34" s="21">
        <f t="shared" si="4"/>
        <v>10</v>
      </c>
      <c r="Q34" s="22">
        <v>10</v>
      </c>
      <c r="R34" s="19"/>
      <c r="S34" s="19"/>
      <c r="T34" s="19">
        <f t="shared" si="5"/>
        <v>6.6999999999999993</v>
      </c>
      <c r="U34" s="5">
        <f t="shared" si="6"/>
        <v>4.04</v>
      </c>
      <c r="V34" s="24">
        <f t="shared" si="7"/>
        <v>2.7714285714285714</v>
      </c>
      <c r="W34" s="24">
        <f t="shared" si="8"/>
        <v>3.3499999999999996</v>
      </c>
      <c r="X34" s="76">
        <f t="shared" si="9"/>
        <v>3</v>
      </c>
      <c r="Y34" s="24">
        <f t="shared" si="10"/>
        <v>2</v>
      </c>
      <c r="Z34" s="76">
        <f t="shared" si="11"/>
        <v>2</v>
      </c>
      <c r="AA34" s="54">
        <f t="shared" si="12"/>
        <v>3.9000000000000004</v>
      </c>
      <c r="AB34">
        <f t="shared" si="16"/>
        <v>0</v>
      </c>
      <c r="AC34">
        <f t="shared" si="17"/>
        <v>1</v>
      </c>
      <c r="AD34">
        <f t="shared" si="13"/>
        <v>0</v>
      </c>
    </row>
    <row r="35" spans="1:31">
      <c r="A35" t="s">
        <v>313</v>
      </c>
      <c r="B35" t="s">
        <v>265</v>
      </c>
      <c r="C35" t="s">
        <v>266</v>
      </c>
      <c r="D35" t="s">
        <v>147</v>
      </c>
      <c r="E35">
        <v>13</v>
      </c>
      <c r="F35" s="19">
        <v>11</v>
      </c>
      <c r="G35" t="s">
        <v>37</v>
      </c>
      <c r="H35" s="19">
        <v>5.5</v>
      </c>
      <c r="I35" s="24">
        <f t="shared" si="15"/>
        <v>9.1666666666666661</v>
      </c>
      <c r="J35" s="50">
        <f t="shared" si="3"/>
        <v>9</v>
      </c>
      <c r="K35" s="71">
        <v>4.5</v>
      </c>
      <c r="L35">
        <v>12</v>
      </c>
      <c r="M35">
        <v>1</v>
      </c>
      <c r="O35" s="13">
        <v>7</v>
      </c>
      <c r="P35" s="21">
        <f t="shared" si="4"/>
        <v>11.666666666666668</v>
      </c>
      <c r="Q35" s="22">
        <v>12.3</v>
      </c>
      <c r="R35" s="19">
        <v>5</v>
      </c>
      <c r="S35" s="19">
        <v>17</v>
      </c>
      <c r="T35" s="19">
        <f t="shared" si="5"/>
        <v>12.21</v>
      </c>
      <c r="U35" s="5">
        <f t="shared" si="6"/>
        <v>10.141999999999999</v>
      </c>
      <c r="V35" s="24">
        <f t="shared" si="7"/>
        <v>10.56</v>
      </c>
      <c r="W35" s="24">
        <f t="shared" si="8"/>
        <v>14.605</v>
      </c>
      <c r="X35" s="76">
        <f t="shared" si="9"/>
        <v>15</v>
      </c>
      <c r="Y35" s="24">
        <f t="shared" si="10"/>
        <v>5.166666666666667</v>
      </c>
      <c r="Z35" s="76">
        <f t="shared" si="11"/>
        <v>5</v>
      </c>
      <c r="AA35" s="54">
        <f t="shared" si="12"/>
        <v>10.199999999999999</v>
      </c>
      <c r="AB35">
        <f t="shared" si="16"/>
        <v>0</v>
      </c>
      <c r="AC35">
        <f t="shared" si="17"/>
        <v>0</v>
      </c>
      <c r="AD35">
        <f t="shared" si="13"/>
        <v>1</v>
      </c>
    </row>
    <row r="36" spans="1:31">
      <c r="A36" t="s">
        <v>316</v>
      </c>
      <c r="B36" t="s">
        <v>267</v>
      </c>
      <c r="C36" t="s">
        <v>53</v>
      </c>
      <c r="D36" t="s">
        <v>147</v>
      </c>
      <c r="E36">
        <v>14</v>
      </c>
      <c r="F36" s="19">
        <v>9</v>
      </c>
      <c r="G36" t="s">
        <v>37</v>
      </c>
      <c r="H36" s="19">
        <v>9</v>
      </c>
      <c r="I36" s="24">
        <f t="shared" si="15"/>
        <v>9</v>
      </c>
      <c r="J36" s="50">
        <f t="shared" si="3"/>
        <v>9</v>
      </c>
      <c r="L36">
        <v>14</v>
      </c>
      <c r="M36">
        <v>1</v>
      </c>
      <c r="O36" s="13">
        <v>11</v>
      </c>
      <c r="P36" s="21">
        <f t="shared" si="4"/>
        <v>18.333333333333332</v>
      </c>
      <c r="Q36" s="22">
        <v>19</v>
      </c>
      <c r="R36" s="19">
        <v>6.5</v>
      </c>
      <c r="S36" s="19">
        <v>18</v>
      </c>
      <c r="T36" s="19">
        <f t="shared" si="5"/>
        <v>14.6</v>
      </c>
      <c r="U36" s="5">
        <f t="shared" si="6"/>
        <v>11.42</v>
      </c>
      <c r="V36" s="24">
        <f t="shared" si="7"/>
        <v>12.457142857142857</v>
      </c>
      <c r="W36" s="24">
        <f t="shared" si="8"/>
        <v>16.3</v>
      </c>
      <c r="X36" s="76">
        <f t="shared" si="9"/>
        <v>16</v>
      </c>
      <c r="Y36" s="24">
        <f t="shared" si="10"/>
        <v>7.333333333333333</v>
      </c>
      <c r="Z36" s="76">
        <f t="shared" si="11"/>
        <v>7</v>
      </c>
      <c r="AA36" s="54">
        <f t="shared" si="12"/>
        <v>11.2</v>
      </c>
      <c r="AB36">
        <f t="shared" si="16"/>
        <v>1</v>
      </c>
      <c r="AC36">
        <f t="shared" si="17"/>
        <v>0</v>
      </c>
      <c r="AD36">
        <f t="shared" si="13"/>
        <v>0</v>
      </c>
    </row>
    <row r="37" spans="1:31">
      <c r="A37" t="s">
        <v>89</v>
      </c>
      <c r="B37" t="s">
        <v>54</v>
      </c>
      <c r="C37" t="s">
        <v>55</v>
      </c>
      <c r="D37" t="s">
        <v>147</v>
      </c>
      <c r="E37">
        <v>12</v>
      </c>
      <c r="F37" s="19">
        <v>8.5</v>
      </c>
      <c r="H37" s="19">
        <v>4.5</v>
      </c>
      <c r="I37" s="24">
        <f t="shared" si="15"/>
        <v>7.166666666666667</v>
      </c>
      <c r="J37" s="50">
        <f t="shared" si="3"/>
        <v>7</v>
      </c>
      <c r="P37" s="21">
        <f t="shared" si="4"/>
        <v>0</v>
      </c>
      <c r="Q37" s="22">
        <v>0</v>
      </c>
      <c r="R37" s="19"/>
      <c r="S37" s="19">
        <v>2.2999999999999998</v>
      </c>
      <c r="T37" s="19">
        <f t="shared" si="5"/>
        <v>4.1999999999999993</v>
      </c>
      <c r="U37" s="5">
        <f t="shared" si="6"/>
        <v>3.9</v>
      </c>
      <c r="V37" s="24">
        <f t="shared" si="7"/>
        <v>2.5</v>
      </c>
      <c r="W37" s="24">
        <f t="shared" si="8"/>
        <v>3.2499999999999996</v>
      </c>
      <c r="X37" s="76">
        <f t="shared" si="9"/>
        <v>3</v>
      </c>
      <c r="Y37" s="24">
        <f t="shared" si="10"/>
        <v>1.5</v>
      </c>
      <c r="Z37" s="76">
        <f t="shared" si="11"/>
        <v>2</v>
      </c>
      <c r="AA37" s="54">
        <f t="shared" si="12"/>
        <v>3.9000000000000004</v>
      </c>
      <c r="AB37">
        <f t="shared" si="16"/>
        <v>0</v>
      </c>
      <c r="AC37">
        <f t="shared" si="17"/>
        <v>1</v>
      </c>
      <c r="AD37">
        <f t="shared" si="13"/>
        <v>0</v>
      </c>
    </row>
    <row r="38" spans="1:31">
      <c r="A38" t="s">
        <v>92</v>
      </c>
      <c r="B38" t="s">
        <v>56</v>
      </c>
      <c r="C38" t="s">
        <v>57</v>
      </c>
      <c r="D38" t="s">
        <v>147</v>
      </c>
      <c r="E38">
        <v>15</v>
      </c>
      <c r="F38" s="19">
        <v>13.5</v>
      </c>
      <c r="H38" s="19">
        <v>6.5</v>
      </c>
      <c r="I38" s="24">
        <f t="shared" si="15"/>
        <v>11.166666666666666</v>
      </c>
      <c r="J38" s="50">
        <f t="shared" si="3"/>
        <v>11</v>
      </c>
      <c r="L38">
        <v>15</v>
      </c>
      <c r="M38">
        <v>1</v>
      </c>
      <c r="N38">
        <v>1</v>
      </c>
      <c r="O38" s="13">
        <v>11</v>
      </c>
      <c r="P38" s="21">
        <f t="shared" si="4"/>
        <v>18.333333333333332</v>
      </c>
      <c r="Q38" s="22">
        <v>18.333333333333332</v>
      </c>
      <c r="R38" s="19">
        <v>10</v>
      </c>
      <c r="S38" s="19">
        <v>9.1</v>
      </c>
      <c r="T38" s="19">
        <f t="shared" si="5"/>
        <v>16.166666666666668</v>
      </c>
      <c r="U38" s="5">
        <f t="shared" si="6"/>
        <v>11.053333333333335</v>
      </c>
      <c r="V38" s="24">
        <f t="shared" si="7"/>
        <v>11.004761904761905</v>
      </c>
      <c r="W38" s="24">
        <f t="shared" si="8"/>
        <v>12.633333333333333</v>
      </c>
      <c r="X38" s="76">
        <f t="shared" si="9"/>
        <v>13</v>
      </c>
      <c r="Y38" s="24">
        <f t="shared" si="10"/>
        <v>8.8333333333333339</v>
      </c>
      <c r="Z38" s="76">
        <f t="shared" si="11"/>
        <v>9</v>
      </c>
      <c r="AA38" s="54">
        <f t="shared" si="12"/>
        <v>11.2</v>
      </c>
      <c r="AB38">
        <f t="shared" si="16"/>
        <v>1</v>
      </c>
      <c r="AC38">
        <f t="shared" si="17"/>
        <v>0</v>
      </c>
      <c r="AD38">
        <f t="shared" si="13"/>
        <v>0</v>
      </c>
    </row>
    <row r="39" spans="1:31">
      <c r="A39" t="s">
        <v>259</v>
      </c>
      <c r="B39" t="s">
        <v>58</v>
      </c>
      <c r="C39" t="s">
        <v>59</v>
      </c>
      <c r="D39" t="s">
        <v>147</v>
      </c>
      <c r="E39">
        <v>14</v>
      </c>
      <c r="F39" s="19">
        <v>11.5</v>
      </c>
      <c r="H39" s="19">
        <v>1</v>
      </c>
      <c r="I39" s="24">
        <f t="shared" si="15"/>
        <v>8</v>
      </c>
      <c r="J39" s="50">
        <f t="shared" si="3"/>
        <v>8</v>
      </c>
      <c r="L39">
        <v>14</v>
      </c>
      <c r="M39">
        <v>1</v>
      </c>
      <c r="O39" s="13">
        <v>6</v>
      </c>
      <c r="P39" s="21">
        <f t="shared" si="4"/>
        <v>10</v>
      </c>
      <c r="Q39" s="22">
        <v>10.5</v>
      </c>
      <c r="R39" s="19">
        <v>12.5</v>
      </c>
      <c r="S39" s="19">
        <v>17</v>
      </c>
      <c r="T39" s="19">
        <f t="shared" si="5"/>
        <v>12.899999999999999</v>
      </c>
      <c r="U39" s="5">
        <f t="shared" si="6"/>
        <v>10.98</v>
      </c>
      <c r="V39" s="24">
        <f t="shared" si="7"/>
        <v>12.257142857142856</v>
      </c>
      <c r="W39" s="24">
        <f t="shared" si="8"/>
        <v>14.95</v>
      </c>
      <c r="X39" s="76">
        <f t="shared" si="9"/>
        <v>15</v>
      </c>
      <c r="Y39" s="24">
        <f t="shared" si="10"/>
        <v>8.6666666666666661</v>
      </c>
      <c r="Z39" s="76">
        <f t="shared" si="11"/>
        <v>9</v>
      </c>
      <c r="AA39" s="54">
        <f t="shared" si="12"/>
        <v>11.1</v>
      </c>
      <c r="AB39">
        <f t="shared" si="16"/>
        <v>1</v>
      </c>
      <c r="AC39">
        <f t="shared" si="17"/>
        <v>0</v>
      </c>
      <c r="AD39">
        <f t="shared" si="13"/>
        <v>0</v>
      </c>
    </row>
    <row r="40" spans="1:31">
      <c r="A40" t="s">
        <v>159</v>
      </c>
      <c r="B40" t="s">
        <v>60</v>
      </c>
      <c r="C40" t="s">
        <v>193</v>
      </c>
      <c r="D40" t="s">
        <v>147</v>
      </c>
      <c r="E40">
        <v>14</v>
      </c>
      <c r="F40" s="19">
        <v>8.5</v>
      </c>
      <c r="H40" s="19">
        <v>6.5</v>
      </c>
      <c r="I40" s="24">
        <f t="shared" si="15"/>
        <v>7.833333333333333</v>
      </c>
      <c r="J40" s="50">
        <f t="shared" si="3"/>
        <v>8</v>
      </c>
      <c r="L40">
        <v>13</v>
      </c>
      <c r="M40">
        <v>1</v>
      </c>
      <c r="O40" s="13">
        <v>10</v>
      </c>
      <c r="P40" s="21">
        <f t="shared" si="4"/>
        <v>16.666666666666668</v>
      </c>
      <c r="Q40" s="22">
        <v>17.3</v>
      </c>
      <c r="R40" s="19">
        <v>9.5</v>
      </c>
      <c r="S40" s="19">
        <v>17</v>
      </c>
      <c r="T40" s="19">
        <f t="shared" si="5"/>
        <v>13.91</v>
      </c>
      <c r="U40" s="5">
        <f t="shared" si="6"/>
        <v>11.082000000000001</v>
      </c>
      <c r="V40" s="24">
        <f t="shared" si="7"/>
        <v>12.474285714285713</v>
      </c>
      <c r="W40" s="24">
        <f t="shared" si="8"/>
        <v>15.455</v>
      </c>
      <c r="X40" s="76">
        <f t="shared" si="9"/>
        <v>15</v>
      </c>
      <c r="Y40" s="24">
        <f t="shared" si="10"/>
        <v>8.5</v>
      </c>
      <c r="Z40" s="76">
        <f t="shared" si="11"/>
        <v>9</v>
      </c>
      <c r="AA40" s="54">
        <f t="shared" si="12"/>
        <v>11.1</v>
      </c>
      <c r="AB40">
        <f t="shared" si="16"/>
        <v>1</v>
      </c>
      <c r="AC40">
        <f t="shared" si="17"/>
        <v>0</v>
      </c>
      <c r="AD40">
        <f t="shared" si="13"/>
        <v>0</v>
      </c>
    </row>
    <row r="41" spans="1:31">
      <c r="A41" t="s">
        <v>162</v>
      </c>
      <c r="B41" t="s">
        <v>111</v>
      </c>
      <c r="C41" t="s">
        <v>112</v>
      </c>
      <c r="D41" t="s">
        <v>147</v>
      </c>
      <c r="E41">
        <v>13</v>
      </c>
      <c r="F41" s="19">
        <v>10.5</v>
      </c>
      <c r="H41" s="19">
        <v>1</v>
      </c>
      <c r="I41" s="24">
        <f t="shared" si="15"/>
        <v>7.333333333333333</v>
      </c>
      <c r="J41" s="50">
        <f t="shared" si="3"/>
        <v>7</v>
      </c>
      <c r="K41" s="71">
        <v>1.5</v>
      </c>
      <c r="L41">
        <v>10</v>
      </c>
      <c r="M41">
        <v>1</v>
      </c>
      <c r="O41" s="13">
        <v>6</v>
      </c>
      <c r="P41" s="21">
        <f t="shared" si="4"/>
        <v>10</v>
      </c>
      <c r="Q41" s="22">
        <v>10</v>
      </c>
      <c r="R41" s="19">
        <v>5.5</v>
      </c>
      <c r="S41" s="19">
        <v>15</v>
      </c>
      <c r="T41" s="19">
        <f t="shared" si="5"/>
        <v>11.05</v>
      </c>
      <c r="U41" s="5">
        <f t="shared" si="6"/>
        <v>8.6100000000000012</v>
      </c>
      <c r="V41" s="24">
        <f t="shared" si="7"/>
        <v>9.1571428571428566</v>
      </c>
      <c r="W41" s="24">
        <f t="shared" si="8"/>
        <v>13.025</v>
      </c>
      <c r="X41" s="76">
        <f t="shared" si="9"/>
        <v>13</v>
      </c>
      <c r="Y41" s="24">
        <f t="shared" si="10"/>
        <v>4</v>
      </c>
      <c r="Z41" s="76">
        <f t="shared" si="11"/>
        <v>4</v>
      </c>
      <c r="AA41" s="54">
        <f t="shared" si="12"/>
        <v>8.5</v>
      </c>
      <c r="AB41">
        <f t="shared" si="16"/>
        <v>0</v>
      </c>
      <c r="AC41">
        <f t="shared" si="17"/>
        <v>0</v>
      </c>
      <c r="AD41">
        <f t="shared" si="13"/>
        <v>1</v>
      </c>
    </row>
    <row r="42" spans="1:31">
      <c r="A42" t="s">
        <v>19</v>
      </c>
      <c r="B42" t="s">
        <v>113</v>
      </c>
      <c r="C42" t="s">
        <v>114</v>
      </c>
      <c r="D42" t="s">
        <v>147</v>
      </c>
      <c r="E42">
        <v>13</v>
      </c>
      <c r="F42" s="19">
        <v>17</v>
      </c>
      <c r="H42" s="19">
        <v>4</v>
      </c>
      <c r="I42" s="24">
        <f t="shared" si="15"/>
        <v>12.666666666666666</v>
      </c>
      <c r="J42" s="50">
        <f t="shared" si="3"/>
        <v>13</v>
      </c>
      <c r="L42">
        <v>10</v>
      </c>
      <c r="M42">
        <v>1</v>
      </c>
      <c r="O42" s="13">
        <v>6</v>
      </c>
      <c r="P42" s="21">
        <f t="shared" si="4"/>
        <v>10</v>
      </c>
      <c r="Q42" s="22">
        <v>10</v>
      </c>
      <c r="R42" s="19">
        <v>10.5</v>
      </c>
      <c r="S42" s="19">
        <v>9</v>
      </c>
      <c r="T42" s="19">
        <f t="shared" si="5"/>
        <v>11.05</v>
      </c>
      <c r="U42" s="5">
        <f t="shared" si="6"/>
        <v>10.310000000000002</v>
      </c>
      <c r="V42" s="24">
        <f t="shared" si="7"/>
        <v>9.2999999999999989</v>
      </c>
      <c r="W42" s="24">
        <f t="shared" si="8"/>
        <v>10.025</v>
      </c>
      <c r="X42" s="76">
        <f t="shared" si="9"/>
        <v>10</v>
      </c>
      <c r="Y42" s="24">
        <f t="shared" si="10"/>
        <v>8.3333333333333339</v>
      </c>
      <c r="Z42" s="76">
        <f t="shared" si="11"/>
        <v>8</v>
      </c>
      <c r="AA42" s="54">
        <f t="shared" si="12"/>
        <v>10.3</v>
      </c>
      <c r="AB42">
        <f t="shared" si="16"/>
        <v>0</v>
      </c>
      <c r="AC42">
        <f t="shared" si="17"/>
        <v>0</v>
      </c>
      <c r="AD42">
        <f t="shared" si="13"/>
        <v>1</v>
      </c>
      <c r="AE42" t="s">
        <v>82</v>
      </c>
    </row>
    <row r="43" spans="1:31">
      <c r="A43" t="s">
        <v>339</v>
      </c>
      <c r="B43" t="s">
        <v>115</v>
      </c>
      <c r="C43" t="s">
        <v>116</v>
      </c>
      <c r="D43" t="s">
        <v>147</v>
      </c>
      <c r="E43">
        <v>14</v>
      </c>
      <c r="F43" s="19">
        <v>16.5</v>
      </c>
      <c r="H43" s="19">
        <v>10.5</v>
      </c>
      <c r="I43" s="24">
        <f t="shared" si="15"/>
        <v>14.5</v>
      </c>
      <c r="J43" s="50">
        <f t="shared" si="3"/>
        <v>15</v>
      </c>
      <c r="L43">
        <v>13</v>
      </c>
      <c r="M43">
        <v>1</v>
      </c>
      <c r="N43">
        <v>1</v>
      </c>
      <c r="O43" s="13">
        <v>12</v>
      </c>
      <c r="P43" s="21">
        <f t="shared" si="4"/>
        <v>20</v>
      </c>
      <c r="Q43" s="22">
        <v>20.5</v>
      </c>
      <c r="R43" s="19">
        <v>10.5</v>
      </c>
      <c r="S43" s="19">
        <v>19</v>
      </c>
      <c r="T43" s="19">
        <f t="shared" si="5"/>
        <v>15.55</v>
      </c>
      <c r="U43" s="5">
        <f t="shared" si="6"/>
        <v>14.41</v>
      </c>
      <c r="V43" s="24">
        <f t="shared" si="7"/>
        <v>14.37142857142857</v>
      </c>
      <c r="W43" s="24">
        <f t="shared" si="8"/>
        <v>17.274999999999999</v>
      </c>
      <c r="X43" s="76">
        <f t="shared" si="9"/>
        <v>17</v>
      </c>
      <c r="Y43" s="24">
        <f t="shared" si="10"/>
        <v>10.5</v>
      </c>
      <c r="Z43" s="76">
        <f t="shared" si="11"/>
        <v>11</v>
      </c>
      <c r="AA43" s="54">
        <f t="shared" si="12"/>
        <v>14.600000000000001</v>
      </c>
      <c r="AB43">
        <f t="shared" si="16"/>
        <v>1</v>
      </c>
      <c r="AC43">
        <f t="shared" si="17"/>
        <v>0</v>
      </c>
      <c r="AD43">
        <f t="shared" si="13"/>
        <v>0</v>
      </c>
    </row>
    <row r="44" spans="1:31">
      <c r="A44" t="s">
        <v>127</v>
      </c>
      <c r="B44" t="s">
        <v>252</v>
      </c>
      <c r="C44" t="s">
        <v>287</v>
      </c>
      <c r="D44" t="s">
        <v>147</v>
      </c>
      <c r="E44">
        <v>14</v>
      </c>
      <c r="F44" s="19">
        <v>12</v>
      </c>
      <c r="I44" s="24">
        <f t="shared" si="15"/>
        <v>8</v>
      </c>
      <c r="J44" s="50">
        <f t="shared" si="3"/>
        <v>8</v>
      </c>
      <c r="O44" s="13">
        <v>4</v>
      </c>
      <c r="P44" s="21">
        <f t="shared" si="4"/>
        <v>6.6666666666666661</v>
      </c>
      <c r="Q44" s="22">
        <v>6.6666666666666661</v>
      </c>
      <c r="R44" s="19"/>
      <c r="S44" s="19">
        <v>1.7</v>
      </c>
      <c r="T44" s="19">
        <f t="shared" si="5"/>
        <v>6.2333333333333325</v>
      </c>
      <c r="U44" s="5">
        <f t="shared" si="6"/>
        <v>3.9866666666666672</v>
      </c>
      <c r="V44" s="24">
        <f t="shared" si="7"/>
        <v>2.2666666666666666</v>
      </c>
      <c r="W44" s="24">
        <f t="shared" si="8"/>
        <v>3.9666666666666663</v>
      </c>
      <c r="X44" s="76">
        <f t="shared" si="9"/>
        <v>4</v>
      </c>
      <c r="Y44" s="24">
        <f t="shared" si="10"/>
        <v>0</v>
      </c>
      <c r="Z44" s="76">
        <f t="shared" si="11"/>
        <v>0</v>
      </c>
      <c r="AA44" s="54">
        <f t="shared" si="12"/>
        <v>4</v>
      </c>
      <c r="AB44">
        <f t="shared" si="16"/>
        <v>0</v>
      </c>
      <c r="AC44">
        <f t="shared" si="17"/>
        <v>1</v>
      </c>
      <c r="AD44">
        <f t="shared" si="13"/>
        <v>0</v>
      </c>
    </row>
    <row r="45" spans="1:31">
      <c r="A45" t="s">
        <v>300</v>
      </c>
      <c r="B45" t="s">
        <v>288</v>
      </c>
      <c r="C45" t="s">
        <v>289</v>
      </c>
      <c r="D45" t="s">
        <v>147</v>
      </c>
      <c r="F45" s="19">
        <v>12</v>
      </c>
      <c r="H45" s="19">
        <v>5.5</v>
      </c>
      <c r="I45" s="24">
        <f t="shared" si="15"/>
        <v>9.8333333333333339</v>
      </c>
      <c r="J45" s="50">
        <f t="shared" si="3"/>
        <v>10</v>
      </c>
      <c r="O45" s="13">
        <v>1</v>
      </c>
      <c r="P45" s="21">
        <f t="shared" si="4"/>
        <v>1.6666666666666665</v>
      </c>
      <c r="Q45" s="22">
        <v>1.6666666666666665</v>
      </c>
      <c r="R45" s="19"/>
      <c r="S45" s="19">
        <v>10.6</v>
      </c>
      <c r="T45" s="19">
        <f t="shared" si="5"/>
        <v>0.33333333333333331</v>
      </c>
      <c r="U45" s="5">
        <f t="shared" si="6"/>
        <v>5.6866666666666674</v>
      </c>
      <c r="V45" s="24">
        <f t="shared" si="7"/>
        <v>3.9095238095238094</v>
      </c>
      <c r="W45" s="24">
        <f t="shared" si="8"/>
        <v>5.4666666666666668</v>
      </c>
      <c r="X45" s="76">
        <f t="shared" si="9"/>
        <v>5</v>
      </c>
      <c r="Y45" s="24">
        <f t="shared" si="10"/>
        <v>1.8333333333333333</v>
      </c>
      <c r="Z45" s="76">
        <f t="shared" si="11"/>
        <v>2</v>
      </c>
      <c r="AA45" s="54">
        <f t="shared" si="12"/>
        <v>5.6</v>
      </c>
      <c r="AB45">
        <f t="shared" si="16"/>
        <v>0</v>
      </c>
      <c r="AC45">
        <f t="shared" si="17"/>
        <v>1</v>
      </c>
      <c r="AD45">
        <f t="shared" si="13"/>
        <v>0</v>
      </c>
    </row>
    <row r="46" spans="1:31">
      <c r="A46" t="s">
        <v>303</v>
      </c>
      <c r="B46" t="s">
        <v>290</v>
      </c>
      <c r="C46" t="s">
        <v>291</v>
      </c>
      <c r="D46" t="s">
        <v>147</v>
      </c>
      <c r="E46">
        <v>15</v>
      </c>
      <c r="F46" s="19">
        <v>1.5</v>
      </c>
      <c r="G46" t="s">
        <v>37</v>
      </c>
      <c r="H46" s="19">
        <v>5.5</v>
      </c>
      <c r="I46" s="24">
        <f t="shared" si="15"/>
        <v>2.8333333333333335</v>
      </c>
      <c r="J46" s="50">
        <f t="shared" si="3"/>
        <v>3</v>
      </c>
      <c r="K46" s="75">
        <v>6.5</v>
      </c>
      <c r="L46">
        <v>14</v>
      </c>
      <c r="M46">
        <v>1</v>
      </c>
      <c r="O46" s="13">
        <v>8.5</v>
      </c>
      <c r="P46" s="21">
        <f t="shared" si="4"/>
        <v>14.166666666666668</v>
      </c>
      <c r="Q46" s="22">
        <v>14.166666666666668</v>
      </c>
      <c r="R46" s="19">
        <v>6.5</v>
      </c>
      <c r="S46" s="19">
        <v>20</v>
      </c>
      <c r="T46" s="19">
        <f t="shared" si="5"/>
        <v>13.983333333333333</v>
      </c>
      <c r="U46" s="5">
        <f t="shared" si="6"/>
        <v>9.4966666666666679</v>
      </c>
      <c r="V46" s="24">
        <f t="shared" si="7"/>
        <v>12.352380952380953</v>
      </c>
      <c r="W46" s="24">
        <f t="shared" si="8"/>
        <v>16.991666666666667</v>
      </c>
      <c r="X46" s="76">
        <f t="shared" si="9"/>
        <v>17</v>
      </c>
      <c r="Y46" s="24">
        <f t="shared" si="10"/>
        <v>6.166666666666667</v>
      </c>
      <c r="Z46" s="76">
        <f t="shared" si="11"/>
        <v>6</v>
      </c>
      <c r="AA46" s="54">
        <f>+K46*0.3+X46*0.4+Z46*0.3</f>
        <v>10.55</v>
      </c>
      <c r="AB46">
        <f t="shared" si="16"/>
        <v>1</v>
      </c>
      <c r="AC46">
        <f t="shared" si="17"/>
        <v>0</v>
      </c>
      <c r="AD46">
        <f t="shared" si="13"/>
        <v>0</v>
      </c>
      <c r="AE46" t="s">
        <v>82</v>
      </c>
    </row>
    <row r="47" spans="1:31">
      <c r="A47" t="s">
        <v>29</v>
      </c>
      <c r="B47" t="s">
        <v>292</v>
      </c>
      <c r="C47" t="s">
        <v>293</v>
      </c>
      <c r="D47" t="s">
        <v>147</v>
      </c>
      <c r="E47">
        <v>15</v>
      </c>
      <c r="F47" s="19">
        <v>12.5</v>
      </c>
      <c r="H47" s="19">
        <v>5</v>
      </c>
      <c r="I47" s="24">
        <f>+(F47*2+H47)/3+0.5</f>
        <v>10.5</v>
      </c>
      <c r="J47" s="69">
        <f t="shared" si="3"/>
        <v>11</v>
      </c>
      <c r="L47">
        <v>14</v>
      </c>
      <c r="M47">
        <v>1</v>
      </c>
      <c r="O47" s="13">
        <v>12</v>
      </c>
      <c r="P47" s="21">
        <f t="shared" si="4"/>
        <v>20</v>
      </c>
      <c r="Q47" s="22">
        <v>20</v>
      </c>
      <c r="R47" s="19">
        <v>10</v>
      </c>
      <c r="S47" s="19">
        <v>15.7</v>
      </c>
      <c r="T47" s="19">
        <f t="shared" si="5"/>
        <v>15.149999999999999</v>
      </c>
      <c r="U47" s="5">
        <f t="shared" si="6"/>
        <v>11.67</v>
      </c>
      <c r="V47" s="24">
        <f t="shared" si="7"/>
        <v>12.385714285714284</v>
      </c>
      <c r="W47" s="24">
        <f t="shared" si="8"/>
        <v>15.424999999999999</v>
      </c>
      <c r="X47" s="76">
        <f t="shared" si="9"/>
        <v>15</v>
      </c>
      <c r="Y47" s="24">
        <f t="shared" si="10"/>
        <v>8.3333333333333339</v>
      </c>
      <c r="Z47" s="76">
        <f t="shared" si="11"/>
        <v>8</v>
      </c>
      <c r="AA47" s="54">
        <f t="shared" si="12"/>
        <v>11.700000000000001</v>
      </c>
      <c r="AB47">
        <f t="shared" si="16"/>
        <v>1</v>
      </c>
      <c r="AC47">
        <f t="shared" si="17"/>
        <v>0</v>
      </c>
      <c r="AD47">
        <f t="shared" si="13"/>
        <v>0</v>
      </c>
    </row>
    <row r="48" spans="1:31">
      <c r="A48" t="s">
        <v>32</v>
      </c>
      <c r="B48" t="s">
        <v>219</v>
      </c>
      <c r="C48" t="s">
        <v>220</v>
      </c>
      <c r="D48" t="s">
        <v>147</v>
      </c>
      <c r="E48">
        <v>14</v>
      </c>
      <c r="F48" s="19">
        <v>7</v>
      </c>
      <c r="G48" t="s">
        <v>38</v>
      </c>
      <c r="H48" s="19">
        <v>1</v>
      </c>
      <c r="I48" s="24">
        <f>+(F48*2+H48)/3</f>
        <v>5</v>
      </c>
      <c r="J48" s="50">
        <f t="shared" si="3"/>
        <v>5</v>
      </c>
      <c r="M48">
        <v>1</v>
      </c>
      <c r="O48" s="13">
        <v>4</v>
      </c>
      <c r="P48" s="21">
        <f t="shared" si="4"/>
        <v>6.6666666666666661</v>
      </c>
      <c r="Q48" s="22">
        <v>6.6666666666666661</v>
      </c>
      <c r="R48" s="19"/>
      <c r="S48" s="19"/>
      <c r="T48" s="19">
        <f t="shared" si="5"/>
        <v>7.2333333333333325</v>
      </c>
      <c r="U48" s="5">
        <f t="shared" si="6"/>
        <v>3.0466666666666669</v>
      </c>
      <c r="V48" s="24">
        <f t="shared" si="7"/>
        <v>2.2095238095238092</v>
      </c>
      <c r="W48" s="24">
        <f t="shared" si="8"/>
        <v>3.6166666666666663</v>
      </c>
      <c r="X48" s="76">
        <f t="shared" si="9"/>
        <v>4</v>
      </c>
      <c r="Y48" s="24">
        <f t="shared" si="10"/>
        <v>0.33333333333333331</v>
      </c>
      <c r="Z48" s="76">
        <f t="shared" si="11"/>
        <v>0</v>
      </c>
      <c r="AA48" s="54">
        <f t="shared" si="12"/>
        <v>3.1</v>
      </c>
      <c r="AB48">
        <f t="shared" si="16"/>
        <v>0</v>
      </c>
      <c r="AC48">
        <f t="shared" si="17"/>
        <v>1</v>
      </c>
      <c r="AD48">
        <f t="shared" si="13"/>
        <v>0</v>
      </c>
    </row>
    <row r="49" spans="2:30">
      <c r="B49" t="s">
        <v>75</v>
      </c>
      <c r="E49">
        <v>20</v>
      </c>
      <c r="F49" s="19">
        <v>20</v>
      </c>
      <c r="H49" s="19">
        <v>20</v>
      </c>
      <c r="I49" s="24">
        <f>+(F49*2+H49)/3</f>
        <v>20</v>
      </c>
      <c r="J49" s="50">
        <f>ROUND(I49,0)</f>
        <v>20</v>
      </c>
      <c r="L49">
        <v>20</v>
      </c>
      <c r="M49">
        <v>1</v>
      </c>
      <c r="N49">
        <v>1</v>
      </c>
      <c r="O49" s="13">
        <v>12</v>
      </c>
      <c r="P49" s="21">
        <f t="shared" si="4"/>
        <v>20</v>
      </c>
      <c r="Q49" s="22">
        <v>20</v>
      </c>
      <c r="R49" s="19">
        <v>20</v>
      </c>
      <c r="S49" s="19">
        <v>20</v>
      </c>
      <c r="T49" s="19">
        <f t="shared" si="5"/>
        <v>20</v>
      </c>
      <c r="U49" s="5">
        <f t="shared" si="6"/>
        <v>20</v>
      </c>
      <c r="V49" s="24">
        <f t="shared" si="7"/>
        <v>20</v>
      </c>
      <c r="W49" s="24">
        <f t="shared" si="8"/>
        <v>20</v>
      </c>
      <c r="X49" s="76">
        <f t="shared" si="9"/>
        <v>20</v>
      </c>
      <c r="Y49" s="24">
        <f t="shared" si="10"/>
        <v>20</v>
      </c>
      <c r="Z49" s="76">
        <f t="shared" si="11"/>
        <v>20</v>
      </c>
      <c r="AA49" s="54">
        <f t="shared" si="12"/>
        <v>20</v>
      </c>
    </row>
    <row r="50" spans="2:30">
      <c r="C50" t="s">
        <v>263</v>
      </c>
      <c r="O50" s="13">
        <v>1</v>
      </c>
      <c r="R50" s="19"/>
      <c r="S50" s="19"/>
      <c r="T50" s="19"/>
      <c r="U50" s="5"/>
      <c r="V50" s="24"/>
      <c r="W50" s="24">
        <f t="shared" si="8"/>
        <v>0</v>
      </c>
      <c r="Y50" s="24">
        <f t="shared" si="10"/>
        <v>0</v>
      </c>
    </row>
    <row r="51" spans="2:30">
      <c r="B51" t="s">
        <v>76</v>
      </c>
      <c r="E51" s="36">
        <f>AVERAGE(E11:E48)</f>
        <v>13.628571428571428</v>
      </c>
      <c r="F51" s="36">
        <f>AVERAGE(F11:F48)</f>
        <v>9.5694444444444446</v>
      </c>
      <c r="H51" s="36">
        <f t="shared" ref="H51:J51" si="18">AVERAGE(H11:H48)</f>
        <v>5.541666666666667</v>
      </c>
      <c r="I51" s="53">
        <f t="shared" si="18"/>
        <v>7.8596491228070162</v>
      </c>
      <c r="J51" s="52">
        <f t="shared" si="18"/>
        <v>7.9473684210526319</v>
      </c>
      <c r="K51" s="73"/>
      <c r="L51" s="36">
        <f>AVERAGE(L11:L48)</f>
        <v>13.166666666666666</v>
      </c>
      <c r="Q51" s="36">
        <f t="shared" ref="Q51:Z51" si="19">AVERAGE(Q11:Q48)</f>
        <v>12.020175438596494</v>
      </c>
      <c r="R51" s="36">
        <f t="shared" si="19"/>
        <v>8.8166666666666664</v>
      </c>
      <c r="S51" s="36">
        <f t="shared" si="19"/>
        <v>13.018333333333334</v>
      </c>
      <c r="T51" s="36">
        <f t="shared" si="19"/>
        <v>11.277719298245614</v>
      </c>
      <c r="U51" s="36">
        <f t="shared" si="19"/>
        <v>8.5663333333333345</v>
      </c>
      <c r="V51" s="53">
        <f t="shared" si="19"/>
        <v>8.8973934837092727</v>
      </c>
      <c r="W51" s="53">
        <f t="shared" si="19"/>
        <v>10.777675438596487</v>
      </c>
      <c r="X51" s="78">
        <f t="shared" si="19"/>
        <v>10.684210526315789</v>
      </c>
      <c r="Y51" s="53">
        <f t="shared" si="19"/>
        <v>6.3903508771929838</v>
      </c>
      <c r="Z51" s="78">
        <f t="shared" si="19"/>
        <v>6.4473684210526319</v>
      </c>
      <c r="AA51" s="54">
        <f>AVERAGE(AA11:AA48)</f>
        <v>8.651315789473685</v>
      </c>
      <c r="AB51" s="37">
        <f t="shared" ref="AB51:AD51" si="20">SUM(AB11:AB48)</f>
        <v>17</v>
      </c>
      <c r="AC51" s="37">
        <f t="shared" si="20"/>
        <v>10</v>
      </c>
      <c r="AD51" s="37">
        <f t="shared" si="20"/>
        <v>11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B49"/>
  <sheetViews>
    <sheetView tabSelected="1" topLeftCell="B8" zoomScale="125" workbookViewId="0">
      <selection activeCell="B31" sqref="A31:XFD31"/>
    </sheetView>
  </sheetViews>
  <sheetFormatPr baseColWidth="10" defaultColWidth="8.83203125" defaultRowHeight="12"/>
  <cols>
    <col min="1" max="1" width="3" customWidth="1"/>
    <col min="2" max="2" width="8.33203125" customWidth="1"/>
    <col min="3" max="3" width="30.6640625" customWidth="1"/>
    <col min="4" max="4" width="1.1640625" customWidth="1"/>
    <col min="5" max="5" width="7" customWidth="1"/>
    <col min="6" max="6" width="7" style="24" customWidth="1"/>
    <col min="7" max="7" width="6.6640625" style="62" customWidth="1"/>
    <col min="8" max="8" width="6.6640625" style="71" customWidth="1"/>
    <col min="9" max="9" width="7" style="33" customWidth="1"/>
    <col min="10" max="10" width="6.5" style="76" customWidth="1"/>
    <col min="11" max="11" width="4.6640625" customWidth="1"/>
    <col min="12" max="12" width="4" customWidth="1"/>
    <col min="13" max="13" width="1.33203125" style="13" customWidth="1"/>
    <col min="14" max="14" width="1.33203125" style="23" customWidth="1"/>
    <col min="15" max="15" width="6" style="24" customWidth="1"/>
    <col min="16" max="16" width="8.5" style="12" customWidth="1"/>
    <col min="17" max="17" width="7.83203125" style="19" customWidth="1"/>
    <col min="18" max="18" width="8" style="8" customWidth="1"/>
    <col min="19" max="19" width="0.83203125" style="24" customWidth="1"/>
    <col min="20" max="20" width="6.1640625" style="24" customWidth="1"/>
    <col min="21" max="21" width="6.1640625" style="76" customWidth="1"/>
    <col min="22" max="22" width="6.1640625" style="10" customWidth="1"/>
    <col min="23" max="23" width="5.6640625" bestFit="1" customWidth="1"/>
    <col min="24" max="24" width="5.5" customWidth="1"/>
    <col min="25" max="25" width="5.5" bestFit="1" customWidth="1"/>
  </cols>
  <sheetData>
    <row r="2" spans="1:28">
      <c r="A2" s="2" t="s">
        <v>241</v>
      </c>
    </row>
    <row r="3" spans="1:28">
      <c r="A3" s="2" t="s">
        <v>81</v>
      </c>
    </row>
    <row r="4" spans="1:28">
      <c r="A4" s="2" t="s">
        <v>250</v>
      </c>
    </row>
    <row r="5" spans="1:28">
      <c r="A5" s="2" t="s">
        <v>251</v>
      </c>
    </row>
    <row r="6" spans="1:28">
      <c r="A6" s="2" t="s">
        <v>221</v>
      </c>
    </row>
    <row r="7" spans="1:28">
      <c r="A7" s="2" t="s">
        <v>106</v>
      </c>
    </row>
    <row r="8" spans="1:28">
      <c r="A8" s="2" t="s">
        <v>107</v>
      </c>
    </row>
    <row r="9" spans="1:28">
      <c r="F9" s="24" t="s">
        <v>11</v>
      </c>
      <c r="I9" s="33" t="s">
        <v>15</v>
      </c>
      <c r="M9" s="13" t="s">
        <v>308</v>
      </c>
      <c r="O9" s="13" t="s">
        <v>308</v>
      </c>
      <c r="P9" s="26">
        <v>0.2</v>
      </c>
      <c r="Q9" s="19">
        <v>0.2</v>
      </c>
      <c r="V9" s="61" t="s">
        <v>10</v>
      </c>
    </row>
    <row r="10" spans="1:28">
      <c r="A10" s="1" t="s">
        <v>108</v>
      </c>
      <c r="B10" s="1" t="s">
        <v>109</v>
      </c>
      <c r="C10" s="1" t="s">
        <v>110</v>
      </c>
      <c r="D10" s="3" t="s">
        <v>142</v>
      </c>
      <c r="E10" s="3" t="s">
        <v>325</v>
      </c>
      <c r="F10" s="46" t="s">
        <v>309</v>
      </c>
      <c r="G10" s="63" t="s">
        <v>12</v>
      </c>
      <c r="H10" s="72" t="s">
        <v>16</v>
      </c>
      <c r="I10" s="34" t="s">
        <v>253</v>
      </c>
      <c r="J10" s="79" t="s">
        <v>15</v>
      </c>
      <c r="K10" s="4" t="s">
        <v>254</v>
      </c>
      <c r="L10" s="4" t="s">
        <v>52</v>
      </c>
      <c r="M10" s="16" t="s">
        <v>307</v>
      </c>
      <c r="N10" s="25"/>
      <c r="O10" s="16" t="s">
        <v>307</v>
      </c>
      <c r="P10" s="40" t="s">
        <v>295</v>
      </c>
      <c r="Q10" s="40" t="s">
        <v>296</v>
      </c>
      <c r="R10" s="9" t="s">
        <v>297</v>
      </c>
      <c r="S10" s="25" t="s">
        <v>13</v>
      </c>
      <c r="T10" s="25" t="s">
        <v>14</v>
      </c>
      <c r="U10" s="79" t="s">
        <v>14</v>
      </c>
      <c r="V10" s="11"/>
      <c r="W10" s="4" t="s">
        <v>72</v>
      </c>
      <c r="X10" s="4" t="s">
        <v>73</v>
      </c>
      <c r="Y10" s="4" t="s">
        <v>74</v>
      </c>
      <c r="Z10" s="4"/>
      <c r="AA10" s="4"/>
      <c r="AB10" s="4"/>
    </row>
    <row r="11" spans="1:28">
      <c r="A11" t="s">
        <v>144</v>
      </c>
      <c r="B11" t="s">
        <v>222</v>
      </c>
      <c r="C11" t="s">
        <v>223</v>
      </c>
      <c r="D11" t="s">
        <v>147</v>
      </c>
      <c r="E11">
        <v>14</v>
      </c>
      <c r="F11" s="24">
        <v>8</v>
      </c>
      <c r="G11" s="62">
        <f>ROUND(F11,0)</f>
        <v>8</v>
      </c>
      <c r="I11" s="33">
        <v>5.5</v>
      </c>
      <c r="J11" s="76">
        <f>ROUND(I11,0)</f>
        <v>6</v>
      </c>
      <c r="K11">
        <v>13</v>
      </c>
      <c r="M11" s="13">
        <v>3</v>
      </c>
      <c r="N11" s="23">
        <f>+M11/12*20</f>
        <v>5</v>
      </c>
      <c r="O11" s="24">
        <v>5</v>
      </c>
      <c r="P11" s="19">
        <v>18</v>
      </c>
      <c r="Q11" s="19">
        <f>+E11*0.4+K11*0.4+L11+O11*0.15</f>
        <v>11.55</v>
      </c>
      <c r="R11" s="8">
        <f t="shared" ref="R11:R45" si="0">+Q11*0.2+P11*0.2+F11*0.3+I11*0.3</f>
        <v>9.9600000000000009</v>
      </c>
      <c r="S11" s="24">
        <f t="shared" ref="S11:S45" si="1">+(Q11*2+P11*2+I11*3)/7</f>
        <v>10.799999999999999</v>
      </c>
      <c r="T11" s="24">
        <f>+(Q11+P11)/2</f>
        <v>14.775</v>
      </c>
      <c r="U11" s="76">
        <f>ROUND(T11,0)</f>
        <v>15</v>
      </c>
      <c r="V11" s="10">
        <f>+U11*0.4+J11*0.3+G11*0.3</f>
        <v>10.199999999999999</v>
      </c>
      <c r="W11">
        <f>IF(V11&gt;=10.4,1,0)</f>
        <v>0</v>
      </c>
      <c r="X11">
        <f>IF(V11&lt;=7,1,0)</f>
        <v>0</v>
      </c>
      <c r="Y11">
        <f>IF(AND(W11=0,X11=0),1,0)</f>
        <v>1</v>
      </c>
    </row>
    <row r="12" spans="1:28">
      <c r="A12" t="s">
        <v>148</v>
      </c>
      <c r="B12" t="s">
        <v>224</v>
      </c>
      <c r="C12" t="s">
        <v>94</v>
      </c>
      <c r="D12" t="s">
        <v>147</v>
      </c>
      <c r="E12">
        <v>14</v>
      </c>
      <c r="F12" s="24">
        <v>5</v>
      </c>
      <c r="G12" s="62">
        <f t="shared" ref="G12:G46" si="2">ROUND(F12,0)</f>
        <v>5</v>
      </c>
      <c r="J12" s="76">
        <f t="shared" ref="J12:J46" si="3">ROUND(I12,0)</f>
        <v>0</v>
      </c>
      <c r="K12">
        <v>16</v>
      </c>
      <c r="L12">
        <v>0.5</v>
      </c>
      <c r="M12" s="13">
        <v>3</v>
      </c>
      <c r="N12" s="23">
        <f t="shared" ref="N12:N45" si="4">+M12/12*20</f>
        <v>5</v>
      </c>
      <c r="O12" s="24">
        <v>5</v>
      </c>
      <c r="P12" s="19"/>
      <c r="Q12" s="19">
        <f t="shared" ref="Q12:Q46" si="5">+E12*0.4+K12*0.4+L12+O12*0.15</f>
        <v>13.25</v>
      </c>
      <c r="R12" s="8">
        <f t="shared" si="0"/>
        <v>4.1500000000000004</v>
      </c>
      <c r="S12" s="24">
        <f t="shared" si="1"/>
        <v>3.7857142857142856</v>
      </c>
      <c r="T12" s="24">
        <f t="shared" ref="T12:T46" si="6">+(Q12+P12)/2</f>
        <v>6.625</v>
      </c>
      <c r="U12" s="76">
        <f t="shared" ref="U12:U46" si="7">ROUND(T12,0)</f>
        <v>7</v>
      </c>
      <c r="V12" s="10">
        <f t="shared" ref="V12:V46" si="8">+U12*0.4+J12*0.3+G12*0.3</f>
        <v>4.3000000000000007</v>
      </c>
      <c r="W12">
        <f t="shared" ref="W12:W45" si="9">IF(V12&gt;=10.4,1,0)</f>
        <v>0</v>
      </c>
      <c r="X12">
        <f t="shared" ref="X12:X45" si="10">IF(V12&lt;=7,1,0)</f>
        <v>1</v>
      </c>
      <c r="Y12">
        <f t="shared" ref="Y12:Y45" si="11">IF(AND(W12=0,X12=0),1,0)</f>
        <v>0</v>
      </c>
    </row>
    <row r="13" spans="1:28">
      <c r="A13" t="s">
        <v>151</v>
      </c>
      <c r="B13" t="s">
        <v>95</v>
      </c>
      <c r="C13" t="s">
        <v>129</v>
      </c>
      <c r="D13" t="s">
        <v>147</v>
      </c>
      <c r="E13">
        <v>14</v>
      </c>
      <c r="F13" s="24">
        <v>12</v>
      </c>
      <c r="G13" s="62">
        <f t="shared" si="2"/>
        <v>12</v>
      </c>
      <c r="I13" s="33">
        <v>10</v>
      </c>
      <c r="J13" s="76">
        <f t="shared" si="3"/>
        <v>10</v>
      </c>
      <c r="K13">
        <v>13</v>
      </c>
      <c r="L13">
        <v>1</v>
      </c>
      <c r="M13" s="13">
        <v>7</v>
      </c>
      <c r="N13" s="23">
        <f t="shared" si="4"/>
        <v>11.666666666666668</v>
      </c>
      <c r="O13" s="24">
        <v>13.5</v>
      </c>
      <c r="P13" s="19">
        <v>20</v>
      </c>
      <c r="Q13" s="19">
        <f t="shared" si="5"/>
        <v>13.825000000000001</v>
      </c>
      <c r="R13" s="8">
        <f t="shared" si="0"/>
        <v>13.365</v>
      </c>
      <c r="S13" s="24">
        <f t="shared" si="1"/>
        <v>13.950000000000001</v>
      </c>
      <c r="T13" s="24">
        <f t="shared" si="6"/>
        <v>16.912500000000001</v>
      </c>
      <c r="U13" s="76">
        <f t="shared" si="7"/>
        <v>17</v>
      </c>
      <c r="V13" s="10">
        <f t="shared" si="8"/>
        <v>13.4</v>
      </c>
      <c r="W13">
        <f t="shared" si="9"/>
        <v>1</v>
      </c>
      <c r="X13">
        <f t="shared" si="10"/>
        <v>0</v>
      </c>
      <c r="Y13">
        <f t="shared" si="11"/>
        <v>0</v>
      </c>
    </row>
    <row r="14" spans="1:28">
      <c r="A14" t="s">
        <v>154</v>
      </c>
      <c r="B14" t="s">
        <v>130</v>
      </c>
      <c r="C14" t="s">
        <v>131</v>
      </c>
      <c r="D14" t="s">
        <v>147</v>
      </c>
      <c r="E14">
        <v>14</v>
      </c>
      <c r="F14" s="24">
        <v>4.5</v>
      </c>
      <c r="G14" s="62">
        <f t="shared" si="2"/>
        <v>5</v>
      </c>
      <c r="I14" s="33">
        <v>7</v>
      </c>
      <c r="J14" s="76">
        <f t="shared" si="3"/>
        <v>7</v>
      </c>
      <c r="K14">
        <v>13</v>
      </c>
      <c r="L14">
        <v>3</v>
      </c>
      <c r="M14" s="13">
        <v>10</v>
      </c>
      <c r="N14" s="23">
        <f t="shared" si="4"/>
        <v>16.666666666666668</v>
      </c>
      <c r="O14" s="24">
        <v>19</v>
      </c>
      <c r="P14" s="19">
        <v>20</v>
      </c>
      <c r="Q14" s="19">
        <f t="shared" si="5"/>
        <v>16.650000000000002</v>
      </c>
      <c r="R14" s="8">
        <f t="shared" si="0"/>
        <v>10.78</v>
      </c>
      <c r="S14" s="24">
        <f t="shared" si="1"/>
        <v>13.471428571428573</v>
      </c>
      <c r="T14" s="24">
        <f t="shared" si="6"/>
        <v>18.325000000000003</v>
      </c>
      <c r="U14" s="76">
        <f t="shared" si="7"/>
        <v>18</v>
      </c>
      <c r="V14" s="10">
        <f t="shared" si="8"/>
        <v>10.8</v>
      </c>
      <c r="W14">
        <f t="shared" si="9"/>
        <v>1</v>
      </c>
      <c r="X14">
        <f t="shared" si="10"/>
        <v>0</v>
      </c>
      <c r="Y14">
        <f t="shared" si="11"/>
        <v>0</v>
      </c>
    </row>
    <row r="15" spans="1:28">
      <c r="A15" t="s">
        <v>330</v>
      </c>
      <c r="B15" t="s">
        <v>132</v>
      </c>
      <c r="C15" t="s">
        <v>133</v>
      </c>
      <c r="D15" t="s">
        <v>147</v>
      </c>
      <c r="E15">
        <v>14</v>
      </c>
      <c r="F15" s="24">
        <v>3</v>
      </c>
      <c r="G15" s="62">
        <f t="shared" si="2"/>
        <v>3</v>
      </c>
      <c r="I15" s="33">
        <v>1.5</v>
      </c>
      <c r="J15" s="76">
        <f t="shared" si="3"/>
        <v>2</v>
      </c>
      <c r="K15">
        <v>13</v>
      </c>
      <c r="L15">
        <v>1</v>
      </c>
      <c r="M15" s="13">
        <v>5</v>
      </c>
      <c r="N15" s="23">
        <f t="shared" si="4"/>
        <v>8.3333333333333339</v>
      </c>
      <c r="O15" s="24">
        <v>8.3333333333333339</v>
      </c>
      <c r="P15" s="19">
        <v>18</v>
      </c>
      <c r="Q15" s="19">
        <f t="shared" si="5"/>
        <v>13.05</v>
      </c>
      <c r="R15" s="8">
        <f t="shared" si="0"/>
        <v>7.5600000000000014</v>
      </c>
      <c r="S15" s="24">
        <f t="shared" si="1"/>
        <v>9.5142857142857142</v>
      </c>
      <c r="T15" s="24">
        <f t="shared" si="6"/>
        <v>15.525</v>
      </c>
      <c r="U15" s="76">
        <f t="shared" si="7"/>
        <v>16</v>
      </c>
      <c r="V15" s="10">
        <f t="shared" si="8"/>
        <v>7.9</v>
      </c>
      <c r="W15">
        <f t="shared" si="9"/>
        <v>0</v>
      </c>
      <c r="X15">
        <f t="shared" si="10"/>
        <v>0</v>
      </c>
      <c r="Y15">
        <f t="shared" si="11"/>
        <v>1</v>
      </c>
    </row>
    <row r="16" spans="1:28">
      <c r="A16" t="s">
        <v>165</v>
      </c>
      <c r="B16" t="s">
        <v>134</v>
      </c>
      <c r="C16" t="s">
        <v>135</v>
      </c>
      <c r="D16" t="s">
        <v>147</v>
      </c>
      <c r="E16">
        <v>14</v>
      </c>
      <c r="F16" s="24">
        <v>11.5</v>
      </c>
      <c r="G16" s="62">
        <f t="shared" si="2"/>
        <v>12</v>
      </c>
      <c r="I16" s="33">
        <v>1.5</v>
      </c>
      <c r="J16" s="76">
        <f t="shared" si="3"/>
        <v>2</v>
      </c>
      <c r="K16">
        <v>15</v>
      </c>
      <c r="N16" s="23">
        <f t="shared" si="4"/>
        <v>0</v>
      </c>
      <c r="O16" s="24">
        <v>0</v>
      </c>
      <c r="P16" s="19">
        <v>18</v>
      </c>
      <c r="Q16" s="19">
        <f t="shared" si="5"/>
        <v>11.600000000000001</v>
      </c>
      <c r="R16" s="8">
        <f t="shared" si="0"/>
        <v>9.8199999999999985</v>
      </c>
      <c r="S16" s="24">
        <f t="shared" si="1"/>
        <v>9.1</v>
      </c>
      <c r="T16" s="24">
        <f t="shared" si="6"/>
        <v>14.8</v>
      </c>
      <c r="U16" s="76">
        <f t="shared" si="7"/>
        <v>15</v>
      </c>
      <c r="V16" s="10">
        <f t="shared" si="8"/>
        <v>10.199999999999999</v>
      </c>
      <c r="W16">
        <f t="shared" si="9"/>
        <v>0</v>
      </c>
      <c r="X16">
        <f t="shared" si="10"/>
        <v>0</v>
      </c>
      <c r="Y16">
        <f t="shared" si="11"/>
        <v>1</v>
      </c>
    </row>
    <row r="17" spans="1:25">
      <c r="A17" t="s">
        <v>168</v>
      </c>
      <c r="B17" t="s">
        <v>341</v>
      </c>
      <c r="C17" t="s">
        <v>342</v>
      </c>
      <c r="D17" t="s">
        <v>147</v>
      </c>
      <c r="E17">
        <v>15</v>
      </c>
      <c r="F17" s="24">
        <v>1.5</v>
      </c>
      <c r="G17" s="62">
        <f t="shared" si="2"/>
        <v>2</v>
      </c>
      <c r="J17" s="76">
        <f t="shared" si="3"/>
        <v>0</v>
      </c>
      <c r="K17">
        <v>14</v>
      </c>
      <c r="N17" s="23">
        <f t="shared" si="4"/>
        <v>0</v>
      </c>
      <c r="O17" s="24">
        <v>0</v>
      </c>
      <c r="P17" s="19"/>
      <c r="Q17" s="19">
        <f t="shared" si="5"/>
        <v>11.600000000000001</v>
      </c>
      <c r="R17" s="8">
        <f t="shared" si="0"/>
        <v>2.7700000000000005</v>
      </c>
      <c r="S17" s="24">
        <f t="shared" si="1"/>
        <v>3.3142857142857145</v>
      </c>
      <c r="T17" s="24">
        <f t="shared" si="6"/>
        <v>5.8000000000000007</v>
      </c>
      <c r="U17" s="76">
        <f t="shared" si="7"/>
        <v>6</v>
      </c>
      <c r="V17" s="10">
        <f t="shared" si="8"/>
        <v>3.0000000000000004</v>
      </c>
      <c r="W17">
        <f t="shared" si="9"/>
        <v>0</v>
      </c>
      <c r="X17">
        <f t="shared" si="10"/>
        <v>1</v>
      </c>
      <c r="Y17">
        <f t="shared" si="11"/>
        <v>0</v>
      </c>
    </row>
    <row r="18" spans="1:25">
      <c r="A18" t="s">
        <v>337</v>
      </c>
      <c r="B18" t="s">
        <v>343</v>
      </c>
      <c r="C18" t="s">
        <v>176</v>
      </c>
      <c r="D18" t="s">
        <v>147</v>
      </c>
      <c r="E18">
        <v>15</v>
      </c>
      <c r="F18" s="24">
        <v>4.5</v>
      </c>
      <c r="G18" s="62">
        <f t="shared" si="2"/>
        <v>5</v>
      </c>
      <c r="H18" s="71">
        <v>0.5</v>
      </c>
      <c r="I18" s="33">
        <v>2.5</v>
      </c>
      <c r="J18" s="76">
        <f t="shared" si="3"/>
        <v>3</v>
      </c>
      <c r="K18">
        <v>14</v>
      </c>
      <c r="L18">
        <v>0.5</v>
      </c>
      <c r="M18" s="13">
        <v>4</v>
      </c>
      <c r="N18" s="23">
        <f t="shared" si="4"/>
        <v>6.6666666666666661</v>
      </c>
      <c r="O18" s="24">
        <v>6.6666666666666661</v>
      </c>
      <c r="P18" s="19">
        <v>18</v>
      </c>
      <c r="Q18" s="19">
        <f t="shared" si="5"/>
        <v>13.100000000000001</v>
      </c>
      <c r="R18" s="8">
        <f t="shared" si="0"/>
        <v>8.32</v>
      </c>
      <c r="S18" s="24">
        <f t="shared" si="1"/>
        <v>9.9571428571428573</v>
      </c>
      <c r="T18" s="24">
        <f t="shared" si="6"/>
        <v>15.55</v>
      </c>
      <c r="U18" s="76">
        <f t="shared" si="7"/>
        <v>16</v>
      </c>
      <c r="V18" s="10">
        <f t="shared" si="8"/>
        <v>8.8000000000000007</v>
      </c>
      <c r="W18">
        <f t="shared" si="9"/>
        <v>0</v>
      </c>
      <c r="X18">
        <f t="shared" si="10"/>
        <v>0</v>
      </c>
      <c r="Y18">
        <f t="shared" si="11"/>
        <v>1</v>
      </c>
    </row>
    <row r="19" spans="1:25">
      <c r="A19" t="s">
        <v>136</v>
      </c>
      <c r="B19" t="s">
        <v>177</v>
      </c>
      <c r="C19" t="s">
        <v>209</v>
      </c>
      <c r="D19" t="s">
        <v>147</v>
      </c>
      <c r="E19">
        <v>14</v>
      </c>
      <c r="F19" s="24">
        <v>4</v>
      </c>
      <c r="G19" s="62">
        <f t="shared" si="2"/>
        <v>4</v>
      </c>
      <c r="I19" s="33">
        <v>1</v>
      </c>
      <c r="J19" s="76">
        <f t="shared" si="3"/>
        <v>1</v>
      </c>
      <c r="K19">
        <v>16</v>
      </c>
      <c r="N19" s="23">
        <f t="shared" si="4"/>
        <v>0</v>
      </c>
      <c r="O19" s="24">
        <v>0</v>
      </c>
      <c r="P19" s="19"/>
      <c r="Q19" s="19">
        <f t="shared" si="5"/>
        <v>12</v>
      </c>
      <c r="R19" s="8">
        <f t="shared" si="0"/>
        <v>3.9000000000000004</v>
      </c>
      <c r="S19" s="24">
        <f t="shared" si="1"/>
        <v>3.8571428571428572</v>
      </c>
      <c r="T19" s="24">
        <f t="shared" si="6"/>
        <v>6</v>
      </c>
      <c r="U19" s="76">
        <f t="shared" si="7"/>
        <v>6</v>
      </c>
      <c r="V19" s="10">
        <f t="shared" si="8"/>
        <v>3.9000000000000004</v>
      </c>
      <c r="W19">
        <f t="shared" si="9"/>
        <v>0</v>
      </c>
      <c r="X19">
        <f t="shared" si="10"/>
        <v>1</v>
      </c>
      <c r="Y19">
        <f t="shared" si="11"/>
        <v>0</v>
      </c>
    </row>
    <row r="20" spans="1:25">
      <c r="A20" t="s">
        <v>139</v>
      </c>
      <c r="B20" t="s">
        <v>210</v>
      </c>
      <c r="C20" t="s">
        <v>211</v>
      </c>
      <c r="D20" t="s">
        <v>147</v>
      </c>
      <c r="E20">
        <v>15</v>
      </c>
      <c r="F20" s="24">
        <v>11</v>
      </c>
      <c r="G20" s="62">
        <f t="shared" si="2"/>
        <v>11</v>
      </c>
      <c r="I20" s="33">
        <v>2.5</v>
      </c>
      <c r="J20" s="76">
        <f t="shared" si="3"/>
        <v>3</v>
      </c>
      <c r="K20">
        <v>14</v>
      </c>
      <c r="L20">
        <v>1</v>
      </c>
      <c r="N20" s="23">
        <f t="shared" si="4"/>
        <v>0</v>
      </c>
      <c r="O20" s="24">
        <v>2</v>
      </c>
      <c r="P20" s="19">
        <v>19</v>
      </c>
      <c r="Q20" s="19">
        <f t="shared" si="5"/>
        <v>12.900000000000002</v>
      </c>
      <c r="R20" s="8">
        <f t="shared" si="0"/>
        <v>10.43</v>
      </c>
      <c r="S20" s="24">
        <f t="shared" si="1"/>
        <v>10.185714285714287</v>
      </c>
      <c r="T20" s="24">
        <f t="shared" si="6"/>
        <v>15.950000000000001</v>
      </c>
      <c r="U20" s="76">
        <f t="shared" si="7"/>
        <v>16</v>
      </c>
      <c r="V20" s="10">
        <f t="shared" si="8"/>
        <v>10.600000000000001</v>
      </c>
      <c r="W20">
        <f t="shared" si="9"/>
        <v>1</v>
      </c>
      <c r="X20">
        <f t="shared" si="10"/>
        <v>0</v>
      </c>
      <c r="Y20">
        <f t="shared" si="11"/>
        <v>0</v>
      </c>
    </row>
    <row r="21" spans="1:25">
      <c r="A21" t="s">
        <v>141</v>
      </c>
      <c r="B21" t="s">
        <v>212</v>
      </c>
      <c r="C21" t="s">
        <v>242</v>
      </c>
      <c r="D21" t="s">
        <v>147</v>
      </c>
      <c r="E21">
        <v>14</v>
      </c>
      <c r="F21" s="24">
        <v>3.5</v>
      </c>
      <c r="G21" s="62">
        <f t="shared" si="2"/>
        <v>4</v>
      </c>
      <c r="H21" s="71">
        <v>2.5</v>
      </c>
      <c r="I21" s="33">
        <v>1</v>
      </c>
      <c r="J21" s="76">
        <f t="shared" si="3"/>
        <v>1</v>
      </c>
      <c r="K21">
        <v>14</v>
      </c>
      <c r="M21" s="13">
        <v>2</v>
      </c>
      <c r="N21" s="23">
        <f t="shared" si="4"/>
        <v>3.333333333333333</v>
      </c>
      <c r="O21" s="24">
        <v>3.333333333333333</v>
      </c>
      <c r="P21" s="19">
        <v>15</v>
      </c>
      <c r="Q21" s="19">
        <f t="shared" si="5"/>
        <v>11.700000000000001</v>
      </c>
      <c r="R21" s="8">
        <f t="shared" si="0"/>
        <v>6.6899999999999995</v>
      </c>
      <c r="S21" s="24">
        <f t="shared" si="1"/>
        <v>8.0571428571428587</v>
      </c>
      <c r="T21" s="24">
        <f t="shared" si="6"/>
        <v>13.350000000000001</v>
      </c>
      <c r="U21" s="76">
        <f t="shared" si="7"/>
        <v>13</v>
      </c>
      <c r="V21" s="10">
        <f t="shared" si="8"/>
        <v>6.7</v>
      </c>
      <c r="W21">
        <f t="shared" si="9"/>
        <v>0</v>
      </c>
      <c r="X21">
        <f t="shared" si="10"/>
        <v>1</v>
      </c>
      <c r="Y21">
        <f t="shared" si="11"/>
        <v>0</v>
      </c>
    </row>
    <row r="22" spans="1:25">
      <c r="A22" t="s">
        <v>278</v>
      </c>
      <c r="B22" t="s">
        <v>243</v>
      </c>
      <c r="C22" t="s">
        <v>244</v>
      </c>
      <c r="D22" t="s">
        <v>147</v>
      </c>
      <c r="E22">
        <v>14</v>
      </c>
      <c r="F22" s="24">
        <v>13</v>
      </c>
      <c r="G22" s="62">
        <f t="shared" si="2"/>
        <v>13</v>
      </c>
      <c r="I22" s="33">
        <v>6.5</v>
      </c>
      <c r="J22" s="76">
        <f t="shared" si="3"/>
        <v>7</v>
      </c>
      <c r="K22">
        <v>14</v>
      </c>
      <c r="N22" s="23">
        <f t="shared" si="4"/>
        <v>0</v>
      </c>
      <c r="O22" s="24">
        <v>0</v>
      </c>
      <c r="P22" s="19">
        <v>18</v>
      </c>
      <c r="Q22" s="19">
        <f t="shared" si="5"/>
        <v>11.200000000000001</v>
      </c>
      <c r="R22" s="8">
        <f t="shared" si="0"/>
        <v>11.69</v>
      </c>
      <c r="S22" s="24">
        <f t="shared" si="1"/>
        <v>11.12857142857143</v>
      </c>
      <c r="T22" s="24">
        <f t="shared" si="6"/>
        <v>14.600000000000001</v>
      </c>
      <c r="U22" s="76">
        <f t="shared" si="7"/>
        <v>15</v>
      </c>
      <c r="V22" s="10">
        <f t="shared" si="8"/>
        <v>12</v>
      </c>
      <c r="W22">
        <f t="shared" si="9"/>
        <v>1</v>
      </c>
      <c r="X22">
        <f t="shared" si="10"/>
        <v>0</v>
      </c>
      <c r="Y22">
        <f t="shared" si="11"/>
        <v>0</v>
      </c>
    </row>
    <row r="23" spans="1:25">
      <c r="A23" t="s">
        <v>281</v>
      </c>
      <c r="B23" t="s">
        <v>245</v>
      </c>
      <c r="C23" t="s">
        <v>35</v>
      </c>
      <c r="D23" t="s">
        <v>147</v>
      </c>
      <c r="E23">
        <v>14</v>
      </c>
      <c r="F23" s="24">
        <v>3</v>
      </c>
      <c r="G23" s="62">
        <f t="shared" si="2"/>
        <v>3</v>
      </c>
      <c r="H23" s="71">
        <v>0.5</v>
      </c>
      <c r="I23" s="33">
        <v>0.5</v>
      </c>
      <c r="J23" s="76">
        <f t="shared" si="3"/>
        <v>1</v>
      </c>
      <c r="K23">
        <v>14</v>
      </c>
      <c r="M23" s="13">
        <v>2</v>
      </c>
      <c r="N23" s="23">
        <f t="shared" si="4"/>
        <v>3.333333333333333</v>
      </c>
      <c r="O23" s="24">
        <v>3.333333333333333</v>
      </c>
      <c r="P23" s="19">
        <v>18</v>
      </c>
      <c r="Q23" s="19">
        <f t="shared" si="5"/>
        <v>11.700000000000001</v>
      </c>
      <c r="R23" s="8">
        <f t="shared" si="0"/>
        <v>6.99</v>
      </c>
      <c r="S23" s="24">
        <f t="shared" si="1"/>
        <v>8.7000000000000011</v>
      </c>
      <c r="T23" s="24">
        <f t="shared" si="6"/>
        <v>14.850000000000001</v>
      </c>
      <c r="U23" s="76">
        <f t="shared" si="7"/>
        <v>15</v>
      </c>
      <c r="V23" s="10">
        <f t="shared" si="8"/>
        <v>7.1999999999999993</v>
      </c>
      <c r="W23">
        <f t="shared" si="9"/>
        <v>0</v>
      </c>
      <c r="X23">
        <f t="shared" si="10"/>
        <v>0</v>
      </c>
      <c r="Y23">
        <f t="shared" si="11"/>
        <v>1</v>
      </c>
    </row>
    <row r="24" spans="1:25">
      <c r="A24" t="s">
        <v>284</v>
      </c>
      <c r="B24" t="s">
        <v>36</v>
      </c>
      <c r="C24" t="s">
        <v>120</v>
      </c>
      <c r="D24" t="s">
        <v>147</v>
      </c>
      <c r="E24">
        <v>15</v>
      </c>
      <c r="G24" s="62">
        <f t="shared" si="2"/>
        <v>0</v>
      </c>
      <c r="I24" s="33">
        <v>1.5</v>
      </c>
      <c r="J24" s="76">
        <f t="shared" si="3"/>
        <v>2</v>
      </c>
      <c r="K24">
        <v>14</v>
      </c>
      <c r="N24" s="23">
        <f t="shared" si="4"/>
        <v>0</v>
      </c>
      <c r="O24" s="24">
        <v>0</v>
      </c>
      <c r="P24" s="19">
        <v>18</v>
      </c>
      <c r="Q24" s="19">
        <f t="shared" si="5"/>
        <v>11.600000000000001</v>
      </c>
      <c r="R24" s="8">
        <f t="shared" si="0"/>
        <v>6.37</v>
      </c>
      <c r="S24" s="24">
        <f t="shared" si="1"/>
        <v>9.1</v>
      </c>
      <c r="T24" s="24">
        <f t="shared" si="6"/>
        <v>14.8</v>
      </c>
      <c r="U24" s="76">
        <f t="shared" si="7"/>
        <v>15</v>
      </c>
      <c r="V24" s="10">
        <f t="shared" si="8"/>
        <v>6.6</v>
      </c>
      <c r="W24">
        <f t="shared" si="9"/>
        <v>0</v>
      </c>
      <c r="X24">
        <f t="shared" si="10"/>
        <v>1</v>
      </c>
      <c r="Y24">
        <f t="shared" si="11"/>
        <v>0</v>
      </c>
    </row>
    <row r="25" spans="1:25">
      <c r="A25" t="s">
        <v>118</v>
      </c>
      <c r="B25" t="s">
        <v>121</v>
      </c>
      <c r="C25" t="s">
        <v>122</v>
      </c>
      <c r="D25" t="s">
        <v>147</v>
      </c>
      <c r="E25">
        <v>14</v>
      </c>
      <c r="F25" s="24">
        <v>4</v>
      </c>
      <c r="G25" s="62">
        <f t="shared" si="2"/>
        <v>4</v>
      </c>
      <c r="I25" s="33">
        <v>3.5</v>
      </c>
      <c r="J25" s="76">
        <f t="shared" si="3"/>
        <v>4</v>
      </c>
      <c r="K25">
        <v>15</v>
      </c>
      <c r="N25" s="23">
        <f t="shared" si="4"/>
        <v>0</v>
      </c>
      <c r="O25" s="24">
        <v>0</v>
      </c>
      <c r="P25" s="19">
        <v>2.5</v>
      </c>
      <c r="Q25" s="19">
        <f t="shared" si="5"/>
        <v>11.600000000000001</v>
      </c>
      <c r="R25" s="8">
        <f t="shared" si="0"/>
        <v>5.07</v>
      </c>
      <c r="S25" s="24">
        <f t="shared" si="1"/>
        <v>5.5285714285714294</v>
      </c>
      <c r="T25" s="24">
        <f t="shared" si="6"/>
        <v>7.0500000000000007</v>
      </c>
      <c r="U25" s="76">
        <f t="shared" si="7"/>
        <v>7</v>
      </c>
      <c r="V25" s="10">
        <f t="shared" si="8"/>
        <v>5.2</v>
      </c>
      <c r="W25">
        <f t="shared" si="9"/>
        <v>0</v>
      </c>
      <c r="X25">
        <f t="shared" si="10"/>
        <v>1</v>
      </c>
      <c r="Y25">
        <f t="shared" si="11"/>
        <v>0</v>
      </c>
    </row>
    <row r="26" spans="1:25">
      <c r="A26" t="s">
        <v>48</v>
      </c>
      <c r="B26" t="s">
        <v>123</v>
      </c>
      <c r="C26" t="s">
        <v>21</v>
      </c>
      <c r="D26" t="s">
        <v>147</v>
      </c>
      <c r="E26">
        <v>14</v>
      </c>
      <c r="F26" s="24">
        <v>6.5</v>
      </c>
      <c r="G26" s="62">
        <f t="shared" si="2"/>
        <v>7</v>
      </c>
      <c r="H26" s="71">
        <v>4.5</v>
      </c>
      <c r="I26" s="33">
        <v>6</v>
      </c>
      <c r="J26" s="76">
        <f t="shared" si="3"/>
        <v>6</v>
      </c>
      <c r="K26">
        <v>13</v>
      </c>
      <c r="M26" s="13">
        <v>2</v>
      </c>
      <c r="N26" s="23">
        <f t="shared" si="4"/>
        <v>3.333333333333333</v>
      </c>
      <c r="O26" s="24">
        <v>3.333333333333333</v>
      </c>
      <c r="P26" s="19">
        <v>19</v>
      </c>
      <c r="Q26" s="19">
        <f t="shared" si="5"/>
        <v>11.3</v>
      </c>
      <c r="R26" s="8">
        <f t="shared" si="0"/>
        <v>9.8099999999999987</v>
      </c>
      <c r="S26" s="24">
        <f t="shared" si="1"/>
        <v>11.228571428571428</v>
      </c>
      <c r="T26" s="24">
        <f t="shared" si="6"/>
        <v>15.15</v>
      </c>
      <c r="U26" s="76">
        <f t="shared" si="7"/>
        <v>15</v>
      </c>
      <c r="V26" s="10">
        <f t="shared" si="8"/>
        <v>9.9</v>
      </c>
      <c r="W26">
        <f t="shared" si="9"/>
        <v>0</v>
      </c>
      <c r="X26">
        <f t="shared" si="10"/>
        <v>0</v>
      </c>
      <c r="Y26">
        <f t="shared" si="11"/>
        <v>1</v>
      </c>
    </row>
    <row r="27" spans="1:25">
      <c r="A27" t="s">
        <v>51</v>
      </c>
      <c r="B27" t="s">
        <v>22</v>
      </c>
      <c r="C27" t="s">
        <v>23</v>
      </c>
      <c r="D27" t="s">
        <v>147</v>
      </c>
      <c r="E27">
        <v>14</v>
      </c>
      <c r="F27" s="24">
        <v>7</v>
      </c>
      <c r="G27" s="62">
        <f t="shared" si="2"/>
        <v>7</v>
      </c>
      <c r="H27" s="75">
        <f>6+1.5</f>
        <v>7.5</v>
      </c>
      <c r="I27" s="33">
        <v>5</v>
      </c>
      <c r="J27" s="76">
        <f t="shared" si="3"/>
        <v>5</v>
      </c>
      <c r="K27">
        <v>15</v>
      </c>
      <c r="M27" s="13">
        <v>4</v>
      </c>
      <c r="N27" s="23">
        <f t="shared" si="4"/>
        <v>6.6666666666666661</v>
      </c>
      <c r="O27" s="24">
        <v>6.6666666666666661</v>
      </c>
      <c r="P27" s="19">
        <v>18</v>
      </c>
      <c r="Q27" s="19">
        <f t="shared" si="5"/>
        <v>12.600000000000001</v>
      </c>
      <c r="R27" s="8">
        <f t="shared" si="0"/>
        <v>9.7200000000000006</v>
      </c>
      <c r="S27" s="24">
        <f t="shared" si="1"/>
        <v>10.885714285714286</v>
      </c>
      <c r="T27" s="24">
        <f t="shared" si="6"/>
        <v>15.3</v>
      </c>
      <c r="U27" s="76">
        <f t="shared" si="7"/>
        <v>15</v>
      </c>
      <c r="V27" s="10">
        <f>+U27*0.4+J27*0.3+H27*0.3</f>
        <v>9.75</v>
      </c>
      <c r="W27">
        <f t="shared" si="9"/>
        <v>0</v>
      </c>
      <c r="X27">
        <f t="shared" si="10"/>
        <v>0</v>
      </c>
      <c r="Y27">
        <f t="shared" si="11"/>
        <v>1</v>
      </c>
    </row>
    <row r="28" spans="1:25">
      <c r="A28" t="s">
        <v>232</v>
      </c>
      <c r="B28" t="s">
        <v>24</v>
      </c>
      <c r="C28" t="s">
        <v>264</v>
      </c>
      <c r="D28" t="s">
        <v>147</v>
      </c>
      <c r="E28">
        <v>12</v>
      </c>
      <c r="F28" s="24">
        <v>7</v>
      </c>
      <c r="G28" s="62">
        <f t="shared" si="2"/>
        <v>7</v>
      </c>
      <c r="H28" s="71">
        <v>0</v>
      </c>
      <c r="I28" s="33">
        <v>2.5</v>
      </c>
      <c r="J28" s="76">
        <f t="shared" si="3"/>
        <v>3</v>
      </c>
      <c r="K28">
        <v>14</v>
      </c>
      <c r="M28" s="13">
        <v>4</v>
      </c>
      <c r="N28" s="23">
        <f t="shared" si="4"/>
        <v>6.6666666666666661</v>
      </c>
      <c r="O28" s="24">
        <v>6.6666666666666661</v>
      </c>
      <c r="P28" s="19">
        <v>18</v>
      </c>
      <c r="Q28" s="19">
        <f t="shared" si="5"/>
        <v>11.400000000000002</v>
      </c>
      <c r="R28" s="8">
        <f t="shared" si="0"/>
        <v>8.73</v>
      </c>
      <c r="S28" s="24">
        <f t="shared" si="1"/>
        <v>9.4714285714285733</v>
      </c>
      <c r="T28" s="24">
        <f t="shared" si="6"/>
        <v>14.700000000000001</v>
      </c>
      <c r="U28" s="76">
        <f t="shared" si="7"/>
        <v>15</v>
      </c>
      <c r="V28" s="10">
        <f t="shared" si="8"/>
        <v>9</v>
      </c>
      <c r="W28">
        <f t="shared" si="9"/>
        <v>0</v>
      </c>
      <c r="X28">
        <f t="shared" si="10"/>
        <v>0</v>
      </c>
      <c r="Y28">
        <f t="shared" si="11"/>
        <v>1</v>
      </c>
    </row>
    <row r="29" spans="1:25">
      <c r="A29" t="s">
        <v>235</v>
      </c>
      <c r="B29" t="s">
        <v>25</v>
      </c>
      <c r="C29" t="s">
        <v>26</v>
      </c>
      <c r="D29" t="s">
        <v>147</v>
      </c>
      <c r="E29">
        <v>14</v>
      </c>
      <c r="F29" s="24">
        <v>6</v>
      </c>
      <c r="G29" s="62">
        <f t="shared" si="2"/>
        <v>6</v>
      </c>
      <c r="I29" s="33">
        <v>6.5</v>
      </c>
      <c r="J29" s="76">
        <f t="shared" si="3"/>
        <v>7</v>
      </c>
      <c r="K29">
        <v>16</v>
      </c>
      <c r="L29">
        <v>1</v>
      </c>
      <c r="M29" s="13">
        <v>8</v>
      </c>
      <c r="N29" s="23">
        <f t="shared" si="4"/>
        <v>13.333333333333332</v>
      </c>
      <c r="O29" s="24">
        <v>15.5</v>
      </c>
      <c r="P29" s="19">
        <v>18</v>
      </c>
      <c r="Q29" s="19">
        <f t="shared" si="5"/>
        <v>15.324999999999999</v>
      </c>
      <c r="R29" s="8">
        <f t="shared" si="0"/>
        <v>10.414999999999999</v>
      </c>
      <c r="S29" s="24">
        <f t="shared" si="1"/>
        <v>12.307142857142859</v>
      </c>
      <c r="T29" s="24">
        <f t="shared" si="6"/>
        <v>16.662500000000001</v>
      </c>
      <c r="U29" s="76">
        <f t="shared" si="7"/>
        <v>17</v>
      </c>
      <c r="V29" s="10">
        <f t="shared" si="8"/>
        <v>10.7</v>
      </c>
      <c r="W29">
        <f t="shared" si="9"/>
        <v>1</v>
      </c>
      <c r="X29">
        <f t="shared" si="10"/>
        <v>0</v>
      </c>
      <c r="Y29">
        <f t="shared" si="11"/>
        <v>0</v>
      </c>
    </row>
    <row r="30" spans="1:25">
      <c r="A30" t="s">
        <v>238</v>
      </c>
      <c r="B30" t="s">
        <v>97</v>
      </c>
      <c r="C30" t="s">
        <v>98</v>
      </c>
      <c r="D30" t="s">
        <v>147</v>
      </c>
      <c r="G30" s="62">
        <f t="shared" si="2"/>
        <v>0</v>
      </c>
      <c r="J30" s="76">
        <f t="shared" si="3"/>
        <v>0</v>
      </c>
      <c r="N30" s="23">
        <f t="shared" si="4"/>
        <v>0</v>
      </c>
      <c r="O30" s="24">
        <v>0</v>
      </c>
      <c r="P30" s="19"/>
      <c r="Q30" s="19">
        <f t="shared" si="5"/>
        <v>0</v>
      </c>
      <c r="R30" s="8">
        <f t="shared" si="0"/>
        <v>0</v>
      </c>
      <c r="S30" s="24">
        <f t="shared" si="1"/>
        <v>0</v>
      </c>
      <c r="T30" s="24">
        <f t="shared" si="6"/>
        <v>0</v>
      </c>
      <c r="U30" s="76">
        <f t="shared" si="7"/>
        <v>0</v>
      </c>
      <c r="V30" s="10">
        <f t="shared" si="8"/>
        <v>0</v>
      </c>
      <c r="W30">
        <f t="shared" si="9"/>
        <v>0</v>
      </c>
      <c r="X30">
        <f t="shared" si="10"/>
        <v>1</v>
      </c>
      <c r="Y30">
        <f t="shared" si="11"/>
        <v>0</v>
      </c>
    </row>
    <row r="31" spans="1:25">
      <c r="A31" t="s">
        <v>203</v>
      </c>
      <c r="B31" t="s">
        <v>99</v>
      </c>
      <c r="C31" t="s">
        <v>65</v>
      </c>
      <c r="D31" t="s">
        <v>147</v>
      </c>
      <c r="E31">
        <v>15</v>
      </c>
      <c r="F31" s="24">
        <f>3+0.5</f>
        <v>3.5</v>
      </c>
      <c r="G31" s="68">
        <f t="shared" si="2"/>
        <v>4</v>
      </c>
      <c r="H31" s="75">
        <v>9</v>
      </c>
      <c r="I31" s="33">
        <v>5</v>
      </c>
      <c r="J31" s="76">
        <f t="shared" si="3"/>
        <v>5</v>
      </c>
      <c r="K31">
        <v>14</v>
      </c>
      <c r="L31">
        <v>1</v>
      </c>
      <c r="M31" s="13">
        <v>3</v>
      </c>
      <c r="N31" s="23">
        <f t="shared" si="4"/>
        <v>5</v>
      </c>
      <c r="O31" s="24">
        <v>7</v>
      </c>
      <c r="P31" s="19">
        <v>19</v>
      </c>
      <c r="Q31" s="19">
        <f t="shared" si="5"/>
        <v>13.650000000000002</v>
      </c>
      <c r="R31" s="8">
        <f t="shared" si="0"/>
        <v>9.0800000000000018</v>
      </c>
      <c r="S31" s="24">
        <f t="shared" si="1"/>
        <v>11.471428571428573</v>
      </c>
      <c r="T31" s="24">
        <f t="shared" si="6"/>
        <v>16.325000000000003</v>
      </c>
      <c r="U31" s="76">
        <f t="shared" si="7"/>
        <v>16</v>
      </c>
      <c r="V31" s="10">
        <f>+U31*0.4+J31*0.3+H31*0.3</f>
        <v>10.6</v>
      </c>
      <c r="W31">
        <f t="shared" si="9"/>
        <v>1</v>
      </c>
      <c r="X31">
        <f t="shared" si="10"/>
        <v>0</v>
      </c>
      <c r="Y31">
        <f t="shared" si="11"/>
        <v>0</v>
      </c>
    </row>
    <row r="32" spans="1:25">
      <c r="A32" t="s">
        <v>101</v>
      </c>
      <c r="B32" t="s">
        <v>66</v>
      </c>
      <c r="C32" t="s">
        <v>67</v>
      </c>
      <c r="D32" t="s">
        <v>147</v>
      </c>
      <c r="G32" s="62">
        <f t="shared" si="2"/>
        <v>0</v>
      </c>
      <c r="J32" s="76">
        <f t="shared" si="3"/>
        <v>0</v>
      </c>
      <c r="N32" s="23">
        <f t="shared" si="4"/>
        <v>0</v>
      </c>
      <c r="O32" s="24">
        <v>0</v>
      </c>
      <c r="P32" s="19"/>
      <c r="Q32" s="19">
        <f t="shared" si="5"/>
        <v>0</v>
      </c>
      <c r="R32" s="8">
        <f t="shared" si="0"/>
        <v>0</v>
      </c>
      <c r="S32" s="24">
        <f t="shared" si="1"/>
        <v>0</v>
      </c>
      <c r="T32" s="24">
        <f t="shared" si="6"/>
        <v>0</v>
      </c>
      <c r="U32" s="76">
        <f t="shared" si="7"/>
        <v>0</v>
      </c>
      <c r="V32" s="10">
        <f t="shared" si="8"/>
        <v>0</v>
      </c>
      <c r="W32">
        <f t="shared" si="9"/>
        <v>0</v>
      </c>
      <c r="X32">
        <f t="shared" si="10"/>
        <v>1</v>
      </c>
      <c r="Y32">
        <f t="shared" si="11"/>
        <v>0</v>
      </c>
    </row>
    <row r="33" spans="1:25">
      <c r="A33" t="s">
        <v>104</v>
      </c>
      <c r="B33" t="s">
        <v>68</v>
      </c>
      <c r="C33" t="s">
        <v>178</v>
      </c>
      <c r="D33" t="s">
        <v>147</v>
      </c>
      <c r="E33">
        <v>15</v>
      </c>
      <c r="F33" s="24">
        <v>8</v>
      </c>
      <c r="G33" s="62">
        <f t="shared" si="2"/>
        <v>8</v>
      </c>
      <c r="I33" s="33">
        <v>6.5</v>
      </c>
      <c r="J33" s="76">
        <f t="shared" si="3"/>
        <v>7</v>
      </c>
      <c r="K33">
        <v>14</v>
      </c>
      <c r="M33" s="13">
        <v>1</v>
      </c>
      <c r="N33" s="23">
        <f t="shared" si="4"/>
        <v>1.6666666666666665</v>
      </c>
      <c r="O33" s="24">
        <v>3</v>
      </c>
      <c r="P33" s="19">
        <v>18</v>
      </c>
      <c r="Q33" s="19">
        <f t="shared" si="5"/>
        <v>12.05</v>
      </c>
      <c r="R33" s="8">
        <f t="shared" si="0"/>
        <v>10.36</v>
      </c>
      <c r="S33" s="24">
        <f t="shared" si="1"/>
        <v>11.37142857142857</v>
      </c>
      <c r="T33" s="24">
        <f t="shared" si="6"/>
        <v>15.025</v>
      </c>
      <c r="U33" s="76">
        <f t="shared" si="7"/>
        <v>15</v>
      </c>
      <c r="V33" s="10">
        <f t="shared" si="8"/>
        <v>10.5</v>
      </c>
      <c r="W33">
        <f t="shared" si="9"/>
        <v>1</v>
      </c>
      <c r="X33">
        <f t="shared" si="10"/>
        <v>0</v>
      </c>
      <c r="Y33">
        <f t="shared" si="11"/>
        <v>0</v>
      </c>
    </row>
    <row r="34" spans="1:25">
      <c r="A34" t="s">
        <v>311</v>
      </c>
      <c r="B34" t="s">
        <v>179</v>
      </c>
      <c r="C34" t="s">
        <v>180</v>
      </c>
      <c r="D34" t="s">
        <v>147</v>
      </c>
      <c r="E34">
        <v>12</v>
      </c>
      <c r="F34" s="24">
        <v>2</v>
      </c>
      <c r="G34" s="62">
        <f t="shared" si="2"/>
        <v>2</v>
      </c>
      <c r="H34" s="71">
        <v>0</v>
      </c>
      <c r="I34" s="33">
        <v>1</v>
      </c>
      <c r="J34" s="76">
        <f t="shared" si="3"/>
        <v>1</v>
      </c>
      <c r="K34">
        <v>14</v>
      </c>
      <c r="M34" s="13">
        <v>5</v>
      </c>
      <c r="N34" s="23">
        <f t="shared" si="4"/>
        <v>8.3333333333333339</v>
      </c>
      <c r="O34" s="24">
        <v>9.5</v>
      </c>
      <c r="P34" s="19">
        <v>17</v>
      </c>
      <c r="Q34" s="19">
        <f t="shared" si="5"/>
        <v>11.825000000000003</v>
      </c>
      <c r="R34" s="8">
        <f t="shared" si="0"/>
        <v>6.665</v>
      </c>
      <c r="S34" s="24">
        <f t="shared" si="1"/>
        <v>8.6642857142857146</v>
      </c>
      <c r="T34" s="24">
        <f t="shared" si="6"/>
        <v>14.412500000000001</v>
      </c>
      <c r="U34" s="76">
        <f t="shared" si="7"/>
        <v>14</v>
      </c>
      <c r="V34" s="10">
        <f t="shared" si="8"/>
        <v>6.5</v>
      </c>
      <c r="W34">
        <f t="shared" si="9"/>
        <v>0</v>
      </c>
      <c r="X34">
        <f t="shared" si="10"/>
        <v>1</v>
      </c>
      <c r="Y34">
        <f t="shared" si="11"/>
        <v>0</v>
      </c>
    </row>
    <row r="35" spans="1:25">
      <c r="A35" t="s">
        <v>313</v>
      </c>
      <c r="B35" t="s">
        <v>181</v>
      </c>
      <c r="C35" t="s">
        <v>182</v>
      </c>
      <c r="D35" t="s">
        <v>147</v>
      </c>
      <c r="E35">
        <v>14</v>
      </c>
      <c r="F35" s="24">
        <v>14</v>
      </c>
      <c r="G35" s="62">
        <f t="shared" si="2"/>
        <v>14</v>
      </c>
      <c r="I35" s="33">
        <v>5.5</v>
      </c>
      <c r="J35" s="76">
        <f t="shared" si="3"/>
        <v>6</v>
      </c>
      <c r="K35">
        <v>15</v>
      </c>
      <c r="N35" s="23">
        <f t="shared" si="4"/>
        <v>0</v>
      </c>
      <c r="O35" s="24">
        <v>0</v>
      </c>
      <c r="P35" s="19">
        <v>17</v>
      </c>
      <c r="Q35" s="19">
        <f t="shared" si="5"/>
        <v>11.600000000000001</v>
      </c>
      <c r="R35" s="8">
        <f t="shared" si="0"/>
        <v>11.570000000000002</v>
      </c>
      <c r="S35" s="24">
        <f t="shared" si="1"/>
        <v>10.528571428571428</v>
      </c>
      <c r="T35" s="24">
        <f t="shared" si="6"/>
        <v>14.3</v>
      </c>
      <c r="U35" s="76">
        <f t="shared" si="7"/>
        <v>14</v>
      </c>
      <c r="V35" s="10">
        <f t="shared" si="8"/>
        <v>11.600000000000001</v>
      </c>
      <c r="W35">
        <f t="shared" si="9"/>
        <v>1</v>
      </c>
      <c r="X35">
        <f t="shared" si="10"/>
        <v>0</v>
      </c>
      <c r="Y35">
        <f t="shared" si="11"/>
        <v>0</v>
      </c>
    </row>
    <row r="36" spans="1:25">
      <c r="A36" t="s">
        <v>316</v>
      </c>
      <c r="B36" t="s">
        <v>183</v>
      </c>
      <c r="C36" t="s">
        <v>184</v>
      </c>
      <c r="D36" t="s">
        <v>147</v>
      </c>
      <c r="E36">
        <v>14</v>
      </c>
      <c r="F36" s="24">
        <v>10.5</v>
      </c>
      <c r="G36" s="62">
        <f t="shared" si="2"/>
        <v>11</v>
      </c>
      <c r="I36" s="33">
        <v>3.5</v>
      </c>
      <c r="J36" s="76">
        <f t="shared" si="3"/>
        <v>4</v>
      </c>
      <c r="K36">
        <v>14</v>
      </c>
      <c r="L36">
        <v>1</v>
      </c>
      <c r="M36" s="13">
        <v>5</v>
      </c>
      <c r="N36" s="23">
        <f t="shared" si="4"/>
        <v>8.3333333333333339</v>
      </c>
      <c r="O36" s="24">
        <v>9.5</v>
      </c>
      <c r="P36" s="19">
        <v>19</v>
      </c>
      <c r="Q36" s="19">
        <f t="shared" si="5"/>
        <v>13.625000000000002</v>
      </c>
      <c r="R36" s="8">
        <f t="shared" si="0"/>
        <v>10.725000000000001</v>
      </c>
      <c r="S36" s="24">
        <f t="shared" si="1"/>
        <v>10.821428571428571</v>
      </c>
      <c r="T36" s="24">
        <f t="shared" si="6"/>
        <v>16.3125</v>
      </c>
      <c r="U36" s="76">
        <f t="shared" si="7"/>
        <v>16</v>
      </c>
      <c r="V36" s="10">
        <f t="shared" si="8"/>
        <v>10.9</v>
      </c>
      <c r="W36">
        <f t="shared" si="9"/>
        <v>1</v>
      </c>
      <c r="X36">
        <f t="shared" si="10"/>
        <v>0</v>
      </c>
      <c r="Y36">
        <f t="shared" si="11"/>
        <v>0</v>
      </c>
    </row>
    <row r="37" spans="1:25">
      <c r="A37" t="s">
        <v>89</v>
      </c>
      <c r="B37" t="s">
        <v>246</v>
      </c>
      <c r="C37" t="s">
        <v>247</v>
      </c>
      <c r="D37" t="s">
        <v>147</v>
      </c>
      <c r="E37">
        <v>15</v>
      </c>
      <c r="F37" s="24">
        <f>4.5+2</f>
        <v>6.5</v>
      </c>
      <c r="G37" s="68">
        <f t="shared" si="2"/>
        <v>7</v>
      </c>
      <c r="H37" s="75">
        <f>6+1</f>
        <v>7</v>
      </c>
      <c r="I37" s="33">
        <v>5.5</v>
      </c>
      <c r="J37" s="76">
        <f t="shared" si="3"/>
        <v>6</v>
      </c>
      <c r="K37">
        <v>14</v>
      </c>
      <c r="M37" s="13">
        <v>1</v>
      </c>
      <c r="N37" s="23">
        <f t="shared" si="4"/>
        <v>1.6666666666666665</v>
      </c>
      <c r="O37" s="24">
        <v>1.6666666666666665</v>
      </c>
      <c r="P37" s="19">
        <v>18</v>
      </c>
      <c r="Q37" s="19">
        <f t="shared" si="5"/>
        <v>11.850000000000001</v>
      </c>
      <c r="R37" s="8">
        <f t="shared" si="0"/>
        <v>9.57</v>
      </c>
      <c r="S37" s="24">
        <f t="shared" si="1"/>
        <v>10.885714285714286</v>
      </c>
      <c r="T37" s="24">
        <f t="shared" si="6"/>
        <v>14.925000000000001</v>
      </c>
      <c r="U37" s="76">
        <f t="shared" si="7"/>
        <v>15</v>
      </c>
      <c r="V37" s="10">
        <f t="shared" si="8"/>
        <v>9.9</v>
      </c>
      <c r="W37">
        <f t="shared" si="9"/>
        <v>0</v>
      </c>
      <c r="X37">
        <f t="shared" si="10"/>
        <v>0</v>
      </c>
      <c r="Y37">
        <f t="shared" si="11"/>
        <v>1</v>
      </c>
    </row>
    <row r="38" spans="1:25">
      <c r="A38" t="s">
        <v>92</v>
      </c>
      <c r="B38" t="s">
        <v>317</v>
      </c>
      <c r="C38" t="s">
        <v>186</v>
      </c>
      <c r="D38" t="s">
        <v>147</v>
      </c>
      <c r="E38">
        <v>12</v>
      </c>
      <c r="F38" s="24">
        <v>4</v>
      </c>
      <c r="G38" s="62">
        <f t="shared" si="2"/>
        <v>4</v>
      </c>
      <c r="H38" s="71">
        <v>3.5</v>
      </c>
      <c r="I38" s="33">
        <v>1.5</v>
      </c>
      <c r="J38" s="76">
        <f t="shared" si="3"/>
        <v>2</v>
      </c>
      <c r="K38">
        <v>14</v>
      </c>
      <c r="N38" s="23">
        <f t="shared" si="4"/>
        <v>0</v>
      </c>
      <c r="O38" s="24">
        <v>0</v>
      </c>
      <c r="P38" s="19">
        <v>18</v>
      </c>
      <c r="Q38" s="19">
        <f t="shared" si="5"/>
        <v>10.400000000000002</v>
      </c>
      <c r="R38" s="8">
        <f t="shared" si="0"/>
        <v>7.330000000000001</v>
      </c>
      <c r="S38" s="24">
        <f t="shared" si="1"/>
        <v>8.757142857142858</v>
      </c>
      <c r="T38" s="24">
        <f t="shared" si="6"/>
        <v>14.200000000000001</v>
      </c>
      <c r="U38" s="76">
        <f t="shared" si="7"/>
        <v>14</v>
      </c>
      <c r="V38" s="10">
        <f t="shared" si="8"/>
        <v>7.4</v>
      </c>
      <c r="W38">
        <f t="shared" si="9"/>
        <v>0</v>
      </c>
      <c r="X38">
        <f t="shared" si="10"/>
        <v>0</v>
      </c>
      <c r="Y38">
        <f t="shared" si="11"/>
        <v>1</v>
      </c>
    </row>
    <row r="39" spans="1:25">
      <c r="A39" t="s">
        <v>259</v>
      </c>
      <c r="B39" t="s">
        <v>187</v>
      </c>
      <c r="C39" t="s">
        <v>188</v>
      </c>
      <c r="D39" t="s">
        <v>147</v>
      </c>
      <c r="E39">
        <v>14</v>
      </c>
      <c r="F39" s="24">
        <v>6</v>
      </c>
      <c r="G39" s="62">
        <f t="shared" si="2"/>
        <v>6</v>
      </c>
      <c r="H39" s="75">
        <v>7.5</v>
      </c>
      <c r="I39" s="33">
        <v>1</v>
      </c>
      <c r="J39" s="76">
        <f t="shared" si="3"/>
        <v>1</v>
      </c>
      <c r="K39">
        <v>14</v>
      </c>
      <c r="L39">
        <v>1</v>
      </c>
      <c r="M39" s="13">
        <v>5</v>
      </c>
      <c r="N39" s="23">
        <f t="shared" si="4"/>
        <v>8.3333333333333339</v>
      </c>
      <c r="O39" s="24">
        <v>10.3</v>
      </c>
      <c r="P39" s="19">
        <v>17</v>
      </c>
      <c r="Q39" s="19">
        <f t="shared" si="5"/>
        <v>13.745000000000001</v>
      </c>
      <c r="R39" s="8">
        <f t="shared" si="0"/>
        <v>8.2490000000000006</v>
      </c>
      <c r="S39" s="24">
        <f t="shared" si="1"/>
        <v>9.2128571428571444</v>
      </c>
      <c r="T39" s="24">
        <f t="shared" si="6"/>
        <v>15.3725</v>
      </c>
      <c r="U39" s="76">
        <f t="shared" si="7"/>
        <v>15</v>
      </c>
      <c r="V39" s="10">
        <f>+U39*0.4+J39*0.3+H39*0.3</f>
        <v>8.5500000000000007</v>
      </c>
      <c r="W39">
        <f t="shared" si="9"/>
        <v>0</v>
      </c>
      <c r="X39">
        <f t="shared" si="10"/>
        <v>0</v>
      </c>
      <c r="Y39">
        <f t="shared" si="11"/>
        <v>1</v>
      </c>
    </row>
    <row r="40" spans="1:25">
      <c r="A40" t="s">
        <v>159</v>
      </c>
      <c r="B40" t="s">
        <v>189</v>
      </c>
      <c r="C40" t="s">
        <v>190</v>
      </c>
      <c r="D40" t="s">
        <v>147</v>
      </c>
      <c r="E40">
        <v>14</v>
      </c>
      <c r="F40" s="24">
        <v>6</v>
      </c>
      <c r="G40" s="62">
        <f t="shared" si="2"/>
        <v>6</v>
      </c>
      <c r="H40" s="71">
        <v>2</v>
      </c>
      <c r="I40" s="33">
        <v>2</v>
      </c>
      <c r="J40" s="80">
        <f>4.5+2</f>
        <v>6.5</v>
      </c>
      <c r="K40">
        <v>14</v>
      </c>
      <c r="L40">
        <v>1</v>
      </c>
      <c r="M40" s="13">
        <v>13</v>
      </c>
      <c r="N40" s="23">
        <f t="shared" si="4"/>
        <v>21.666666666666664</v>
      </c>
      <c r="O40" s="24">
        <v>22</v>
      </c>
      <c r="P40" s="19">
        <v>18</v>
      </c>
      <c r="Q40" s="19">
        <f t="shared" si="5"/>
        <v>15.5</v>
      </c>
      <c r="R40" s="8">
        <f t="shared" si="0"/>
        <v>9.1</v>
      </c>
      <c r="S40" s="24">
        <f t="shared" si="1"/>
        <v>10.428571428571429</v>
      </c>
      <c r="T40" s="24">
        <f t="shared" si="6"/>
        <v>16.75</v>
      </c>
      <c r="U40" s="76">
        <f t="shared" si="7"/>
        <v>17</v>
      </c>
      <c r="V40" s="71">
        <f>+U40*0.4+J40*0.3+G40*0.3</f>
        <v>10.55</v>
      </c>
      <c r="W40">
        <f t="shared" si="9"/>
        <v>1</v>
      </c>
      <c r="X40">
        <f t="shared" si="10"/>
        <v>0</v>
      </c>
      <c r="Y40">
        <f t="shared" si="11"/>
        <v>0</v>
      </c>
    </row>
    <row r="41" spans="1:25">
      <c r="A41" t="s">
        <v>162</v>
      </c>
      <c r="B41" t="s">
        <v>191</v>
      </c>
      <c r="C41" t="s">
        <v>157</v>
      </c>
      <c r="D41" t="s">
        <v>147</v>
      </c>
      <c r="E41">
        <v>14</v>
      </c>
      <c r="F41" s="24">
        <v>6</v>
      </c>
      <c r="G41" s="62">
        <f t="shared" si="2"/>
        <v>6</v>
      </c>
      <c r="H41" s="75">
        <v>9</v>
      </c>
      <c r="I41" s="33">
        <v>6</v>
      </c>
      <c r="J41" s="76">
        <f t="shared" si="3"/>
        <v>6</v>
      </c>
      <c r="K41">
        <v>13</v>
      </c>
      <c r="M41" s="13">
        <v>2</v>
      </c>
      <c r="N41" s="23">
        <f t="shared" si="4"/>
        <v>3.333333333333333</v>
      </c>
      <c r="O41" s="24">
        <v>3.333333333333333</v>
      </c>
      <c r="P41" s="19">
        <v>18</v>
      </c>
      <c r="Q41" s="19">
        <f t="shared" si="5"/>
        <v>11.3</v>
      </c>
      <c r="R41" s="8">
        <f t="shared" si="0"/>
        <v>9.4600000000000009</v>
      </c>
      <c r="S41" s="24">
        <f t="shared" si="1"/>
        <v>10.942857142857141</v>
      </c>
      <c r="T41" s="24">
        <f t="shared" si="6"/>
        <v>14.65</v>
      </c>
      <c r="U41" s="76">
        <f t="shared" si="7"/>
        <v>15</v>
      </c>
      <c r="V41" s="10">
        <f>+U41*0.4+J41*0.3+H41*0.3</f>
        <v>10.5</v>
      </c>
      <c r="W41">
        <f t="shared" si="9"/>
        <v>1</v>
      </c>
      <c r="X41">
        <f t="shared" si="10"/>
        <v>0</v>
      </c>
      <c r="Y41">
        <f t="shared" si="11"/>
        <v>0</v>
      </c>
    </row>
    <row r="42" spans="1:25">
      <c r="A42" t="s">
        <v>19</v>
      </c>
      <c r="B42" t="s">
        <v>268</v>
      </c>
      <c r="C42" t="s">
        <v>269</v>
      </c>
      <c r="D42" t="s">
        <v>147</v>
      </c>
      <c r="E42">
        <v>14</v>
      </c>
      <c r="F42" s="24">
        <v>7.5</v>
      </c>
      <c r="G42" s="62">
        <f t="shared" si="2"/>
        <v>8</v>
      </c>
      <c r="H42" s="71">
        <v>6</v>
      </c>
      <c r="I42" s="33">
        <v>1</v>
      </c>
      <c r="J42" s="76">
        <f t="shared" si="3"/>
        <v>1</v>
      </c>
      <c r="K42">
        <v>14</v>
      </c>
      <c r="L42">
        <v>1</v>
      </c>
      <c r="M42" s="13">
        <v>5</v>
      </c>
      <c r="N42" s="23">
        <f t="shared" si="4"/>
        <v>8.3333333333333339</v>
      </c>
      <c r="O42" s="24">
        <v>10.5</v>
      </c>
      <c r="P42" s="19">
        <v>17</v>
      </c>
      <c r="Q42" s="19">
        <f t="shared" si="5"/>
        <v>13.775</v>
      </c>
      <c r="R42" s="8">
        <f t="shared" si="0"/>
        <v>8.7050000000000018</v>
      </c>
      <c r="S42" s="24">
        <f t="shared" si="1"/>
        <v>9.2214285714285715</v>
      </c>
      <c r="T42" s="24">
        <f t="shared" si="6"/>
        <v>15.387499999999999</v>
      </c>
      <c r="U42" s="76">
        <f t="shared" si="7"/>
        <v>15</v>
      </c>
      <c r="V42" s="10">
        <f t="shared" si="8"/>
        <v>8.6999999999999993</v>
      </c>
      <c r="W42">
        <f t="shared" si="9"/>
        <v>0</v>
      </c>
      <c r="X42">
        <f t="shared" si="10"/>
        <v>0</v>
      </c>
      <c r="Y42">
        <f t="shared" si="11"/>
        <v>1</v>
      </c>
    </row>
    <row r="43" spans="1:25">
      <c r="A43" t="s">
        <v>339</v>
      </c>
      <c r="B43" s="39" t="s">
        <v>270</v>
      </c>
      <c r="C43" s="30" t="s">
        <v>271</v>
      </c>
      <c r="D43" t="s">
        <v>147</v>
      </c>
      <c r="E43">
        <v>14</v>
      </c>
      <c r="F43" s="24">
        <v>3</v>
      </c>
      <c r="G43" s="62">
        <f t="shared" si="2"/>
        <v>3</v>
      </c>
      <c r="I43" s="33">
        <v>0</v>
      </c>
      <c r="J43" s="76">
        <f t="shared" si="3"/>
        <v>0</v>
      </c>
      <c r="K43">
        <v>14</v>
      </c>
      <c r="N43" s="23">
        <f t="shared" si="4"/>
        <v>0</v>
      </c>
      <c r="O43" s="24">
        <f>0.166666666666667*20</f>
        <v>3.3333333333333397</v>
      </c>
      <c r="P43" s="19">
        <v>18</v>
      </c>
      <c r="Q43" s="19">
        <f t="shared" si="5"/>
        <v>11.700000000000003</v>
      </c>
      <c r="R43" s="8">
        <f>+Q43*0.2+P43*0.2+F43*0.3+I43*0.3</f>
        <v>6.8400000000000016</v>
      </c>
      <c r="S43" s="24">
        <f t="shared" si="1"/>
        <v>8.4857142857142858</v>
      </c>
      <c r="T43" s="24">
        <f t="shared" si="6"/>
        <v>14.850000000000001</v>
      </c>
      <c r="U43" s="76">
        <f t="shared" si="7"/>
        <v>15</v>
      </c>
      <c r="V43" s="10">
        <f t="shared" si="8"/>
        <v>6.9</v>
      </c>
      <c r="W43">
        <f t="shared" si="9"/>
        <v>0</v>
      </c>
      <c r="X43">
        <f t="shared" si="10"/>
        <v>1</v>
      </c>
      <c r="Y43">
        <f t="shared" si="11"/>
        <v>0</v>
      </c>
    </row>
    <row r="44" spans="1:25">
      <c r="A44" t="s">
        <v>127</v>
      </c>
      <c r="B44" t="s">
        <v>272</v>
      </c>
      <c r="C44" t="s">
        <v>273</v>
      </c>
      <c r="D44" t="s">
        <v>147</v>
      </c>
      <c r="E44">
        <v>14</v>
      </c>
      <c r="F44" s="24">
        <v>5</v>
      </c>
      <c r="G44" s="62">
        <f t="shared" si="2"/>
        <v>5</v>
      </c>
      <c r="H44" s="71">
        <v>4.5</v>
      </c>
      <c r="I44" s="33">
        <v>1.5</v>
      </c>
      <c r="J44" s="76">
        <f t="shared" si="3"/>
        <v>2</v>
      </c>
      <c r="K44">
        <v>16</v>
      </c>
      <c r="L44">
        <v>1</v>
      </c>
      <c r="M44" s="13">
        <v>7</v>
      </c>
      <c r="N44" s="23">
        <f t="shared" si="4"/>
        <v>11.666666666666668</v>
      </c>
      <c r="O44" s="24">
        <v>13.7</v>
      </c>
      <c r="P44" s="19">
        <v>17</v>
      </c>
      <c r="Q44" s="19">
        <f t="shared" si="5"/>
        <v>15.055</v>
      </c>
      <c r="R44" s="8">
        <f t="shared" si="0"/>
        <v>8.3610000000000007</v>
      </c>
      <c r="S44" s="24">
        <f t="shared" si="1"/>
        <v>9.8014285714285716</v>
      </c>
      <c r="T44" s="24">
        <f t="shared" si="6"/>
        <v>16.0275</v>
      </c>
      <c r="U44" s="76">
        <f t="shared" si="7"/>
        <v>16</v>
      </c>
      <c r="V44" s="10">
        <f t="shared" si="8"/>
        <v>8.5</v>
      </c>
      <c r="W44">
        <f t="shared" si="9"/>
        <v>0</v>
      </c>
      <c r="X44">
        <f t="shared" si="10"/>
        <v>0</v>
      </c>
      <c r="Y44">
        <f t="shared" si="11"/>
        <v>1</v>
      </c>
    </row>
    <row r="45" spans="1:25">
      <c r="A45" t="s">
        <v>300</v>
      </c>
      <c r="B45" t="s">
        <v>274</v>
      </c>
      <c r="C45" t="s">
        <v>275</v>
      </c>
      <c r="D45" t="s">
        <v>147</v>
      </c>
      <c r="E45">
        <v>12</v>
      </c>
      <c r="F45" s="24">
        <v>6.5</v>
      </c>
      <c r="G45" s="62">
        <f t="shared" si="2"/>
        <v>7</v>
      </c>
      <c r="H45" s="71">
        <v>1</v>
      </c>
      <c r="I45" s="33">
        <v>1.5</v>
      </c>
      <c r="J45" s="76">
        <f t="shared" si="3"/>
        <v>2</v>
      </c>
      <c r="K45">
        <v>14</v>
      </c>
      <c r="L45">
        <v>1</v>
      </c>
      <c r="M45" s="13">
        <v>5</v>
      </c>
      <c r="N45" s="23">
        <f t="shared" si="4"/>
        <v>8.3333333333333339</v>
      </c>
      <c r="O45" s="24">
        <v>8.3333333333333339</v>
      </c>
      <c r="P45" s="19">
        <v>19</v>
      </c>
      <c r="Q45" s="19">
        <f t="shared" si="5"/>
        <v>12.650000000000002</v>
      </c>
      <c r="R45" s="8">
        <f t="shared" si="0"/>
        <v>8.73</v>
      </c>
      <c r="S45" s="24">
        <f t="shared" si="1"/>
        <v>9.6857142857142868</v>
      </c>
      <c r="T45" s="24">
        <f t="shared" si="6"/>
        <v>15.825000000000001</v>
      </c>
      <c r="U45" s="76">
        <f t="shared" si="7"/>
        <v>16</v>
      </c>
      <c r="V45" s="10">
        <f t="shared" si="8"/>
        <v>9.1</v>
      </c>
      <c r="W45">
        <f t="shared" si="9"/>
        <v>0</v>
      </c>
      <c r="X45">
        <f t="shared" si="10"/>
        <v>0</v>
      </c>
      <c r="Y45">
        <f t="shared" si="11"/>
        <v>1</v>
      </c>
    </row>
    <row r="46" spans="1:25">
      <c r="B46" s="7" t="s">
        <v>77</v>
      </c>
      <c r="E46">
        <v>20</v>
      </c>
      <c r="F46" s="24">
        <v>20</v>
      </c>
      <c r="G46" s="62">
        <f t="shared" si="2"/>
        <v>20</v>
      </c>
      <c r="I46" s="33">
        <v>20</v>
      </c>
      <c r="J46" s="76">
        <f t="shared" si="3"/>
        <v>20</v>
      </c>
      <c r="K46">
        <v>20</v>
      </c>
      <c r="L46">
        <v>1</v>
      </c>
      <c r="M46" s="13">
        <v>20</v>
      </c>
      <c r="O46" s="24">
        <v>20</v>
      </c>
      <c r="P46" s="19">
        <v>20</v>
      </c>
      <c r="Q46" s="19">
        <f t="shared" si="5"/>
        <v>20</v>
      </c>
      <c r="R46" s="8">
        <f>+Q46*0.2+P46*0.2+F46*0.3+I46*0.3</f>
        <v>20</v>
      </c>
      <c r="S46" s="24">
        <f>+(Q46*2+P46*2+I46*3)/7</f>
        <v>20</v>
      </c>
      <c r="T46" s="24">
        <f t="shared" si="6"/>
        <v>20</v>
      </c>
      <c r="U46" s="76">
        <f t="shared" si="7"/>
        <v>20</v>
      </c>
      <c r="V46" s="10">
        <f t="shared" si="8"/>
        <v>20</v>
      </c>
    </row>
    <row r="47" spans="1:25">
      <c r="B47" s="7" t="s">
        <v>71</v>
      </c>
      <c r="E47" s="38">
        <f>AVERAGE(E11:E45)</f>
        <v>13.969696969696969</v>
      </c>
      <c r="F47" s="66">
        <f t="shared" ref="F47:G47" si="12">AVERAGE(F11:F45)</f>
        <v>6.359375</v>
      </c>
      <c r="G47" s="38">
        <f t="shared" si="12"/>
        <v>5.9714285714285715</v>
      </c>
      <c r="H47" s="73"/>
      <c r="I47" s="38">
        <f>AVERAGE(I11:I45)</f>
        <v>3.4193548387096775</v>
      </c>
      <c r="J47" s="78">
        <f t="shared" ref="J47" si="13">AVERAGE(J11:J45)</f>
        <v>3.4142857142857141</v>
      </c>
      <c r="K47" s="38">
        <f>AVERAGE(K11:K45)</f>
        <v>14.181818181818182</v>
      </c>
      <c r="O47" s="38">
        <f t="shared" ref="O47:V47" si="14">AVERAGE(O11:O45)</f>
        <v>5.7285714285714295</v>
      </c>
      <c r="P47" s="38">
        <f t="shared" si="14"/>
        <v>17.516666666666666</v>
      </c>
      <c r="Q47" s="38">
        <f t="shared" si="14"/>
        <v>11.904999999999999</v>
      </c>
      <c r="R47" s="38">
        <f t="shared" si="14"/>
        <v>8.0367142857142841</v>
      </c>
      <c r="S47" s="66">
        <f t="shared" si="14"/>
        <v>8.9891836734693893</v>
      </c>
      <c r="T47" s="38">
        <f t="shared" si="14"/>
        <v>13.459642857142857</v>
      </c>
      <c r="U47" s="78">
        <f t="shared" si="14"/>
        <v>13.485714285714286</v>
      </c>
      <c r="V47" s="38">
        <f t="shared" si="14"/>
        <v>8.2957142857142845</v>
      </c>
      <c r="W47" s="37">
        <f>SUM(W11:W45)</f>
        <v>11</v>
      </c>
      <c r="X47" s="37">
        <f t="shared" ref="X47:Y47" si="15">SUM(X11:X45)</f>
        <v>10</v>
      </c>
      <c r="Y47" s="37">
        <f t="shared" si="15"/>
        <v>14</v>
      </c>
    </row>
    <row r="49" spans="11:11">
      <c r="K49" s="67"/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Grupo A</vt:lpstr>
      <vt:lpstr>Grupo B</vt:lpstr>
      <vt:lpstr>Grupo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dcterms:created xsi:type="dcterms:W3CDTF">2016-05-25T17:01:46Z</dcterms:created>
  <dcterms:modified xsi:type="dcterms:W3CDTF">2016-08-04T14:56:33Z</dcterms:modified>
</cp:coreProperties>
</file>