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460" yWindow="460" windowWidth="21120" windowHeight="13060"/>
  </bookViews>
  <sheets>
    <sheet name="Alumnos x Asignatura" sheetId="1" r:id="rId1"/>
    <sheet name="Labs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2" i="1"/>
  <c r="O18"/>
  <c r="F11"/>
  <c r="G11"/>
  <c r="L11"/>
  <c r="O11"/>
  <c r="N78"/>
  <c r="O77"/>
  <c r="N76"/>
  <c r="O75"/>
  <c r="N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7"/>
  <c r="O16"/>
  <c r="O15"/>
  <c r="O14"/>
  <c r="O13"/>
  <c r="F12"/>
  <c r="F13"/>
  <c r="F15"/>
  <c r="F16"/>
  <c r="F17"/>
  <c r="F18"/>
  <c r="F19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6"/>
  <c r="F57"/>
  <c r="F58"/>
  <c r="F59"/>
  <c r="F60"/>
  <c r="F61"/>
  <c r="F63"/>
  <c r="F64"/>
  <c r="F66"/>
  <c r="F67"/>
  <c r="F68"/>
  <c r="F69"/>
  <c r="F72"/>
  <c r="F73"/>
  <c r="F74"/>
  <c r="F79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9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9"/>
  <c r="O79"/>
  <c r="M79"/>
  <c r="G78"/>
  <c r="L78"/>
  <c r="AB78"/>
  <c r="G77"/>
  <c r="L77"/>
  <c r="G76"/>
  <c r="L76"/>
  <c r="AB76"/>
  <c r="L75"/>
  <c r="G75"/>
  <c r="AB75"/>
  <c r="Z12"/>
  <c r="N12"/>
  <c r="Y11"/>
  <c r="Z11"/>
  <c r="AB11"/>
  <c r="Z77"/>
  <c r="N77"/>
  <c r="Z74"/>
  <c r="N74"/>
  <c r="Z73"/>
  <c r="N73"/>
  <c r="Z72"/>
  <c r="N72"/>
  <c r="Z71"/>
  <c r="N71"/>
  <c r="Z70"/>
  <c r="N70"/>
  <c r="Z69"/>
  <c r="N69"/>
  <c r="Z68"/>
  <c r="N68"/>
  <c r="Z67"/>
  <c r="N67"/>
  <c r="Z66"/>
  <c r="N66"/>
  <c r="Z65"/>
  <c r="N65"/>
  <c r="Z64"/>
  <c r="N64"/>
  <c r="Z63"/>
  <c r="N63"/>
  <c r="Z62"/>
  <c r="N62"/>
  <c r="Z61"/>
  <c r="N61"/>
  <c r="Z60"/>
  <c r="N60"/>
  <c r="Z59"/>
  <c r="N59"/>
  <c r="Z58"/>
  <c r="N58"/>
  <c r="Z57"/>
  <c r="N57"/>
  <c r="Z56"/>
  <c r="N56"/>
  <c r="Z55"/>
  <c r="N55"/>
  <c r="Z54"/>
  <c r="N54"/>
  <c r="Z53"/>
  <c r="N53"/>
  <c r="Z52"/>
  <c r="N52"/>
  <c r="Z51"/>
  <c r="N51"/>
  <c r="Z50"/>
  <c r="N50"/>
  <c r="Z49"/>
  <c r="N49"/>
  <c r="Z48"/>
  <c r="N48"/>
  <c r="Z47"/>
  <c r="N47"/>
  <c r="Z46"/>
  <c r="N46"/>
  <c r="Z45"/>
  <c r="N45"/>
  <c r="Z44"/>
  <c r="N44"/>
  <c r="Z43"/>
  <c r="N43"/>
  <c r="Z42"/>
  <c r="N42"/>
  <c r="Z41"/>
  <c r="N41"/>
  <c r="Z40"/>
  <c r="N40"/>
  <c r="Z39"/>
  <c r="N39"/>
  <c r="Z38"/>
  <c r="N38"/>
  <c r="Z37"/>
  <c r="N37"/>
  <c r="Z36"/>
  <c r="N36"/>
  <c r="Z35"/>
  <c r="N35"/>
  <c r="Z34"/>
  <c r="N34"/>
  <c r="Z33"/>
  <c r="N33"/>
  <c r="Z32"/>
  <c r="N32"/>
  <c r="Z31"/>
  <c r="N31"/>
  <c r="Z30"/>
  <c r="N30"/>
  <c r="Z29"/>
  <c r="N29"/>
  <c r="Z28"/>
  <c r="N28"/>
  <c r="Z27"/>
  <c r="N27"/>
  <c r="Z26"/>
  <c r="N26"/>
  <c r="Z25"/>
  <c r="N25"/>
  <c r="Z24"/>
  <c r="N24"/>
  <c r="Z23"/>
  <c r="N23"/>
  <c r="Z22"/>
  <c r="N22"/>
  <c r="Z21"/>
  <c r="N21"/>
  <c r="Z20"/>
  <c r="N20"/>
  <c r="Z19"/>
  <c r="N19"/>
  <c r="Z18"/>
  <c r="N18"/>
  <c r="Z17"/>
  <c r="N17"/>
  <c r="Z16"/>
  <c r="N16"/>
  <c r="Z15"/>
  <c r="N15"/>
  <c r="Z14"/>
  <c r="N14"/>
  <c r="N11"/>
  <c r="Z13"/>
  <c r="N13"/>
  <c r="Y44"/>
  <c r="AB44"/>
  <c r="Y53"/>
  <c r="AB53"/>
  <c r="Y65"/>
  <c r="AB65"/>
  <c r="Y73"/>
  <c r="AB73"/>
  <c r="Y37"/>
  <c r="AB37"/>
  <c r="Y24"/>
  <c r="AB24"/>
  <c r="Y54"/>
  <c r="AB54"/>
  <c r="Y20"/>
  <c r="AB20"/>
  <c r="Y30"/>
  <c r="AB30"/>
  <c r="Y36"/>
  <c r="AB36"/>
  <c r="Y43"/>
  <c r="AB43"/>
  <c r="Y41"/>
  <c r="AB41"/>
  <c r="Y60"/>
  <c r="AB60"/>
  <c r="Y32"/>
  <c r="AB32"/>
  <c r="Y34"/>
  <c r="AB34"/>
  <c r="Y63"/>
  <c r="AB63"/>
  <c r="Y71"/>
  <c r="AB71"/>
  <c r="Y35"/>
  <c r="AB35"/>
  <c r="Y47"/>
  <c r="AB47"/>
  <c r="Y40"/>
  <c r="AB40"/>
  <c r="Y23"/>
  <c r="AB23"/>
  <c r="Y29"/>
  <c r="AB29"/>
  <c r="Y38"/>
  <c r="AB38"/>
  <c r="Y33"/>
  <c r="AB33"/>
  <c r="Y56"/>
  <c r="AB56"/>
  <c r="Y72"/>
  <c r="AB72"/>
  <c r="Y25"/>
  <c r="AB25"/>
  <c r="Y55"/>
  <c r="AB55"/>
  <c r="Y50"/>
  <c r="AB50"/>
  <c r="Y19"/>
  <c r="AB19"/>
  <c r="Y70"/>
  <c r="AB70"/>
  <c r="Y62"/>
  <c r="AB62"/>
  <c r="Y61"/>
  <c r="AB61"/>
  <c r="Y13"/>
  <c r="AB13"/>
  <c r="Y42"/>
  <c r="AB42"/>
  <c r="Y49"/>
  <c r="AB49"/>
  <c r="Y66"/>
  <c r="AB66"/>
  <c r="Y68"/>
  <c r="AB68"/>
  <c r="Y58"/>
  <c r="AB58"/>
  <c r="Y14"/>
  <c r="AB14"/>
  <c r="Y16"/>
  <c r="AB16"/>
  <c r="Y48"/>
  <c r="AB48"/>
  <c r="Y17"/>
  <c r="AB17"/>
  <c r="Y18"/>
  <c r="AB18"/>
  <c r="Y57"/>
  <c r="AB57"/>
  <c r="Y64"/>
  <c r="AB64"/>
  <c r="Y69"/>
  <c r="AB69"/>
  <c r="Y21"/>
  <c r="AB21"/>
  <c r="Y22"/>
  <c r="AB22"/>
  <c r="Y28"/>
  <c r="AB28"/>
  <c r="Y59"/>
  <c r="AB59"/>
  <c r="Y27"/>
  <c r="AB27"/>
  <c r="Y15"/>
  <c r="AB15"/>
  <c r="Y26"/>
  <c r="AB26"/>
  <c r="Y31"/>
  <c r="AB31"/>
  <c r="Y74"/>
  <c r="AB74"/>
  <c r="Y39"/>
  <c r="AB39"/>
  <c r="Y52"/>
  <c r="AB52"/>
  <c r="Y12"/>
  <c r="AB12"/>
  <c r="Y45"/>
  <c r="AB45"/>
  <c r="Y67"/>
  <c r="AB67"/>
  <c r="Z79"/>
  <c r="Y51"/>
  <c r="AB51"/>
  <c r="Y46"/>
  <c r="AB46"/>
  <c r="Y79"/>
  <c r="Y77"/>
  <c r="AB77"/>
  <c r="U73" i="2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1"/>
  <c r="U20"/>
  <c r="U19"/>
  <c r="U18"/>
  <c r="U17"/>
  <c r="U16"/>
  <c r="U15"/>
  <c r="U14"/>
  <c r="U13"/>
  <c r="U12"/>
  <c r="U10"/>
  <c r="U9"/>
  <c r="U8"/>
  <c r="U7"/>
  <c r="U6"/>
  <c r="U5"/>
  <c r="U4"/>
  <c r="U3"/>
  <c r="U11"/>
  <c r="R27"/>
  <c r="R33"/>
  <c r="R44"/>
  <c r="R52"/>
  <c r="R53"/>
  <c r="R57"/>
  <c r="R58"/>
  <c r="R61"/>
  <c r="R64"/>
  <c r="R66"/>
  <c r="R69"/>
  <c r="R71"/>
  <c r="R62"/>
  <c r="R59"/>
  <c r="R41"/>
  <c r="R38"/>
  <c r="R36"/>
  <c r="R29"/>
  <c r="R28"/>
  <c r="R26"/>
  <c r="R25"/>
  <c r="R24"/>
  <c r="R18"/>
  <c r="R14"/>
  <c r="R13"/>
  <c r="R7"/>
  <c r="R12"/>
  <c r="R5"/>
  <c r="R73"/>
  <c r="R72"/>
  <c r="R70"/>
  <c r="R68"/>
  <c r="R67"/>
  <c r="R65"/>
  <c r="R63"/>
  <c r="R60"/>
  <c r="R56"/>
  <c r="R55"/>
  <c r="R54"/>
  <c r="R51"/>
  <c r="R50"/>
  <c r="R49"/>
  <c r="R48"/>
  <c r="R47"/>
  <c r="R46"/>
  <c r="R45"/>
  <c r="R43"/>
  <c r="R42"/>
  <c r="R40"/>
  <c r="R39"/>
  <c r="R37"/>
  <c r="R35"/>
  <c r="R34"/>
  <c r="R32"/>
  <c r="R31"/>
  <c r="R30"/>
  <c r="R21"/>
  <c r="R20"/>
  <c r="R19"/>
  <c r="R17"/>
  <c r="R16"/>
  <c r="R15"/>
  <c r="R11"/>
  <c r="R10"/>
  <c r="R9"/>
  <c r="R8"/>
  <c r="R6"/>
  <c r="R4"/>
  <c r="R3"/>
</calcChain>
</file>

<file path=xl/sharedStrings.xml><?xml version="1.0" encoding="utf-8"?>
<sst xmlns="http://schemas.openxmlformats.org/spreadsheetml/2006/main" count="589" uniqueCount="287">
  <si>
    <t>ASIGNATURA : TECNOLOGIAS DE OBJETOS</t>
  </si>
  <si>
    <t>CICLO : B - GRUPO : A</t>
  </si>
  <si>
    <t>FECHA : 2016-10-07</t>
  </si>
  <si>
    <t xml:space="preserve"> </t>
  </si>
  <si>
    <t>Nro</t>
  </si>
  <si>
    <t>CUI</t>
  </si>
  <si>
    <t>Apellidos y Nombres</t>
  </si>
  <si>
    <t>1</t>
  </si>
  <si>
    <t>20071659</t>
  </si>
  <si>
    <t>ALVARADO/FIGUEROA, KENNY ENRIQUE</t>
  </si>
  <si>
    <t>2</t>
  </si>
  <si>
    <t>20102773</t>
  </si>
  <si>
    <t>APAZA/APAZA, JUNIOR</t>
  </si>
  <si>
    <t>EXAM1</t>
    <phoneticPr fontId="4" type="noConversion"/>
  </si>
  <si>
    <t>EC1</t>
    <phoneticPr fontId="4" type="noConversion"/>
  </si>
  <si>
    <t>TOTAL</t>
    <phoneticPr fontId="4" type="noConversion"/>
  </si>
  <si>
    <t>EjmPOO</t>
    <phoneticPr fontId="4" type="noConversion"/>
  </si>
  <si>
    <t>P</t>
    <phoneticPr fontId="4" type="noConversion"/>
  </si>
  <si>
    <t>P</t>
    <phoneticPr fontId="4" type="noConversion"/>
  </si>
  <si>
    <t>ARANIBAR/TILA, KARLA STEPHANY</t>
  </si>
  <si>
    <t>6</t>
  </si>
  <si>
    <t>20083288</t>
  </si>
  <si>
    <t>ARIAS/MAMANI, HENRRY IVAN</t>
  </si>
  <si>
    <t>7</t>
  </si>
  <si>
    <t>20140862</t>
  </si>
  <si>
    <t>AVILA/CORDOVA, AARON WALTER</t>
  </si>
  <si>
    <t>8</t>
  </si>
  <si>
    <t>30%</t>
    <phoneticPr fontId="4" type="noConversion"/>
  </si>
  <si>
    <t>TrabFin</t>
    <phoneticPr fontId="4" type="noConversion"/>
  </si>
  <si>
    <t>TrabPatrones</t>
    <phoneticPr fontId="4" type="noConversion"/>
  </si>
  <si>
    <t>ok patrones</t>
    <phoneticPr fontId="4" type="noConversion"/>
  </si>
  <si>
    <t>20%Lab</t>
    <phoneticPr fontId="4" type="noConversion"/>
  </si>
  <si>
    <t>10%ProyFin</t>
    <phoneticPr fontId="4" type="noConversion"/>
  </si>
  <si>
    <t>10%ProyFin</t>
    <phoneticPr fontId="4" type="noConversion"/>
  </si>
  <si>
    <t>Lab</t>
    <phoneticPr fontId="4" type="noConversion"/>
  </si>
  <si>
    <t>CCOA/HUAHUACONDORI, JESUS ALEJANDRO</t>
  </si>
  <si>
    <t>16</t>
  </si>
  <si>
    <t>YAURI/ITUCCAYASI, ALBA LILIANA</t>
  </si>
  <si>
    <t>64</t>
  </si>
  <si>
    <t>20140900</t>
  </si>
  <si>
    <t>YUCRA/CONDORI, CARLOS ALBERTO</t>
  </si>
  <si>
    <t>Ctrl Lectura</t>
    <phoneticPr fontId="4" type="noConversion"/>
  </si>
  <si>
    <t>TICONA/BEJARANO, ALEX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</si>
  <si>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</si>
  <si>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</si>
  <si>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</si>
  <si>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</si>
  <si>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</si>
  <si>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</si>
  <si>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MIERCOLES 3-5PM</t>
    <phoneticPr fontId="4" type="noConversion"/>
  </si>
  <si>
    <t>JUEVES 5-7PM</t>
    <phoneticPr fontId="4" type="noConversion"/>
  </si>
  <si>
    <t>Presentacion personal</t>
    <phoneticPr fontId="4" type="noConversion"/>
  </si>
  <si>
    <t>PROM</t>
    <phoneticPr fontId="4" type="noConversion"/>
  </si>
  <si>
    <t>TOTAL</t>
    <phoneticPr fontId="4" type="noConversion"/>
  </si>
  <si>
    <t>HUALLPA/TAPIA, LUIS DAVID</t>
  </si>
  <si>
    <t>34</t>
  </si>
  <si>
    <t>20130896</t>
  </si>
  <si>
    <t>HUAMANI/AVENDA—O, RODRIGO CRISTIAN</t>
  </si>
  <si>
    <t>35</t>
  </si>
  <si>
    <t>20123679</t>
  </si>
  <si>
    <t>HUITTOCCOLLO/QUISPE, DAVID</t>
  </si>
  <si>
    <t>36</t>
  </si>
  <si>
    <t>20080592</t>
  </si>
  <si>
    <t>20142370</t>
  </si>
  <si>
    <t>QUISPE/RAMIRES, CHRISTIAN</t>
    <phoneticPr fontId="4" type="noConversion"/>
  </si>
  <si>
    <t>SILVA/ TORRES DE LA GALA, RICARDO PAUL</t>
    <phoneticPr fontId="4" type="noConversion"/>
  </si>
  <si>
    <t>EV1</t>
    <phoneticPr fontId="4" type="noConversion"/>
  </si>
  <si>
    <t>CHURA/SULLCACCORI, DYSAN KCLEYN</t>
  </si>
  <si>
    <t>19</t>
  </si>
  <si>
    <t>20071668</t>
  </si>
  <si>
    <t>CONDO/MIRANDA, RENZO ANDRE</t>
  </si>
  <si>
    <t>EX3</t>
    <phoneticPr fontId="4" type="noConversion"/>
  </si>
  <si>
    <t>10%Sist</t>
    <phoneticPr fontId="4" type="noConversion"/>
  </si>
  <si>
    <t>Sustitutorio</t>
    <phoneticPr fontId="4" type="noConversion"/>
  </si>
  <si>
    <t>25</t>
  </si>
  <si>
    <t>20120847</t>
  </si>
  <si>
    <t>CHALCO/PE—AFIEL, HIROSHI ANDRE</t>
  </si>
  <si>
    <t>17</t>
  </si>
  <si>
    <t>20113635</t>
  </si>
  <si>
    <t>CHAMBI/PACOMPIA, XIMENA KATHERINE</t>
  </si>
  <si>
    <t>18</t>
  </si>
  <si>
    <t>20111428</t>
  </si>
  <si>
    <t>Ptos mas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</si>
  <si>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</si>
  <si>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</si>
  <si>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</si>
  <si>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39</t>
  </si>
  <si>
    <t>20111448</t>
  </si>
  <si>
    <t>LUNA/CALDERON, ANGEL EDUARDO</t>
  </si>
  <si>
    <t>40</t>
  </si>
  <si>
    <t>FLORES/CONISLLA, MICHAEL MARIO</t>
  </si>
  <si>
    <t>26</t>
  </si>
  <si>
    <t>20132376</t>
  </si>
  <si>
    <t>FLORES/TORRES, LOURDES ALEXSANDRA</t>
  </si>
  <si>
    <t>27</t>
  </si>
  <si>
    <t>20130866</t>
  </si>
  <si>
    <t>GALLEGOS/VALDIVIA, JUAN JOSE</t>
  </si>
  <si>
    <t>28</t>
  </si>
  <si>
    <t>20133319</t>
  </si>
  <si>
    <t>GAMARRA/RAMOS, GLENY PAOLA</t>
  </si>
  <si>
    <t>29</t>
  </si>
  <si>
    <t>20104226</t>
  </si>
  <si>
    <t>QUISPE/HUANCA, GONZALO EMILIANO</t>
  </si>
  <si>
    <t>50</t>
  </si>
  <si>
    <t>20133324</t>
  </si>
  <si>
    <t>RODRIGO/COAQUIRA, EDWARD PAUL</t>
  </si>
  <si>
    <t>51</t>
  </si>
  <si>
    <t>20103159</t>
  </si>
  <si>
    <t>RODRIGUEZ/SAICO, FRANK RAYMONDI</t>
  </si>
  <si>
    <t>52</t>
  </si>
  <si>
    <t>20120850</t>
  </si>
  <si>
    <t>20084250</t>
  </si>
  <si>
    <t>MACEDO/VALENCIA, JUAN JONATHAN</t>
  </si>
  <si>
    <t>41</t>
  </si>
  <si>
    <t>20012908</t>
  </si>
  <si>
    <t>MAMANI/MESTAS, WILBER DAVID</t>
  </si>
  <si>
    <t>42</t>
  </si>
  <si>
    <t>20102409</t>
  </si>
  <si>
    <t>MENDOZA/CHOQUEHUANCA, ELMER JESUS</t>
  </si>
  <si>
    <t>43</t>
  </si>
  <si>
    <t>20071684</t>
  </si>
  <si>
    <t>MINAYA/CARPIO, ALEJANDRO MARCIAL</t>
  </si>
  <si>
    <t>44</t>
  </si>
  <si>
    <t>20091567</t>
  </si>
  <si>
    <t>MIRANDA/COSI, JESUS MIGUEL</t>
  </si>
  <si>
    <t>45</t>
  </si>
  <si>
    <t>20104219</t>
  </si>
  <si>
    <t>PAREDES/CAYLLAHUA, ELOISA LIZETH</t>
  </si>
  <si>
    <t>46</t>
  </si>
  <si>
    <t>20100386</t>
  </si>
  <si>
    <t>PAUCA/QUISPE, DIANA CAROLINA</t>
  </si>
  <si>
    <t>47</t>
  </si>
  <si>
    <t>SALAZAR/TACO, JASHIN MARIO</t>
  </si>
  <si>
    <t>53</t>
  </si>
  <si>
    <t>20130871</t>
  </si>
  <si>
    <t>SONCCO/CHUCTAYA, FREDY</t>
  </si>
  <si>
    <t>54</t>
  </si>
  <si>
    <t>20143362</t>
  </si>
  <si>
    <t>IBANEZ/HUACHANI, ROY PAUL</t>
  </si>
  <si>
    <t>37</t>
  </si>
  <si>
    <t>20123677</t>
  </si>
  <si>
    <t>JIMENEZ/GONZALES, LUIS ALBERTO</t>
  </si>
  <si>
    <t>38</t>
  </si>
  <si>
    <t>20011073</t>
  </si>
  <si>
    <t>P</t>
    <phoneticPr fontId="4" type="noConversion"/>
  </si>
  <si>
    <t>3</t>
  </si>
  <si>
    <t>20111444</t>
  </si>
  <si>
    <t>APAZA/CONDORI, JEFERSON JOEL</t>
  </si>
  <si>
    <t>4</t>
  </si>
  <si>
    <t>20042955</t>
  </si>
  <si>
    <t>APAZA/YANARICO, RONALD IVAN</t>
  </si>
  <si>
    <t>5</t>
  </si>
  <si>
    <t>20140860</t>
  </si>
  <si>
    <t>20133338</t>
  </si>
  <si>
    <t>PAUCAR/NU—EZ, JOSEPH CLINTHON</t>
  </si>
  <si>
    <t>48</t>
  </si>
  <si>
    <t>20142374</t>
  </si>
  <si>
    <t>QUIROGA/LIPE, MAURICIO OSCAR</t>
  </si>
  <si>
    <t>49</t>
  </si>
  <si>
    <t>20120843</t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</si>
  <si>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</si>
  <si>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</si>
  <si>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</si>
  <si>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</si>
  <si>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</si>
  <si>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</si>
  <si>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</si>
  <si>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</si>
  <si>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</si>
  <si>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</si>
  <si>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</si>
  <si>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TANCO/CORRALES, ESTHEPHANY MILAGROS</t>
  </si>
  <si>
    <t>55</t>
  </si>
  <si>
    <t>20120842</t>
  </si>
  <si>
    <t>TELLEZ/MENDOZA, ELVIS CARLOS</t>
  </si>
  <si>
    <t>56</t>
  </si>
  <si>
    <t>20111434</t>
  </si>
  <si>
    <t>TIPO/PARILLO, AMARILIS SUSSAN</t>
  </si>
  <si>
    <t>57</t>
  </si>
  <si>
    <t>20031089</t>
  </si>
  <si>
    <t>TUMAILLA/SANCHEZ, RICHARD ALONSO</t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</si>
  <si>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</si>
  <si>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</si>
  <si>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</si>
  <si>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</si>
  <si>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</si>
  <si>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</si>
  <si>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Avance</t>
    <phoneticPr fontId="4" type="noConversion"/>
  </si>
  <si>
    <t>P</t>
    <phoneticPr fontId="4" type="noConversion"/>
  </si>
  <si>
    <t>ALUMNOS MATRICULADOS POR ASIGNATURA</t>
  </si>
  <si>
    <t>58</t>
  </si>
  <si>
    <t>20101836</t>
  </si>
  <si>
    <t>VALDIVIA/BERRIO, FREDDY MIGUEL</t>
  </si>
  <si>
    <t>59</t>
  </si>
  <si>
    <t>20110189</t>
  </si>
  <si>
    <t>VARGAS/MOLINA, LUIS ALONSO</t>
  </si>
  <si>
    <t>60</t>
  </si>
  <si>
    <t>20022196</t>
  </si>
  <si>
    <t>VENTURA/ACERO, JESUS PAUL</t>
  </si>
  <si>
    <t>61</t>
  </si>
  <si>
    <t>20120854</t>
  </si>
  <si>
    <t>VILCA/CHUSI, LISBET NILDA</t>
  </si>
  <si>
    <t>62</t>
  </si>
  <si>
    <t>20111433</t>
  </si>
  <si>
    <t>VILLANUEVA/MONTOYA, LUIS DANIEL</t>
  </si>
  <si>
    <t>63</t>
  </si>
  <si>
    <t>20123133</t>
  </si>
  <si>
    <t>UNIVERSIDAD NACIONAL DE SAN AGUSTIN DE AREQUIPA</t>
  </si>
  <si>
    <t>ESCUELA PROFESIONAL : INGENIERIA DE SISTEMAS</t>
  </si>
  <si>
    <t>Ejs EJ Enum excepciones</t>
    <phoneticPr fontId="4" type="noConversion"/>
  </si>
  <si>
    <t>Ejms Constructores</t>
    <phoneticPr fontId="4" type="noConversion"/>
  </si>
  <si>
    <t>Expo</t>
    <phoneticPr fontId="4" type="noConversion"/>
  </si>
  <si>
    <t>EXAM2</t>
    <phoneticPr fontId="4" type="noConversion"/>
  </si>
  <si>
    <t>EC2</t>
    <phoneticPr fontId="4" type="noConversion"/>
  </si>
  <si>
    <t>20141015</t>
  </si>
  <si>
    <t>BENAVENTE/MAYTA, ANTONI JOAO</t>
  </si>
  <si>
    <t>9</t>
  </si>
  <si>
    <t>20103478</t>
  </si>
  <si>
    <t>BROUSSET/LOPEZ, WENDY AVELINA</t>
  </si>
  <si>
    <t>10</t>
  </si>
  <si>
    <t>20041049</t>
  </si>
  <si>
    <t>CAHUANA/CHAVEZ, ALEJANDRO ANIBAL</t>
  </si>
  <si>
    <t>11</t>
  </si>
  <si>
    <t>20104110</t>
  </si>
  <si>
    <t>CALDERON/VALENZUELA, JOHAN VICTOR</t>
  </si>
  <si>
    <t>12</t>
  </si>
  <si>
    <t>20122535</t>
  </si>
  <si>
    <t>CALLE/CONDORI, GLADYS ELIANA</t>
  </si>
  <si>
    <t>13</t>
  </si>
  <si>
    <t>20132380</t>
  </si>
  <si>
    <t>CALLUCHI/AROCUTIPA, BRITSEL MILAGROS</t>
  </si>
  <si>
    <t>14</t>
  </si>
  <si>
    <t>20123686</t>
  </si>
  <si>
    <t>CCALLA/CHOQUE, EDWIN ALEX</t>
  </si>
  <si>
    <t>15</t>
  </si>
  <si>
    <t>20040393</t>
  </si>
  <si>
    <t>Conocimiento</t>
    <phoneticPr fontId="4" type="noConversion"/>
  </si>
  <si>
    <t>Aplicaciones</t>
    <phoneticPr fontId="4" type="noConversion"/>
  </si>
  <si>
    <t>Tiempo</t>
    <phoneticPr fontId="4" type="noConversion"/>
  </si>
  <si>
    <t>Informe</t>
    <phoneticPr fontId="4" type="noConversion"/>
  </si>
  <si>
    <t>Pregs</t>
    <phoneticPr fontId="4" type="noConversion"/>
  </si>
  <si>
    <t>Gral</t>
    <phoneticPr fontId="4" type="noConversion"/>
  </si>
  <si>
    <t>Asist</t>
    <phoneticPr fontId="4" type="noConversion"/>
  </si>
  <si>
    <t>2(10/10)</t>
    <phoneticPr fontId="4" type="noConversion"/>
  </si>
  <si>
    <t>GARATE/FUENTES, YESICA LEYDI</t>
  </si>
  <si>
    <t>30</t>
  </si>
  <si>
    <t>20120872</t>
  </si>
  <si>
    <t>GUTIERREZ/LLOCLLE, FLOR</t>
  </si>
  <si>
    <t>31</t>
  </si>
  <si>
    <t>20130865</t>
  </si>
  <si>
    <t>HANCCO/MEDINA, WILDER IVAN</t>
  </si>
  <si>
    <t>32</t>
  </si>
  <si>
    <t>20103091</t>
  </si>
  <si>
    <t>HERRERA/RIVERA, JERSON ERICK</t>
  </si>
  <si>
    <t>33</t>
  </si>
  <si>
    <t>20133314</t>
  </si>
  <si>
    <t>Lab1</t>
    <phoneticPr fontId="4" type="noConversion"/>
  </si>
  <si>
    <t>Lab2</t>
    <phoneticPr fontId="4" type="noConversion"/>
  </si>
  <si>
    <t>Lab3</t>
    <phoneticPr fontId="4" type="noConversion"/>
  </si>
  <si>
    <t>Lab4</t>
    <phoneticPr fontId="4" type="noConversion"/>
  </si>
  <si>
    <t>Lab5</t>
    <phoneticPr fontId="4" type="noConversion"/>
  </si>
  <si>
    <t>al correo</t>
    <phoneticPr fontId="4" type="noConversion"/>
  </si>
  <si>
    <t>20</t>
  </si>
  <si>
    <t>20120851</t>
  </si>
  <si>
    <t>CRUZ/ROJAS, RICHARD ANTONY</t>
  </si>
  <si>
    <t>21</t>
  </si>
  <si>
    <t>20140881</t>
  </si>
  <si>
    <t>CUARITE/SILVA, CESAR AUGUSTO</t>
  </si>
  <si>
    <t>22</t>
  </si>
  <si>
    <t>20130873</t>
  </si>
  <si>
    <t>DEZA/VELIZ, DAVID ALBERTO</t>
  </si>
  <si>
    <t>23</t>
  </si>
  <si>
    <t>20110221</t>
  </si>
  <si>
    <t>FARFAN/CHOQUEHUANCA, MARIA ELISABETH</t>
  </si>
  <si>
    <t>24</t>
  </si>
  <si>
    <t>20133337</t>
  </si>
  <si>
    <t>FLORES/CHOQUE, ARMANDO</t>
  </si>
  <si>
    <t>40%Sist</t>
    <phoneticPr fontId="4" type="noConversion"/>
  </si>
  <si>
    <t>PatrComportam</t>
    <phoneticPr fontId="4" type="noConversion"/>
  </si>
  <si>
    <t>P</t>
    <phoneticPr fontId="4" type="noConversion"/>
  </si>
  <si>
    <t>EjerciciosPC</t>
    <phoneticPr fontId="4" type="noConversion"/>
  </si>
  <si>
    <t>Patrones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</si>
  <si>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</si>
  <si>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</si>
  <si>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</si>
  <si>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</si>
  <si>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LLACHO/CORNELIO, HECTOR DAVID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</si>
</sst>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Arial"/>
    </font>
    <font>
      <sz val="10"/>
      <name val="Arial"/>
    </font>
    <font>
      <sz val="10"/>
      <color indexed="9"/>
      <name val="Arial"/>
    </font>
    <font>
      <sz val="10"/>
      <color indexed="8"/>
      <name val="Arial"/>
    </font>
    <font>
      <sz val="8"/>
      <name val="Verdana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1" xfId="0" applyBorder="1"/>
    <xf numFmtId="0" fontId="2" fillId="3" borderId="0" xfId="0" applyFont="1" applyFill="1" applyAlignment="1">
      <alignment horizontal="left"/>
    </xf>
    <xf numFmtId="0" fontId="0" fillId="0" borderId="1" xfId="0" applyFill="1" applyBorder="1"/>
    <xf numFmtId="0" fontId="0" fillId="4" borderId="0" xfId="0" applyFill="1"/>
    <xf numFmtId="0" fontId="5" fillId="0" borderId="0" xfId="0" applyFont="1"/>
    <xf numFmtId="0" fontId="5" fillId="0" borderId="2" xfId="0" applyFont="1" applyFill="1" applyBorder="1"/>
    <xf numFmtId="0" fontId="5" fillId="0" borderId="0" xfId="0" applyFont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 applyAlignment="1">
      <alignment horizontal="left"/>
    </xf>
    <xf numFmtId="164" fontId="0" fillId="4" borderId="1" xfId="0" applyNumberFormat="1" applyFill="1" applyBorder="1"/>
    <xf numFmtId="0" fontId="2" fillId="3" borderId="1" xfId="0" applyFont="1" applyFill="1" applyBorder="1" applyAlignment="1">
      <alignment horizontal="center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5" fillId="4" borderId="1" xfId="0" applyNumberFormat="1" applyFont="1" applyFill="1" applyBorder="1"/>
    <xf numFmtId="0" fontId="0" fillId="0" borderId="3" xfId="0" applyBorder="1"/>
    <xf numFmtId="0" fontId="5" fillId="0" borderId="1" xfId="0" applyFont="1" applyBorder="1"/>
    <xf numFmtId="164" fontId="5" fillId="0" borderId="0" xfId="0" applyNumberFormat="1" applyFont="1"/>
    <xf numFmtId="9" fontId="0" fillId="0" borderId="0" xfId="0" applyNumberFormat="1"/>
    <xf numFmtId="164" fontId="0" fillId="4" borderId="0" xfId="0" quotePrefix="1" applyNumberFormat="1" applyFill="1"/>
    <xf numFmtId="9" fontId="0" fillId="4" borderId="0" xfId="0" applyNumberFormat="1" applyFill="1"/>
    <xf numFmtId="164" fontId="0" fillId="4" borderId="0" xfId="0" applyNumberFormat="1" applyFill="1"/>
    <xf numFmtId="164" fontId="0" fillId="4" borderId="0" xfId="0" applyNumberFormat="1" applyFill="1"/>
    <xf numFmtId="164" fontId="0" fillId="4" borderId="1" xfId="0" applyNumberFormat="1" applyFill="1" applyBorder="1"/>
    <xf numFmtId="164" fontId="0" fillId="5" borderId="0" xfId="0" applyNumberFormat="1" applyFill="1"/>
    <xf numFmtId="164" fontId="0" fillId="5" borderId="1" xfId="0" applyNumberFormat="1" applyFill="1" applyBorder="1"/>
    <xf numFmtId="164" fontId="5" fillId="5" borderId="1" xfId="0" applyNumberFormat="1" applyFont="1" applyFill="1" applyBorder="1"/>
    <xf numFmtId="164" fontId="0" fillId="4" borderId="0" xfId="0" applyNumberFormat="1" applyFill="1"/>
    <xf numFmtId="164" fontId="1" fillId="4" borderId="0" xfId="0" applyNumberFormat="1" applyFont="1" applyFill="1" applyAlignment="1">
      <alignment horizontal="left"/>
    </xf>
    <xf numFmtId="164" fontId="0" fillId="4" borderId="1" xfId="0" applyNumberFormat="1" applyFill="1" applyBorder="1"/>
    <xf numFmtId="164" fontId="5" fillId="4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/>
    <xf numFmtId="164" fontId="5" fillId="0" borderId="0" xfId="0" applyNumberFormat="1" applyFont="1" applyFill="1"/>
    <xf numFmtId="164" fontId="0" fillId="0" borderId="1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B79"/>
  <sheetViews>
    <sheetView tabSelected="1" zoomScale="125" workbookViewId="0">
      <pane ySplit="10" topLeftCell="A11" activePane="bottomLeft" state="frozen"/>
      <selection pane="bottomLeft" activeCell="N11" sqref="N11"/>
    </sheetView>
  </sheetViews>
  <sheetFormatPr baseColWidth="10" defaultColWidth="8.83203125" defaultRowHeight="12"/>
  <cols>
    <col min="1" max="1" width="3.33203125" customWidth="1"/>
    <col min="2" max="2" width="7.6640625" customWidth="1"/>
    <col min="3" max="3" width="33.5" customWidth="1"/>
    <col min="4" max="5" width="5.1640625" customWidth="1"/>
    <col min="6" max="6" width="6.5" style="29" customWidth="1"/>
    <col min="7" max="7" width="4.5" style="10" customWidth="1"/>
    <col min="8" max="8" width="3.5" customWidth="1"/>
    <col min="9" max="11" width="4.5" customWidth="1"/>
    <col min="12" max="12" width="5" style="24" customWidth="1"/>
    <col min="13" max="13" width="6.5" style="29" customWidth="1"/>
    <col min="14" max="14" width="6.83203125" style="34" customWidth="1"/>
    <col min="15" max="15" width="7" style="24" customWidth="1"/>
    <col min="16" max="22" width="3" customWidth="1"/>
    <col min="23" max="23" width="4.83203125" customWidth="1"/>
    <col min="24" max="24" width="1.83203125" customWidth="1"/>
    <col min="25" max="25" width="7.1640625" style="6" customWidth="1"/>
    <col min="26" max="26" width="5.5" style="6" customWidth="1"/>
    <col min="27" max="27" width="4.5" customWidth="1"/>
    <col min="28" max="28" width="6.33203125" style="26" bestFit="1" customWidth="1"/>
    <col min="29" max="74" width="4.5" customWidth="1"/>
  </cols>
  <sheetData>
    <row r="2" spans="1:28">
      <c r="A2" s="2" t="s">
        <v>207</v>
      </c>
    </row>
    <row r="3" spans="1:28">
      <c r="A3" s="2" t="s">
        <v>208</v>
      </c>
    </row>
    <row r="4" spans="1:28">
      <c r="A4" s="2" t="s">
        <v>189</v>
      </c>
    </row>
    <row r="5" spans="1:28">
      <c r="A5" s="2" t="s">
        <v>0</v>
      </c>
      <c r="K5" s="19"/>
      <c r="N5" s="35"/>
    </row>
    <row r="6" spans="1:28">
      <c r="A6" s="2" t="s">
        <v>1</v>
      </c>
    </row>
    <row r="7" spans="1:28">
      <c r="A7" s="2" t="s">
        <v>2</v>
      </c>
    </row>
    <row r="8" spans="1:28">
      <c r="A8" s="2" t="s">
        <v>3</v>
      </c>
      <c r="F8" s="20">
        <v>0.2</v>
      </c>
      <c r="G8" s="20">
        <v>0.05</v>
      </c>
      <c r="L8" s="20">
        <v>0.05</v>
      </c>
      <c r="M8" s="33" t="s">
        <v>72</v>
      </c>
      <c r="N8" s="34" t="s">
        <v>277</v>
      </c>
    </row>
    <row r="9" spans="1:28">
      <c r="D9">
        <v>3</v>
      </c>
      <c r="E9">
        <v>3</v>
      </c>
      <c r="F9" s="29" t="s">
        <v>66</v>
      </c>
      <c r="H9" s="20"/>
      <c r="M9" s="21" t="s">
        <v>27</v>
      </c>
      <c r="O9" s="24" t="s">
        <v>33</v>
      </c>
      <c r="P9">
        <v>2</v>
      </c>
      <c r="Q9">
        <v>4</v>
      </c>
      <c r="R9">
        <v>4</v>
      </c>
      <c r="S9">
        <v>1</v>
      </c>
      <c r="T9">
        <v>3</v>
      </c>
      <c r="U9">
        <v>2</v>
      </c>
      <c r="V9">
        <v>2</v>
      </c>
      <c r="W9" t="s">
        <v>243</v>
      </c>
      <c r="Y9" s="22">
        <v>0.2</v>
      </c>
      <c r="Z9" s="6" t="s">
        <v>33</v>
      </c>
      <c r="AA9" t="s">
        <v>73</v>
      </c>
      <c r="AB9" s="26" t="s">
        <v>52</v>
      </c>
    </row>
    <row r="10" spans="1:28">
      <c r="A10" s="1" t="s">
        <v>4</v>
      </c>
      <c r="B10" s="1" t="s">
        <v>5</v>
      </c>
      <c r="C10" s="1" t="s">
        <v>6</v>
      </c>
      <c r="D10" s="4" t="s">
        <v>16</v>
      </c>
      <c r="E10" s="4" t="s">
        <v>41</v>
      </c>
      <c r="F10" s="30" t="s">
        <v>13</v>
      </c>
      <c r="G10" s="11" t="s">
        <v>14</v>
      </c>
      <c r="H10" t="s">
        <v>82</v>
      </c>
      <c r="I10" t="s">
        <v>210</v>
      </c>
      <c r="J10" t="s">
        <v>209</v>
      </c>
      <c r="L10" s="24" t="s">
        <v>213</v>
      </c>
      <c r="M10" s="29" t="s">
        <v>212</v>
      </c>
      <c r="N10" s="34" t="s">
        <v>71</v>
      </c>
      <c r="O10" s="24" t="s">
        <v>211</v>
      </c>
      <c r="P10" t="s">
        <v>51</v>
      </c>
      <c r="Q10" t="s">
        <v>236</v>
      </c>
      <c r="R10" t="s">
        <v>237</v>
      </c>
      <c r="S10" t="s">
        <v>238</v>
      </c>
      <c r="T10" t="s">
        <v>239</v>
      </c>
      <c r="U10" t="s">
        <v>240</v>
      </c>
      <c r="V10" t="s">
        <v>241</v>
      </c>
      <c r="W10" t="s">
        <v>242</v>
      </c>
      <c r="Y10" s="6" t="s">
        <v>34</v>
      </c>
    </row>
    <row r="11" spans="1:28">
      <c r="A11" t="s">
        <v>7</v>
      </c>
      <c r="B11" s="3" t="s">
        <v>8</v>
      </c>
      <c r="C11" s="3" t="s">
        <v>9</v>
      </c>
      <c r="D11" s="3">
        <v>3</v>
      </c>
      <c r="E11" s="3">
        <v>2.5</v>
      </c>
      <c r="F11" s="31">
        <f>8+2</f>
        <v>10</v>
      </c>
      <c r="G11" s="12">
        <f>+(E11+D11)*20/6</f>
        <v>18.333333333333332</v>
      </c>
      <c r="H11" s="3"/>
      <c r="I11" s="17">
        <v>1</v>
      </c>
      <c r="J11" s="3">
        <v>1</v>
      </c>
      <c r="K11" s="3">
        <v>1</v>
      </c>
      <c r="L11" s="25">
        <f t="shared" ref="L11:L42" si="0">SUM(H11:K11)/3*20</f>
        <v>20</v>
      </c>
      <c r="M11" s="31">
        <v>16</v>
      </c>
      <c r="N11" s="36">
        <f t="shared" ref="N11:N42" si="1">+(M11*0.2+O11*0.1+Z11*0.1)/0.4</f>
        <v>15.354166666666666</v>
      </c>
      <c r="O11" s="25">
        <f>SUM(P11:V11)+W11/12*2</f>
        <v>12.666666666666666</v>
      </c>
      <c r="P11">
        <v>1</v>
      </c>
      <c r="Q11">
        <v>3</v>
      </c>
      <c r="R11">
        <v>2</v>
      </c>
      <c r="S11">
        <v>0</v>
      </c>
      <c r="T11">
        <v>3</v>
      </c>
      <c r="U11">
        <v>1</v>
      </c>
      <c r="V11">
        <v>1</v>
      </c>
      <c r="W11">
        <v>10</v>
      </c>
      <c r="Y11" s="25">
        <f>+Labs!R24</f>
        <v>16.72</v>
      </c>
      <c r="Z11" s="25">
        <f>+Labs!U24</f>
        <v>16.75</v>
      </c>
      <c r="AA11" s="3"/>
      <c r="AB11" s="27">
        <f t="shared" ref="AB11:AB42" si="2">+F11*0.2+G11*0.05+M11*0.3+L11*0.05+O11*0.1+Y11*0.2+Z11*0.1</f>
        <v>15.002333333333334</v>
      </c>
    </row>
    <row r="12" spans="1:28">
      <c r="A12" t="s">
        <v>10</v>
      </c>
      <c r="B12" s="3" t="s">
        <v>11</v>
      </c>
      <c r="C12" s="3" t="s">
        <v>12</v>
      </c>
      <c r="D12" s="3">
        <v>2.5</v>
      </c>
      <c r="E12" s="3">
        <v>3</v>
      </c>
      <c r="F12" s="31">
        <f>9+2</f>
        <v>11</v>
      </c>
      <c r="G12" s="12">
        <f t="shared" ref="G12:G72" si="3">+(E12+D12)*20/6</f>
        <v>18.333333333333332</v>
      </c>
      <c r="H12" s="3"/>
      <c r="I12" s="17"/>
      <c r="J12" s="3">
        <v>1</v>
      </c>
      <c r="K12" s="3">
        <v>1</v>
      </c>
      <c r="L12" s="25">
        <f t="shared" si="0"/>
        <v>13.333333333333332</v>
      </c>
      <c r="M12" s="31">
        <v>12</v>
      </c>
      <c r="N12" s="36">
        <f t="shared" si="1"/>
        <v>11.166666666666666</v>
      </c>
      <c r="O12" s="25">
        <f t="shared" ref="O12:O75" si="4">SUM(P12:V12)+W12/12*2</f>
        <v>10.166666666666666</v>
      </c>
      <c r="P12">
        <v>1</v>
      </c>
      <c r="Q12">
        <v>2</v>
      </c>
      <c r="R12">
        <v>2.5</v>
      </c>
      <c r="S12">
        <v>0</v>
      </c>
      <c r="T12">
        <v>1</v>
      </c>
      <c r="U12">
        <v>1</v>
      </c>
      <c r="V12">
        <v>1</v>
      </c>
      <c r="W12">
        <v>10</v>
      </c>
      <c r="Y12" s="25">
        <f>+Labs!R25</f>
        <v>12.289090909090909</v>
      </c>
      <c r="Z12" s="25">
        <f>+Labs!U25</f>
        <v>10.5</v>
      </c>
      <c r="AA12" s="3"/>
      <c r="AB12" s="27">
        <f t="shared" si="2"/>
        <v>11.907818181818183</v>
      </c>
    </row>
    <row r="13" spans="1:28">
      <c r="A13" t="s">
        <v>145</v>
      </c>
      <c r="B13" s="3" t="s">
        <v>146</v>
      </c>
      <c r="C13" s="3" t="s">
        <v>147</v>
      </c>
      <c r="D13" s="3">
        <v>2.5</v>
      </c>
      <c r="E13" s="3">
        <v>3</v>
      </c>
      <c r="F13" s="31">
        <f>9+2</f>
        <v>11</v>
      </c>
      <c r="G13" s="12">
        <f t="shared" si="3"/>
        <v>18.333333333333332</v>
      </c>
      <c r="H13" s="3"/>
      <c r="I13" s="17">
        <v>1</v>
      </c>
      <c r="J13" s="3">
        <v>0.5</v>
      </c>
      <c r="K13" s="3"/>
      <c r="L13" s="25">
        <f t="shared" si="0"/>
        <v>10</v>
      </c>
      <c r="M13" s="31">
        <v>5.5</v>
      </c>
      <c r="N13" s="36">
        <f t="shared" si="1"/>
        <v>9.2708333333333339</v>
      </c>
      <c r="O13" s="25">
        <f t="shared" si="4"/>
        <v>14.833333333333334</v>
      </c>
      <c r="P13">
        <v>1</v>
      </c>
      <c r="Q13">
        <v>3</v>
      </c>
      <c r="R13">
        <v>2</v>
      </c>
      <c r="S13">
        <v>1</v>
      </c>
      <c r="T13">
        <v>3</v>
      </c>
      <c r="U13">
        <v>2</v>
      </c>
      <c r="V13">
        <v>2</v>
      </c>
      <c r="W13">
        <v>5</v>
      </c>
      <c r="Y13" s="25">
        <f>+Labs!R26</f>
        <v>12.07909090909091</v>
      </c>
      <c r="Z13" s="25">
        <f>+Labs!U26</f>
        <v>11.25</v>
      </c>
      <c r="AA13" s="3">
        <v>13</v>
      </c>
      <c r="AB13" s="27">
        <f t="shared" si="2"/>
        <v>10.290818181818182</v>
      </c>
    </row>
    <row r="14" spans="1:28">
      <c r="A14" t="s">
        <v>148</v>
      </c>
      <c r="B14" s="3" t="s">
        <v>149</v>
      </c>
      <c r="C14" s="3" t="s">
        <v>150</v>
      </c>
      <c r="D14" s="3">
        <v>3</v>
      </c>
      <c r="E14" s="3">
        <v>3</v>
      </c>
      <c r="F14" s="31">
        <v>7</v>
      </c>
      <c r="G14" s="12">
        <f t="shared" si="3"/>
        <v>20</v>
      </c>
      <c r="H14" s="3"/>
      <c r="I14" s="17">
        <v>1</v>
      </c>
      <c r="J14" s="3"/>
      <c r="K14" s="3"/>
      <c r="L14" s="25">
        <f t="shared" si="0"/>
        <v>6.6666666666666661</v>
      </c>
      <c r="M14" s="31">
        <v>7</v>
      </c>
      <c r="N14" s="36">
        <f t="shared" si="1"/>
        <v>11.5625</v>
      </c>
      <c r="O14" s="25">
        <f t="shared" si="4"/>
        <v>17.5</v>
      </c>
      <c r="P14">
        <v>1</v>
      </c>
      <c r="Q14">
        <v>4</v>
      </c>
      <c r="R14">
        <v>3</v>
      </c>
      <c r="S14">
        <v>1</v>
      </c>
      <c r="T14">
        <v>3</v>
      </c>
      <c r="U14">
        <v>2</v>
      </c>
      <c r="V14">
        <v>2</v>
      </c>
      <c r="W14">
        <v>9</v>
      </c>
      <c r="Y14" s="25">
        <f>+Labs!R27</f>
        <v>11.427575757575756</v>
      </c>
      <c r="Z14" s="25">
        <f>+Labs!U27</f>
        <v>14.75</v>
      </c>
      <c r="AA14" s="3">
        <v>6</v>
      </c>
      <c r="AB14" s="27">
        <f t="shared" si="2"/>
        <v>10.343848484848484</v>
      </c>
    </row>
    <row r="15" spans="1:28">
      <c r="A15" t="s">
        <v>151</v>
      </c>
      <c r="B15" s="3" t="s">
        <v>152</v>
      </c>
      <c r="C15" s="3" t="s">
        <v>19</v>
      </c>
      <c r="D15" s="3">
        <v>3</v>
      </c>
      <c r="E15" s="3">
        <v>2.5</v>
      </c>
      <c r="F15" s="31">
        <f>11+2</f>
        <v>13</v>
      </c>
      <c r="G15" s="12">
        <f t="shared" si="3"/>
        <v>18.333333333333332</v>
      </c>
      <c r="H15" s="3"/>
      <c r="I15" s="17">
        <v>1</v>
      </c>
      <c r="J15" s="3">
        <v>1</v>
      </c>
      <c r="K15" s="3">
        <v>1</v>
      </c>
      <c r="L15" s="25">
        <f t="shared" si="0"/>
        <v>20</v>
      </c>
      <c r="M15" s="31">
        <v>13.5</v>
      </c>
      <c r="N15" s="36">
        <f t="shared" si="1"/>
        <v>15.375</v>
      </c>
      <c r="O15" s="25">
        <f t="shared" si="4"/>
        <v>19</v>
      </c>
      <c r="P15">
        <v>2</v>
      </c>
      <c r="Q15">
        <v>4</v>
      </c>
      <c r="R15">
        <v>3</v>
      </c>
      <c r="S15">
        <v>1</v>
      </c>
      <c r="T15">
        <v>3</v>
      </c>
      <c r="U15">
        <v>2</v>
      </c>
      <c r="V15">
        <v>2</v>
      </c>
      <c r="W15">
        <v>12</v>
      </c>
      <c r="Y15" s="25">
        <f>+Labs!R28</f>
        <v>17.64</v>
      </c>
      <c r="Z15" s="25">
        <f>+Labs!U28</f>
        <v>15.5</v>
      </c>
      <c r="AA15" s="3"/>
      <c r="AB15" s="27">
        <f t="shared" si="2"/>
        <v>15.544666666666668</v>
      </c>
    </row>
    <row r="16" spans="1:28">
      <c r="A16" t="s">
        <v>20</v>
      </c>
      <c r="B16" s="3" t="s">
        <v>21</v>
      </c>
      <c r="C16" s="3" t="s">
        <v>22</v>
      </c>
      <c r="D16" s="3">
        <v>3</v>
      </c>
      <c r="E16" s="3">
        <v>3</v>
      </c>
      <c r="F16" s="31">
        <f>7+1</f>
        <v>8</v>
      </c>
      <c r="G16" s="12">
        <f t="shared" si="3"/>
        <v>20</v>
      </c>
      <c r="H16" s="3"/>
      <c r="I16" s="17"/>
      <c r="J16" s="3">
        <v>1</v>
      </c>
      <c r="K16" s="3">
        <v>1</v>
      </c>
      <c r="L16" s="25">
        <f t="shared" si="0"/>
        <v>13.333333333333332</v>
      </c>
      <c r="M16" s="31">
        <v>7</v>
      </c>
      <c r="N16" s="36">
        <f t="shared" si="1"/>
        <v>11.5625</v>
      </c>
      <c r="O16" s="25">
        <f t="shared" si="4"/>
        <v>17.5</v>
      </c>
      <c r="P16">
        <v>1</v>
      </c>
      <c r="Q16">
        <v>4</v>
      </c>
      <c r="R16">
        <v>3</v>
      </c>
      <c r="S16">
        <v>1</v>
      </c>
      <c r="T16">
        <v>3</v>
      </c>
      <c r="U16">
        <v>2</v>
      </c>
      <c r="V16">
        <v>2</v>
      </c>
      <c r="W16">
        <v>9</v>
      </c>
      <c r="Y16" s="25">
        <f>+Labs!R29</f>
        <v>14.76</v>
      </c>
      <c r="Z16" s="25">
        <f>+Labs!U29</f>
        <v>14.75</v>
      </c>
      <c r="AA16" s="3"/>
      <c r="AB16" s="27">
        <f t="shared" si="2"/>
        <v>11.543666666666667</v>
      </c>
    </row>
    <row r="17" spans="1:28">
      <c r="A17" t="s">
        <v>23</v>
      </c>
      <c r="B17" s="3" t="s">
        <v>24</v>
      </c>
      <c r="C17" s="3" t="s">
        <v>25</v>
      </c>
      <c r="D17" s="3">
        <v>2.5</v>
      </c>
      <c r="E17" s="3">
        <v>2.5</v>
      </c>
      <c r="F17" s="31">
        <f>8+1</f>
        <v>9</v>
      </c>
      <c r="G17" s="12">
        <f t="shared" si="3"/>
        <v>16.666666666666668</v>
      </c>
      <c r="H17" s="3"/>
      <c r="I17" s="17">
        <v>1</v>
      </c>
      <c r="J17" s="3">
        <v>1</v>
      </c>
      <c r="K17" s="3">
        <v>1</v>
      </c>
      <c r="L17" s="25">
        <f t="shared" si="0"/>
        <v>20</v>
      </c>
      <c r="M17" s="31">
        <v>13.5</v>
      </c>
      <c r="N17" s="36">
        <f t="shared" si="1"/>
        <v>14.708333333333334</v>
      </c>
      <c r="O17" s="25">
        <f t="shared" si="4"/>
        <v>14.333333333333334</v>
      </c>
      <c r="P17">
        <v>1</v>
      </c>
      <c r="Q17">
        <v>3</v>
      </c>
      <c r="R17">
        <v>3</v>
      </c>
      <c r="S17">
        <v>1</v>
      </c>
      <c r="T17">
        <v>1</v>
      </c>
      <c r="U17">
        <v>2</v>
      </c>
      <c r="V17">
        <v>1.5</v>
      </c>
      <c r="W17">
        <v>11</v>
      </c>
      <c r="Y17" s="25">
        <f>+Labs!R30</f>
        <v>19.64</v>
      </c>
      <c r="Z17" s="25">
        <f>+Labs!U30</f>
        <v>17.5</v>
      </c>
      <c r="AA17" s="3"/>
      <c r="AB17" s="27">
        <f t="shared" si="2"/>
        <v>14.794666666666668</v>
      </c>
    </row>
    <row r="18" spans="1:28">
      <c r="A18" t="s">
        <v>26</v>
      </c>
      <c r="B18" s="3" t="s">
        <v>214</v>
      </c>
      <c r="C18" s="3" t="s">
        <v>215</v>
      </c>
      <c r="D18" s="3">
        <v>3</v>
      </c>
      <c r="E18" s="3">
        <v>3</v>
      </c>
      <c r="F18" s="31">
        <f>9+2</f>
        <v>11</v>
      </c>
      <c r="G18" s="12">
        <f t="shared" si="3"/>
        <v>20</v>
      </c>
      <c r="H18" s="3"/>
      <c r="I18" s="17"/>
      <c r="J18" s="3">
        <v>1</v>
      </c>
      <c r="K18" s="3">
        <v>1</v>
      </c>
      <c r="L18" s="25">
        <f t="shared" si="0"/>
        <v>13.333333333333332</v>
      </c>
      <c r="M18" s="31">
        <v>12</v>
      </c>
      <c r="N18" s="36">
        <f t="shared" si="1"/>
        <v>15.375</v>
      </c>
      <c r="O18" s="25">
        <f>SUM(P18:V18)+W18/12*2 + 3.5</f>
        <v>20</v>
      </c>
      <c r="P18">
        <v>1</v>
      </c>
      <c r="Q18">
        <v>3</v>
      </c>
      <c r="R18">
        <v>3</v>
      </c>
      <c r="S18">
        <v>1</v>
      </c>
      <c r="T18">
        <v>3</v>
      </c>
      <c r="U18">
        <v>2</v>
      </c>
      <c r="V18">
        <v>1.5</v>
      </c>
      <c r="W18">
        <v>12</v>
      </c>
      <c r="Y18" s="25">
        <f>+Labs!R31 + 1</f>
        <v>18.993333333333332</v>
      </c>
      <c r="Z18" s="25">
        <f>+Labs!U31</f>
        <v>17.5</v>
      </c>
      <c r="AA18" s="3"/>
      <c r="AB18" s="27">
        <f t="shared" si="2"/>
        <v>15.015333333333334</v>
      </c>
    </row>
    <row r="19" spans="1:28">
      <c r="A19" t="s">
        <v>216</v>
      </c>
      <c r="B19" s="3" t="s">
        <v>217</v>
      </c>
      <c r="C19" s="3" t="s">
        <v>218</v>
      </c>
      <c r="D19" s="3">
        <v>3</v>
      </c>
      <c r="E19" s="3">
        <v>2.5</v>
      </c>
      <c r="F19" s="31">
        <f>7+2</f>
        <v>9</v>
      </c>
      <c r="G19" s="12">
        <f t="shared" si="3"/>
        <v>18.333333333333332</v>
      </c>
      <c r="H19" s="3"/>
      <c r="I19" s="17">
        <v>1</v>
      </c>
      <c r="J19" s="3">
        <v>1</v>
      </c>
      <c r="K19" s="3">
        <v>1</v>
      </c>
      <c r="L19" s="25">
        <f t="shared" si="0"/>
        <v>20</v>
      </c>
      <c r="M19" s="31">
        <v>12</v>
      </c>
      <c r="N19" s="36">
        <f t="shared" si="1"/>
        <v>13.270833333333334</v>
      </c>
      <c r="O19" s="25">
        <f t="shared" si="4"/>
        <v>12.333333333333334</v>
      </c>
      <c r="P19">
        <v>1</v>
      </c>
      <c r="Q19">
        <v>3</v>
      </c>
      <c r="R19">
        <v>2</v>
      </c>
      <c r="S19">
        <v>0</v>
      </c>
      <c r="T19">
        <v>3</v>
      </c>
      <c r="U19">
        <v>1</v>
      </c>
      <c r="V19">
        <v>1</v>
      </c>
      <c r="W19">
        <v>8</v>
      </c>
      <c r="Y19" s="25">
        <f>+Labs!R32</f>
        <v>17.72</v>
      </c>
      <c r="Z19" s="25">
        <f>+Labs!U32</f>
        <v>16.75</v>
      </c>
      <c r="AA19" s="3"/>
      <c r="AB19" s="27">
        <f t="shared" si="2"/>
        <v>13.769000000000002</v>
      </c>
    </row>
    <row r="20" spans="1:28">
      <c r="A20" t="s">
        <v>219</v>
      </c>
      <c r="B20" s="3" t="s">
        <v>220</v>
      </c>
      <c r="C20" s="3" t="s">
        <v>221</v>
      </c>
      <c r="D20" s="3"/>
      <c r="E20" s="3">
        <v>3</v>
      </c>
      <c r="F20" s="31">
        <v>11</v>
      </c>
      <c r="G20" s="12">
        <f t="shared" si="3"/>
        <v>10</v>
      </c>
      <c r="H20" s="3"/>
      <c r="I20" s="17"/>
      <c r="J20" s="3"/>
      <c r="K20" s="3"/>
      <c r="L20" s="25">
        <f t="shared" si="0"/>
        <v>0</v>
      </c>
      <c r="M20" s="31"/>
      <c r="N20" s="36">
        <f t="shared" si="1"/>
        <v>0.83333333333333337</v>
      </c>
      <c r="O20" s="25">
        <f t="shared" si="4"/>
        <v>3.3333333333333335</v>
      </c>
      <c r="T20">
        <v>3</v>
      </c>
      <c r="W20">
        <v>2</v>
      </c>
      <c r="Y20" s="25">
        <f>+Labs!R33</f>
        <v>0.91999999999999993</v>
      </c>
      <c r="Z20" s="25">
        <f>+Labs!U33</f>
        <v>0</v>
      </c>
      <c r="AA20" s="3"/>
      <c r="AB20" s="27">
        <f t="shared" si="2"/>
        <v>3.2173333333333338</v>
      </c>
    </row>
    <row r="21" spans="1:28">
      <c r="A21" t="s">
        <v>222</v>
      </c>
      <c r="B21" s="3" t="s">
        <v>223</v>
      </c>
      <c r="C21" s="3" t="s">
        <v>224</v>
      </c>
      <c r="D21" s="3">
        <v>3</v>
      </c>
      <c r="E21" s="3">
        <v>3</v>
      </c>
      <c r="F21" s="31">
        <f>6+2+1</f>
        <v>9</v>
      </c>
      <c r="G21" s="12">
        <f t="shared" si="3"/>
        <v>20</v>
      </c>
      <c r="H21" s="3"/>
      <c r="I21" s="17">
        <v>1</v>
      </c>
      <c r="J21" s="3">
        <v>1</v>
      </c>
      <c r="K21" s="3">
        <v>1</v>
      </c>
      <c r="L21" s="25">
        <f t="shared" si="0"/>
        <v>20</v>
      </c>
      <c r="M21" s="31">
        <v>8</v>
      </c>
      <c r="N21" s="36">
        <f t="shared" si="1"/>
        <v>12.1875</v>
      </c>
      <c r="O21" s="25">
        <f t="shared" si="4"/>
        <v>19.5</v>
      </c>
      <c r="P21">
        <v>2</v>
      </c>
      <c r="Q21">
        <v>4</v>
      </c>
      <c r="R21">
        <v>4</v>
      </c>
      <c r="S21">
        <v>1</v>
      </c>
      <c r="T21">
        <v>3</v>
      </c>
      <c r="U21">
        <v>2</v>
      </c>
      <c r="V21">
        <v>2</v>
      </c>
      <c r="W21">
        <v>9</v>
      </c>
      <c r="Y21" s="25">
        <f>+Labs!R34</f>
        <v>16.176666666666666</v>
      </c>
      <c r="Z21" s="25">
        <f>+Labs!U34</f>
        <v>13.25</v>
      </c>
      <c r="AA21" s="3"/>
      <c r="AB21" s="27">
        <f t="shared" si="2"/>
        <v>12.710333333333331</v>
      </c>
    </row>
    <row r="22" spans="1:28">
      <c r="A22" t="s">
        <v>225</v>
      </c>
      <c r="B22" s="3" t="s">
        <v>226</v>
      </c>
      <c r="C22" s="3" t="s">
        <v>227</v>
      </c>
      <c r="D22" s="3">
        <v>3</v>
      </c>
      <c r="E22" s="3">
        <v>2.5</v>
      </c>
      <c r="F22" s="31">
        <f>13+2</f>
        <v>15</v>
      </c>
      <c r="G22" s="12">
        <f t="shared" si="3"/>
        <v>18.333333333333332</v>
      </c>
      <c r="H22" s="3"/>
      <c r="I22" s="17">
        <v>1</v>
      </c>
      <c r="J22" s="3">
        <v>1.5</v>
      </c>
      <c r="K22" s="3">
        <v>1</v>
      </c>
      <c r="L22" s="25">
        <f t="shared" si="0"/>
        <v>23.333333333333336</v>
      </c>
      <c r="M22" s="31">
        <v>15</v>
      </c>
      <c r="N22" s="36">
        <f t="shared" si="1"/>
        <v>15.8125</v>
      </c>
      <c r="O22" s="25">
        <f t="shared" si="4"/>
        <v>20</v>
      </c>
      <c r="P22">
        <v>2</v>
      </c>
      <c r="Q22">
        <v>4</v>
      </c>
      <c r="R22">
        <v>4</v>
      </c>
      <c r="S22">
        <v>1</v>
      </c>
      <c r="T22">
        <v>3</v>
      </c>
      <c r="U22">
        <v>2</v>
      </c>
      <c r="V22">
        <v>2</v>
      </c>
      <c r="W22">
        <v>12</v>
      </c>
      <c r="Y22" s="25">
        <f>+Labs!R35</f>
        <v>19.920000000000002</v>
      </c>
      <c r="Z22" s="25">
        <f>+Labs!U35</f>
        <v>13.25</v>
      </c>
      <c r="AA22" s="3"/>
      <c r="AB22" s="27">
        <f t="shared" si="2"/>
        <v>16.892333333333333</v>
      </c>
    </row>
    <row r="23" spans="1:28">
      <c r="A23" t="s">
        <v>228</v>
      </c>
      <c r="B23" s="3" t="s">
        <v>229</v>
      </c>
      <c r="C23" s="3" t="s">
        <v>230</v>
      </c>
      <c r="D23" s="3">
        <v>3</v>
      </c>
      <c r="E23" s="3">
        <v>3</v>
      </c>
      <c r="F23" s="31">
        <f>13+3+1</f>
        <v>17</v>
      </c>
      <c r="G23" s="12">
        <f t="shared" si="3"/>
        <v>20</v>
      </c>
      <c r="H23" s="3"/>
      <c r="I23" s="17">
        <v>1</v>
      </c>
      <c r="J23" s="3">
        <v>1</v>
      </c>
      <c r="K23" s="3">
        <v>1</v>
      </c>
      <c r="L23" s="25">
        <f t="shared" si="0"/>
        <v>20</v>
      </c>
      <c r="M23" s="31">
        <v>5.5</v>
      </c>
      <c r="N23" s="36">
        <f t="shared" si="1"/>
        <v>11.583333333333334</v>
      </c>
      <c r="O23" s="25">
        <f t="shared" si="4"/>
        <v>18.833333333333332</v>
      </c>
      <c r="P23">
        <v>1</v>
      </c>
      <c r="Q23">
        <v>4</v>
      </c>
      <c r="R23">
        <v>4</v>
      </c>
      <c r="S23">
        <v>1</v>
      </c>
      <c r="T23">
        <v>3</v>
      </c>
      <c r="U23">
        <v>2</v>
      </c>
      <c r="V23">
        <v>2</v>
      </c>
      <c r="W23">
        <v>11</v>
      </c>
      <c r="Y23" s="25">
        <f>+Labs!R36</f>
        <v>17.736666666666665</v>
      </c>
      <c r="Z23" s="25">
        <f>+Labs!U36</f>
        <v>16.5</v>
      </c>
      <c r="AA23" s="3"/>
      <c r="AB23" s="27">
        <f t="shared" si="2"/>
        <v>14.130666666666666</v>
      </c>
    </row>
    <row r="24" spans="1:28">
      <c r="A24" t="s">
        <v>231</v>
      </c>
      <c r="B24" s="3" t="s">
        <v>232</v>
      </c>
      <c r="C24" s="3" t="s">
        <v>233</v>
      </c>
      <c r="D24" s="3">
        <v>3</v>
      </c>
      <c r="E24" s="3">
        <v>2</v>
      </c>
      <c r="F24" s="31">
        <f>9+2</f>
        <v>11</v>
      </c>
      <c r="G24" s="12">
        <f t="shared" si="3"/>
        <v>16.666666666666668</v>
      </c>
      <c r="H24" s="3"/>
      <c r="I24" s="17">
        <v>1</v>
      </c>
      <c r="J24" s="3">
        <v>1</v>
      </c>
      <c r="K24" s="3">
        <v>1</v>
      </c>
      <c r="L24" s="25">
        <f t="shared" si="0"/>
        <v>20</v>
      </c>
      <c r="M24" s="31">
        <v>7</v>
      </c>
      <c r="N24" s="36">
        <f t="shared" si="1"/>
        <v>7.7916666666666679</v>
      </c>
      <c r="O24" s="25">
        <f t="shared" si="4"/>
        <v>17.166666666666668</v>
      </c>
      <c r="P24">
        <v>1</v>
      </c>
      <c r="Q24">
        <v>4</v>
      </c>
      <c r="R24">
        <v>3</v>
      </c>
      <c r="S24">
        <v>1</v>
      </c>
      <c r="T24">
        <v>3</v>
      </c>
      <c r="U24">
        <v>2</v>
      </c>
      <c r="V24">
        <v>1.5</v>
      </c>
      <c r="W24">
        <v>10</v>
      </c>
      <c r="Y24" s="25">
        <f>+Labs!R37</f>
        <v>18.68</v>
      </c>
      <c r="Z24" s="25">
        <f>+Labs!U37</f>
        <v>0</v>
      </c>
      <c r="AA24" s="3"/>
      <c r="AB24" s="27">
        <f t="shared" si="2"/>
        <v>11.586</v>
      </c>
    </row>
    <row r="25" spans="1:28">
      <c r="A25" t="s">
        <v>234</v>
      </c>
      <c r="B25" s="3" t="s">
        <v>235</v>
      </c>
      <c r="C25" s="3" t="s">
        <v>35</v>
      </c>
      <c r="D25" s="3">
        <v>3</v>
      </c>
      <c r="E25" s="3">
        <v>3</v>
      </c>
      <c r="F25" s="31">
        <f>11+2</f>
        <v>13</v>
      </c>
      <c r="G25" s="12">
        <f t="shared" si="3"/>
        <v>20</v>
      </c>
      <c r="H25" s="3"/>
      <c r="I25" s="17">
        <v>1</v>
      </c>
      <c r="J25" s="3">
        <v>1</v>
      </c>
      <c r="K25" s="3">
        <v>1</v>
      </c>
      <c r="L25" s="25">
        <f t="shared" si="0"/>
        <v>20</v>
      </c>
      <c r="M25" s="31">
        <v>11</v>
      </c>
      <c r="N25" s="36">
        <f t="shared" si="1"/>
        <v>12.1875</v>
      </c>
      <c r="O25" s="25">
        <f t="shared" si="4"/>
        <v>15.5</v>
      </c>
      <c r="P25">
        <v>1</v>
      </c>
      <c r="Q25">
        <v>3</v>
      </c>
      <c r="R25">
        <v>2</v>
      </c>
      <c r="S25">
        <v>1</v>
      </c>
      <c r="T25">
        <v>3</v>
      </c>
      <c r="U25">
        <v>2</v>
      </c>
      <c r="V25">
        <v>2</v>
      </c>
      <c r="W25">
        <v>9</v>
      </c>
      <c r="Y25" s="25">
        <f>+Labs!R3</f>
        <v>15.17</v>
      </c>
      <c r="Z25" s="25">
        <f>+Labs!U3</f>
        <v>11.25</v>
      </c>
      <c r="AA25" s="3"/>
      <c r="AB25" s="27">
        <f t="shared" si="2"/>
        <v>13.609000000000002</v>
      </c>
    </row>
    <row r="26" spans="1:28">
      <c r="A26" t="s">
        <v>36</v>
      </c>
      <c r="B26" s="3" t="s">
        <v>63</v>
      </c>
      <c r="C26" s="3" t="s">
        <v>76</v>
      </c>
      <c r="D26" s="3">
        <v>3</v>
      </c>
      <c r="E26" s="3">
        <v>2.5</v>
      </c>
      <c r="F26" s="31">
        <f>7+2</f>
        <v>9</v>
      </c>
      <c r="G26" s="12">
        <f t="shared" si="3"/>
        <v>18.333333333333332</v>
      </c>
      <c r="H26" s="3"/>
      <c r="I26" s="17">
        <v>1</v>
      </c>
      <c r="J26" s="3">
        <v>1</v>
      </c>
      <c r="K26" s="3">
        <v>1</v>
      </c>
      <c r="L26" s="25">
        <f t="shared" si="0"/>
        <v>20</v>
      </c>
      <c r="M26" s="31">
        <v>13.5</v>
      </c>
      <c r="N26" s="36">
        <f t="shared" si="1"/>
        <v>15.333333333333334</v>
      </c>
      <c r="O26" s="25">
        <f t="shared" si="4"/>
        <v>18.833333333333332</v>
      </c>
      <c r="P26">
        <v>2</v>
      </c>
      <c r="Q26">
        <v>4</v>
      </c>
      <c r="R26">
        <v>3</v>
      </c>
      <c r="S26">
        <v>1</v>
      </c>
      <c r="T26">
        <v>3</v>
      </c>
      <c r="U26">
        <v>2</v>
      </c>
      <c r="V26">
        <v>2</v>
      </c>
      <c r="W26">
        <v>11</v>
      </c>
      <c r="Y26" s="25">
        <f>+Labs!R38</f>
        <v>17.116363636363637</v>
      </c>
      <c r="Z26" s="25">
        <f>+Labs!U38</f>
        <v>15.5</v>
      </c>
      <c r="AA26" s="3"/>
      <c r="AB26" s="27">
        <f t="shared" si="2"/>
        <v>14.623272727272729</v>
      </c>
    </row>
    <row r="27" spans="1:28">
      <c r="A27" t="s">
        <v>77</v>
      </c>
      <c r="B27" s="3" t="s">
        <v>78</v>
      </c>
      <c r="C27" s="3" t="s">
        <v>79</v>
      </c>
      <c r="D27" s="3">
        <v>3</v>
      </c>
      <c r="E27" s="3">
        <v>3</v>
      </c>
      <c r="F27" s="31">
        <f>7+1</f>
        <v>8</v>
      </c>
      <c r="G27" s="12">
        <f t="shared" si="3"/>
        <v>20</v>
      </c>
      <c r="H27" s="3"/>
      <c r="I27" s="17">
        <v>1</v>
      </c>
      <c r="J27" s="3">
        <v>1</v>
      </c>
      <c r="K27" s="3">
        <v>1</v>
      </c>
      <c r="L27" s="25">
        <f t="shared" si="0"/>
        <v>20</v>
      </c>
      <c r="M27" s="31">
        <v>13.5</v>
      </c>
      <c r="N27" s="36">
        <f t="shared" si="1"/>
        <v>15.541666666666666</v>
      </c>
      <c r="O27" s="25">
        <f t="shared" si="4"/>
        <v>19.666666666666668</v>
      </c>
      <c r="P27">
        <v>2</v>
      </c>
      <c r="Q27">
        <v>4</v>
      </c>
      <c r="R27">
        <v>4</v>
      </c>
      <c r="S27">
        <v>1</v>
      </c>
      <c r="T27">
        <v>3</v>
      </c>
      <c r="U27">
        <v>2</v>
      </c>
      <c r="V27">
        <v>2</v>
      </c>
      <c r="W27">
        <v>10</v>
      </c>
      <c r="Y27" s="25">
        <f>+Labs!R39</f>
        <v>20.92</v>
      </c>
      <c r="Z27" s="25">
        <f>+Labs!U39</f>
        <v>15.5</v>
      </c>
      <c r="AA27" s="3"/>
      <c r="AB27" s="27">
        <f t="shared" si="2"/>
        <v>15.350666666666669</v>
      </c>
    </row>
    <row r="28" spans="1:28">
      <c r="A28" t="s">
        <v>80</v>
      </c>
      <c r="B28" s="3" t="s">
        <v>81</v>
      </c>
      <c r="C28" s="3" t="s">
        <v>67</v>
      </c>
      <c r="D28" s="3">
        <v>3</v>
      </c>
      <c r="E28" s="3">
        <v>2</v>
      </c>
      <c r="F28" s="31">
        <f>9+2</f>
        <v>11</v>
      </c>
      <c r="G28" s="12">
        <f t="shared" si="3"/>
        <v>16.666666666666668</v>
      </c>
      <c r="H28" s="3"/>
      <c r="I28" s="17">
        <v>1</v>
      </c>
      <c r="J28" s="3">
        <v>1</v>
      </c>
      <c r="K28" s="3">
        <v>1</v>
      </c>
      <c r="L28" s="25">
        <f t="shared" si="0"/>
        <v>20</v>
      </c>
      <c r="M28" s="31">
        <v>8</v>
      </c>
      <c r="N28" s="36">
        <f t="shared" si="1"/>
        <v>12.312500000000002</v>
      </c>
      <c r="O28" s="25">
        <f t="shared" si="4"/>
        <v>20</v>
      </c>
      <c r="P28">
        <v>2</v>
      </c>
      <c r="Q28">
        <v>4</v>
      </c>
      <c r="R28">
        <v>4</v>
      </c>
      <c r="S28">
        <v>1</v>
      </c>
      <c r="T28">
        <v>3</v>
      </c>
      <c r="U28">
        <v>2</v>
      </c>
      <c r="V28">
        <v>2</v>
      </c>
      <c r="W28">
        <v>12</v>
      </c>
      <c r="Y28" s="25">
        <f>+Labs!R40</f>
        <v>14.56</v>
      </c>
      <c r="Z28" s="25">
        <f>+Labs!U40</f>
        <v>13.25</v>
      </c>
      <c r="AA28" s="3"/>
      <c r="AB28" s="27">
        <f t="shared" si="2"/>
        <v>12.670333333333335</v>
      </c>
    </row>
    <row r="29" spans="1:28">
      <c r="A29" t="s">
        <v>68</v>
      </c>
      <c r="B29" s="3" t="s">
        <v>69</v>
      </c>
      <c r="C29" s="3" t="s">
        <v>70</v>
      </c>
      <c r="D29" s="3">
        <v>2.5</v>
      </c>
      <c r="E29" s="3">
        <v>2</v>
      </c>
      <c r="F29" s="31">
        <f>7+2</f>
        <v>9</v>
      </c>
      <c r="G29" s="12">
        <f t="shared" si="3"/>
        <v>15</v>
      </c>
      <c r="H29" s="3"/>
      <c r="I29" s="17"/>
      <c r="J29" s="3">
        <v>1</v>
      </c>
      <c r="K29" s="3">
        <v>1</v>
      </c>
      <c r="L29" s="25">
        <f t="shared" si="0"/>
        <v>13.333333333333332</v>
      </c>
      <c r="M29" s="31">
        <v>7</v>
      </c>
      <c r="N29" s="36">
        <f t="shared" si="1"/>
        <v>12.208333333333334</v>
      </c>
      <c r="O29" s="25">
        <f t="shared" si="4"/>
        <v>18.333333333333332</v>
      </c>
      <c r="P29">
        <v>1</v>
      </c>
      <c r="Q29">
        <v>4</v>
      </c>
      <c r="R29">
        <v>4</v>
      </c>
      <c r="S29">
        <v>1</v>
      </c>
      <c r="T29">
        <v>3</v>
      </c>
      <c r="U29">
        <v>2</v>
      </c>
      <c r="V29">
        <v>2</v>
      </c>
      <c r="W29">
        <v>8</v>
      </c>
      <c r="Y29" s="25">
        <f>+Labs!R41</f>
        <v>17.736666666666665</v>
      </c>
      <c r="Z29" s="25">
        <f>+Labs!U41</f>
        <v>16.5</v>
      </c>
      <c r="AA29" s="3"/>
      <c r="AB29" s="27">
        <f t="shared" si="2"/>
        <v>12.347333333333333</v>
      </c>
    </row>
    <row r="30" spans="1:28">
      <c r="A30" t="s">
        <v>262</v>
      </c>
      <c r="B30" s="3" t="s">
        <v>263</v>
      </c>
      <c r="C30" s="3" t="s">
        <v>264</v>
      </c>
      <c r="D30" s="3">
        <v>3</v>
      </c>
      <c r="E30" s="3">
        <v>2</v>
      </c>
      <c r="F30" s="31">
        <f>12+2+1</f>
        <v>15</v>
      </c>
      <c r="G30" s="12">
        <f t="shared" si="3"/>
        <v>16.666666666666668</v>
      </c>
      <c r="H30" s="3"/>
      <c r="I30" s="17">
        <v>1</v>
      </c>
      <c r="J30" s="3">
        <v>1</v>
      </c>
      <c r="K30" s="3">
        <v>1</v>
      </c>
      <c r="L30" s="25">
        <f t="shared" si="0"/>
        <v>20</v>
      </c>
      <c r="M30" s="31">
        <v>13.5</v>
      </c>
      <c r="N30" s="36">
        <f t="shared" si="1"/>
        <v>14.875</v>
      </c>
      <c r="O30" s="25">
        <f t="shared" si="4"/>
        <v>17</v>
      </c>
      <c r="P30">
        <v>1</v>
      </c>
      <c r="Q30">
        <v>3</v>
      </c>
      <c r="R30">
        <v>3</v>
      </c>
      <c r="S30">
        <v>1</v>
      </c>
      <c r="T30">
        <v>3</v>
      </c>
      <c r="U30">
        <v>2</v>
      </c>
      <c r="V30">
        <v>2</v>
      </c>
      <c r="W30">
        <v>12</v>
      </c>
      <c r="Y30" s="25">
        <f>+Labs!R4</f>
        <v>19</v>
      </c>
      <c r="Z30" s="25">
        <f>+Labs!U4</f>
        <v>15.5</v>
      </c>
      <c r="AA30" s="3"/>
      <c r="AB30" s="27">
        <f t="shared" si="2"/>
        <v>15.933333333333334</v>
      </c>
    </row>
    <row r="31" spans="1:28">
      <c r="A31" t="s">
        <v>265</v>
      </c>
      <c r="B31" s="3" t="s">
        <v>266</v>
      </c>
      <c r="C31" s="3" t="s">
        <v>267</v>
      </c>
      <c r="D31" s="3">
        <v>3</v>
      </c>
      <c r="E31" s="3">
        <v>2.5</v>
      </c>
      <c r="F31" s="31">
        <f>14+2</f>
        <v>16</v>
      </c>
      <c r="G31" s="12">
        <f t="shared" si="3"/>
        <v>18.333333333333332</v>
      </c>
      <c r="H31" s="3"/>
      <c r="I31" s="17">
        <v>1</v>
      </c>
      <c r="J31" s="3">
        <v>1</v>
      </c>
      <c r="K31" s="3">
        <v>1</v>
      </c>
      <c r="L31" s="25">
        <f t="shared" si="0"/>
        <v>20</v>
      </c>
      <c r="M31" s="31">
        <v>12</v>
      </c>
      <c r="N31" s="36">
        <f t="shared" si="1"/>
        <v>14.625</v>
      </c>
      <c r="O31" s="25">
        <f t="shared" si="4"/>
        <v>19</v>
      </c>
      <c r="P31">
        <v>2</v>
      </c>
      <c r="Q31">
        <v>4</v>
      </c>
      <c r="R31">
        <v>3</v>
      </c>
      <c r="S31">
        <v>1</v>
      </c>
      <c r="T31">
        <v>3</v>
      </c>
      <c r="U31">
        <v>2</v>
      </c>
      <c r="V31">
        <v>2</v>
      </c>
      <c r="W31">
        <v>12</v>
      </c>
      <c r="Y31" s="25">
        <f>+Labs!R42</f>
        <v>18.116363636363637</v>
      </c>
      <c r="Z31" s="25">
        <f>+Labs!U42</f>
        <v>15.5</v>
      </c>
      <c r="AA31" s="3"/>
      <c r="AB31" s="27">
        <f t="shared" si="2"/>
        <v>15.789939393939395</v>
      </c>
    </row>
    <row r="32" spans="1:28">
      <c r="A32" t="s">
        <v>268</v>
      </c>
      <c r="B32" s="3" t="s">
        <v>269</v>
      </c>
      <c r="C32" s="3" t="s">
        <v>270</v>
      </c>
      <c r="D32" s="3">
        <v>3</v>
      </c>
      <c r="E32" s="3">
        <v>2</v>
      </c>
      <c r="F32" s="31">
        <f>11</f>
        <v>11</v>
      </c>
      <c r="G32" s="12">
        <f t="shared" si="3"/>
        <v>16.666666666666668</v>
      </c>
      <c r="H32" s="3"/>
      <c r="I32" s="17">
        <v>1</v>
      </c>
      <c r="J32" s="3">
        <v>1</v>
      </c>
      <c r="K32" s="3">
        <v>1</v>
      </c>
      <c r="L32" s="25">
        <f t="shared" si="0"/>
        <v>20</v>
      </c>
      <c r="M32" s="31">
        <v>15</v>
      </c>
      <c r="N32" s="36">
        <f t="shared" si="1"/>
        <v>15.437499999999998</v>
      </c>
      <c r="O32" s="25">
        <f t="shared" si="4"/>
        <v>15</v>
      </c>
      <c r="P32">
        <v>1</v>
      </c>
      <c r="Q32">
        <v>3</v>
      </c>
      <c r="R32">
        <v>2.5</v>
      </c>
      <c r="S32">
        <v>1</v>
      </c>
      <c r="T32">
        <v>3</v>
      </c>
      <c r="U32">
        <v>1.5</v>
      </c>
      <c r="V32">
        <v>1.5</v>
      </c>
      <c r="W32">
        <v>9</v>
      </c>
      <c r="Y32" s="25">
        <f>+Labs!R43</f>
        <v>6.6800000000000006</v>
      </c>
      <c r="Z32" s="25">
        <f>+Labs!U43</f>
        <v>16.75</v>
      </c>
      <c r="AA32" s="3"/>
      <c r="AB32" s="27">
        <f t="shared" si="2"/>
        <v>13.044333333333334</v>
      </c>
    </row>
    <row r="33" spans="1:28">
      <c r="A33" t="s">
        <v>271</v>
      </c>
      <c r="B33" s="3" t="s">
        <v>272</v>
      </c>
      <c r="C33" s="3" t="s">
        <v>273</v>
      </c>
      <c r="D33" s="3">
        <v>3</v>
      </c>
      <c r="E33" s="3">
        <v>3</v>
      </c>
      <c r="F33" s="31">
        <f>10+2</f>
        <v>12</v>
      </c>
      <c r="G33" s="12">
        <f t="shared" si="3"/>
        <v>20</v>
      </c>
      <c r="H33" s="3"/>
      <c r="I33" s="17">
        <v>1</v>
      </c>
      <c r="J33" s="3">
        <v>1</v>
      </c>
      <c r="K33" s="3">
        <v>1</v>
      </c>
      <c r="L33" s="25">
        <f t="shared" si="0"/>
        <v>20</v>
      </c>
      <c r="M33" s="31">
        <v>1.5</v>
      </c>
      <c r="N33" s="36">
        <f t="shared" si="1"/>
        <v>9.5416666666666679</v>
      </c>
      <c r="O33" s="25">
        <f t="shared" si="4"/>
        <v>18.666666666666668</v>
      </c>
      <c r="P33">
        <v>1</v>
      </c>
      <c r="Q33">
        <v>4</v>
      </c>
      <c r="R33">
        <v>4</v>
      </c>
      <c r="S33">
        <v>1</v>
      </c>
      <c r="T33">
        <v>3</v>
      </c>
      <c r="U33">
        <v>2</v>
      </c>
      <c r="V33">
        <v>2</v>
      </c>
      <c r="W33">
        <v>10</v>
      </c>
      <c r="Y33" s="25">
        <f>+Labs!R44</f>
        <v>17</v>
      </c>
      <c r="Z33" s="25">
        <f>+Labs!U44</f>
        <v>16.5</v>
      </c>
      <c r="AA33" s="3"/>
      <c r="AB33" s="27">
        <f t="shared" si="2"/>
        <v>11.766666666666667</v>
      </c>
    </row>
    <row r="34" spans="1:28">
      <c r="A34" t="s">
        <v>274</v>
      </c>
      <c r="B34" s="3" t="s">
        <v>275</v>
      </c>
      <c r="C34" s="3" t="s">
        <v>276</v>
      </c>
      <c r="D34" s="3">
        <v>3</v>
      </c>
      <c r="E34" s="3">
        <v>2</v>
      </c>
      <c r="F34" s="31">
        <f>8+2</f>
        <v>10</v>
      </c>
      <c r="G34" s="12">
        <f t="shared" si="3"/>
        <v>16.666666666666668</v>
      </c>
      <c r="H34" s="3"/>
      <c r="I34" s="17">
        <v>1</v>
      </c>
      <c r="J34" s="3">
        <v>0.5</v>
      </c>
      <c r="K34" s="3">
        <v>1</v>
      </c>
      <c r="L34" s="25">
        <f t="shared" si="0"/>
        <v>16.666666666666668</v>
      </c>
      <c r="M34" s="31">
        <v>13.5</v>
      </c>
      <c r="N34" s="36">
        <f t="shared" si="1"/>
        <v>15.020833333333334</v>
      </c>
      <c r="O34" s="25">
        <f t="shared" si="4"/>
        <v>15.333333333333334</v>
      </c>
      <c r="P34">
        <v>1</v>
      </c>
      <c r="Q34">
        <v>3</v>
      </c>
      <c r="R34">
        <v>2.5</v>
      </c>
      <c r="S34">
        <v>1</v>
      </c>
      <c r="T34">
        <v>3</v>
      </c>
      <c r="U34">
        <v>1.5</v>
      </c>
      <c r="V34">
        <v>1.5</v>
      </c>
      <c r="W34">
        <v>11</v>
      </c>
      <c r="Y34" s="25">
        <f>+Labs!R45</f>
        <v>17.52</v>
      </c>
      <c r="Z34" s="25">
        <f>+Labs!U45</f>
        <v>17.75</v>
      </c>
      <c r="AA34" s="3"/>
      <c r="AB34" s="27">
        <f t="shared" si="2"/>
        <v>14.529</v>
      </c>
    </row>
    <row r="35" spans="1:28">
      <c r="A35" t="s">
        <v>74</v>
      </c>
      <c r="B35" s="3" t="s">
        <v>75</v>
      </c>
      <c r="C35" s="3" t="s">
        <v>90</v>
      </c>
      <c r="D35" s="3">
        <v>2</v>
      </c>
      <c r="E35" s="3">
        <v>2</v>
      </c>
      <c r="F35" s="31">
        <f>7+1</f>
        <v>8</v>
      </c>
      <c r="G35" s="12">
        <f t="shared" si="3"/>
        <v>13.333333333333334</v>
      </c>
      <c r="H35" s="3"/>
      <c r="I35" s="17">
        <v>1</v>
      </c>
      <c r="J35" s="3">
        <v>1</v>
      </c>
      <c r="K35" s="3">
        <v>1</v>
      </c>
      <c r="L35" s="25">
        <f t="shared" si="0"/>
        <v>20</v>
      </c>
      <c r="M35" s="31">
        <v>9.5</v>
      </c>
      <c r="N35" s="36">
        <f t="shared" si="1"/>
        <v>12.458333333333332</v>
      </c>
      <c r="O35" s="25">
        <f t="shared" si="4"/>
        <v>16.833333333333332</v>
      </c>
      <c r="P35">
        <v>1</v>
      </c>
      <c r="Q35">
        <v>4</v>
      </c>
      <c r="R35">
        <v>3</v>
      </c>
      <c r="S35">
        <v>1</v>
      </c>
      <c r="T35">
        <v>2</v>
      </c>
      <c r="U35">
        <v>2</v>
      </c>
      <c r="V35">
        <v>2</v>
      </c>
      <c r="W35">
        <v>11</v>
      </c>
      <c r="Y35" s="25">
        <f>+Labs!R5</f>
        <v>15.796363636363637</v>
      </c>
      <c r="Z35" s="25">
        <f>+Labs!U5</f>
        <v>14</v>
      </c>
      <c r="AA35" s="3"/>
      <c r="AB35" s="27">
        <f t="shared" si="2"/>
        <v>12.359272727272728</v>
      </c>
    </row>
    <row r="36" spans="1:28">
      <c r="A36" t="s">
        <v>91</v>
      </c>
      <c r="B36" s="3" t="s">
        <v>92</v>
      </c>
      <c r="C36" s="3" t="s">
        <v>93</v>
      </c>
      <c r="D36" s="3">
        <v>3</v>
      </c>
      <c r="E36" s="3">
        <v>2.5</v>
      </c>
      <c r="F36" s="31">
        <f>10+2+1</f>
        <v>13</v>
      </c>
      <c r="G36" s="12">
        <f t="shared" si="3"/>
        <v>18.333333333333332</v>
      </c>
      <c r="H36" s="3"/>
      <c r="I36" s="17">
        <v>1</v>
      </c>
      <c r="J36" s="3">
        <v>1</v>
      </c>
      <c r="K36" s="3">
        <v>1</v>
      </c>
      <c r="L36" s="25">
        <f t="shared" si="0"/>
        <v>20</v>
      </c>
      <c r="M36" s="31">
        <v>15</v>
      </c>
      <c r="N36" s="36">
        <f t="shared" si="1"/>
        <v>15.625</v>
      </c>
      <c r="O36" s="25">
        <f t="shared" si="4"/>
        <v>17</v>
      </c>
      <c r="P36">
        <v>1</v>
      </c>
      <c r="Q36">
        <v>3</v>
      </c>
      <c r="R36">
        <v>3</v>
      </c>
      <c r="S36">
        <v>1</v>
      </c>
      <c r="T36">
        <v>3</v>
      </c>
      <c r="U36">
        <v>2</v>
      </c>
      <c r="V36">
        <v>2</v>
      </c>
      <c r="W36">
        <v>12</v>
      </c>
      <c r="Y36" s="25">
        <f>+Labs!R6</f>
        <v>19</v>
      </c>
      <c r="Z36" s="25">
        <f>+Labs!U6</f>
        <v>15.5</v>
      </c>
      <c r="AA36" s="3"/>
      <c r="AB36" s="27">
        <f t="shared" si="2"/>
        <v>16.066666666666666</v>
      </c>
    </row>
    <row r="37" spans="1:28">
      <c r="A37" t="s">
        <v>94</v>
      </c>
      <c r="B37" s="3" t="s">
        <v>95</v>
      </c>
      <c r="C37" s="3" t="s">
        <v>96</v>
      </c>
      <c r="D37" s="3">
        <v>3</v>
      </c>
      <c r="E37" s="3">
        <v>2.5</v>
      </c>
      <c r="F37" s="31">
        <f>6+2</f>
        <v>8</v>
      </c>
      <c r="G37" s="12">
        <f t="shared" si="3"/>
        <v>18.333333333333332</v>
      </c>
      <c r="H37" s="3"/>
      <c r="I37" s="17">
        <v>1</v>
      </c>
      <c r="J37" s="3">
        <v>1</v>
      </c>
      <c r="K37" s="3">
        <v>1</v>
      </c>
      <c r="L37" s="25">
        <f t="shared" si="0"/>
        <v>20</v>
      </c>
      <c r="M37" s="31">
        <v>8</v>
      </c>
      <c r="N37" s="36">
        <f t="shared" si="1"/>
        <v>11.291666666666668</v>
      </c>
      <c r="O37" s="25">
        <f t="shared" si="4"/>
        <v>17.166666666666668</v>
      </c>
      <c r="P37">
        <v>1</v>
      </c>
      <c r="Q37">
        <v>4</v>
      </c>
      <c r="R37">
        <v>3</v>
      </c>
      <c r="S37">
        <v>1</v>
      </c>
      <c r="T37">
        <v>3</v>
      </c>
      <c r="U37">
        <v>1.5</v>
      </c>
      <c r="V37">
        <v>2</v>
      </c>
      <c r="W37">
        <v>10</v>
      </c>
      <c r="Y37" s="25">
        <f>+Labs!R46</f>
        <v>16.52</v>
      </c>
      <c r="Z37" s="25">
        <f>+Labs!U46</f>
        <v>12</v>
      </c>
      <c r="AA37" s="3"/>
      <c r="AB37" s="27">
        <f t="shared" si="2"/>
        <v>12.137333333333334</v>
      </c>
    </row>
    <row r="38" spans="1:28">
      <c r="A38" t="s">
        <v>97</v>
      </c>
      <c r="B38" s="3" t="s">
        <v>98</v>
      </c>
      <c r="C38" s="3" t="s">
        <v>99</v>
      </c>
      <c r="D38" s="3">
        <v>3</v>
      </c>
      <c r="E38" s="3">
        <v>2</v>
      </c>
      <c r="F38" s="31">
        <f>7+2+1</f>
        <v>10</v>
      </c>
      <c r="G38" s="12">
        <f t="shared" si="3"/>
        <v>16.666666666666668</v>
      </c>
      <c r="H38" s="3"/>
      <c r="I38" s="17">
        <v>1</v>
      </c>
      <c r="J38" s="3">
        <v>1</v>
      </c>
      <c r="K38" s="3">
        <v>1</v>
      </c>
      <c r="L38" s="25">
        <f t="shared" si="0"/>
        <v>20</v>
      </c>
      <c r="M38" s="31">
        <v>8</v>
      </c>
      <c r="N38" s="36">
        <f t="shared" si="1"/>
        <v>12.833333333333334</v>
      </c>
      <c r="O38" s="25">
        <f t="shared" si="4"/>
        <v>18.833333333333332</v>
      </c>
      <c r="P38">
        <v>1</v>
      </c>
      <c r="Q38">
        <v>4</v>
      </c>
      <c r="R38">
        <v>4</v>
      </c>
      <c r="S38">
        <v>1</v>
      </c>
      <c r="T38">
        <v>3</v>
      </c>
      <c r="U38">
        <v>2</v>
      </c>
      <c r="V38">
        <v>2</v>
      </c>
      <c r="W38">
        <v>11</v>
      </c>
      <c r="Y38" s="25">
        <f>+Labs!R47</f>
        <v>19</v>
      </c>
      <c r="Z38" s="25">
        <f>+Labs!U47</f>
        <v>16.5</v>
      </c>
      <c r="AA38" s="3"/>
      <c r="AB38" s="27">
        <f t="shared" si="2"/>
        <v>13.566666666666668</v>
      </c>
    </row>
    <row r="39" spans="1:28">
      <c r="A39" t="s">
        <v>100</v>
      </c>
      <c r="B39" s="3" t="s">
        <v>101</v>
      </c>
      <c r="C39" s="3" t="s">
        <v>244</v>
      </c>
      <c r="D39" s="3">
        <v>3</v>
      </c>
      <c r="E39" s="3">
        <v>3</v>
      </c>
      <c r="F39" s="31">
        <f>10+2</f>
        <v>12</v>
      </c>
      <c r="G39" s="12">
        <f t="shared" si="3"/>
        <v>20</v>
      </c>
      <c r="H39" s="3"/>
      <c r="I39" s="17"/>
      <c r="J39" s="3">
        <v>1</v>
      </c>
      <c r="K39" s="3">
        <v>1</v>
      </c>
      <c r="L39" s="25">
        <f t="shared" si="0"/>
        <v>13.333333333333332</v>
      </c>
      <c r="M39" s="31">
        <v>11</v>
      </c>
      <c r="N39" s="36">
        <f t="shared" si="1"/>
        <v>13.020833333333334</v>
      </c>
      <c r="O39" s="25">
        <f t="shared" si="4"/>
        <v>16.833333333333332</v>
      </c>
      <c r="P39">
        <v>1</v>
      </c>
      <c r="Q39">
        <v>4</v>
      </c>
      <c r="R39">
        <v>3</v>
      </c>
      <c r="S39">
        <v>1</v>
      </c>
      <c r="T39">
        <v>3</v>
      </c>
      <c r="U39">
        <v>1.5</v>
      </c>
      <c r="V39">
        <v>2</v>
      </c>
      <c r="W39">
        <v>8</v>
      </c>
      <c r="Y39" s="25">
        <f>+Labs!R7</f>
        <v>10.418787878787878</v>
      </c>
      <c r="Z39" s="25">
        <f>+Labs!U7</f>
        <v>13.25</v>
      </c>
      <c r="AA39" s="3"/>
      <c r="AB39" s="27">
        <f t="shared" si="2"/>
        <v>12.458757575757577</v>
      </c>
    </row>
    <row r="40" spans="1:28">
      <c r="A40" t="s">
        <v>245</v>
      </c>
      <c r="B40" s="3" t="s">
        <v>246</v>
      </c>
      <c r="C40" s="3" t="s">
        <v>247</v>
      </c>
      <c r="D40" s="3">
        <v>3</v>
      </c>
      <c r="E40" s="3">
        <v>2</v>
      </c>
      <c r="F40" s="31">
        <f>6+1</f>
        <v>7</v>
      </c>
      <c r="G40" s="12">
        <f t="shared" si="3"/>
        <v>16.666666666666668</v>
      </c>
      <c r="H40" s="3"/>
      <c r="I40" s="17">
        <v>1</v>
      </c>
      <c r="J40" s="3">
        <v>1</v>
      </c>
      <c r="K40" s="3">
        <v>1</v>
      </c>
      <c r="L40" s="25">
        <f t="shared" si="0"/>
        <v>20</v>
      </c>
      <c r="M40" s="31">
        <v>13.5</v>
      </c>
      <c r="N40" s="36">
        <f t="shared" si="1"/>
        <v>14.416666666666668</v>
      </c>
      <c r="O40" s="25">
        <f t="shared" si="4"/>
        <v>16.666666666666668</v>
      </c>
      <c r="P40">
        <v>1</v>
      </c>
      <c r="Q40">
        <v>4</v>
      </c>
      <c r="R40">
        <v>3</v>
      </c>
      <c r="S40">
        <v>1</v>
      </c>
      <c r="T40">
        <v>2</v>
      </c>
      <c r="U40">
        <v>2</v>
      </c>
      <c r="V40">
        <v>2</v>
      </c>
      <c r="W40">
        <v>10</v>
      </c>
      <c r="Y40" s="25">
        <f>+Labs!R8</f>
        <v>17.2</v>
      </c>
      <c r="Z40" s="25">
        <f>+Labs!U8</f>
        <v>14</v>
      </c>
      <c r="AA40" s="3"/>
      <c r="AB40" s="27">
        <f t="shared" si="2"/>
        <v>13.79</v>
      </c>
    </row>
    <row r="41" spans="1:28">
      <c r="A41" t="s">
        <v>248</v>
      </c>
      <c r="B41" s="3" t="s">
        <v>249</v>
      </c>
      <c r="C41" s="3" t="s">
        <v>250</v>
      </c>
      <c r="D41" s="3">
        <v>3</v>
      </c>
      <c r="E41" s="3">
        <v>2</v>
      </c>
      <c r="F41" s="31">
        <f>12+2</f>
        <v>14</v>
      </c>
      <c r="G41" s="12">
        <f t="shared" si="3"/>
        <v>16.666666666666668</v>
      </c>
      <c r="H41" s="3"/>
      <c r="I41" s="17">
        <v>1</v>
      </c>
      <c r="J41" s="3">
        <v>1</v>
      </c>
      <c r="K41" s="3">
        <v>1</v>
      </c>
      <c r="L41" s="25">
        <f t="shared" si="0"/>
        <v>20</v>
      </c>
      <c r="M41" s="31">
        <v>8</v>
      </c>
      <c r="N41" s="36">
        <f t="shared" si="1"/>
        <v>12.125</v>
      </c>
      <c r="O41" s="25">
        <f t="shared" si="4"/>
        <v>17</v>
      </c>
      <c r="P41">
        <v>1</v>
      </c>
      <c r="Q41">
        <v>3</v>
      </c>
      <c r="R41">
        <v>3</v>
      </c>
      <c r="S41">
        <v>1</v>
      </c>
      <c r="T41">
        <v>3</v>
      </c>
      <c r="U41">
        <v>2</v>
      </c>
      <c r="V41">
        <v>2</v>
      </c>
      <c r="W41">
        <v>12</v>
      </c>
      <c r="Y41" s="25">
        <f>+Labs!R9</f>
        <v>17.560000000000002</v>
      </c>
      <c r="Z41" s="25">
        <f>+Labs!U9</f>
        <v>15.5</v>
      </c>
      <c r="AA41" s="3"/>
      <c r="AB41" s="27">
        <f t="shared" si="2"/>
        <v>13.795333333333335</v>
      </c>
    </row>
    <row r="42" spans="1:28">
      <c r="A42" t="s">
        <v>251</v>
      </c>
      <c r="B42" s="3" t="s">
        <v>252</v>
      </c>
      <c r="C42" s="3" t="s">
        <v>253</v>
      </c>
      <c r="D42" s="3">
        <v>2</v>
      </c>
      <c r="E42" s="3">
        <v>2.5</v>
      </c>
      <c r="F42" s="31">
        <f>14+2+1</f>
        <v>17</v>
      </c>
      <c r="G42" s="12">
        <f t="shared" si="3"/>
        <v>15</v>
      </c>
      <c r="H42" s="3"/>
      <c r="I42" s="17">
        <v>1</v>
      </c>
      <c r="J42" s="3">
        <v>1</v>
      </c>
      <c r="K42" s="3">
        <v>1</v>
      </c>
      <c r="L42" s="25">
        <f t="shared" si="0"/>
        <v>20</v>
      </c>
      <c r="M42" s="31">
        <v>13</v>
      </c>
      <c r="N42" s="36">
        <f t="shared" si="1"/>
        <v>13.395833333333332</v>
      </c>
      <c r="O42" s="25">
        <f t="shared" si="4"/>
        <v>14.333333333333334</v>
      </c>
      <c r="P42">
        <v>1</v>
      </c>
      <c r="Q42">
        <v>3</v>
      </c>
      <c r="R42">
        <v>4</v>
      </c>
      <c r="S42">
        <v>1</v>
      </c>
      <c r="T42">
        <v>2</v>
      </c>
      <c r="U42">
        <v>1</v>
      </c>
      <c r="V42">
        <v>1</v>
      </c>
      <c r="W42">
        <v>8</v>
      </c>
      <c r="Y42" s="25">
        <f>+Labs!R48</f>
        <v>17.42909090909091</v>
      </c>
      <c r="Z42" s="25">
        <f>+Labs!U48</f>
        <v>13.25</v>
      </c>
      <c r="AA42" s="3"/>
      <c r="AB42" s="27">
        <f t="shared" si="2"/>
        <v>15.294151515151515</v>
      </c>
    </row>
    <row r="43" spans="1:28">
      <c r="A43" t="s">
        <v>254</v>
      </c>
      <c r="B43" s="3" t="s">
        <v>255</v>
      </c>
      <c r="C43" s="3" t="s">
        <v>54</v>
      </c>
      <c r="D43" s="3">
        <v>3</v>
      </c>
      <c r="E43" s="3">
        <v>3</v>
      </c>
      <c r="F43" s="31">
        <f>12+2+1</f>
        <v>15</v>
      </c>
      <c r="G43" s="12">
        <f t="shared" si="3"/>
        <v>20</v>
      </c>
      <c r="H43" s="3"/>
      <c r="I43" s="17">
        <v>1</v>
      </c>
      <c r="J43" s="3">
        <v>1</v>
      </c>
      <c r="K43" s="3">
        <v>1</v>
      </c>
      <c r="L43" s="25">
        <f t="shared" ref="L43:L74" si="5">SUM(H43:K43)/3*20</f>
        <v>20</v>
      </c>
      <c r="M43" s="31">
        <v>7</v>
      </c>
      <c r="N43" s="36">
        <f t="shared" ref="N43:N74" si="6">+(M43*0.2+O43*0.1+Z43*0.1)/0.4</f>
        <v>11.583333333333334</v>
      </c>
      <c r="O43" s="25">
        <f t="shared" si="4"/>
        <v>16.833333333333332</v>
      </c>
      <c r="P43">
        <v>1</v>
      </c>
      <c r="Q43">
        <v>3</v>
      </c>
      <c r="R43">
        <v>3</v>
      </c>
      <c r="S43">
        <v>1</v>
      </c>
      <c r="T43">
        <v>3</v>
      </c>
      <c r="U43">
        <v>2</v>
      </c>
      <c r="V43">
        <v>2</v>
      </c>
      <c r="W43">
        <v>11</v>
      </c>
      <c r="Y43" s="25">
        <f>+Labs!R10</f>
        <v>17.560000000000002</v>
      </c>
      <c r="Z43" s="25">
        <f>+Labs!U10</f>
        <v>15.5</v>
      </c>
      <c r="AA43" s="3"/>
      <c r="AB43" s="27">
        <f t="shared" ref="AB43:AB78" si="7">+F43*0.2+G43*0.05+M43*0.3+L43*0.05+O43*0.1+Y43*0.2+Z43*0.1</f>
        <v>13.845333333333334</v>
      </c>
    </row>
    <row r="44" spans="1:28">
      <c r="A44" t="s">
        <v>55</v>
      </c>
      <c r="B44" s="3" t="s">
        <v>56</v>
      </c>
      <c r="C44" s="3" t="s">
        <v>57</v>
      </c>
      <c r="D44" s="3">
        <v>3</v>
      </c>
      <c r="E44" s="3">
        <v>3</v>
      </c>
      <c r="F44" s="31">
        <f>12+2</f>
        <v>14</v>
      </c>
      <c r="G44" s="12">
        <f t="shared" si="3"/>
        <v>20</v>
      </c>
      <c r="H44" s="3"/>
      <c r="I44" s="17">
        <v>1</v>
      </c>
      <c r="J44" s="3">
        <v>1</v>
      </c>
      <c r="K44" s="3">
        <v>1</v>
      </c>
      <c r="L44" s="25">
        <f t="shared" si="5"/>
        <v>20</v>
      </c>
      <c r="M44" s="31">
        <v>13.5</v>
      </c>
      <c r="N44" s="36">
        <f t="shared" si="6"/>
        <v>14</v>
      </c>
      <c r="O44" s="25">
        <f t="shared" si="4"/>
        <v>17</v>
      </c>
      <c r="P44">
        <v>1</v>
      </c>
      <c r="Q44">
        <v>3</v>
      </c>
      <c r="R44">
        <v>3</v>
      </c>
      <c r="S44">
        <v>1</v>
      </c>
      <c r="T44">
        <v>3</v>
      </c>
      <c r="U44">
        <v>2</v>
      </c>
      <c r="V44">
        <v>2</v>
      </c>
      <c r="W44">
        <v>12</v>
      </c>
      <c r="Y44" s="25">
        <f>+Labs!R11</f>
        <v>18.16</v>
      </c>
      <c r="Z44" s="25">
        <f>+Labs!U11</f>
        <v>12</v>
      </c>
      <c r="AA44" s="3"/>
      <c r="AB44" s="27">
        <f t="shared" si="7"/>
        <v>15.382000000000001</v>
      </c>
    </row>
    <row r="45" spans="1:28">
      <c r="A45" t="s">
        <v>58</v>
      </c>
      <c r="B45" s="3" t="s">
        <v>59</v>
      </c>
      <c r="C45" s="3" t="s">
        <v>60</v>
      </c>
      <c r="D45" s="3">
        <v>2.5</v>
      </c>
      <c r="E45" s="3">
        <v>2</v>
      </c>
      <c r="F45" s="31">
        <f>0+2</f>
        <v>2</v>
      </c>
      <c r="G45" s="12">
        <f t="shared" si="3"/>
        <v>15</v>
      </c>
      <c r="H45" s="3"/>
      <c r="I45" s="17">
        <v>1</v>
      </c>
      <c r="J45" s="3">
        <v>1</v>
      </c>
      <c r="K45" s="3">
        <v>1</v>
      </c>
      <c r="L45" s="25">
        <f t="shared" si="5"/>
        <v>20</v>
      </c>
      <c r="M45" s="31">
        <v>8</v>
      </c>
      <c r="N45" s="36">
        <f t="shared" si="6"/>
        <v>12.312500000000002</v>
      </c>
      <c r="O45" s="25">
        <f t="shared" si="4"/>
        <v>20</v>
      </c>
      <c r="P45">
        <v>2</v>
      </c>
      <c r="Q45">
        <v>4</v>
      </c>
      <c r="R45">
        <v>4</v>
      </c>
      <c r="S45">
        <v>1</v>
      </c>
      <c r="T45">
        <v>3</v>
      </c>
      <c r="U45">
        <v>2</v>
      </c>
      <c r="V45">
        <v>2</v>
      </c>
      <c r="W45">
        <v>12</v>
      </c>
      <c r="Y45" s="25">
        <f>+Labs!R49</f>
        <v>18.52</v>
      </c>
      <c r="Z45" s="25">
        <f>+Labs!U49</f>
        <v>13.25</v>
      </c>
      <c r="AA45" s="3">
        <v>8</v>
      </c>
      <c r="AB45" s="27">
        <f t="shared" si="7"/>
        <v>11.579000000000001</v>
      </c>
    </row>
    <row r="46" spans="1:28">
      <c r="A46" t="s">
        <v>61</v>
      </c>
      <c r="B46" s="3" t="s">
        <v>62</v>
      </c>
      <c r="C46" s="3" t="s">
        <v>138</v>
      </c>
      <c r="D46" s="3"/>
      <c r="E46" s="3">
        <v>2.5</v>
      </c>
      <c r="F46" s="31">
        <f>5+2</f>
        <v>7</v>
      </c>
      <c r="G46" s="12">
        <f t="shared" si="3"/>
        <v>8.3333333333333339</v>
      </c>
      <c r="H46" s="3"/>
      <c r="I46" s="17">
        <v>1</v>
      </c>
      <c r="J46" s="3">
        <v>1</v>
      </c>
      <c r="K46" s="3">
        <v>1</v>
      </c>
      <c r="L46" s="25">
        <f t="shared" si="5"/>
        <v>20</v>
      </c>
      <c r="M46" s="31">
        <v>3</v>
      </c>
      <c r="N46" s="36">
        <f t="shared" si="6"/>
        <v>8.625</v>
      </c>
      <c r="O46" s="25">
        <f t="shared" si="4"/>
        <v>15.5</v>
      </c>
      <c r="P46">
        <v>1</v>
      </c>
      <c r="Q46">
        <v>3</v>
      </c>
      <c r="R46">
        <v>2</v>
      </c>
      <c r="S46">
        <v>1</v>
      </c>
      <c r="T46">
        <v>3</v>
      </c>
      <c r="U46">
        <v>2</v>
      </c>
      <c r="V46">
        <v>2</v>
      </c>
      <c r="W46">
        <v>9</v>
      </c>
      <c r="Y46" s="25">
        <f>+Labs!R12</f>
        <v>9.3954545454545446</v>
      </c>
      <c r="Z46" s="25">
        <f>+Labs!U12</f>
        <v>13</v>
      </c>
      <c r="AA46" s="3">
        <v>8</v>
      </c>
      <c r="AB46" s="27">
        <f t="shared" si="7"/>
        <v>8.4457575757575754</v>
      </c>
    </row>
    <row r="47" spans="1:28">
      <c r="A47" t="s">
        <v>139</v>
      </c>
      <c r="B47" s="3" t="s">
        <v>140</v>
      </c>
      <c r="C47" s="3" t="s">
        <v>141</v>
      </c>
      <c r="D47" s="3">
        <v>3</v>
      </c>
      <c r="E47" s="3">
        <v>2</v>
      </c>
      <c r="F47" s="31">
        <f>7+2</f>
        <v>9</v>
      </c>
      <c r="G47" s="12">
        <f t="shared" si="3"/>
        <v>16.666666666666668</v>
      </c>
      <c r="H47" s="3"/>
      <c r="I47" s="17">
        <v>1</v>
      </c>
      <c r="J47" s="3">
        <v>1</v>
      </c>
      <c r="K47" s="3">
        <v>1</v>
      </c>
      <c r="L47" s="25">
        <f t="shared" si="5"/>
        <v>20</v>
      </c>
      <c r="M47" s="31">
        <v>11</v>
      </c>
      <c r="N47" s="36">
        <f t="shared" si="6"/>
        <v>13.125000000000002</v>
      </c>
      <c r="O47" s="25">
        <f t="shared" si="4"/>
        <v>16.5</v>
      </c>
      <c r="P47">
        <v>1</v>
      </c>
      <c r="Q47">
        <v>4</v>
      </c>
      <c r="R47">
        <v>3</v>
      </c>
      <c r="S47">
        <v>1</v>
      </c>
      <c r="T47">
        <v>2</v>
      </c>
      <c r="U47">
        <v>2</v>
      </c>
      <c r="V47">
        <v>2</v>
      </c>
      <c r="W47">
        <v>9</v>
      </c>
      <c r="Y47" s="25">
        <f>+Labs!R13</f>
        <v>16.06909090909091</v>
      </c>
      <c r="Z47" s="25">
        <f>+Labs!U13</f>
        <v>14</v>
      </c>
      <c r="AA47" s="3"/>
      <c r="AB47" s="27">
        <f t="shared" si="7"/>
        <v>13.197151515151516</v>
      </c>
    </row>
    <row r="48" spans="1:28">
      <c r="A48" t="s">
        <v>142</v>
      </c>
      <c r="B48" s="3" t="s">
        <v>143</v>
      </c>
      <c r="C48" s="3" t="s">
        <v>286</v>
      </c>
      <c r="D48" s="3">
        <v>3</v>
      </c>
      <c r="E48" s="3">
        <v>3</v>
      </c>
      <c r="F48" s="31">
        <f>7+1</f>
        <v>8</v>
      </c>
      <c r="G48" s="12">
        <f t="shared" si="3"/>
        <v>20</v>
      </c>
      <c r="H48" s="3"/>
      <c r="I48" s="17">
        <v>1</v>
      </c>
      <c r="J48" s="3">
        <v>1</v>
      </c>
      <c r="K48" s="3">
        <v>1</v>
      </c>
      <c r="L48" s="25">
        <f t="shared" si="5"/>
        <v>20</v>
      </c>
      <c r="M48" s="31">
        <v>9.5</v>
      </c>
      <c r="N48" s="36">
        <f t="shared" si="6"/>
        <v>12.895833333333332</v>
      </c>
      <c r="O48" s="25">
        <f t="shared" si="4"/>
        <v>17.833333333333332</v>
      </c>
      <c r="P48">
        <v>1</v>
      </c>
      <c r="Q48">
        <v>4</v>
      </c>
      <c r="R48">
        <v>3</v>
      </c>
      <c r="S48">
        <v>1</v>
      </c>
      <c r="T48">
        <v>3</v>
      </c>
      <c r="U48">
        <v>2</v>
      </c>
      <c r="V48">
        <v>2</v>
      </c>
      <c r="W48">
        <v>11</v>
      </c>
      <c r="Y48" s="25">
        <f>+Labs!R50</f>
        <v>15.76</v>
      </c>
      <c r="Z48" s="25">
        <f>+Labs!U50</f>
        <v>14.75</v>
      </c>
      <c r="AA48" s="3"/>
      <c r="AB48" s="27">
        <f t="shared" si="7"/>
        <v>12.860333333333335</v>
      </c>
    </row>
    <row r="49" spans="1:28">
      <c r="A49" t="s">
        <v>86</v>
      </c>
      <c r="B49" s="3" t="s">
        <v>87</v>
      </c>
      <c r="C49" s="3" t="s">
        <v>88</v>
      </c>
      <c r="D49" s="3">
        <v>3</v>
      </c>
      <c r="E49" s="3">
        <v>2.5</v>
      </c>
      <c r="F49" s="31">
        <f>11+2+1</f>
        <v>14</v>
      </c>
      <c r="G49" s="12">
        <f t="shared" si="3"/>
        <v>18.333333333333332</v>
      </c>
      <c r="H49" s="3"/>
      <c r="I49" s="17">
        <v>1</v>
      </c>
      <c r="J49" s="3">
        <v>1</v>
      </c>
      <c r="K49" s="3">
        <v>1</v>
      </c>
      <c r="L49" s="25">
        <f t="shared" si="5"/>
        <v>20</v>
      </c>
      <c r="M49" s="31">
        <v>12</v>
      </c>
      <c r="N49" s="36">
        <f t="shared" si="6"/>
        <v>12.937500000000002</v>
      </c>
      <c r="O49" s="25">
        <f t="shared" si="4"/>
        <v>14.5</v>
      </c>
      <c r="P49">
        <v>1</v>
      </c>
      <c r="Q49">
        <v>3</v>
      </c>
      <c r="R49">
        <v>4</v>
      </c>
      <c r="S49">
        <v>1</v>
      </c>
      <c r="T49">
        <v>2</v>
      </c>
      <c r="U49">
        <v>1</v>
      </c>
      <c r="V49">
        <v>1</v>
      </c>
      <c r="W49">
        <v>9</v>
      </c>
      <c r="Y49" s="25">
        <f>+Labs!R51</f>
        <v>18.96</v>
      </c>
      <c r="Z49" s="25">
        <f>+Labs!U51</f>
        <v>13.25</v>
      </c>
      <c r="AA49" s="3"/>
      <c r="AB49" s="27">
        <f t="shared" si="7"/>
        <v>14.883666666666667</v>
      </c>
    </row>
    <row r="50" spans="1:28">
      <c r="A50" t="s">
        <v>89</v>
      </c>
      <c r="B50" s="3" t="s">
        <v>111</v>
      </c>
      <c r="C50" s="3" t="s">
        <v>112</v>
      </c>
      <c r="D50" s="3">
        <v>3</v>
      </c>
      <c r="E50" s="3">
        <v>3</v>
      </c>
      <c r="F50" s="31">
        <f>8+2</f>
        <v>10</v>
      </c>
      <c r="G50" s="12">
        <f t="shared" si="3"/>
        <v>20</v>
      </c>
      <c r="H50" s="3"/>
      <c r="I50" s="17">
        <v>1</v>
      </c>
      <c r="J50" s="3">
        <v>1</v>
      </c>
      <c r="K50" s="3">
        <v>1</v>
      </c>
      <c r="L50" s="25">
        <f t="shared" si="5"/>
        <v>20</v>
      </c>
      <c r="M50" s="31">
        <v>8</v>
      </c>
      <c r="N50" s="36">
        <f t="shared" si="6"/>
        <v>11.3125</v>
      </c>
      <c r="O50" s="25">
        <f t="shared" si="4"/>
        <v>12.5</v>
      </c>
      <c r="P50">
        <v>1</v>
      </c>
      <c r="Q50">
        <v>3</v>
      </c>
      <c r="R50">
        <v>2</v>
      </c>
      <c r="S50">
        <v>0</v>
      </c>
      <c r="T50">
        <v>3</v>
      </c>
      <c r="U50">
        <v>1</v>
      </c>
      <c r="V50">
        <v>1</v>
      </c>
      <c r="W50">
        <v>9</v>
      </c>
      <c r="Y50" s="25">
        <f>+Labs!R14</f>
        <v>17.36</v>
      </c>
      <c r="Z50" s="25">
        <f>+Labs!U14</f>
        <v>16.75</v>
      </c>
      <c r="AA50" s="3"/>
      <c r="AB50" s="27">
        <f t="shared" si="7"/>
        <v>12.797000000000001</v>
      </c>
    </row>
    <row r="51" spans="1:28">
      <c r="A51" t="s">
        <v>113</v>
      </c>
      <c r="B51" s="3" t="s">
        <v>114</v>
      </c>
      <c r="C51" s="3" t="s">
        <v>115</v>
      </c>
      <c r="D51" s="3">
        <v>3</v>
      </c>
      <c r="E51" s="3">
        <v>2.5</v>
      </c>
      <c r="F51" s="31">
        <f>13+2</f>
        <v>15</v>
      </c>
      <c r="G51" s="12">
        <f t="shared" si="3"/>
        <v>18.333333333333332</v>
      </c>
      <c r="H51" s="3"/>
      <c r="I51" s="17"/>
      <c r="J51" s="3">
        <v>1</v>
      </c>
      <c r="K51" s="3">
        <v>1</v>
      </c>
      <c r="L51" s="25">
        <f t="shared" si="5"/>
        <v>13.333333333333332</v>
      </c>
      <c r="M51" s="31">
        <v>7</v>
      </c>
      <c r="N51" s="36">
        <f t="shared" si="6"/>
        <v>10.145833333333334</v>
      </c>
      <c r="O51" s="25">
        <f t="shared" si="4"/>
        <v>16.833333333333332</v>
      </c>
      <c r="P51">
        <v>1</v>
      </c>
      <c r="Q51">
        <v>4</v>
      </c>
      <c r="R51">
        <v>3</v>
      </c>
      <c r="S51">
        <v>1</v>
      </c>
      <c r="T51">
        <v>3</v>
      </c>
      <c r="U51">
        <v>2</v>
      </c>
      <c r="V51">
        <v>2</v>
      </c>
      <c r="W51">
        <v>5</v>
      </c>
      <c r="Y51" s="25">
        <f>+Labs!R15</f>
        <v>15.17</v>
      </c>
      <c r="Z51" s="25">
        <f>+Labs!U15</f>
        <v>9.75</v>
      </c>
      <c r="AA51" s="3"/>
      <c r="AB51" s="27">
        <f t="shared" si="7"/>
        <v>12.375666666666667</v>
      </c>
    </row>
    <row r="52" spans="1:28">
      <c r="A52" t="s">
        <v>116</v>
      </c>
      <c r="B52" s="3" t="s">
        <v>117</v>
      </c>
      <c r="C52" s="3" t="s">
        <v>118</v>
      </c>
      <c r="D52" s="3">
        <v>2.5</v>
      </c>
      <c r="E52" s="3">
        <v>3</v>
      </c>
      <c r="F52" s="31">
        <f>8+3</f>
        <v>11</v>
      </c>
      <c r="G52" s="12">
        <f t="shared" si="3"/>
        <v>18.333333333333332</v>
      </c>
      <c r="H52" s="3"/>
      <c r="I52" s="17"/>
      <c r="J52" s="3">
        <v>1</v>
      </c>
      <c r="K52" s="3">
        <v>1</v>
      </c>
      <c r="L52" s="25">
        <f t="shared" si="5"/>
        <v>13.333333333333332</v>
      </c>
      <c r="M52" s="31"/>
      <c r="N52" s="36">
        <f t="shared" si="6"/>
        <v>4.958333333333333</v>
      </c>
      <c r="O52" s="25">
        <f t="shared" si="4"/>
        <v>9.3333333333333339</v>
      </c>
      <c r="P52">
        <v>1</v>
      </c>
      <c r="Q52">
        <v>2</v>
      </c>
      <c r="R52">
        <v>2.5</v>
      </c>
      <c r="S52">
        <v>0</v>
      </c>
      <c r="T52">
        <v>1</v>
      </c>
      <c r="U52">
        <v>1</v>
      </c>
      <c r="V52">
        <v>1</v>
      </c>
      <c r="W52">
        <v>5</v>
      </c>
      <c r="Y52" s="25">
        <f>+Labs!R52</f>
        <v>10.969090909090911</v>
      </c>
      <c r="Z52" s="25">
        <f>+Labs!U52</f>
        <v>10.5</v>
      </c>
      <c r="AA52" s="3">
        <v>9</v>
      </c>
      <c r="AB52" s="27">
        <f t="shared" si="7"/>
        <v>7.9604848484848487</v>
      </c>
    </row>
    <row r="53" spans="1:28">
      <c r="A53" t="s">
        <v>119</v>
      </c>
      <c r="B53" s="3" t="s">
        <v>120</v>
      </c>
      <c r="C53" s="3" t="s">
        <v>121</v>
      </c>
      <c r="D53" s="3">
        <v>2</v>
      </c>
      <c r="E53" s="3">
        <v>2.5</v>
      </c>
      <c r="F53" s="31">
        <f>6+2</f>
        <v>8</v>
      </c>
      <c r="G53" s="12">
        <f t="shared" si="3"/>
        <v>15</v>
      </c>
      <c r="H53" s="3"/>
      <c r="I53" s="17">
        <v>1</v>
      </c>
      <c r="J53" s="3">
        <v>1</v>
      </c>
      <c r="K53" s="3">
        <v>1</v>
      </c>
      <c r="L53" s="25">
        <f t="shared" si="5"/>
        <v>20</v>
      </c>
      <c r="M53" s="31">
        <v>5.5</v>
      </c>
      <c r="N53" s="36">
        <f t="shared" si="6"/>
        <v>5.3333333333333339</v>
      </c>
      <c r="O53" s="25">
        <f t="shared" si="4"/>
        <v>10.333333333333334</v>
      </c>
      <c r="P53">
        <v>1</v>
      </c>
      <c r="Q53">
        <v>2</v>
      </c>
      <c r="R53">
        <v>2.5</v>
      </c>
      <c r="S53">
        <v>0</v>
      </c>
      <c r="T53">
        <v>1</v>
      </c>
      <c r="U53">
        <v>1</v>
      </c>
      <c r="V53">
        <v>1</v>
      </c>
      <c r="W53">
        <v>11</v>
      </c>
      <c r="Y53" s="25">
        <f>+Labs!R16</f>
        <v>3.96</v>
      </c>
      <c r="Z53" s="25">
        <f>+Labs!U16</f>
        <v>0</v>
      </c>
      <c r="AA53" s="3"/>
      <c r="AB53" s="27">
        <f t="shared" si="7"/>
        <v>6.825333333333333</v>
      </c>
    </row>
    <row r="54" spans="1:28">
      <c r="A54" t="s">
        <v>122</v>
      </c>
      <c r="B54" s="3" t="s">
        <v>123</v>
      </c>
      <c r="C54" s="3" t="s">
        <v>124</v>
      </c>
      <c r="D54" s="3"/>
      <c r="E54" s="3">
        <v>2.5</v>
      </c>
      <c r="F54" s="31">
        <f>7+2</f>
        <v>9</v>
      </c>
      <c r="G54" s="12">
        <f t="shared" si="3"/>
        <v>8.3333333333333339</v>
      </c>
      <c r="H54" s="3"/>
      <c r="I54" s="17">
        <v>1</v>
      </c>
      <c r="J54" s="3"/>
      <c r="K54" s="3"/>
      <c r="L54" s="25">
        <f t="shared" si="5"/>
        <v>6.6666666666666661</v>
      </c>
      <c r="M54" s="31">
        <v>5.5</v>
      </c>
      <c r="N54" s="36">
        <f t="shared" si="6"/>
        <v>2.875</v>
      </c>
      <c r="O54" s="25">
        <f t="shared" si="4"/>
        <v>0.5</v>
      </c>
      <c r="W54">
        <v>3</v>
      </c>
      <c r="Y54" s="25">
        <f>+Labs!R53</f>
        <v>0</v>
      </c>
      <c r="Z54" s="25">
        <f>+Labs!U53</f>
        <v>0</v>
      </c>
      <c r="AA54" s="3"/>
      <c r="AB54" s="27">
        <f t="shared" si="7"/>
        <v>4.25</v>
      </c>
    </row>
    <row r="55" spans="1:28">
      <c r="A55" t="s">
        <v>125</v>
      </c>
      <c r="B55" s="3" t="s">
        <v>126</v>
      </c>
      <c r="C55" s="3" t="s">
        <v>127</v>
      </c>
      <c r="D55" s="3">
        <v>3</v>
      </c>
      <c r="E55" s="3">
        <v>2</v>
      </c>
      <c r="F55" s="31">
        <v>9</v>
      </c>
      <c r="G55" s="12">
        <f t="shared" si="3"/>
        <v>16.666666666666668</v>
      </c>
      <c r="H55" s="3"/>
      <c r="I55" s="17">
        <v>1</v>
      </c>
      <c r="J55" s="3">
        <v>1</v>
      </c>
      <c r="K55" s="3">
        <v>1</v>
      </c>
      <c r="L55" s="25">
        <f t="shared" si="5"/>
        <v>20</v>
      </c>
      <c r="M55" s="31">
        <v>5.5</v>
      </c>
      <c r="N55" s="36">
        <f t="shared" si="6"/>
        <v>10.1875</v>
      </c>
      <c r="O55" s="25">
        <f t="shared" si="4"/>
        <v>13</v>
      </c>
      <c r="P55">
        <v>1</v>
      </c>
      <c r="Q55">
        <v>3</v>
      </c>
      <c r="R55">
        <v>2</v>
      </c>
      <c r="S55">
        <v>0</v>
      </c>
      <c r="T55">
        <v>3</v>
      </c>
      <c r="U55">
        <v>1</v>
      </c>
      <c r="V55">
        <v>1</v>
      </c>
      <c r="W55">
        <v>12</v>
      </c>
      <c r="Y55" s="25">
        <f>+Labs!R17 + 1</f>
        <v>19.36</v>
      </c>
      <c r="Z55" s="25">
        <f>+Labs!U17</f>
        <v>16.75</v>
      </c>
      <c r="AA55" s="3"/>
      <c r="AB55" s="27">
        <f t="shared" si="7"/>
        <v>12.130333333333333</v>
      </c>
    </row>
    <row r="56" spans="1:28">
      <c r="A56" t="s">
        <v>128</v>
      </c>
      <c r="B56" s="3" t="s">
        <v>129</v>
      </c>
      <c r="C56" s="3" t="s">
        <v>130</v>
      </c>
      <c r="D56" s="3">
        <v>3</v>
      </c>
      <c r="E56" s="3">
        <v>2.5</v>
      </c>
      <c r="F56" s="31">
        <f>13+1</f>
        <v>14</v>
      </c>
      <c r="G56" s="12">
        <f t="shared" si="3"/>
        <v>18.333333333333332</v>
      </c>
      <c r="H56" s="3"/>
      <c r="I56" s="17">
        <v>1</v>
      </c>
      <c r="J56" s="3">
        <v>1</v>
      </c>
      <c r="K56" s="3">
        <v>1</v>
      </c>
      <c r="L56" s="25">
        <f t="shared" si="5"/>
        <v>20</v>
      </c>
      <c r="M56" s="31">
        <v>12</v>
      </c>
      <c r="N56" s="36">
        <f t="shared" si="6"/>
        <v>14.25</v>
      </c>
      <c r="O56" s="25">
        <f t="shared" si="4"/>
        <v>17.5</v>
      </c>
      <c r="P56">
        <v>1</v>
      </c>
      <c r="Q56">
        <v>4</v>
      </c>
      <c r="R56">
        <v>3</v>
      </c>
      <c r="S56">
        <v>1</v>
      </c>
      <c r="T56">
        <v>3</v>
      </c>
      <c r="U56">
        <v>1.5</v>
      </c>
      <c r="V56">
        <v>2</v>
      </c>
      <c r="W56">
        <v>12</v>
      </c>
      <c r="Y56" s="25">
        <f>+Labs!R54</f>
        <v>18.8</v>
      </c>
      <c r="Z56" s="25">
        <f>+Labs!U54</f>
        <v>15.5</v>
      </c>
      <c r="AA56" s="3"/>
      <c r="AB56" s="27">
        <f t="shared" si="7"/>
        <v>15.376666666666667</v>
      </c>
    </row>
    <row r="57" spans="1:28">
      <c r="A57" t="s">
        <v>131</v>
      </c>
      <c r="B57" s="3" t="s">
        <v>153</v>
      </c>
      <c r="C57" s="3" t="s">
        <v>154</v>
      </c>
      <c r="D57" s="3">
        <v>2.5</v>
      </c>
      <c r="E57" s="3">
        <v>2.5</v>
      </c>
      <c r="F57" s="31">
        <f>4+2</f>
        <v>6</v>
      </c>
      <c r="G57" s="12">
        <f t="shared" si="3"/>
        <v>16.666666666666668</v>
      </c>
      <c r="H57" s="3"/>
      <c r="I57" s="17">
        <v>1</v>
      </c>
      <c r="J57" s="3">
        <v>1</v>
      </c>
      <c r="K57" s="3">
        <v>1</v>
      </c>
      <c r="L57" s="25">
        <f t="shared" si="5"/>
        <v>20</v>
      </c>
      <c r="M57" s="31">
        <v>7</v>
      </c>
      <c r="N57" s="36">
        <f t="shared" si="6"/>
        <v>12.000000000000002</v>
      </c>
      <c r="O57" s="25">
        <f t="shared" si="4"/>
        <v>16.5</v>
      </c>
      <c r="P57">
        <v>1</v>
      </c>
      <c r="Q57">
        <v>3</v>
      </c>
      <c r="R57">
        <v>3</v>
      </c>
      <c r="S57">
        <v>1</v>
      </c>
      <c r="T57">
        <v>3</v>
      </c>
      <c r="U57">
        <v>2</v>
      </c>
      <c r="V57">
        <v>1.5</v>
      </c>
      <c r="W57">
        <v>12</v>
      </c>
      <c r="Y57" s="25">
        <f>+Labs!R55</f>
        <v>19.64</v>
      </c>
      <c r="Z57" s="25">
        <f>+Labs!U55</f>
        <v>17.5</v>
      </c>
      <c r="AA57" s="3"/>
      <c r="AB57" s="27">
        <f t="shared" si="7"/>
        <v>12.461333333333334</v>
      </c>
    </row>
    <row r="58" spans="1:28">
      <c r="A58" t="s">
        <v>155</v>
      </c>
      <c r="B58" s="3" t="s">
        <v>156</v>
      </c>
      <c r="C58" s="3" t="s">
        <v>157</v>
      </c>
      <c r="D58" s="3">
        <v>2.5</v>
      </c>
      <c r="E58" s="3">
        <v>2</v>
      </c>
      <c r="F58" s="31">
        <f>4+2</f>
        <v>6</v>
      </c>
      <c r="G58" s="12">
        <f t="shared" si="3"/>
        <v>15</v>
      </c>
      <c r="H58" s="3"/>
      <c r="I58" s="17">
        <v>1</v>
      </c>
      <c r="J58" s="3">
        <v>1</v>
      </c>
      <c r="K58" s="3">
        <v>1</v>
      </c>
      <c r="L58" s="25">
        <f t="shared" si="5"/>
        <v>20</v>
      </c>
      <c r="M58" s="31">
        <v>9.5</v>
      </c>
      <c r="N58" s="36">
        <f t="shared" si="6"/>
        <v>12.770833333333336</v>
      </c>
      <c r="O58" s="25">
        <f t="shared" si="4"/>
        <v>17.333333333333332</v>
      </c>
      <c r="P58">
        <v>1</v>
      </c>
      <c r="Q58">
        <v>4</v>
      </c>
      <c r="R58">
        <v>3</v>
      </c>
      <c r="S58">
        <v>1</v>
      </c>
      <c r="T58">
        <v>3</v>
      </c>
      <c r="U58">
        <v>2</v>
      </c>
      <c r="V58">
        <v>1.5</v>
      </c>
      <c r="W58">
        <v>11</v>
      </c>
      <c r="Y58" s="25">
        <f>+Labs!R56</f>
        <v>18.52</v>
      </c>
      <c r="Z58" s="25">
        <f>+Labs!U56</f>
        <v>14.75</v>
      </c>
      <c r="AA58" s="3"/>
      <c r="AB58" s="27">
        <f t="shared" si="7"/>
        <v>12.712333333333333</v>
      </c>
    </row>
    <row r="59" spans="1:28">
      <c r="A59" t="s">
        <v>158</v>
      </c>
      <c r="B59" s="3" t="s">
        <v>159</v>
      </c>
      <c r="C59" s="3" t="s">
        <v>102</v>
      </c>
      <c r="D59" s="3">
        <v>3</v>
      </c>
      <c r="E59" s="3">
        <v>3</v>
      </c>
      <c r="F59" s="31">
        <f>11+3</f>
        <v>14</v>
      </c>
      <c r="G59" s="12">
        <f t="shared" si="3"/>
        <v>20</v>
      </c>
      <c r="H59" s="3">
        <v>1.5</v>
      </c>
      <c r="I59" s="17">
        <v>1</v>
      </c>
      <c r="J59" s="3"/>
      <c r="K59" s="3">
        <v>1</v>
      </c>
      <c r="L59" s="25">
        <f t="shared" si="5"/>
        <v>23.333333333333336</v>
      </c>
      <c r="M59" s="31">
        <v>9.5</v>
      </c>
      <c r="N59" s="36">
        <f t="shared" si="6"/>
        <v>12.541666666666666</v>
      </c>
      <c r="O59" s="25">
        <f t="shared" si="4"/>
        <v>15.666666666666666</v>
      </c>
      <c r="P59">
        <v>1</v>
      </c>
      <c r="Q59">
        <v>3</v>
      </c>
      <c r="R59">
        <v>2</v>
      </c>
      <c r="S59">
        <v>1</v>
      </c>
      <c r="T59">
        <v>3</v>
      </c>
      <c r="U59">
        <v>2</v>
      </c>
      <c r="V59">
        <v>2</v>
      </c>
      <c r="W59">
        <v>10</v>
      </c>
      <c r="Y59" s="25">
        <f>+Labs!R57</f>
        <v>15.84</v>
      </c>
      <c r="Z59" s="25">
        <f>+Labs!U57</f>
        <v>15.5</v>
      </c>
      <c r="AA59" s="3"/>
      <c r="AB59" s="27">
        <f t="shared" si="7"/>
        <v>14.101333333333336</v>
      </c>
    </row>
    <row r="60" spans="1:28">
      <c r="A60" t="s">
        <v>103</v>
      </c>
      <c r="B60" s="3" t="s">
        <v>104</v>
      </c>
      <c r="C60" s="3" t="s">
        <v>105</v>
      </c>
      <c r="D60" s="3">
        <v>2.5</v>
      </c>
      <c r="E60" s="3">
        <v>2</v>
      </c>
      <c r="F60" s="31">
        <f>5+2</f>
        <v>7</v>
      </c>
      <c r="G60" s="12">
        <f t="shared" si="3"/>
        <v>15</v>
      </c>
      <c r="H60" s="3"/>
      <c r="I60" s="17">
        <v>1</v>
      </c>
      <c r="J60" s="3"/>
      <c r="K60" s="3"/>
      <c r="L60" s="25">
        <f t="shared" si="5"/>
        <v>6.6666666666666661</v>
      </c>
      <c r="M60" s="31">
        <v>7</v>
      </c>
      <c r="N60" s="36">
        <f t="shared" si="6"/>
        <v>11.687500000000002</v>
      </c>
      <c r="O60" s="25">
        <f t="shared" si="4"/>
        <v>15</v>
      </c>
      <c r="P60">
        <v>1</v>
      </c>
      <c r="Q60">
        <v>3</v>
      </c>
      <c r="R60">
        <v>2.5</v>
      </c>
      <c r="S60">
        <v>1</v>
      </c>
      <c r="T60">
        <v>3</v>
      </c>
      <c r="U60">
        <v>1.5</v>
      </c>
      <c r="V60">
        <v>1.5</v>
      </c>
      <c r="W60">
        <v>9</v>
      </c>
      <c r="Y60" s="25">
        <f>+Labs!R18</f>
        <v>16.84</v>
      </c>
      <c r="Z60" s="25">
        <f>+Labs!U18</f>
        <v>17.75</v>
      </c>
      <c r="AA60" s="3"/>
      <c r="AB60" s="27">
        <f t="shared" si="7"/>
        <v>11.226333333333335</v>
      </c>
    </row>
    <row r="61" spans="1:28">
      <c r="A61" t="s">
        <v>106</v>
      </c>
      <c r="B61" s="3" t="s">
        <v>107</v>
      </c>
      <c r="C61" s="3" t="s">
        <v>108</v>
      </c>
      <c r="D61" s="3">
        <v>2.5</v>
      </c>
      <c r="E61" s="3"/>
      <c r="F61" s="31">
        <f>11+1</f>
        <v>12</v>
      </c>
      <c r="G61" s="12">
        <f t="shared" si="3"/>
        <v>8.3333333333333339</v>
      </c>
      <c r="H61" s="3"/>
      <c r="I61" s="17">
        <v>0.5</v>
      </c>
      <c r="J61" s="3"/>
      <c r="K61" s="3"/>
      <c r="L61" s="25">
        <f t="shared" si="5"/>
        <v>3.333333333333333</v>
      </c>
      <c r="M61" s="31">
        <v>12</v>
      </c>
      <c r="N61" s="36">
        <f t="shared" si="6"/>
        <v>12.479166666666668</v>
      </c>
      <c r="O61" s="25">
        <f t="shared" si="4"/>
        <v>14.666666666666666</v>
      </c>
      <c r="P61">
        <v>1</v>
      </c>
      <c r="Q61">
        <v>3</v>
      </c>
      <c r="R61">
        <v>2</v>
      </c>
      <c r="S61">
        <v>1</v>
      </c>
      <c r="T61">
        <v>3</v>
      </c>
      <c r="U61">
        <v>2</v>
      </c>
      <c r="V61">
        <v>2</v>
      </c>
      <c r="W61">
        <v>4</v>
      </c>
      <c r="Y61" s="25">
        <f>+Labs!R59</f>
        <v>12.07909090909091</v>
      </c>
      <c r="Z61" s="25">
        <f>+Labs!U59</f>
        <v>11.25</v>
      </c>
      <c r="AA61" s="3"/>
      <c r="AB61" s="27">
        <f t="shared" si="7"/>
        <v>11.590818181818182</v>
      </c>
    </row>
    <row r="62" spans="1:28">
      <c r="A62" t="s">
        <v>109</v>
      </c>
      <c r="B62" s="3" t="s">
        <v>110</v>
      </c>
      <c r="C62" s="3" t="s">
        <v>132</v>
      </c>
      <c r="D62" s="3">
        <v>3</v>
      </c>
      <c r="E62" s="3"/>
      <c r="F62" s="31">
        <v>9</v>
      </c>
      <c r="G62" s="12">
        <f t="shared" si="3"/>
        <v>10</v>
      </c>
      <c r="H62" s="3"/>
      <c r="I62" s="17">
        <v>1</v>
      </c>
      <c r="J62" s="3">
        <v>1</v>
      </c>
      <c r="K62" s="3"/>
      <c r="L62" s="25">
        <f t="shared" si="5"/>
        <v>13.333333333333332</v>
      </c>
      <c r="M62" s="31">
        <v>13.5</v>
      </c>
      <c r="N62" s="36">
        <f t="shared" si="6"/>
        <v>14.458333333333334</v>
      </c>
      <c r="O62" s="25">
        <f t="shared" si="4"/>
        <v>16.833333333333332</v>
      </c>
      <c r="P62">
        <v>1</v>
      </c>
      <c r="Q62">
        <v>4</v>
      </c>
      <c r="R62">
        <v>3</v>
      </c>
      <c r="S62">
        <v>1</v>
      </c>
      <c r="T62">
        <v>3</v>
      </c>
      <c r="U62">
        <v>2</v>
      </c>
      <c r="V62">
        <v>1.5</v>
      </c>
      <c r="W62">
        <v>8</v>
      </c>
      <c r="Y62" s="25">
        <f>+Labs!R60</f>
        <v>18.68</v>
      </c>
      <c r="Z62" s="25">
        <f>+Labs!U60</f>
        <v>14</v>
      </c>
      <c r="AA62" s="3"/>
      <c r="AB62" s="27">
        <f t="shared" si="7"/>
        <v>13.836</v>
      </c>
    </row>
    <row r="63" spans="1:28">
      <c r="A63" t="s">
        <v>133</v>
      </c>
      <c r="B63" s="3" t="s">
        <v>134</v>
      </c>
      <c r="C63" s="3" t="s">
        <v>135</v>
      </c>
      <c r="D63" s="3">
        <v>3</v>
      </c>
      <c r="E63" s="3">
        <v>2</v>
      </c>
      <c r="F63" s="31">
        <f>6+1</f>
        <v>7</v>
      </c>
      <c r="G63" s="12">
        <f t="shared" si="3"/>
        <v>16.666666666666668</v>
      </c>
      <c r="H63" s="3"/>
      <c r="I63" s="17">
        <v>1</v>
      </c>
      <c r="J63" s="3">
        <v>1</v>
      </c>
      <c r="K63" s="3">
        <v>1</v>
      </c>
      <c r="L63" s="25">
        <f t="shared" si="5"/>
        <v>20</v>
      </c>
      <c r="M63" s="31">
        <v>9.5</v>
      </c>
      <c r="N63" s="36">
        <f t="shared" si="6"/>
        <v>13.020833333333334</v>
      </c>
      <c r="O63" s="25">
        <f t="shared" si="4"/>
        <v>15.333333333333334</v>
      </c>
      <c r="P63">
        <v>1</v>
      </c>
      <c r="Q63">
        <v>3</v>
      </c>
      <c r="R63">
        <v>2.5</v>
      </c>
      <c r="S63">
        <v>1</v>
      </c>
      <c r="T63">
        <v>3</v>
      </c>
      <c r="U63">
        <v>1.5</v>
      </c>
      <c r="V63">
        <v>1.5</v>
      </c>
      <c r="W63">
        <v>11</v>
      </c>
      <c r="Y63" s="25">
        <f>+Labs!R62</f>
        <v>16.52</v>
      </c>
      <c r="Z63" s="25">
        <f>+Labs!U62</f>
        <v>17.75</v>
      </c>
      <c r="AA63" s="3"/>
      <c r="AB63" s="27">
        <f t="shared" si="7"/>
        <v>12.695666666666668</v>
      </c>
    </row>
    <row r="64" spans="1:28">
      <c r="A64" t="s">
        <v>136</v>
      </c>
      <c r="B64" s="3" t="s">
        <v>137</v>
      </c>
      <c r="C64" s="3" t="s">
        <v>171</v>
      </c>
      <c r="D64" s="3">
        <v>3</v>
      </c>
      <c r="E64" s="3">
        <v>3</v>
      </c>
      <c r="F64" s="31">
        <f>8+2</f>
        <v>10</v>
      </c>
      <c r="G64" s="12">
        <f t="shared" si="3"/>
        <v>20</v>
      </c>
      <c r="H64" s="3"/>
      <c r="I64" s="17">
        <v>1</v>
      </c>
      <c r="J64" s="3">
        <v>1</v>
      </c>
      <c r="K64" s="3">
        <v>1</v>
      </c>
      <c r="L64" s="25">
        <f t="shared" si="5"/>
        <v>20</v>
      </c>
      <c r="M64" s="31">
        <v>13.5</v>
      </c>
      <c r="N64" s="36">
        <f t="shared" si="6"/>
        <v>15.166666666666668</v>
      </c>
      <c r="O64" s="25">
        <f t="shared" si="4"/>
        <v>16.166666666666668</v>
      </c>
      <c r="P64">
        <v>1</v>
      </c>
      <c r="Q64">
        <v>3</v>
      </c>
      <c r="R64">
        <v>3</v>
      </c>
      <c r="S64">
        <v>1</v>
      </c>
      <c r="T64">
        <v>3</v>
      </c>
      <c r="U64">
        <v>2</v>
      </c>
      <c r="V64">
        <v>1.5</v>
      </c>
      <c r="W64">
        <v>10</v>
      </c>
      <c r="Y64" s="25">
        <f>+Labs!R63</f>
        <v>17.993333333333332</v>
      </c>
      <c r="Z64" s="25">
        <f>+Labs!U63</f>
        <v>17.5</v>
      </c>
      <c r="AA64" s="3"/>
      <c r="AB64" s="27">
        <f t="shared" si="7"/>
        <v>15.015333333333334</v>
      </c>
    </row>
    <row r="65" spans="1:28">
      <c r="A65" t="s">
        <v>172</v>
      </c>
      <c r="B65" s="3" t="s">
        <v>173</v>
      </c>
      <c r="C65" s="3" t="s">
        <v>174</v>
      </c>
      <c r="D65" s="3">
        <v>2.5</v>
      </c>
      <c r="E65" s="3">
        <v>2</v>
      </c>
      <c r="F65" s="31">
        <v>11</v>
      </c>
      <c r="G65" s="12">
        <f t="shared" si="3"/>
        <v>15</v>
      </c>
      <c r="H65" s="3"/>
      <c r="I65" s="17"/>
      <c r="J65" s="3">
        <v>1</v>
      </c>
      <c r="K65" s="3">
        <v>1</v>
      </c>
      <c r="L65" s="25">
        <f t="shared" si="5"/>
        <v>13.333333333333332</v>
      </c>
      <c r="M65" s="31">
        <v>11</v>
      </c>
      <c r="N65" s="36">
        <f t="shared" si="6"/>
        <v>13.041666666666668</v>
      </c>
      <c r="O65" s="25">
        <f t="shared" si="4"/>
        <v>18.166666666666668</v>
      </c>
      <c r="P65">
        <v>1</v>
      </c>
      <c r="Q65">
        <v>4</v>
      </c>
      <c r="R65">
        <v>4</v>
      </c>
      <c r="S65">
        <v>1</v>
      </c>
      <c r="T65">
        <v>3</v>
      </c>
      <c r="U65">
        <v>2</v>
      </c>
      <c r="V65">
        <v>2</v>
      </c>
      <c r="W65">
        <v>7</v>
      </c>
      <c r="Y65" s="25">
        <f>+Labs!R19</f>
        <v>18.16</v>
      </c>
      <c r="Z65" s="25">
        <f>+Labs!U19</f>
        <v>12</v>
      </c>
      <c r="AA65" s="3"/>
      <c r="AB65" s="27">
        <f t="shared" si="7"/>
        <v>13.565333333333335</v>
      </c>
    </row>
    <row r="66" spans="1:28">
      <c r="A66" t="s">
        <v>175</v>
      </c>
      <c r="B66" s="3" t="s">
        <v>176</v>
      </c>
      <c r="C66" s="3" t="s">
        <v>177</v>
      </c>
      <c r="D66" s="3">
        <v>3</v>
      </c>
      <c r="E66" s="3">
        <v>2.5</v>
      </c>
      <c r="F66" s="31">
        <f>10+3</f>
        <v>13</v>
      </c>
      <c r="G66" s="12">
        <f t="shared" si="3"/>
        <v>18.333333333333332</v>
      </c>
      <c r="H66" s="3"/>
      <c r="I66" s="17">
        <v>1</v>
      </c>
      <c r="J66" s="3">
        <v>1</v>
      </c>
      <c r="K66" s="3">
        <v>1</v>
      </c>
      <c r="L66" s="25">
        <f t="shared" si="5"/>
        <v>20</v>
      </c>
      <c r="M66" s="31">
        <v>3</v>
      </c>
      <c r="N66" s="36">
        <f t="shared" si="6"/>
        <v>8.5625</v>
      </c>
      <c r="O66" s="25">
        <f t="shared" si="4"/>
        <v>15</v>
      </c>
      <c r="P66">
        <v>1</v>
      </c>
      <c r="Q66">
        <v>3</v>
      </c>
      <c r="R66">
        <v>4</v>
      </c>
      <c r="S66">
        <v>1</v>
      </c>
      <c r="T66">
        <v>2</v>
      </c>
      <c r="U66">
        <v>1</v>
      </c>
      <c r="V66">
        <v>1</v>
      </c>
      <c r="W66">
        <v>12</v>
      </c>
      <c r="Y66" s="25">
        <f>+Labs!R65</f>
        <v>17.42909090909091</v>
      </c>
      <c r="Z66" s="25">
        <f>+Labs!U65</f>
        <v>13.25</v>
      </c>
      <c r="AA66" s="3"/>
      <c r="AB66" s="27">
        <f t="shared" si="7"/>
        <v>11.727484848484849</v>
      </c>
    </row>
    <row r="67" spans="1:28">
      <c r="A67" t="s">
        <v>178</v>
      </c>
      <c r="B67" s="3" t="s">
        <v>179</v>
      </c>
      <c r="C67" s="3" t="s">
        <v>180</v>
      </c>
      <c r="D67" s="3">
        <v>3</v>
      </c>
      <c r="E67" s="3">
        <v>2.5</v>
      </c>
      <c r="F67" s="31">
        <f>12+2</f>
        <v>14</v>
      </c>
      <c r="G67" s="12">
        <f t="shared" si="3"/>
        <v>18.333333333333332</v>
      </c>
      <c r="H67" s="3"/>
      <c r="I67" s="17">
        <v>1</v>
      </c>
      <c r="J67" s="3">
        <v>0.5</v>
      </c>
      <c r="K67" s="3"/>
      <c r="L67" s="25">
        <f t="shared" si="5"/>
        <v>10</v>
      </c>
      <c r="M67" s="31">
        <v>16</v>
      </c>
      <c r="N67" s="36">
        <f t="shared" si="6"/>
        <v>15.3125</v>
      </c>
      <c r="O67" s="25">
        <f t="shared" si="4"/>
        <v>17.5</v>
      </c>
      <c r="P67">
        <v>1</v>
      </c>
      <c r="Q67">
        <v>4</v>
      </c>
      <c r="R67">
        <v>3</v>
      </c>
      <c r="S67">
        <v>1</v>
      </c>
      <c r="T67">
        <v>3</v>
      </c>
      <c r="U67">
        <v>2</v>
      </c>
      <c r="V67">
        <v>2</v>
      </c>
      <c r="W67">
        <v>9</v>
      </c>
      <c r="Y67" s="25">
        <f>+Labs!R66</f>
        <v>11.427575757575756</v>
      </c>
      <c r="Z67" s="25">
        <f>+Labs!U66</f>
        <v>11.75</v>
      </c>
      <c r="AA67" s="3"/>
      <c r="AB67" s="27">
        <f t="shared" si="7"/>
        <v>14.227181818181817</v>
      </c>
    </row>
    <row r="68" spans="1:28">
      <c r="A68" t="s">
        <v>190</v>
      </c>
      <c r="B68" s="3" t="s">
        <v>191</v>
      </c>
      <c r="C68" s="3" t="s">
        <v>192</v>
      </c>
      <c r="D68" s="3">
        <v>3</v>
      </c>
      <c r="E68" s="3">
        <v>2.5</v>
      </c>
      <c r="F68" s="31">
        <f>10+2+1</f>
        <v>13</v>
      </c>
      <c r="G68" s="12">
        <f t="shared" si="3"/>
        <v>18.333333333333332</v>
      </c>
      <c r="H68" s="3"/>
      <c r="I68" s="17">
        <v>1</v>
      </c>
      <c r="J68" s="3">
        <v>1</v>
      </c>
      <c r="K68" s="3">
        <v>1</v>
      </c>
      <c r="L68" s="25">
        <f t="shared" si="5"/>
        <v>20</v>
      </c>
      <c r="M68" s="31">
        <v>13.5</v>
      </c>
      <c r="N68" s="36">
        <f t="shared" si="6"/>
        <v>13.3125</v>
      </c>
      <c r="O68" s="25">
        <f t="shared" si="4"/>
        <v>15</v>
      </c>
      <c r="P68">
        <v>1</v>
      </c>
      <c r="Q68">
        <v>3</v>
      </c>
      <c r="R68">
        <v>4</v>
      </c>
      <c r="S68">
        <v>1</v>
      </c>
      <c r="T68">
        <v>2</v>
      </c>
      <c r="U68">
        <v>1</v>
      </c>
      <c r="V68">
        <v>1</v>
      </c>
      <c r="W68">
        <v>12</v>
      </c>
      <c r="Y68" s="25">
        <f>+Labs!R67</f>
        <v>18.96</v>
      </c>
      <c r="Z68" s="25">
        <f>+Labs!U67</f>
        <v>11.25</v>
      </c>
      <c r="AA68" s="3"/>
      <c r="AB68" s="27">
        <f t="shared" si="7"/>
        <v>14.983666666666666</v>
      </c>
    </row>
    <row r="69" spans="1:28">
      <c r="A69" t="s">
        <v>193</v>
      </c>
      <c r="B69" s="3" t="s">
        <v>194</v>
      </c>
      <c r="C69" s="3" t="s">
        <v>195</v>
      </c>
      <c r="D69" s="3">
        <v>3</v>
      </c>
      <c r="E69" s="3">
        <v>2</v>
      </c>
      <c r="F69" s="31">
        <f>10+2</f>
        <v>12</v>
      </c>
      <c r="G69" s="12">
        <f t="shared" si="3"/>
        <v>16.666666666666668</v>
      </c>
      <c r="H69" s="3"/>
      <c r="I69" s="17"/>
      <c r="J69" s="3">
        <v>1</v>
      </c>
      <c r="K69" s="3">
        <v>1</v>
      </c>
      <c r="L69" s="25">
        <f t="shared" si="5"/>
        <v>13.333333333333332</v>
      </c>
      <c r="M69" s="31">
        <v>8</v>
      </c>
      <c r="N69" s="36">
        <f t="shared" si="6"/>
        <v>11.208333333333332</v>
      </c>
      <c r="O69" s="25">
        <f t="shared" si="4"/>
        <v>15.833333333333334</v>
      </c>
      <c r="P69">
        <v>1</v>
      </c>
      <c r="Q69">
        <v>3</v>
      </c>
      <c r="R69">
        <v>2</v>
      </c>
      <c r="S69">
        <v>1</v>
      </c>
      <c r="T69">
        <v>3</v>
      </c>
      <c r="U69">
        <v>2</v>
      </c>
      <c r="V69">
        <v>2</v>
      </c>
      <c r="W69">
        <v>11</v>
      </c>
      <c r="Y69" s="25">
        <f>+Labs!R68</f>
        <v>14.56</v>
      </c>
      <c r="Z69" s="25">
        <f>+Labs!U68</f>
        <v>13</v>
      </c>
      <c r="AA69" s="3"/>
      <c r="AB69" s="27">
        <f t="shared" si="7"/>
        <v>12.095333333333336</v>
      </c>
    </row>
    <row r="70" spans="1:28">
      <c r="A70" t="s">
        <v>196</v>
      </c>
      <c r="B70" s="3" t="s">
        <v>197</v>
      </c>
      <c r="C70" s="3" t="s">
        <v>198</v>
      </c>
      <c r="D70" s="3">
        <v>1.5</v>
      </c>
      <c r="E70" s="3">
        <v>3</v>
      </c>
      <c r="F70" s="31">
        <v>11</v>
      </c>
      <c r="G70" s="12">
        <f t="shared" si="3"/>
        <v>15</v>
      </c>
      <c r="H70" s="3"/>
      <c r="I70" s="17"/>
      <c r="J70" s="3"/>
      <c r="K70" s="3"/>
      <c r="L70" s="25">
        <f t="shared" si="5"/>
        <v>0</v>
      </c>
      <c r="M70" s="31">
        <v>9.5</v>
      </c>
      <c r="N70" s="36">
        <f t="shared" si="6"/>
        <v>7.083333333333333</v>
      </c>
      <c r="O70" s="25">
        <f t="shared" si="4"/>
        <v>9.3333333333333339</v>
      </c>
      <c r="P70">
        <v>1</v>
      </c>
      <c r="Q70">
        <v>2</v>
      </c>
      <c r="R70">
        <v>2.5</v>
      </c>
      <c r="S70">
        <v>0</v>
      </c>
      <c r="T70">
        <v>1</v>
      </c>
      <c r="U70">
        <v>1</v>
      </c>
      <c r="V70">
        <v>1</v>
      </c>
      <c r="W70">
        <v>5</v>
      </c>
      <c r="Y70" s="25">
        <f>+Labs!R69</f>
        <v>2</v>
      </c>
      <c r="Z70" s="25">
        <f>+Labs!U69</f>
        <v>0</v>
      </c>
      <c r="AA70" s="3"/>
      <c r="AB70" s="27">
        <f t="shared" si="7"/>
        <v>7.1333333333333346</v>
      </c>
    </row>
    <row r="71" spans="1:28">
      <c r="A71" t="s">
        <v>199</v>
      </c>
      <c r="B71" s="3" t="s">
        <v>200</v>
      </c>
      <c r="C71" s="3" t="s">
        <v>201</v>
      </c>
      <c r="D71" s="3">
        <v>2.5</v>
      </c>
      <c r="E71" s="3">
        <v>2</v>
      </c>
      <c r="F71" s="31">
        <v>7</v>
      </c>
      <c r="G71" s="12">
        <f t="shared" si="3"/>
        <v>15</v>
      </c>
      <c r="H71" s="3"/>
      <c r="I71" s="17">
        <v>1</v>
      </c>
      <c r="J71" s="3">
        <v>1</v>
      </c>
      <c r="K71" s="3">
        <v>1</v>
      </c>
      <c r="L71" s="25">
        <f t="shared" si="5"/>
        <v>20</v>
      </c>
      <c r="M71" s="31">
        <v>15</v>
      </c>
      <c r="N71" s="36">
        <f t="shared" si="6"/>
        <v>15.208333333333334</v>
      </c>
      <c r="O71" s="25">
        <f t="shared" si="4"/>
        <v>16.833333333333332</v>
      </c>
      <c r="P71">
        <v>1</v>
      </c>
      <c r="Q71">
        <v>4</v>
      </c>
      <c r="R71">
        <v>3</v>
      </c>
      <c r="S71">
        <v>1</v>
      </c>
      <c r="T71">
        <v>2</v>
      </c>
      <c r="U71">
        <v>2</v>
      </c>
      <c r="V71">
        <v>2</v>
      </c>
      <c r="W71">
        <v>11</v>
      </c>
      <c r="Y71" s="25">
        <f>+Labs!R20</f>
        <v>17.2</v>
      </c>
      <c r="Z71" s="25">
        <f>+Labs!U20</f>
        <v>14</v>
      </c>
      <c r="AA71" s="3"/>
      <c r="AB71" s="27">
        <f t="shared" si="7"/>
        <v>14.173333333333334</v>
      </c>
    </row>
    <row r="72" spans="1:28">
      <c r="A72" t="s">
        <v>202</v>
      </c>
      <c r="B72" s="3" t="s">
        <v>203</v>
      </c>
      <c r="C72" s="3" t="s">
        <v>204</v>
      </c>
      <c r="D72" s="3">
        <v>3</v>
      </c>
      <c r="E72" s="3">
        <v>2.5</v>
      </c>
      <c r="F72" s="31">
        <f>11+1</f>
        <v>12</v>
      </c>
      <c r="G72" s="12">
        <f t="shared" si="3"/>
        <v>18.333333333333332</v>
      </c>
      <c r="H72" s="3"/>
      <c r="I72" s="17">
        <v>1</v>
      </c>
      <c r="J72" s="3">
        <v>1</v>
      </c>
      <c r="K72" s="3">
        <v>1</v>
      </c>
      <c r="L72" s="25">
        <f t="shared" si="5"/>
        <v>20</v>
      </c>
      <c r="M72" s="31">
        <v>12</v>
      </c>
      <c r="N72" s="36">
        <f t="shared" si="6"/>
        <v>14.25</v>
      </c>
      <c r="O72" s="25">
        <f t="shared" si="4"/>
        <v>17.5</v>
      </c>
      <c r="P72">
        <v>1</v>
      </c>
      <c r="Q72">
        <v>4</v>
      </c>
      <c r="R72">
        <v>3</v>
      </c>
      <c r="S72">
        <v>1</v>
      </c>
      <c r="T72">
        <v>3</v>
      </c>
      <c r="U72">
        <v>1.5</v>
      </c>
      <c r="V72">
        <v>2</v>
      </c>
      <c r="W72">
        <v>12</v>
      </c>
      <c r="Y72" s="25">
        <f>+Labs!R70</f>
        <v>18.8</v>
      </c>
      <c r="Z72" s="25">
        <f>+Labs!U70</f>
        <v>15.5</v>
      </c>
      <c r="AA72" s="3"/>
      <c r="AB72" s="27">
        <f t="shared" si="7"/>
        <v>14.976666666666667</v>
      </c>
    </row>
    <row r="73" spans="1:28">
      <c r="A73" t="s">
        <v>205</v>
      </c>
      <c r="B73" s="3" t="s">
        <v>206</v>
      </c>
      <c r="C73" s="3" t="s">
        <v>37</v>
      </c>
      <c r="D73" s="3">
        <v>3</v>
      </c>
      <c r="E73" s="3">
        <v>2.5</v>
      </c>
      <c r="F73" s="31">
        <f>10+2</f>
        <v>12</v>
      </c>
      <c r="G73" s="12">
        <f t="shared" ref="G73:G78" si="8">+(E73+D73)*20/6</f>
        <v>18.333333333333332</v>
      </c>
      <c r="H73" s="3"/>
      <c r="I73" s="17">
        <v>1</v>
      </c>
      <c r="J73" s="3">
        <v>1</v>
      </c>
      <c r="K73" s="3">
        <v>1</v>
      </c>
      <c r="L73" s="25">
        <f t="shared" si="5"/>
        <v>20</v>
      </c>
      <c r="M73" s="31">
        <v>12</v>
      </c>
      <c r="N73" s="36">
        <f t="shared" si="6"/>
        <v>13.250000000000002</v>
      </c>
      <c r="O73" s="25">
        <f t="shared" si="4"/>
        <v>17</v>
      </c>
      <c r="P73">
        <v>1</v>
      </c>
      <c r="Q73">
        <v>4</v>
      </c>
      <c r="R73">
        <v>3</v>
      </c>
      <c r="S73">
        <v>1</v>
      </c>
      <c r="T73">
        <v>3</v>
      </c>
      <c r="U73">
        <v>1.5</v>
      </c>
      <c r="V73">
        <v>2</v>
      </c>
      <c r="W73">
        <v>9</v>
      </c>
      <c r="Y73" s="25">
        <f>+Labs!R71</f>
        <v>15.52</v>
      </c>
      <c r="Z73" s="25">
        <f>+Labs!U71</f>
        <v>12</v>
      </c>
      <c r="AA73" s="3"/>
      <c r="AB73" s="27">
        <f t="shared" si="7"/>
        <v>13.920666666666666</v>
      </c>
    </row>
    <row r="74" spans="1:28">
      <c r="A74" t="s">
        <v>38</v>
      </c>
      <c r="B74" s="3" t="s">
        <v>39</v>
      </c>
      <c r="C74" s="3" t="s">
        <v>40</v>
      </c>
      <c r="D74" s="3">
        <v>3</v>
      </c>
      <c r="E74" s="3">
        <v>2.5</v>
      </c>
      <c r="F74" s="31">
        <f>11+2</f>
        <v>13</v>
      </c>
      <c r="G74" s="12">
        <f t="shared" si="8"/>
        <v>18.333333333333332</v>
      </c>
      <c r="H74" s="3"/>
      <c r="I74" s="17"/>
      <c r="J74" s="3">
        <v>1</v>
      </c>
      <c r="K74" s="3">
        <v>1</v>
      </c>
      <c r="L74" s="25">
        <f t="shared" si="5"/>
        <v>13.333333333333332</v>
      </c>
      <c r="M74" s="31">
        <v>12</v>
      </c>
      <c r="N74" s="36">
        <f t="shared" si="6"/>
        <v>14.583333333333332</v>
      </c>
      <c r="O74" s="25">
        <f t="shared" si="4"/>
        <v>18.833333333333332</v>
      </c>
      <c r="P74">
        <v>2</v>
      </c>
      <c r="Q74">
        <v>4</v>
      </c>
      <c r="R74">
        <v>3</v>
      </c>
      <c r="S74">
        <v>1</v>
      </c>
      <c r="T74">
        <v>3</v>
      </c>
      <c r="U74">
        <v>2</v>
      </c>
      <c r="V74">
        <v>2</v>
      </c>
      <c r="W74">
        <v>11</v>
      </c>
      <c r="Y74" s="25">
        <f>+Labs!R72</f>
        <v>18.64</v>
      </c>
      <c r="Z74" s="25">
        <f>+Labs!U72</f>
        <v>15.5</v>
      </c>
      <c r="AA74" s="3"/>
      <c r="AB74" s="27">
        <f t="shared" si="7"/>
        <v>14.944666666666667</v>
      </c>
    </row>
    <row r="75" spans="1:28" s="7" customFormat="1">
      <c r="C75" s="9" t="s">
        <v>53</v>
      </c>
      <c r="D75" s="8">
        <v>3</v>
      </c>
      <c r="E75" s="8">
        <v>3</v>
      </c>
      <c r="F75" s="32">
        <v>20</v>
      </c>
      <c r="G75" s="16">
        <f t="shared" si="8"/>
        <v>20</v>
      </c>
      <c r="I75" s="7">
        <v>1</v>
      </c>
      <c r="J75" s="18">
        <v>1</v>
      </c>
      <c r="K75" s="18">
        <v>1</v>
      </c>
      <c r="L75" s="16">
        <f t="shared" ref="L75:L78" si="9">SUM(H75:K75)/3*20</f>
        <v>20</v>
      </c>
      <c r="M75" s="16">
        <v>20</v>
      </c>
      <c r="N75" s="36">
        <f t="shared" ref="N75:N78" si="10">+(M75*0.2+O75*0.1+Z75*0.1)/0.4</f>
        <v>19.916666666666664</v>
      </c>
      <c r="O75" s="16">
        <f t="shared" si="4"/>
        <v>19.666666666666668</v>
      </c>
      <c r="P75" s="7">
        <v>2</v>
      </c>
      <c r="Q75" s="7">
        <v>4</v>
      </c>
      <c r="R75" s="7">
        <v>4</v>
      </c>
      <c r="S75" s="7">
        <v>1</v>
      </c>
      <c r="T75" s="7">
        <v>3</v>
      </c>
      <c r="U75" s="7">
        <v>2</v>
      </c>
      <c r="V75" s="7">
        <v>2</v>
      </c>
      <c r="W75" s="7">
        <v>10</v>
      </c>
      <c r="Y75" s="16">
        <v>20</v>
      </c>
      <c r="Z75" s="16">
        <v>20</v>
      </c>
      <c r="AA75" s="18"/>
      <c r="AB75" s="28">
        <f t="shared" si="7"/>
        <v>19.966666666666669</v>
      </c>
    </row>
    <row r="76" spans="1:28">
      <c r="B76" s="3"/>
      <c r="C76" s="3" t="s">
        <v>64</v>
      </c>
      <c r="D76" s="3">
        <v>2.5</v>
      </c>
      <c r="E76" s="3"/>
      <c r="F76" s="31"/>
      <c r="G76" s="12">
        <f t="shared" si="8"/>
        <v>8.3333333333333339</v>
      </c>
      <c r="H76" s="3"/>
      <c r="I76" s="17"/>
      <c r="J76" s="3"/>
      <c r="K76" s="3"/>
      <c r="L76" s="25">
        <f t="shared" si="9"/>
        <v>0</v>
      </c>
      <c r="M76" s="31"/>
      <c r="N76" s="36">
        <f t="shared" si="10"/>
        <v>0</v>
      </c>
      <c r="O76" s="25"/>
      <c r="Y76" s="25"/>
      <c r="Z76" s="25"/>
      <c r="AA76" s="3"/>
      <c r="AB76" s="27">
        <f t="shared" si="7"/>
        <v>0.41666666666666674</v>
      </c>
    </row>
    <row r="77" spans="1:28">
      <c r="A77">
        <v>65</v>
      </c>
      <c r="B77" s="3"/>
      <c r="C77" s="5" t="s">
        <v>65</v>
      </c>
      <c r="D77" s="3">
        <v>1.5</v>
      </c>
      <c r="E77" s="3"/>
      <c r="F77" s="31">
        <v>4</v>
      </c>
      <c r="G77" s="12">
        <f t="shared" si="8"/>
        <v>5</v>
      </c>
      <c r="H77" s="3"/>
      <c r="I77" s="17">
        <v>1</v>
      </c>
      <c r="J77" s="3"/>
      <c r="K77" s="3">
        <v>1</v>
      </c>
      <c r="L77" s="25">
        <f t="shared" si="9"/>
        <v>13.333333333333332</v>
      </c>
      <c r="M77" s="31">
        <v>4</v>
      </c>
      <c r="N77" s="36">
        <f t="shared" si="10"/>
        <v>9.1666666666666661</v>
      </c>
      <c r="O77" s="25">
        <f>SUM(P77:V77)+W77/12*2</f>
        <v>15.666666666666666</v>
      </c>
      <c r="P77">
        <v>1</v>
      </c>
      <c r="Q77">
        <v>3</v>
      </c>
      <c r="R77">
        <v>2</v>
      </c>
      <c r="S77">
        <v>1</v>
      </c>
      <c r="T77">
        <v>3</v>
      </c>
      <c r="U77">
        <v>2</v>
      </c>
      <c r="V77">
        <v>2</v>
      </c>
      <c r="W77">
        <v>10</v>
      </c>
      <c r="Y77" s="25">
        <f>+Labs!R61</f>
        <v>9.3954545454545446</v>
      </c>
      <c r="Z77" s="25">
        <f>+Labs!U61</f>
        <v>13</v>
      </c>
      <c r="AA77" s="3"/>
      <c r="AB77" s="27">
        <f t="shared" si="7"/>
        <v>7.6624242424242421</v>
      </c>
    </row>
    <row r="78" spans="1:28">
      <c r="B78" s="3"/>
      <c r="C78" s="3" t="s">
        <v>42</v>
      </c>
      <c r="D78" s="3">
        <v>3</v>
      </c>
      <c r="E78" s="3"/>
      <c r="F78" s="31"/>
      <c r="G78" s="12">
        <f t="shared" si="8"/>
        <v>10</v>
      </c>
      <c r="H78" s="3"/>
      <c r="I78" s="17"/>
      <c r="J78" s="3"/>
      <c r="K78" s="3"/>
      <c r="L78" s="25">
        <f t="shared" si="9"/>
        <v>0</v>
      </c>
      <c r="M78" s="31"/>
      <c r="N78" s="36">
        <f t="shared" si="10"/>
        <v>0</v>
      </c>
      <c r="O78" s="25"/>
      <c r="Y78" s="25"/>
      <c r="Z78" s="25"/>
      <c r="AA78" s="3"/>
      <c r="AB78" s="27">
        <f t="shared" si="7"/>
        <v>0.5</v>
      </c>
    </row>
    <row r="79" spans="1:28">
      <c r="F79" s="29">
        <f>AVERAGE(F11:F74)</f>
        <v>10.765625</v>
      </c>
      <c r="G79" s="24">
        <f>AVERAGE(G11:G74)</f>
        <v>17.083333333333332</v>
      </c>
      <c r="L79" s="24">
        <f>AVERAGE(L11:L74)</f>
        <v>17.083333333333332</v>
      </c>
      <c r="M79" s="29">
        <f>AVERAGE(M11:M74)</f>
        <v>10.153225806451612</v>
      </c>
      <c r="O79" s="24">
        <f>AVERAGE(O11:O74)</f>
        <v>15.872395833333337</v>
      </c>
      <c r="Y79" s="24">
        <f>AVERAGE(Y11:Y74)</f>
        <v>15.629668560606058</v>
      </c>
      <c r="Z79" s="24">
        <f>AVERAGE(Z11:Z74)</f>
        <v>13.3671875</v>
      </c>
    </row>
  </sheetData>
  <sortState ref="B11:F77">
    <sortCondition ref="C12:C77"/>
  </sortState>
  <phoneticPr fontId="4" type="noConversion"/>
  <printOptions gridLines="1" gridLinesSet="0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74"/>
  <sheetViews>
    <sheetView zoomScale="125" workbookViewId="0">
      <selection activeCell="A27" sqref="A27:XFD27"/>
    </sheetView>
  </sheetViews>
  <sheetFormatPr baseColWidth="10" defaultRowHeight="12"/>
  <cols>
    <col min="1" max="1" width="4" bestFit="1" customWidth="1"/>
    <col min="2" max="2" width="8.6640625" bestFit="1" customWidth="1"/>
    <col min="3" max="3" width="34.6640625" customWidth="1"/>
    <col min="4" max="9" width="1.6640625" customWidth="1"/>
    <col min="10" max="17" width="5.33203125" customWidth="1"/>
    <col min="18" max="18" width="7.33203125" style="14" customWidth="1"/>
    <col min="19" max="19" width="5.33203125" customWidth="1"/>
    <col min="20" max="20" width="6.33203125" customWidth="1"/>
    <col min="21" max="21" width="5.33203125" style="23" customWidth="1"/>
    <col min="22" max="24" width="5.33203125" customWidth="1"/>
  </cols>
  <sheetData>
    <row r="1" spans="1:21">
      <c r="C1" t="s">
        <v>49</v>
      </c>
      <c r="J1">
        <v>25</v>
      </c>
      <c r="K1">
        <v>12</v>
      </c>
      <c r="L1">
        <v>11</v>
      </c>
      <c r="M1" s="37" t="s">
        <v>261</v>
      </c>
      <c r="N1" s="37"/>
      <c r="O1" s="37"/>
      <c r="P1" s="37"/>
      <c r="Q1" s="37"/>
      <c r="R1" s="14" t="s">
        <v>31</v>
      </c>
      <c r="S1">
        <v>5</v>
      </c>
      <c r="T1">
        <v>20</v>
      </c>
      <c r="U1" s="14" t="s">
        <v>32</v>
      </c>
    </row>
    <row r="2" spans="1:21">
      <c r="A2" s="1" t="s">
        <v>4</v>
      </c>
      <c r="B2" s="1" t="s">
        <v>5</v>
      </c>
      <c r="C2" s="1" t="s">
        <v>6</v>
      </c>
      <c r="J2" t="s">
        <v>280</v>
      </c>
      <c r="K2" t="s">
        <v>281</v>
      </c>
      <c r="L2" t="s">
        <v>278</v>
      </c>
      <c r="M2" t="s">
        <v>256</v>
      </c>
      <c r="N2" t="s">
        <v>257</v>
      </c>
      <c r="O2" t="s">
        <v>258</v>
      </c>
      <c r="P2" t="s">
        <v>259</v>
      </c>
      <c r="Q2" t="s">
        <v>260</v>
      </c>
      <c r="S2" t="s">
        <v>187</v>
      </c>
      <c r="T2" t="s">
        <v>28</v>
      </c>
      <c r="U2" s="23" t="s">
        <v>29</v>
      </c>
    </row>
    <row r="3" spans="1:21">
      <c r="A3" t="s">
        <v>234</v>
      </c>
      <c r="B3" s="3" t="s">
        <v>235</v>
      </c>
      <c r="C3" s="3" t="s">
        <v>35</v>
      </c>
      <c r="D3" s="3"/>
      <c r="E3" s="5" t="s">
        <v>43</v>
      </c>
      <c r="F3" s="5" t="s">
        <v>17</v>
      </c>
      <c r="G3" s="5" t="s">
        <v>17</v>
      </c>
      <c r="H3" s="5" t="s">
        <v>279</v>
      </c>
      <c r="I3" s="5"/>
      <c r="J3" s="3">
        <v>12</v>
      </c>
      <c r="K3" s="3">
        <v>9</v>
      </c>
      <c r="L3" s="3">
        <v>11</v>
      </c>
      <c r="M3" s="3"/>
      <c r="N3" s="3">
        <v>1</v>
      </c>
      <c r="O3" s="3">
        <v>1</v>
      </c>
      <c r="P3" s="3">
        <v>1</v>
      </c>
      <c r="Q3" s="3">
        <v>1</v>
      </c>
      <c r="R3" s="15">
        <f>+J3/25*20*0.2+K3/12*20*0.35+L3/11*20*0.2+SUM(M3:Q3)*4*0.25</f>
        <v>15.17</v>
      </c>
      <c r="S3" s="3"/>
      <c r="T3" s="3">
        <v>15</v>
      </c>
      <c r="U3" s="29">
        <f t="shared" ref="U3:U10" si="0">+S3+T3/20*15</f>
        <v>11.25</v>
      </c>
    </row>
    <row r="4" spans="1:21">
      <c r="A4" t="s">
        <v>262</v>
      </c>
      <c r="B4" s="3" t="s">
        <v>263</v>
      </c>
      <c r="C4" s="3" t="s">
        <v>264</v>
      </c>
      <c r="D4" s="5" t="s">
        <v>17</v>
      </c>
      <c r="E4" s="5" t="s">
        <v>17</v>
      </c>
      <c r="F4" s="5" t="s">
        <v>17</v>
      </c>
      <c r="G4" s="5" t="s">
        <v>17</v>
      </c>
      <c r="H4" s="5" t="s">
        <v>84</v>
      </c>
      <c r="I4" s="5" t="s">
        <v>169</v>
      </c>
      <c r="J4" s="3">
        <v>25</v>
      </c>
      <c r="K4" s="3">
        <v>12</v>
      </c>
      <c r="L4" s="3">
        <v>11</v>
      </c>
      <c r="M4" s="3"/>
      <c r="N4" s="3">
        <v>1</v>
      </c>
      <c r="O4" s="3">
        <v>1</v>
      </c>
      <c r="P4" s="3">
        <v>1</v>
      </c>
      <c r="Q4" s="3">
        <v>1</v>
      </c>
      <c r="R4" s="15">
        <f t="shared" ref="R4:R21" si="1">+J4/25*20*0.2+K4/12*20*0.35+L4/11*20*0.2+SUM(M4:Q4)*4*0.25</f>
        <v>19</v>
      </c>
      <c r="S4" s="3">
        <v>2</v>
      </c>
      <c r="T4" s="3">
        <v>18</v>
      </c>
      <c r="U4" s="29">
        <f t="shared" si="0"/>
        <v>15.5</v>
      </c>
    </row>
    <row r="5" spans="1:21">
      <c r="A5">
        <v>23</v>
      </c>
      <c r="B5" s="3" t="s">
        <v>75</v>
      </c>
      <c r="C5" s="3" t="s">
        <v>90</v>
      </c>
      <c r="D5" s="3"/>
      <c r="E5" s="3"/>
      <c r="F5" s="3"/>
      <c r="G5" s="3"/>
      <c r="H5" s="3"/>
      <c r="I5" s="3" t="s">
        <v>170</v>
      </c>
      <c r="J5" s="3">
        <v>26</v>
      </c>
      <c r="K5" s="3">
        <v>12</v>
      </c>
      <c r="L5" s="3">
        <v>10</v>
      </c>
      <c r="M5" s="3"/>
      <c r="N5" s="3"/>
      <c r="O5" s="3">
        <v>1</v>
      </c>
      <c r="P5" s="3">
        <v>1</v>
      </c>
      <c r="Q5" s="3">
        <v>1</v>
      </c>
      <c r="R5" s="15">
        <f>+J5/25*20*0.2+K5/12*20*0.35+L5/11*20*0.2+SUM(M5:Q5)*4*0.25 - 2</f>
        <v>15.796363636363637</v>
      </c>
      <c r="S5" s="5">
        <v>2</v>
      </c>
      <c r="T5" s="3">
        <v>16</v>
      </c>
      <c r="U5" s="29">
        <f t="shared" si="0"/>
        <v>14</v>
      </c>
    </row>
    <row r="6" spans="1:21">
      <c r="A6" t="s">
        <v>91</v>
      </c>
      <c r="B6" s="3" t="s">
        <v>92</v>
      </c>
      <c r="C6" s="3" t="s">
        <v>93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84</v>
      </c>
      <c r="I6" s="5" t="s">
        <v>181</v>
      </c>
      <c r="J6" s="3">
        <v>25</v>
      </c>
      <c r="K6" s="3">
        <v>12</v>
      </c>
      <c r="L6" s="3">
        <v>11</v>
      </c>
      <c r="M6" s="3"/>
      <c r="N6" s="3">
        <v>1</v>
      </c>
      <c r="O6" s="3">
        <v>1</v>
      </c>
      <c r="P6" s="3">
        <v>1</v>
      </c>
      <c r="Q6" s="3">
        <v>1</v>
      </c>
      <c r="R6" s="15">
        <f t="shared" si="1"/>
        <v>19</v>
      </c>
      <c r="S6" s="3">
        <v>2</v>
      </c>
      <c r="T6" s="3">
        <v>18</v>
      </c>
      <c r="U6" s="29">
        <f t="shared" si="0"/>
        <v>15.5</v>
      </c>
    </row>
    <row r="7" spans="1:21">
      <c r="A7">
        <v>26</v>
      </c>
      <c r="B7" s="3" t="s">
        <v>101</v>
      </c>
      <c r="C7" s="3" t="s">
        <v>244</v>
      </c>
      <c r="D7" s="3" t="s">
        <v>162</v>
      </c>
      <c r="E7" s="3"/>
      <c r="F7" s="3"/>
      <c r="G7" s="3"/>
      <c r="H7" s="3" t="s">
        <v>83</v>
      </c>
      <c r="I7" s="3" t="s">
        <v>181</v>
      </c>
      <c r="J7" s="3">
        <v>19</v>
      </c>
      <c r="K7" s="3">
        <v>10</v>
      </c>
      <c r="L7" s="3">
        <v>7</v>
      </c>
      <c r="M7" s="3"/>
      <c r="N7" s="3"/>
      <c r="O7" s="3"/>
      <c r="P7" s="3"/>
      <c r="Q7" s="3"/>
      <c r="R7" s="15">
        <f>+J7/25*20*0.2+K7/12*20*0.35+L7/11*20*0.2+SUM(M7:Q7)*4*0.25 - 1</f>
        <v>10.418787878787878</v>
      </c>
      <c r="S7" s="3">
        <v>2</v>
      </c>
      <c r="T7" s="3">
        <v>15</v>
      </c>
      <c r="U7" s="29">
        <f t="shared" si="0"/>
        <v>13.25</v>
      </c>
    </row>
    <row r="8" spans="1:21">
      <c r="A8" t="s">
        <v>245</v>
      </c>
      <c r="B8" s="3" t="s">
        <v>246</v>
      </c>
      <c r="C8" s="3" t="s">
        <v>247</v>
      </c>
      <c r="D8" s="3"/>
      <c r="E8" s="5" t="s">
        <v>17</v>
      </c>
      <c r="F8" s="5" t="s">
        <v>47</v>
      </c>
      <c r="G8" s="5" t="s">
        <v>17</v>
      </c>
      <c r="H8" s="5" t="s">
        <v>85</v>
      </c>
      <c r="I8" s="5" t="s">
        <v>181</v>
      </c>
      <c r="J8" s="3">
        <v>20</v>
      </c>
      <c r="K8" s="3">
        <v>12</v>
      </c>
      <c r="L8" s="3">
        <v>11</v>
      </c>
      <c r="M8" s="3"/>
      <c r="N8" s="3"/>
      <c r="O8" s="3">
        <v>1</v>
      </c>
      <c r="P8" s="3">
        <v>1</v>
      </c>
      <c r="Q8" s="3">
        <v>1</v>
      </c>
      <c r="R8" s="15">
        <f t="shared" si="1"/>
        <v>17.2</v>
      </c>
      <c r="S8" s="5">
        <v>2</v>
      </c>
      <c r="T8" s="3">
        <v>16</v>
      </c>
      <c r="U8" s="29">
        <f t="shared" si="0"/>
        <v>14</v>
      </c>
    </row>
    <row r="9" spans="1:21">
      <c r="A9" t="s">
        <v>248</v>
      </c>
      <c r="B9" s="3" t="s">
        <v>249</v>
      </c>
      <c r="C9" s="3" t="s">
        <v>250</v>
      </c>
      <c r="D9" s="5" t="s">
        <v>17</v>
      </c>
      <c r="E9" s="5" t="s">
        <v>17</v>
      </c>
      <c r="F9" s="5" t="s">
        <v>17</v>
      </c>
      <c r="G9" s="5" t="s">
        <v>17</v>
      </c>
      <c r="H9" s="5" t="s">
        <v>85</v>
      </c>
      <c r="I9" s="5" t="s">
        <v>170</v>
      </c>
      <c r="J9" s="3">
        <v>16</v>
      </c>
      <c r="K9" s="3">
        <v>12</v>
      </c>
      <c r="L9" s="3">
        <v>11</v>
      </c>
      <c r="M9" s="3"/>
      <c r="N9" s="3">
        <v>1</v>
      </c>
      <c r="O9" s="3">
        <v>1</v>
      </c>
      <c r="P9" s="3">
        <v>1</v>
      </c>
      <c r="Q9" s="3">
        <v>1</v>
      </c>
      <c r="R9" s="15">
        <f t="shared" si="1"/>
        <v>17.560000000000002</v>
      </c>
      <c r="S9" s="3">
        <v>2</v>
      </c>
      <c r="T9" s="3">
        <v>18</v>
      </c>
      <c r="U9" s="29">
        <f t="shared" si="0"/>
        <v>15.5</v>
      </c>
    </row>
    <row r="10" spans="1:21">
      <c r="A10" t="s">
        <v>254</v>
      </c>
      <c r="B10" s="3" t="s">
        <v>255</v>
      </c>
      <c r="C10" s="3" t="s">
        <v>54</v>
      </c>
      <c r="D10" s="5" t="s">
        <v>18</v>
      </c>
      <c r="E10" s="5" t="s">
        <v>17</v>
      </c>
      <c r="F10" s="5" t="s">
        <v>46</v>
      </c>
      <c r="G10" s="5" t="s">
        <v>17</v>
      </c>
      <c r="H10" s="5" t="s">
        <v>85</v>
      </c>
      <c r="I10" s="5" t="s">
        <v>181</v>
      </c>
      <c r="J10" s="3">
        <v>16</v>
      </c>
      <c r="K10" s="3">
        <v>12</v>
      </c>
      <c r="L10" s="3">
        <v>11</v>
      </c>
      <c r="M10" s="3"/>
      <c r="N10" s="3">
        <v>1</v>
      </c>
      <c r="O10" s="3">
        <v>1</v>
      </c>
      <c r="P10" s="3">
        <v>1</v>
      </c>
      <c r="Q10" s="3">
        <v>1</v>
      </c>
      <c r="R10" s="15">
        <f t="shared" si="1"/>
        <v>17.560000000000002</v>
      </c>
      <c r="S10" s="3">
        <v>2</v>
      </c>
      <c r="T10" s="3">
        <v>18</v>
      </c>
      <c r="U10" s="29">
        <f t="shared" si="0"/>
        <v>15.5</v>
      </c>
    </row>
    <row r="11" spans="1:21">
      <c r="A11" t="s">
        <v>55</v>
      </c>
      <c r="B11" s="3" t="s">
        <v>56</v>
      </c>
      <c r="C11" s="3" t="s">
        <v>57</v>
      </c>
      <c r="D11" s="5" t="s">
        <v>17</v>
      </c>
      <c r="E11" s="5" t="s">
        <v>17</v>
      </c>
      <c r="F11" s="5" t="s">
        <v>43</v>
      </c>
      <c r="G11" s="5" t="s">
        <v>47</v>
      </c>
      <c r="H11" s="5" t="s">
        <v>85</v>
      </c>
      <c r="I11" s="5" t="s">
        <v>182</v>
      </c>
      <c r="J11" s="3">
        <v>26</v>
      </c>
      <c r="K11" s="3">
        <v>12</v>
      </c>
      <c r="L11" s="3">
        <v>11</v>
      </c>
      <c r="M11" s="3"/>
      <c r="N11" s="3"/>
      <c r="O11" s="3">
        <v>1</v>
      </c>
      <c r="P11" s="3">
        <v>1</v>
      </c>
      <c r="Q11" s="3">
        <v>1</v>
      </c>
      <c r="R11" s="15">
        <f t="shared" si="1"/>
        <v>18.16</v>
      </c>
      <c r="S11" s="3"/>
      <c r="T11" s="3">
        <v>16</v>
      </c>
      <c r="U11" s="23">
        <f>+S11+T11/20*15</f>
        <v>12</v>
      </c>
    </row>
    <row r="12" spans="1:21">
      <c r="A12" t="s">
        <v>61</v>
      </c>
      <c r="B12" s="3" t="s">
        <v>62</v>
      </c>
      <c r="C12" s="3" t="s">
        <v>138</v>
      </c>
      <c r="D12" s="3"/>
      <c r="E12" s="3"/>
      <c r="F12" s="3" t="s">
        <v>17</v>
      </c>
      <c r="G12" s="3"/>
      <c r="H12" s="3"/>
      <c r="I12" s="3"/>
      <c r="J12" s="3">
        <v>10</v>
      </c>
      <c r="K12" s="3">
        <v>9</v>
      </c>
      <c r="L12" s="3">
        <v>7</v>
      </c>
      <c r="M12" s="3"/>
      <c r="N12" s="3"/>
      <c r="O12" s="3">
        <v>1</v>
      </c>
      <c r="P12" s="3">
        <v>1</v>
      </c>
      <c r="Q12" s="3"/>
      <c r="R12" s="15">
        <f>+J12/25*20*0.2+K12/12*20*0.35+L12/11*20*0.2+SUM(M12:Q12)*4*0.25 - 2</f>
        <v>9.3954545454545446</v>
      </c>
      <c r="S12" s="3">
        <v>1</v>
      </c>
      <c r="T12" s="3">
        <v>16</v>
      </c>
      <c r="U12" s="29">
        <f t="shared" ref="U12:U21" si="2">+S12+T12/20*15</f>
        <v>13</v>
      </c>
    </row>
    <row r="13" spans="1:21">
      <c r="A13" t="s">
        <v>139</v>
      </c>
      <c r="B13" s="3" t="s">
        <v>140</v>
      </c>
      <c r="C13" s="3" t="s">
        <v>141</v>
      </c>
      <c r="D13" s="3"/>
      <c r="E13" s="5" t="s">
        <v>43</v>
      </c>
      <c r="F13" s="5"/>
      <c r="G13" s="3"/>
      <c r="H13" s="3" t="s">
        <v>85</v>
      </c>
      <c r="I13" s="3" t="s">
        <v>181</v>
      </c>
      <c r="J13" s="3">
        <v>26</v>
      </c>
      <c r="K13" s="3">
        <v>12</v>
      </c>
      <c r="L13" s="3">
        <v>8</v>
      </c>
      <c r="M13" s="3"/>
      <c r="N13" s="3"/>
      <c r="O13" s="3">
        <v>1</v>
      </c>
      <c r="P13" s="3">
        <v>1</v>
      </c>
      <c r="Q13" s="3">
        <v>1</v>
      </c>
      <c r="R13" s="15">
        <f>+J13/25*20*0.2+K13/12*20*0.35+L13/11*20*0.2+SUM(M13:Q13)*4*0.25 - 1</f>
        <v>16.06909090909091</v>
      </c>
      <c r="S13" s="5">
        <v>2</v>
      </c>
      <c r="T13" s="3">
        <v>16</v>
      </c>
      <c r="U13" s="29">
        <f t="shared" si="2"/>
        <v>14</v>
      </c>
    </row>
    <row r="14" spans="1:21">
      <c r="A14" t="s">
        <v>89</v>
      </c>
      <c r="B14" s="3" t="s">
        <v>111</v>
      </c>
      <c r="C14" s="3" t="s">
        <v>112</v>
      </c>
      <c r="D14" s="3"/>
      <c r="E14" s="5" t="s">
        <v>43</v>
      </c>
      <c r="F14" s="5"/>
      <c r="G14" s="5" t="s">
        <v>43</v>
      </c>
      <c r="H14" s="5"/>
      <c r="I14" s="5" t="s">
        <v>181</v>
      </c>
      <c r="J14" s="3">
        <v>21</v>
      </c>
      <c r="K14" s="3">
        <v>12</v>
      </c>
      <c r="L14" s="3">
        <v>11</v>
      </c>
      <c r="M14" s="3"/>
      <c r="N14" s="3">
        <v>1</v>
      </c>
      <c r="O14" s="3">
        <v>1</v>
      </c>
      <c r="P14" s="3">
        <v>1</v>
      </c>
      <c r="Q14" s="3">
        <v>1</v>
      </c>
      <c r="R14" s="15">
        <f>+J14/25*20*0.2+K14/12*20*0.35+L14/11*20*0.2+SUM(M14:Q14)*4*0.25 - 1</f>
        <v>17.36</v>
      </c>
      <c r="S14" s="3">
        <v>4</v>
      </c>
      <c r="T14" s="3">
        <v>17</v>
      </c>
      <c r="U14" s="29">
        <f t="shared" si="2"/>
        <v>16.75</v>
      </c>
    </row>
    <row r="15" spans="1:21">
      <c r="A15" t="s">
        <v>113</v>
      </c>
      <c r="B15" s="3" t="s">
        <v>114</v>
      </c>
      <c r="C15" s="3" t="s">
        <v>115</v>
      </c>
      <c r="D15" s="3"/>
      <c r="E15" s="5" t="s">
        <v>17</v>
      </c>
      <c r="F15" s="5" t="s">
        <v>17</v>
      </c>
      <c r="G15" s="5" t="s">
        <v>17</v>
      </c>
      <c r="H15" s="5" t="s">
        <v>84</v>
      </c>
      <c r="I15" s="5"/>
      <c r="J15" s="3">
        <v>12</v>
      </c>
      <c r="K15" s="3">
        <v>9</v>
      </c>
      <c r="L15" s="3">
        <v>11</v>
      </c>
      <c r="M15" s="3"/>
      <c r="N15" s="3">
        <v>1</v>
      </c>
      <c r="O15" s="3">
        <v>1</v>
      </c>
      <c r="P15" s="3">
        <v>1</v>
      </c>
      <c r="Q15" s="3">
        <v>1</v>
      </c>
      <c r="R15" s="15">
        <f t="shared" si="1"/>
        <v>15.17</v>
      </c>
      <c r="S15" s="3"/>
      <c r="T15" s="3">
        <v>13</v>
      </c>
      <c r="U15" s="29">
        <f t="shared" si="2"/>
        <v>9.75</v>
      </c>
    </row>
    <row r="16" spans="1:21">
      <c r="A16" s="3" t="s">
        <v>119</v>
      </c>
      <c r="B16" s="3" t="s">
        <v>120</v>
      </c>
      <c r="C16" s="3" t="s">
        <v>121</v>
      </c>
      <c r="D16" s="3"/>
      <c r="E16" s="5" t="s">
        <v>45</v>
      </c>
      <c r="F16" s="5" t="s">
        <v>17</v>
      </c>
      <c r="G16" s="5" t="s">
        <v>47</v>
      </c>
      <c r="H16" s="5" t="s">
        <v>85</v>
      </c>
      <c r="I16" s="5"/>
      <c r="J16" s="3">
        <v>6</v>
      </c>
      <c r="K16" s="3"/>
      <c r="L16" s="3"/>
      <c r="M16" s="3"/>
      <c r="N16" s="3"/>
      <c r="O16" s="3">
        <v>1</v>
      </c>
      <c r="P16" s="3">
        <v>1</v>
      </c>
      <c r="Q16" s="3">
        <v>1</v>
      </c>
      <c r="R16" s="15">
        <f t="shared" si="1"/>
        <v>3.96</v>
      </c>
      <c r="S16" s="3"/>
      <c r="T16" s="3"/>
      <c r="U16" s="29">
        <f t="shared" si="2"/>
        <v>0</v>
      </c>
    </row>
    <row r="17" spans="1:21">
      <c r="A17" t="s">
        <v>125</v>
      </c>
      <c r="B17" s="3" t="s">
        <v>126</v>
      </c>
      <c r="C17" s="3" t="s">
        <v>127</v>
      </c>
      <c r="D17" s="3"/>
      <c r="E17" s="5" t="s">
        <v>17</v>
      </c>
      <c r="F17" s="5" t="s">
        <v>17</v>
      </c>
      <c r="G17" s="5" t="s">
        <v>17</v>
      </c>
      <c r="H17" s="5" t="s">
        <v>84</v>
      </c>
      <c r="I17" s="5" t="s">
        <v>181</v>
      </c>
      <c r="J17" s="3">
        <v>21</v>
      </c>
      <c r="K17" s="3">
        <v>12</v>
      </c>
      <c r="L17" s="3">
        <v>11</v>
      </c>
      <c r="M17" s="3"/>
      <c r="N17" s="3">
        <v>1</v>
      </c>
      <c r="O17" s="3">
        <v>1</v>
      </c>
      <c r="P17" s="3">
        <v>1</v>
      </c>
      <c r="Q17" s="3">
        <v>1</v>
      </c>
      <c r="R17" s="15">
        <f t="shared" si="1"/>
        <v>18.36</v>
      </c>
      <c r="S17" s="3">
        <v>4</v>
      </c>
      <c r="T17" s="3">
        <v>17</v>
      </c>
      <c r="U17" s="29">
        <f t="shared" si="2"/>
        <v>16.75</v>
      </c>
    </row>
    <row r="18" spans="1:21">
      <c r="B18" s="3" t="s">
        <v>104</v>
      </c>
      <c r="C18" s="3" t="s">
        <v>105</v>
      </c>
      <c r="D18" s="3"/>
      <c r="E18" s="3"/>
      <c r="F18" s="3"/>
      <c r="G18" s="3" t="s">
        <v>43</v>
      </c>
      <c r="H18" s="3" t="s">
        <v>84</v>
      </c>
      <c r="I18" s="3" t="s">
        <v>181</v>
      </c>
      <c r="J18" s="3">
        <v>24</v>
      </c>
      <c r="K18" s="3">
        <v>12</v>
      </c>
      <c r="L18" s="3">
        <v>11</v>
      </c>
      <c r="M18" s="3"/>
      <c r="N18" s="3">
        <v>1</v>
      </c>
      <c r="O18" s="3">
        <v>1</v>
      </c>
      <c r="P18" s="3">
        <v>1</v>
      </c>
      <c r="Q18" s="3"/>
      <c r="R18" s="15">
        <f>+J18/25*20*0.2+K18/12*20*0.35+L18/11*20*0.2+SUM(M18:Q18)*4*0.25 - 1</f>
        <v>16.84</v>
      </c>
      <c r="S18" s="5">
        <v>5</v>
      </c>
      <c r="T18" s="3">
        <v>17</v>
      </c>
      <c r="U18" s="29">
        <f t="shared" si="2"/>
        <v>17.75</v>
      </c>
    </row>
    <row r="19" spans="1:21">
      <c r="A19" s="3" t="s">
        <v>178</v>
      </c>
      <c r="B19" s="3" t="s">
        <v>173</v>
      </c>
      <c r="C19" s="3" t="s">
        <v>174</v>
      </c>
      <c r="D19" s="3"/>
      <c r="E19" s="5" t="s">
        <v>17</v>
      </c>
      <c r="F19" s="5" t="s">
        <v>17</v>
      </c>
      <c r="G19" s="5" t="s">
        <v>48</v>
      </c>
      <c r="H19" s="5" t="s">
        <v>84</v>
      </c>
      <c r="I19" s="5"/>
      <c r="J19" s="3">
        <v>26</v>
      </c>
      <c r="K19" s="3">
        <v>12</v>
      </c>
      <c r="L19" s="3">
        <v>11</v>
      </c>
      <c r="M19" s="3"/>
      <c r="N19" s="3"/>
      <c r="O19" s="3">
        <v>1</v>
      </c>
      <c r="P19" s="3">
        <v>1</v>
      </c>
      <c r="Q19" s="3">
        <v>1</v>
      </c>
      <c r="R19" s="15">
        <f t="shared" si="1"/>
        <v>18.16</v>
      </c>
      <c r="S19" s="3"/>
      <c r="T19" s="3">
        <v>16</v>
      </c>
      <c r="U19" s="29">
        <f t="shared" si="2"/>
        <v>12</v>
      </c>
    </row>
    <row r="20" spans="1:21">
      <c r="A20" s="3" t="s">
        <v>38</v>
      </c>
      <c r="B20" s="3" t="s">
        <v>200</v>
      </c>
      <c r="C20" s="3" t="s">
        <v>201</v>
      </c>
      <c r="D20" s="3"/>
      <c r="E20" s="5" t="s">
        <v>44</v>
      </c>
      <c r="F20" s="5" t="s">
        <v>17</v>
      </c>
      <c r="G20" s="5" t="s">
        <v>43</v>
      </c>
      <c r="H20" s="5" t="s">
        <v>84</v>
      </c>
      <c r="I20" s="5" t="s">
        <v>181</v>
      </c>
      <c r="J20" s="3">
        <v>20</v>
      </c>
      <c r="K20" s="3">
        <v>12</v>
      </c>
      <c r="L20" s="3">
        <v>11</v>
      </c>
      <c r="M20" s="3"/>
      <c r="N20" s="3"/>
      <c r="O20" s="3">
        <v>1</v>
      </c>
      <c r="P20" s="3">
        <v>1</v>
      </c>
      <c r="Q20" s="3">
        <v>1</v>
      </c>
      <c r="R20" s="15">
        <f t="shared" si="1"/>
        <v>17.2</v>
      </c>
      <c r="S20" s="5">
        <v>2</v>
      </c>
      <c r="T20" s="3">
        <v>16</v>
      </c>
      <c r="U20" s="29">
        <f t="shared" si="2"/>
        <v>14</v>
      </c>
    </row>
    <row r="21" spans="1:21" s="7" customFormat="1">
      <c r="J21" s="8">
        <v>25</v>
      </c>
      <c r="K21" s="8">
        <v>12</v>
      </c>
      <c r="L21" s="7">
        <v>11</v>
      </c>
      <c r="R21" s="15">
        <f t="shared" si="1"/>
        <v>15</v>
      </c>
      <c r="S21" s="7">
        <v>5</v>
      </c>
      <c r="T21" s="7">
        <v>20</v>
      </c>
      <c r="U21" s="32">
        <f t="shared" si="2"/>
        <v>20</v>
      </c>
    </row>
    <row r="22" spans="1:21">
      <c r="C22" t="s">
        <v>50</v>
      </c>
      <c r="R22" s="15"/>
    </row>
    <row r="23" spans="1:21">
      <c r="A23" s="13" t="s">
        <v>4</v>
      </c>
      <c r="B23" s="13" t="s">
        <v>5</v>
      </c>
      <c r="C23" s="13" t="s">
        <v>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5"/>
      <c r="S23" s="3"/>
      <c r="T23" s="3"/>
      <c r="U23" s="29">
        <f t="shared" ref="U23:U73" si="3">+S23+T23/20*15</f>
        <v>0</v>
      </c>
    </row>
    <row r="24" spans="1:21">
      <c r="A24" s="3">
        <v>1</v>
      </c>
      <c r="B24" s="3" t="s">
        <v>8</v>
      </c>
      <c r="C24" s="3" t="s">
        <v>9</v>
      </c>
      <c r="D24" s="3" t="s">
        <v>160</v>
      </c>
      <c r="E24" s="3"/>
      <c r="F24" s="3" t="s">
        <v>183</v>
      </c>
      <c r="G24" s="3"/>
      <c r="H24" s="3"/>
      <c r="I24" s="3"/>
      <c r="J24" s="3">
        <v>17</v>
      </c>
      <c r="K24" s="3">
        <v>12</v>
      </c>
      <c r="L24" s="3">
        <v>11</v>
      </c>
      <c r="M24" s="3"/>
      <c r="N24" s="3">
        <v>1</v>
      </c>
      <c r="O24" s="3">
        <v>1</v>
      </c>
      <c r="P24" s="3">
        <v>1</v>
      </c>
      <c r="Q24" s="3">
        <v>1</v>
      </c>
      <c r="R24" s="15">
        <f>+J24/25*20*0.2+K24/12*20*0.35+L24/11*20*0.2+SUM(M24:Q24)*4*0.25 - 1</f>
        <v>16.72</v>
      </c>
      <c r="S24" s="3">
        <v>4</v>
      </c>
      <c r="T24" s="3">
        <v>17</v>
      </c>
      <c r="U24" s="29">
        <f t="shared" si="3"/>
        <v>16.75</v>
      </c>
    </row>
    <row r="25" spans="1:21">
      <c r="A25" s="3">
        <v>2</v>
      </c>
      <c r="B25" s="3" t="s">
        <v>11</v>
      </c>
      <c r="C25" s="3" t="s">
        <v>12</v>
      </c>
      <c r="D25" s="3"/>
      <c r="E25" s="3" t="s">
        <v>84</v>
      </c>
      <c r="F25" s="3" t="s">
        <v>170</v>
      </c>
      <c r="G25" s="3"/>
      <c r="H25" s="3"/>
      <c r="I25" s="3"/>
      <c r="J25" s="3">
        <v>18</v>
      </c>
      <c r="K25" s="3">
        <v>6</v>
      </c>
      <c r="L25" s="3">
        <v>8</v>
      </c>
      <c r="M25" s="3"/>
      <c r="N25" s="3">
        <v>1</v>
      </c>
      <c r="O25" s="3">
        <v>1</v>
      </c>
      <c r="P25" s="3">
        <v>1</v>
      </c>
      <c r="Q25" s="3">
        <v>1</v>
      </c>
      <c r="R25" s="15">
        <f>+J25/25*20*0.2+K25/12*20*0.35+L25/11*20*0.2+SUM(M25:Q25)*4*0.25 - 1</f>
        <v>12.289090909090909</v>
      </c>
      <c r="S25" s="3"/>
      <c r="T25" s="3">
        <v>14</v>
      </c>
      <c r="U25" s="29">
        <f t="shared" si="3"/>
        <v>10.5</v>
      </c>
    </row>
    <row r="26" spans="1:21">
      <c r="A26" s="3">
        <v>3</v>
      </c>
      <c r="B26" s="3" t="s">
        <v>146</v>
      </c>
      <c r="C26" s="3" t="s">
        <v>147</v>
      </c>
      <c r="D26" s="3" t="s">
        <v>161</v>
      </c>
      <c r="E26" s="3" t="s">
        <v>85</v>
      </c>
      <c r="F26" s="3"/>
      <c r="G26" s="3"/>
      <c r="H26" s="3"/>
      <c r="I26" s="3"/>
      <c r="J26" s="3">
        <v>12</v>
      </c>
      <c r="K26" s="3">
        <v>9</v>
      </c>
      <c r="L26" s="3">
        <v>8</v>
      </c>
      <c r="M26" s="3"/>
      <c r="N26" s="3">
        <v>1</v>
      </c>
      <c r="O26" s="3">
        <v>1</v>
      </c>
      <c r="P26" s="3"/>
      <c r="Q26" s="3">
        <v>1</v>
      </c>
      <c r="R26" s="15">
        <f>+J26/25*20*0.2+K26/12*20*0.35+L26/11*20*0.2+SUM(M26:Q26)*4*0.25 - 1</f>
        <v>12.07909090909091</v>
      </c>
      <c r="S26" s="3"/>
      <c r="T26" s="3">
        <v>15</v>
      </c>
      <c r="U26" s="29">
        <f t="shared" si="3"/>
        <v>11.25</v>
      </c>
    </row>
    <row r="27" spans="1:21">
      <c r="A27" s="3">
        <v>4</v>
      </c>
      <c r="B27" s="3" t="s">
        <v>149</v>
      </c>
      <c r="C27" s="3" t="s">
        <v>150</v>
      </c>
      <c r="D27" s="3"/>
      <c r="E27" s="3" t="s">
        <v>84</v>
      </c>
      <c r="F27" s="3"/>
      <c r="G27" s="3"/>
      <c r="H27" s="3"/>
      <c r="I27" s="3"/>
      <c r="J27" s="3">
        <v>12</v>
      </c>
      <c r="K27" s="3">
        <v>11</v>
      </c>
      <c r="L27" s="3">
        <v>3</v>
      </c>
      <c r="M27" s="3"/>
      <c r="N27" s="3">
        <v>1</v>
      </c>
      <c r="O27" s="3">
        <v>1</v>
      </c>
      <c r="P27" s="3">
        <v>1</v>
      </c>
      <c r="Q27" s="3">
        <v>1</v>
      </c>
      <c r="R27" s="15">
        <f>+J27/25*20*0.2+K27/12*20*0.35+L27/11*20*0.2+SUM(M27:Q27)*4*0.25 - 2</f>
        <v>11.427575757575756</v>
      </c>
      <c r="S27" s="3">
        <v>2</v>
      </c>
      <c r="T27" s="3">
        <v>17</v>
      </c>
      <c r="U27" s="29">
        <f t="shared" si="3"/>
        <v>14.75</v>
      </c>
    </row>
    <row r="28" spans="1:21">
      <c r="A28" s="3">
        <v>5</v>
      </c>
      <c r="B28" s="3" t="s">
        <v>152</v>
      </c>
      <c r="C28" s="3" t="s">
        <v>19</v>
      </c>
      <c r="D28" s="3" t="s">
        <v>162</v>
      </c>
      <c r="E28" s="3" t="s">
        <v>84</v>
      </c>
      <c r="F28" s="3"/>
      <c r="G28" s="3"/>
      <c r="H28" s="3"/>
      <c r="I28" s="3"/>
      <c r="J28" s="3">
        <v>29</v>
      </c>
      <c r="K28" s="3">
        <v>12</v>
      </c>
      <c r="L28" s="3">
        <v>11</v>
      </c>
      <c r="M28" s="3"/>
      <c r="N28" s="3"/>
      <c r="O28" s="3">
        <v>1</v>
      </c>
      <c r="P28" s="3">
        <v>1</v>
      </c>
      <c r="Q28" s="3">
        <v>1</v>
      </c>
      <c r="R28" s="15">
        <f>+J28/25*20*0.2+K28/12*20*0.35+L28/11*20*0.2+SUM(M28:Q28)*4*0.25 - 1</f>
        <v>17.64</v>
      </c>
      <c r="S28" s="3">
        <v>2</v>
      </c>
      <c r="T28" s="3">
        <v>18</v>
      </c>
      <c r="U28" s="29">
        <f t="shared" si="3"/>
        <v>15.5</v>
      </c>
    </row>
    <row r="29" spans="1:21">
      <c r="A29" s="3">
        <v>6</v>
      </c>
      <c r="B29" s="3" t="s">
        <v>21</v>
      </c>
      <c r="C29" s="3" t="s">
        <v>22</v>
      </c>
      <c r="D29" s="3"/>
      <c r="E29" s="3" t="s">
        <v>84</v>
      </c>
      <c r="F29" s="3" t="s">
        <v>181</v>
      </c>
      <c r="G29" s="3"/>
      <c r="H29" s="3"/>
      <c r="I29" s="3"/>
      <c r="J29" s="3">
        <v>11</v>
      </c>
      <c r="K29" s="3">
        <v>12</v>
      </c>
      <c r="L29" s="3">
        <v>11</v>
      </c>
      <c r="M29" s="3"/>
      <c r="N29" s="3"/>
      <c r="O29" s="3">
        <v>1</v>
      </c>
      <c r="P29" s="3">
        <v>1</v>
      </c>
      <c r="Q29" s="3">
        <v>1</v>
      </c>
      <c r="R29" s="15">
        <f>+J29/25*20*0.2+K29/12*20*0.35+L29/11*20*0.2+SUM(M29:Q29)*4*0.25 - 1</f>
        <v>14.76</v>
      </c>
      <c r="S29" s="3">
        <v>2</v>
      </c>
      <c r="T29" s="3">
        <v>17</v>
      </c>
      <c r="U29" s="29">
        <f t="shared" si="3"/>
        <v>14.75</v>
      </c>
    </row>
    <row r="30" spans="1:21">
      <c r="A30" s="3">
        <v>7</v>
      </c>
      <c r="B30" s="3" t="s">
        <v>24</v>
      </c>
      <c r="C30" s="3" t="s">
        <v>25</v>
      </c>
      <c r="D30" s="3" t="s">
        <v>163</v>
      </c>
      <c r="E30" s="3" t="s">
        <v>282</v>
      </c>
      <c r="F30" s="3" t="s">
        <v>182</v>
      </c>
      <c r="G30" s="3"/>
      <c r="H30" s="3"/>
      <c r="I30" s="3"/>
      <c r="J30" s="3">
        <v>29</v>
      </c>
      <c r="K30" s="3">
        <v>12</v>
      </c>
      <c r="L30" s="3">
        <v>11</v>
      </c>
      <c r="M30" s="3"/>
      <c r="N30" s="3">
        <v>1</v>
      </c>
      <c r="O30" s="3">
        <v>1</v>
      </c>
      <c r="P30" s="3">
        <v>1</v>
      </c>
      <c r="Q30" s="3">
        <v>1</v>
      </c>
      <c r="R30" s="15">
        <f t="shared" ref="R30:R73" si="4">+J30/25*20*0.2+K30/12*20*0.35+L30/11*20*0.2+SUM(M30:Q30)*4*0.25</f>
        <v>19.64</v>
      </c>
      <c r="S30" s="3">
        <v>4</v>
      </c>
      <c r="T30" s="3">
        <v>18</v>
      </c>
      <c r="U30" s="29">
        <f t="shared" si="3"/>
        <v>17.5</v>
      </c>
    </row>
    <row r="31" spans="1:21">
      <c r="A31" s="3">
        <v>8</v>
      </c>
      <c r="B31" s="3" t="s">
        <v>214</v>
      </c>
      <c r="C31" s="3" t="s">
        <v>215</v>
      </c>
      <c r="D31" s="3" t="s">
        <v>163</v>
      </c>
      <c r="E31" s="3" t="s">
        <v>284</v>
      </c>
      <c r="F31" s="3" t="s">
        <v>170</v>
      </c>
      <c r="G31" s="3"/>
      <c r="H31" s="3"/>
      <c r="I31" s="3"/>
      <c r="J31" s="3">
        <v>26</v>
      </c>
      <c r="K31" s="3">
        <v>10</v>
      </c>
      <c r="L31" s="3">
        <v>11</v>
      </c>
      <c r="M31" s="3"/>
      <c r="N31" s="3">
        <v>1</v>
      </c>
      <c r="O31" s="3">
        <v>1</v>
      </c>
      <c r="P31" s="3">
        <v>1</v>
      </c>
      <c r="Q31" s="3">
        <v>1</v>
      </c>
      <c r="R31" s="15">
        <f t="shared" si="4"/>
        <v>17.993333333333332</v>
      </c>
      <c r="S31" s="3">
        <v>4</v>
      </c>
      <c r="T31" s="3">
        <v>18</v>
      </c>
      <c r="U31" s="29">
        <f t="shared" si="3"/>
        <v>17.5</v>
      </c>
    </row>
    <row r="32" spans="1:21">
      <c r="A32" s="3">
        <v>9</v>
      </c>
      <c r="B32" s="3" t="s">
        <v>217</v>
      </c>
      <c r="C32" s="3" t="s">
        <v>218</v>
      </c>
      <c r="D32" s="3" t="s">
        <v>162</v>
      </c>
      <c r="E32" s="3" t="s">
        <v>84</v>
      </c>
      <c r="F32" s="3" t="s">
        <v>170</v>
      </c>
      <c r="G32" s="3"/>
      <c r="H32" s="3"/>
      <c r="I32" s="3"/>
      <c r="J32" s="3">
        <v>17</v>
      </c>
      <c r="K32" s="3">
        <v>12</v>
      </c>
      <c r="L32" s="3">
        <v>11</v>
      </c>
      <c r="M32" s="3"/>
      <c r="N32" s="3">
        <v>1</v>
      </c>
      <c r="O32" s="3">
        <v>1</v>
      </c>
      <c r="P32" s="3">
        <v>1</v>
      </c>
      <c r="Q32" s="3">
        <v>1</v>
      </c>
      <c r="R32" s="15">
        <f t="shared" si="4"/>
        <v>17.72</v>
      </c>
      <c r="S32" s="3">
        <v>4</v>
      </c>
      <c r="T32" s="3">
        <v>17</v>
      </c>
      <c r="U32" s="29">
        <f t="shared" si="3"/>
        <v>16.75</v>
      </c>
    </row>
    <row r="33" spans="1:22">
      <c r="A33" s="3">
        <v>10</v>
      </c>
      <c r="B33" s="3" t="s">
        <v>220</v>
      </c>
      <c r="C33" s="3" t="s">
        <v>221</v>
      </c>
      <c r="D33" s="3"/>
      <c r="E33" s="3"/>
      <c r="F33" s="3"/>
      <c r="G33" s="3"/>
      <c r="H33" s="3"/>
      <c r="I33" s="3"/>
      <c r="J33" s="3">
        <v>12</v>
      </c>
      <c r="K33" s="3"/>
      <c r="L33" s="3"/>
      <c r="M33" s="3"/>
      <c r="N33" s="3"/>
      <c r="O33" s="3">
        <v>1</v>
      </c>
      <c r="P33" s="3"/>
      <c r="Q33" s="3"/>
      <c r="R33" s="15">
        <f>+J33/25*20*0.2+K33/12*20*0.35+L33/11*20*0.2+SUM(M33:Q33)*4*0.25 - 2</f>
        <v>0.91999999999999993</v>
      </c>
      <c r="S33" s="3"/>
      <c r="T33" s="3"/>
      <c r="U33" s="29">
        <f t="shared" si="3"/>
        <v>0</v>
      </c>
    </row>
    <row r="34" spans="1:22">
      <c r="A34" s="3">
        <v>11</v>
      </c>
      <c r="B34" s="3" t="s">
        <v>223</v>
      </c>
      <c r="C34" s="3" t="s">
        <v>224</v>
      </c>
      <c r="D34" s="3" t="s">
        <v>164</v>
      </c>
      <c r="E34" s="3" t="s">
        <v>83</v>
      </c>
      <c r="F34" s="3" t="s">
        <v>170</v>
      </c>
      <c r="G34" s="3"/>
      <c r="H34" s="3"/>
      <c r="I34" s="3"/>
      <c r="J34" s="3">
        <v>11</v>
      </c>
      <c r="K34" s="3">
        <v>11</v>
      </c>
      <c r="L34" s="3">
        <v>11</v>
      </c>
      <c r="M34" s="3"/>
      <c r="N34" s="3">
        <v>1</v>
      </c>
      <c r="O34" s="3">
        <v>1</v>
      </c>
      <c r="P34" s="3">
        <v>1</v>
      </c>
      <c r="Q34" s="3">
        <v>1</v>
      </c>
      <c r="R34" s="15">
        <f t="shared" si="4"/>
        <v>16.176666666666666</v>
      </c>
      <c r="S34" s="3">
        <v>2</v>
      </c>
      <c r="T34" s="3">
        <v>15</v>
      </c>
      <c r="U34" s="29">
        <f t="shared" si="3"/>
        <v>13.25</v>
      </c>
      <c r="V34" t="s">
        <v>30</v>
      </c>
    </row>
    <row r="35" spans="1:22">
      <c r="A35" s="3">
        <v>12</v>
      </c>
      <c r="B35" s="3" t="s">
        <v>226</v>
      </c>
      <c r="C35" s="3" t="s">
        <v>227</v>
      </c>
      <c r="D35" s="3" t="s">
        <v>162</v>
      </c>
      <c r="E35" s="3" t="s">
        <v>84</v>
      </c>
      <c r="F35" s="3" t="s">
        <v>188</v>
      </c>
      <c r="G35" s="3"/>
      <c r="H35" s="3"/>
      <c r="I35" s="3"/>
      <c r="J35" s="3">
        <v>37</v>
      </c>
      <c r="K35" s="3">
        <v>12</v>
      </c>
      <c r="L35" s="3">
        <v>11</v>
      </c>
      <c r="M35" s="3"/>
      <c r="N35" s="3"/>
      <c r="O35" s="3">
        <v>1</v>
      </c>
      <c r="P35" s="3">
        <v>1</v>
      </c>
      <c r="Q35" s="3">
        <v>1</v>
      </c>
      <c r="R35" s="15">
        <f t="shared" si="4"/>
        <v>19.920000000000002</v>
      </c>
      <c r="S35" s="3">
        <v>2</v>
      </c>
      <c r="T35" s="3">
        <v>15</v>
      </c>
      <c r="U35" s="29">
        <f t="shared" si="3"/>
        <v>13.25</v>
      </c>
    </row>
    <row r="36" spans="1:22">
      <c r="A36" s="3">
        <v>13</v>
      </c>
      <c r="B36" s="3" t="s">
        <v>229</v>
      </c>
      <c r="C36" s="3" t="s">
        <v>230</v>
      </c>
      <c r="D36" s="3" t="s">
        <v>165</v>
      </c>
      <c r="E36" s="3" t="s">
        <v>84</v>
      </c>
      <c r="F36" s="3"/>
      <c r="G36" s="3"/>
      <c r="H36" s="3"/>
      <c r="I36" s="3"/>
      <c r="J36" s="3">
        <v>27</v>
      </c>
      <c r="K36" s="3">
        <v>11</v>
      </c>
      <c r="L36" s="3">
        <v>11</v>
      </c>
      <c r="M36" s="3"/>
      <c r="N36" s="3">
        <v>1</v>
      </c>
      <c r="O36" s="3">
        <v>1</v>
      </c>
      <c r="P36" s="3">
        <v>1</v>
      </c>
      <c r="Q36" s="3">
        <v>1</v>
      </c>
      <c r="R36" s="15">
        <f>+J36/25*20*0.2+K36/12*20*0.35+L36/11*20*0.2+SUM(M36:Q36)*4*0.25 - 1</f>
        <v>17.736666666666665</v>
      </c>
      <c r="S36" s="3">
        <v>3</v>
      </c>
      <c r="T36" s="3">
        <v>18</v>
      </c>
      <c r="U36" s="29">
        <f t="shared" si="3"/>
        <v>16.5</v>
      </c>
    </row>
    <row r="37" spans="1:22">
      <c r="A37" s="3">
        <v>14</v>
      </c>
      <c r="B37" s="3" t="s">
        <v>232</v>
      </c>
      <c r="C37" s="3" t="s">
        <v>233</v>
      </c>
      <c r="D37" s="3" t="s">
        <v>163</v>
      </c>
      <c r="E37" s="3" t="s">
        <v>84</v>
      </c>
      <c r="F37" s="3" t="s">
        <v>170</v>
      </c>
      <c r="G37" s="3"/>
      <c r="H37" s="3"/>
      <c r="I37" s="3"/>
      <c r="J37" s="3">
        <v>23</v>
      </c>
      <c r="K37" s="3">
        <v>12</v>
      </c>
      <c r="L37" s="3">
        <v>11</v>
      </c>
      <c r="M37" s="3"/>
      <c r="N37" s="3">
        <v>1</v>
      </c>
      <c r="O37" s="3">
        <v>1</v>
      </c>
      <c r="P37" s="3">
        <v>1</v>
      </c>
      <c r="Q37" s="3">
        <v>1</v>
      </c>
      <c r="R37" s="15">
        <f t="shared" si="4"/>
        <v>18.68</v>
      </c>
      <c r="S37" s="3"/>
      <c r="T37" s="3"/>
      <c r="U37" s="29">
        <f t="shared" si="3"/>
        <v>0</v>
      </c>
    </row>
    <row r="38" spans="1:22">
      <c r="A38" s="3">
        <v>15</v>
      </c>
      <c r="B38" s="3" t="s">
        <v>63</v>
      </c>
      <c r="C38" s="3" t="s">
        <v>76</v>
      </c>
      <c r="D38" s="3"/>
      <c r="E38" s="3" t="s">
        <v>84</v>
      </c>
      <c r="F38" s="3" t="s">
        <v>170</v>
      </c>
      <c r="G38" s="3"/>
      <c r="H38" s="3"/>
      <c r="I38" s="3"/>
      <c r="J38" s="3">
        <v>28</v>
      </c>
      <c r="K38" s="3">
        <v>12</v>
      </c>
      <c r="L38" s="3">
        <v>10</v>
      </c>
      <c r="M38" s="3"/>
      <c r="N38" s="3">
        <v>1</v>
      </c>
      <c r="O38" s="3">
        <v>1</v>
      </c>
      <c r="P38" s="3">
        <v>1</v>
      </c>
      <c r="Q38" s="3"/>
      <c r="R38" s="15">
        <f>+J38/25*20*0.2+K38/12*20*0.35+L38/11*20*0.2+SUM(M38:Q38)*4*0.25 - 1</f>
        <v>17.116363636363637</v>
      </c>
      <c r="S38" s="3">
        <v>2</v>
      </c>
      <c r="T38" s="3">
        <v>18</v>
      </c>
      <c r="U38" s="29">
        <f t="shared" si="3"/>
        <v>15.5</v>
      </c>
    </row>
    <row r="39" spans="1:22">
      <c r="A39" s="3">
        <v>16</v>
      </c>
      <c r="B39" s="3" t="s">
        <v>78</v>
      </c>
      <c r="C39" s="3" t="s">
        <v>79</v>
      </c>
      <c r="D39" s="3" t="s">
        <v>162</v>
      </c>
      <c r="E39" s="3" t="s">
        <v>84</v>
      </c>
      <c r="F39" s="3" t="s">
        <v>181</v>
      </c>
      <c r="G39" s="3"/>
      <c r="H39" s="3"/>
      <c r="I39" s="3"/>
      <c r="J39" s="3">
        <v>37</v>
      </c>
      <c r="K39" s="3">
        <v>12</v>
      </c>
      <c r="L39" s="3">
        <v>11</v>
      </c>
      <c r="M39" s="3"/>
      <c r="N39" s="3">
        <v>1</v>
      </c>
      <c r="O39" s="3">
        <v>1</v>
      </c>
      <c r="P39" s="3">
        <v>1</v>
      </c>
      <c r="Q39" s="3">
        <v>1</v>
      </c>
      <c r="R39" s="15">
        <f t="shared" si="4"/>
        <v>20.92</v>
      </c>
      <c r="S39" s="3">
        <v>2</v>
      </c>
      <c r="T39" s="3">
        <v>18</v>
      </c>
      <c r="U39" s="29">
        <f t="shared" si="3"/>
        <v>15.5</v>
      </c>
    </row>
    <row r="40" spans="1:22">
      <c r="A40" s="3">
        <v>17</v>
      </c>
      <c r="B40" s="3" t="s">
        <v>81</v>
      </c>
      <c r="C40" s="3" t="s">
        <v>67</v>
      </c>
      <c r="D40" s="3" t="s">
        <v>163</v>
      </c>
      <c r="E40" s="3" t="s">
        <v>283</v>
      </c>
      <c r="F40" s="3" t="s">
        <v>181</v>
      </c>
      <c r="G40" s="3"/>
      <c r="H40" s="3"/>
      <c r="I40" s="3"/>
      <c r="J40" s="3">
        <v>16</v>
      </c>
      <c r="K40" s="3">
        <v>12</v>
      </c>
      <c r="L40" s="3">
        <v>11</v>
      </c>
      <c r="M40" s="3"/>
      <c r="N40" s="3"/>
      <c r="O40" s="3">
        <v>1</v>
      </c>
      <c r="P40" s="3"/>
      <c r="Q40" s="3"/>
      <c r="R40" s="15">
        <f t="shared" si="4"/>
        <v>14.56</v>
      </c>
      <c r="S40" s="3">
        <v>2</v>
      </c>
      <c r="T40" s="3">
        <v>15</v>
      </c>
      <c r="U40" s="29">
        <f t="shared" si="3"/>
        <v>13.25</v>
      </c>
    </row>
    <row r="41" spans="1:22">
      <c r="A41" s="3">
        <v>18</v>
      </c>
      <c r="B41" s="3" t="s">
        <v>69</v>
      </c>
      <c r="C41" s="3" t="s">
        <v>70</v>
      </c>
      <c r="D41" s="3" t="s">
        <v>162</v>
      </c>
      <c r="E41" s="3" t="s">
        <v>84</v>
      </c>
      <c r="F41" s="3"/>
      <c r="G41" s="3"/>
      <c r="H41" s="3"/>
      <c r="I41" s="3"/>
      <c r="J41" s="3">
        <v>27</v>
      </c>
      <c r="K41" s="3">
        <v>11</v>
      </c>
      <c r="L41" s="3">
        <v>11</v>
      </c>
      <c r="M41" s="3"/>
      <c r="N41" s="3">
        <v>1</v>
      </c>
      <c r="O41" s="3">
        <v>1</v>
      </c>
      <c r="P41" s="3">
        <v>1</v>
      </c>
      <c r="Q41" s="3">
        <v>1</v>
      </c>
      <c r="R41" s="15">
        <f>+J41/25*20*0.2+K41/12*20*0.35+L41/11*20*0.2+SUM(M41:Q41)*4*0.25 - 1</f>
        <v>17.736666666666665</v>
      </c>
      <c r="S41" s="3">
        <v>3</v>
      </c>
      <c r="T41" s="3">
        <v>18</v>
      </c>
      <c r="U41" s="29">
        <f t="shared" si="3"/>
        <v>16.5</v>
      </c>
    </row>
    <row r="42" spans="1:22">
      <c r="A42" s="3">
        <v>19</v>
      </c>
      <c r="B42" s="3" t="s">
        <v>266</v>
      </c>
      <c r="C42" s="3" t="s">
        <v>267</v>
      </c>
      <c r="D42" s="3" t="s">
        <v>162</v>
      </c>
      <c r="E42" s="3" t="s">
        <v>84</v>
      </c>
      <c r="F42" s="3" t="s">
        <v>182</v>
      </c>
      <c r="G42" s="3"/>
      <c r="H42" s="3"/>
      <c r="I42" s="3"/>
      <c r="J42" s="3">
        <v>28</v>
      </c>
      <c r="K42" s="3">
        <v>12</v>
      </c>
      <c r="L42" s="3">
        <v>10</v>
      </c>
      <c r="M42" s="3"/>
      <c r="N42" s="3">
        <v>1</v>
      </c>
      <c r="O42" s="3">
        <v>1</v>
      </c>
      <c r="P42" s="3">
        <v>1</v>
      </c>
      <c r="Q42" s="3"/>
      <c r="R42" s="15">
        <f t="shared" si="4"/>
        <v>18.116363636363637</v>
      </c>
      <c r="S42" s="3">
        <v>2</v>
      </c>
      <c r="T42" s="3">
        <v>18</v>
      </c>
      <c r="U42" s="29">
        <f t="shared" si="3"/>
        <v>15.5</v>
      </c>
    </row>
    <row r="43" spans="1:22">
      <c r="A43" s="3">
        <v>20</v>
      </c>
      <c r="B43" s="3" t="s">
        <v>269</v>
      </c>
      <c r="C43" s="3" t="s">
        <v>270</v>
      </c>
      <c r="D43" s="3" t="s">
        <v>162</v>
      </c>
      <c r="E43" s="3" t="s">
        <v>85</v>
      </c>
      <c r="F43" s="3" t="s">
        <v>170</v>
      </c>
      <c r="G43" s="3"/>
      <c r="H43" s="3"/>
      <c r="I43" s="3"/>
      <c r="J43" s="3">
        <v>23</v>
      </c>
      <c r="K43" s="3"/>
      <c r="L43" s="3"/>
      <c r="M43" s="3"/>
      <c r="N43" s="3"/>
      <c r="O43" s="3">
        <v>1</v>
      </c>
      <c r="P43" s="3">
        <v>1</v>
      </c>
      <c r="Q43" s="3">
        <v>1</v>
      </c>
      <c r="R43" s="15">
        <f t="shared" si="4"/>
        <v>6.6800000000000006</v>
      </c>
      <c r="S43" s="3">
        <v>4</v>
      </c>
      <c r="T43" s="3">
        <v>17</v>
      </c>
      <c r="U43" s="29">
        <f t="shared" si="3"/>
        <v>16.75</v>
      </c>
    </row>
    <row r="44" spans="1:22">
      <c r="A44" s="3">
        <v>21</v>
      </c>
      <c r="B44" s="3" t="s">
        <v>272</v>
      </c>
      <c r="C44" s="3" t="s">
        <v>273</v>
      </c>
      <c r="D44" s="3"/>
      <c r="E44" s="3" t="s">
        <v>84</v>
      </c>
      <c r="F44" s="3"/>
      <c r="G44" s="3"/>
      <c r="H44" s="3"/>
      <c r="I44" s="3"/>
      <c r="J44" s="3">
        <v>25</v>
      </c>
      <c r="K44" s="3">
        <v>12</v>
      </c>
      <c r="L44" s="3">
        <v>11</v>
      </c>
      <c r="M44" s="3"/>
      <c r="N44" s="3">
        <v>1</v>
      </c>
      <c r="O44" s="3">
        <v>1</v>
      </c>
      <c r="P44" s="3">
        <v>1</v>
      </c>
      <c r="Q44" s="3">
        <v>1</v>
      </c>
      <c r="R44" s="15">
        <f>+J44/25*20*0.2+K44/12*20*0.35+L44/11*20*0.2+SUM(M44:Q44)*4*0.25 - 2</f>
        <v>17</v>
      </c>
      <c r="S44" s="3">
        <v>3</v>
      </c>
      <c r="T44" s="3">
        <v>18</v>
      </c>
      <c r="U44" s="29">
        <f t="shared" si="3"/>
        <v>16.5</v>
      </c>
    </row>
    <row r="45" spans="1:22">
      <c r="A45" s="3">
        <v>22</v>
      </c>
      <c r="B45" s="3" t="s">
        <v>275</v>
      </c>
      <c r="C45" s="3" t="s">
        <v>276</v>
      </c>
      <c r="D45" s="3" t="s">
        <v>166</v>
      </c>
      <c r="E45" s="3" t="s">
        <v>284</v>
      </c>
      <c r="F45" s="3" t="s">
        <v>182</v>
      </c>
      <c r="G45" s="3"/>
      <c r="H45" s="3"/>
      <c r="I45" s="3"/>
      <c r="J45" s="3">
        <v>22</v>
      </c>
      <c r="K45" s="3">
        <v>12</v>
      </c>
      <c r="L45" s="3">
        <v>11</v>
      </c>
      <c r="M45" s="3"/>
      <c r="N45" s="3"/>
      <c r="O45" s="3">
        <v>1</v>
      </c>
      <c r="P45" s="3">
        <v>1</v>
      </c>
      <c r="Q45" s="3">
        <v>1</v>
      </c>
      <c r="R45" s="15">
        <f t="shared" si="4"/>
        <v>17.52</v>
      </c>
      <c r="S45" s="3">
        <v>5</v>
      </c>
      <c r="T45" s="3">
        <v>17</v>
      </c>
      <c r="U45" s="29">
        <f t="shared" si="3"/>
        <v>17.75</v>
      </c>
    </row>
    <row r="46" spans="1:22">
      <c r="A46" s="3">
        <v>24</v>
      </c>
      <c r="B46" s="3" t="s">
        <v>95</v>
      </c>
      <c r="C46" s="3" t="s">
        <v>96</v>
      </c>
      <c r="D46" s="3" t="s">
        <v>163</v>
      </c>
      <c r="E46" s="3" t="s">
        <v>84</v>
      </c>
      <c r="F46" s="3" t="s">
        <v>184</v>
      </c>
      <c r="G46" s="3"/>
      <c r="H46" s="3"/>
      <c r="I46" s="3"/>
      <c r="J46" s="3">
        <v>22</v>
      </c>
      <c r="K46" s="3">
        <v>12</v>
      </c>
      <c r="L46" s="3">
        <v>11</v>
      </c>
      <c r="M46" s="3"/>
      <c r="N46" s="3"/>
      <c r="O46" s="3">
        <v>1</v>
      </c>
      <c r="P46" s="3">
        <v>1</v>
      </c>
      <c r="Q46" s="3"/>
      <c r="R46" s="15">
        <f t="shared" si="4"/>
        <v>16.52</v>
      </c>
      <c r="S46" s="3"/>
      <c r="T46" s="3">
        <v>16</v>
      </c>
      <c r="U46" s="29">
        <f t="shared" si="3"/>
        <v>12</v>
      </c>
    </row>
    <row r="47" spans="1:22">
      <c r="A47" s="3">
        <v>25</v>
      </c>
      <c r="B47" s="3" t="s">
        <v>98</v>
      </c>
      <c r="C47" s="3" t="s">
        <v>99</v>
      </c>
      <c r="D47" s="3" t="s">
        <v>167</v>
      </c>
      <c r="E47" s="3" t="s">
        <v>84</v>
      </c>
      <c r="F47" s="3" t="s">
        <v>170</v>
      </c>
      <c r="G47" s="3"/>
      <c r="H47" s="3"/>
      <c r="I47" s="3"/>
      <c r="J47" s="3">
        <v>25</v>
      </c>
      <c r="K47" s="3">
        <v>12</v>
      </c>
      <c r="L47" s="3">
        <v>11</v>
      </c>
      <c r="M47" s="3"/>
      <c r="N47" s="3">
        <v>1</v>
      </c>
      <c r="O47" s="3">
        <v>1</v>
      </c>
      <c r="P47" s="3">
        <v>1</v>
      </c>
      <c r="Q47" s="3">
        <v>1</v>
      </c>
      <c r="R47" s="15">
        <f t="shared" si="4"/>
        <v>19</v>
      </c>
      <c r="S47" s="3">
        <v>3</v>
      </c>
      <c r="T47" s="3">
        <v>18</v>
      </c>
      <c r="U47" s="29">
        <f t="shared" si="3"/>
        <v>16.5</v>
      </c>
    </row>
    <row r="48" spans="1:22">
      <c r="A48" s="3">
        <v>27</v>
      </c>
      <c r="B48" s="3" t="s">
        <v>252</v>
      </c>
      <c r="C48" s="3" t="s">
        <v>253</v>
      </c>
      <c r="D48" s="3" t="s">
        <v>162</v>
      </c>
      <c r="E48" s="3" t="s">
        <v>84</v>
      </c>
      <c r="F48" s="3" t="s">
        <v>170</v>
      </c>
      <c r="G48" s="3"/>
      <c r="H48" s="3"/>
      <c r="I48" s="3"/>
      <c r="J48" s="3">
        <v>22</v>
      </c>
      <c r="K48" s="3">
        <v>12</v>
      </c>
      <c r="L48" s="3">
        <v>8</v>
      </c>
      <c r="M48" s="3"/>
      <c r="N48" s="3">
        <v>1</v>
      </c>
      <c r="O48" s="3">
        <v>1</v>
      </c>
      <c r="P48" s="3">
        <v>1</v>
      </c>
      <c r="Q48" s="3">
        <v>1</v>
      </c>
      <c r="R48" s="15">
        <f t="shared" si="4"/>
        <v>17.42909090909091</v>
      </c>
      <c r="S48" s="3">
        <v>2</v>
      </c>
      <c r="T48" s="3">
        <v>15</v>
      </c>
      <c r="U48" s="29">
        <f t="shared" si="3"/>
        <v>13.25</v>
      </c>
    </row>
    <row r="49" spans="1:21">
      <c r="A49" s="3">
        <v>28</v>
      </c>
      <c r="B49" s="3" t="s">
        <v>59</v>
      </c>
      <c r="C49" s="3" t="s">
        <v>60</v>
      </c>
      <c r="D49" s="3" t="s">
        <v>168</v>
      </c>
      <c r="E49" s="3" t="s">
        <v>84</v>
      </c>
      <c r="F49" s="3" t="s">
        <v>170</v>
      </c>
      <c r="G49" s="3"/>
      <c r="H49" s="3"/>
      <c r="I49" s="3"/>
      <c r="J49" s="3">
        <v>22</v>
      </c>
      <c r="K49" s="3">
        <v>12</v>
      </c>
      <c r="L49" s="3">
        <v>11</v>
      </c>
      <c r="M49" s="3"/>
      <c r="N49" s="3">
        <v>1</v>
      </c>
      <c r="O49" s="3">
        <v>1</v>
      </c>
      <c r="P49" s="3">
        <v>1</v>
      </c>
      <c r="Q49" s="3">
        <v>1</v>
      </c>
      <c r="R49" s="15">
        <f t="shared" si="4"/>
        <v>18.52</v>
      </c>
      <c r="S49" s="3">
        <v>2</v>
      </c>
      <c r="T49" s="3">
        <v>15</v>
      </c>
      <c r="U49" s="29">
        <f t="shared" si="3"/>
        <v>13.25</v>
      </c>
    </row>
    <row r="50" spans="1:21">
      <c r="A50" s="3">
        <v>29</v>
      </c>
      <c r="B50" s="3" t="s">
        <v>143</v>
      </c>
      <c r="C50" s="3" t="s">
        <v>286</v>
      </c>
      <c r="D50" s="3" t="s">
        <v>162</v>
      </c>
      <c r="E50" s="3" t="s">
        <v>285</v>
      </c>
      <c r="F50" s="3" t="s">
        <v>170</v>
      </c>
      <c r="G50" s="3"/>
      <c r="H50" s="3"/>
      <c r="I50" s="3"/>
      <c r="J50" s="3">
        <v>11</v>
      </c>
      <c r="K50" s="3">
        <v>12</v>
      </c>
      <c r="L50" s="3">
        <v>11</v>
      </c>
      <c r="M50" s="3"/>
      <c r="N50" s="3"/>
      <c r="O50" s="3">
        <v>1</v>
      </c>
      <c r="P50" s="3">
        <v>1</v>
      </c>
      <c r="Q50" s="3">
        <v>1</v>
      </c>
      <c r="R50" s="15">
        <f t="shared" si="4"/>
        <v>15.76</v>
      </c>
      <c r="S50" s="3">
        <v>2</v>
      </c>
      <c r="T50" s="3">
        <v>17</v>
      </c>
      <c r="U50" s="29">
        <f t="shared" si="3"/>
        <v>14.75</v>
      </c>
    </row>
    <row r="51" spans="1:21">
      <c r="A51" s="3">
        <v>30</v>
      </c>
      <c r="B51" s="3" t="s">
        <v>87</v>
      </c>
      <c r="C51" s="3" t="s">
        <v>88</v>
      </c>
      <c r="D51" s="3" t="s">
        <v>163</v>
      </c>
      <c r="E51" s="3" t="s">
        <v>85</v>
      </c>
      <c r="F51" s="3" t="s">
        <v>170</v>
      </c>
      <c r="G51" s="3"/>
      <c r="H51" s="3"/>
      <c r="I51" s="3"/>
      <c r="J51" s="3">
        <v>31</v>
      </c>
      <c r="K51" s="3">
        <v>12</v>
      </c>
      <c r="L51" s="3">
        <v>11</v>
      </c>
      <c r="M51" s="3"/>
      <c r="N51" s="3">
        <v>1</v>
      </c>
      <c r="O51" s="3">
        <v>1</v>
      </c>
      <c r="P51" s="3">
        <v>1</v>
      </c>
      <c r="Q51" s="3"/>
      <c r="R51" s="15">
        <f t="shared" si="4"/>
        <v>18.96</v>
      </c>
      <c r="S51" s="3">
        <v>2</v>
      </c>
      <c r="T51" s="3">
        <v>15</v>
      </c>
      <c r="U51" s="29">
        <f t="shared" si="3"/>
        <v>13.25</v>
      </c>
    </row>
    <row r="52" spans="1:21">
      <c r="A52" s="3">
        <v>31</v>
      </c>
      <c r="B52" s="3" t="s">
        <v>117</v>
      </c>
      <c r="C52" s="3" t="s">
        <v>118</v>
      </c>
      <c r="D52" s="3"/>
      <c r="E52" s="3" t="s">
        <v>84</v>
      </c>
      <c r="F52" s="3"/>
      <c r="G52" s="3"/>
      <c r="H52" s="3"/>
      <c r="I52" s="3"/>
      <c r="J52" s="3">
        <v>16</v>
      </c>
      <c r="K52" s="3">
        <v>6</v>
      </c>
      <c r="L52" s="3">
        <v>8</v>
      </c>
      <c r="M52" s="3"/>
      <c r="N52" s="3">
        <v>1</v>
      </c>
      <c r="O52" s="3">
        <v>1</v>
      </c>
      <c r="P52" s="3">
        <v>1</v>
      </c>
      <c r="Q52" s="3">
        <v>1</v>
      </c>
      <c r="R52" s="15">
        <f>+J52/25*20*0.2+K52/12*20*0.35+L52/11*20*0.2+SUM(M52:Q52)*4*0.25 - 2</f>
        <v>10.969090909090911</v>
      </c>
      <c r="S52" s="3"/>
      <c r="T52" s="3">
        <v>14</v>
      </c>
      <c r="U52" s="29">
        <f t="shared" si="3"/>
        <v>10.5</v>
      </c>
    </row>
    <row r="53" spans="1:21">
      <c r="A53" s="3">
        <v>32</v>
      </c>
      <c r="B53" s="3" t="s">
        <v>123</v>
      </c>
      <c r="C53" s="3" t="s">
        <v>124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</v>
      </c>
      <c r="Q53" s="3">
        <v>1</v>
      </c>
      <c r="R53" s="15">
        <f>+J53/25*20*0.2+K53/12*20*0.35+L53/11*20*0.2+SUM(M53:Q53)*4*0.25 - 2</f>
        <v>0</v>
      </c>
      <c r="S53" s="3"/>
      <c r="T53" s="3"/>
      <c r="U53" s="29">
        <f t="shared" si="3"/>
        <v>0</v>
      </c>
    </row>
    <row r="54" spans="1:21">
      <c r="A54" s="3">
        <v>33</v>
      </c>
      <c r="B54" s="3" t="s">
        <v>129</v>
      </c>
      <c r="C54" s="3" t="s">
        <v>130</v>
      </c>
      <c r="D54" s="3" t="s">
        <v>162</v>
      </c>
      <c r="E54" s="3" t="s">
        <v>84</v>
      </c>
      <c r="F54" s="3" t="s">
        <v>170</v>
      </c>
      <c r="G54" s="3"/>
      <c r="H54" s="3"/>
      <c r="I54" s="3"/>
      <c r="J54" s="3">
        <v>30</v>
      </c>
      <c r="K54" s="3">
        <v>12</v>
      </c>
      <c r="L54" s="3">
        <v>11</v>
      </c>
      <c r="M54" s="3"/>
      <c r="N54" s="3"/>
      <c r="O54" s="3">
        <v>1</v>
      </c>
      <c r="P54" s="3">
        <v>1</v>
      </c>
      <c r="Q54" s="3">
        <v>1</v>
      </c>
      <c r="R54" s="15">
        <f t="shared" si="4"/>
        <v>18.8</v>
      </c>
      <c r="S54" s="3">
        <v>2</v>
      </c>
      <c r="T54" s="3">
        <v>18</v>
      </c>
      <c r="U54" s="29">
        <f t="shared" si="3"/>
        <v>15.5</v>
      </c>
    </row>
    <row r="55" spans="1:21">
      <c r="A55" s="3">
        <v>34</v>
      </c>
      <c r="B55" s="3" t="s">
        <v>153</v>
      </c>
      <c r="C55" s="3" t="s">
        <v>154</v>
      </c>
      <c r="D55" s="3" t="s">
        <v>163</v>
      </c>
      <c r="E55" s="3" t="s">
        <v>84</v>
      </c>
      <c r="F55" s="3" t="s">
        <v>185</v>
      </c>
      <c r="G55" s="3"/>
      <c r="H55" s="3"/>
      <c r="I55" s="3"/>
      <c r="J55" s="3">
        <v>29</v>
      </c>
      <c r="K55" s="3">
        <v>12</v>
      </c>
      <c r="L55" s="3">
        <v>11</v>
      </c>
      <c r="M55" s="3"/>
      <c r="N55" s="3">
        <v>1</v>
      </c>
      <c r="O55" s="3">
        <v>1</v>
      </c>
      <c r="P55" s="3">
        <v>1</v>
      </c>
      <c r="Q55" s="3">
        <v>1</v>
      </c>
      <c r="R55" s="15">
        <f t="shared" si="4"/>
        <v>19.64</v>
      </c>
      <c r="S55" s="3">
        <v>4</v>
      </c>
      <c r="T55" s="3">
        <v>18</v>
      </c>
      <c r="U55" s="29">
        <f t="shared" si="3"/>
        <v>17.5</v>
      </c>
    </row>
    <row r="56" spans="1:21">
      <c r="A56" s="3">
        <v>35</v>
      </c>
      <c r="B56" s="3" t="s">
        <v>156</v>
      </c>
      <c r="C56" s="3" t="s">
        <v>157</v>
      </c>
      <c r="D56" s="3" t="s">
        <v>162</v>
      </c>
      <c r="E56" s="3" t="s">
        <v>84</v>
      </c>
      <c r="F56" s="3" t="s">
        <v>186</v>
      </c>
      <c r="G56" s="3"/>
      <c r="H56" s="3"/>
      <c r="I56" s="3"/>
      <c r="J56" s="3">
        <v>22</v>
      </c>
      <c r="K56" s="3">
        <v>12</v>
      </c>
      <c r="L56" s="3">
        <v>11</v>
      </c>
      <c r="M56" s="3"/>
      <c r="N56" s="3">
        <v>1</v>
      </c>
      <c r="O56" s="3">
        <v>1</v>
      </c>
      <c r="P56" s="3">
        <v>1</v>
      </c>
      <c r="Q56" s="3">
        <v>1</v>
      </c>
      <c r="R56" s="15">
        <f t="shared" si="4"/>
        <v>18.52</v>
      </c>
      <c r="S56" s="3">
        <v>2</v>
      </c>
      <c r="T56" s="3">
        <v>17</v>
      </c>
      <c r="U56" s="29">
        <f t="shared" si="3"/>
        <v>14.75</v>
      </c>
    </row>
    <row r="57" spans="1:21">
      <c r="A57" s="3">
        <v>36</v>
      </c>
      <c r="B57" s="3" t="s">
        <v>159</v>
      </c>
      <c r="C57" s="3" t="s">
        <v>102</v>
      </c>
      <c r="D57" s="3" t="s">
        <v>162</v>
      </c>
      <c r="E57" s="3"/>
      <c r="F57" s="3"/>
      <c r="G57" s="3"/>
      <c r="H57" s="3"/>
      <c r="I57" s="3"/>
      <c r="J57" s="3">
        <v>24</v>
      </c>
      <c r="K57" s="3">
        <v>12</v>
      </c>
      <c r="L57" s="3">
        <v>11</v>
      </c>
      <c r="M57" s="3"/>
      <c r="N57" s="3"/>
      <c r="O57" s="3">
        <v>1</v>
      </c>
      <c r="P57" s="3">
        <v>1</v>
      </c>
      <c r="Q57" s="3">
        <v>1</v>
      </c>
      <c r="R57" s="15">
        <f>+J57/25*20*0.2+K57/12*20*0.35+L57/11*20*0.2+SUM(M57:Q57)*4*0.25 - 2</f>
        <v>15.84</v>
      </c>
      <c r="S57" s="3">
        <v>2</v>
      </c>
      <c r="T57" s="3">
        <v>18</v>
      </c>
      <c r="U57" s="29">
        <f t="shared" si="3"/>
        <v>15.5</v>
      </c>
    </row>
    <row r="58" spans="1:21">
      <c r="A58" s="3">
        <v>37</v>
      </c>
      <c r="B58" s="3"/>
      <c r="C58" s="3" t="s">
        <v>64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15">
        <f>+J58/25*20*0.2+K58/12*20*0.35+L58/11*20*0.2+SUM(M58:Q58)*4*0.25 - 2</f>
        <v>-2</v>
      </c>
      <c r="S58" s="3"/>
      <c r="T58" s="3"/>
      <c r="U58" s="29">
        <f t="shared" si="3"/>
        <v>0</v>
      </c>
    </row>
    <row r="59" spans="1:21">
      <c r="A59" s="3">
        <v>39</v>
      </c>
      <c r="B59" s="3" t="s">
        <v>107</v>
      </c>
      <c r="C59" s="3" t="s">
        <v>108</v>
      </c>
      <c r="D59" s="3" t="s">
        <v>162</v>
      </c>
      <c r="E59" s="3" t="s">
        <v>84</v>
      </c>
      <c r="F59" s="3"/>
      <c r="G59" s="3"/>
      <c r="H59" s="3"/>
      <c r="I59" s="3"/>
      <c r="J59" s="3">
        <v>12</v>
      </c>
      <c r="K59" s="3">
        <v>9</v>
      </c>
      <c r="L59" s="3">
        <v>8</v>
      </c>
      <c r="M59" s="3"/>
      <c r="N59" s="3">
        <v>1</v>
      </c>
      <c r="O59" s="3">
        <v>1</v>
      </c>
      <c r="P59" s="3"/>
      <c r="Q59" s="3">
        <v>1</v>
      </c>
      <c r="R59" s="15">
        <f>+J59/25*20*0.2+K59/12*20*0.35+L59/11*20*0.2+SUM(M59:Q59)*4*0.25 - 1</f>
        <v>12.07909090909091</v>
      </c>
      <c r="S59" s="3"/>
      <c r="T59" s="3">
        <v>15</v>
      </c>
      <c r="U59" s="29">
        <f t="shared" si="3"/>
        <v>11.25</v>
      </c>
    </row>
    <row r="60" spans="1:21">
      <c r="A60" s="3">
        <v>40</v>
      </c>
      <c r="B60" s="3" t="s">
        <v>110</v>
      </c>
      <c r="C60" s="3" t="s">
        <v>132</v>
      </c>
      <c r="D60" s="3" t="s">
        <v>162</v>
      </c>
      <c r="E60" s="3" t="s">
        <v>85</v>
      </c>
      <c r="F60" s="3" t="s">
        <v>181</v>
      </c>
      <c r="G60" s="3"/>
      <c r="H60" s="3"/>
      <c r="I60" s="3"/>
      <c r="J60" s="3">
        <v>23</v>
      </c>
      <c r="K60" s="3">
        <v>12</v>
      </c>
      <c r="L60" s="3">
        <v>11</v>
      </c>
      <c r="M60" s="3"/>
      <c r="N60" s="3">
        <v>1</v>
      </c>
      <c r="O60" s="3">
        <v>1</v>
      </c>
      <c r="P60" s="3">
        <v>1</v>
      </c>
      <c r="Q60" s="3">
        <v>1</v>
      </c>
      <c r="R60" s="15">
        <f t="shared" si="4"/>
        <v>18.68</v>
      </c>
      <c r="S60" s="3">
        <v>2</v>
      </c>
      <c r="T60" s="3">
        <v>16</v>
      </c>
      <c r="U60" s="29">
        <f t="shared" si="3"/>
        <v>14</v>
      </c>
    </row>
    <row r="61" spans="1:21">
      <c r="A61" s="3">
        <v>41</v>
      </c>
      <c r="B61" s="3"/>
      <c r="C61" s="5" t="s">
        <v>65</v>
      </c>
      <c r="D61" s="3"/>
      <c r="E61" s="3"/>
      <c r="F61" s="3"/>
      <c r="G61" s="3"/>
      <c r="H61" s="3"/>
      <c r="I61" s="3"/>
      <c r="J61" s="3">
        <v>10</v>
      </c>
      <c r="K61" s="3">
        <v>9</v>
      </c>
      <c r="L61" s="3">
        <v>7</v>
      </c>
      <c r="M61" s="3"/>
      <c r="N61" s="3"/>
      <c r="O61" s="3">
        <v>1</v>
      </c>
      <c r="P61" s="3">
        <v>1</v>
      </c>
      <c r="Q61" s="3"/>
      <c r="R61" s="15">
        <f>+J61/25*20*0.2+K61/12*20*0.35+L61/11*20*0.2+SUM(M61:Q61)*4*0.25 - 2</f>
        <v>9.3954545454545446</v>
      </c>
      <c r="S61" s="3">
        <v>1</v>
      </c>
      <c r="T61" s="3">
        <v>16</v>
      </c>
      <c r="U61" s="29">
        <f t="shared" si="3"/>
        <v>13</v>
      </c>
    </row>
    <row r="62" spans="1:21">
      <c r="A62" s="3">
        <v>42</v>
      </c>
      <c r="B62" s="3" t="s">
        <v>134</v>
      </c>
      <c r="C62" s="3" t="s">
        <v>135</v>
      </c>
      <c r="D62" s="3" t="s">
        <v>163</v>
      </c>
      <c r="E62" s="3"/>
      <c r="F62" s="3" t="s">
        <v>170</v>
      </c>
      <c r="G62" s="3"/>
      <c r="H62" s="3"/>
      <c r="I62" s="3"/>
      <c r="J62" s="3">
        <v>22</v>
      </c>
      <c r="K62" s="3">
        <v>12</v>
      </c>
      <c r="L62" s="3">
        <v>11</v>
      </c>
      <c r="M62" s="3"/>
      <c r="N62" s="3"/>
      <c r="O62" s="3">
        <v>1</v>
      </c>
      <c r="P62" s="3">
        <v>1</v>
      </c>
      <c r="Q62" s="3">
        <v>1</v>
      </c>
      <c r="R62" s="15">
        <f>+J62/25*20*0.2+K62/12*20*0.35+L62/11*20*0.2+SUM(M62:Q62)*4*0.25 - 1</f>
        <v>16.52</v>
      </c>
      <c r="S62" s="3">
        <v>5</v>
      </c>
      <c r="T62" s="3">
        <v>17</v>
      </c>
      <c r="U62" s="29">
        <f t="shared" si="3"/>
        <v>17.75</v>
      </c>
    </row>
    <row r="63" spans="1:21">
      <c r="A63" s="3">
        <v>43</v>
      </c>
      <c r="B63" s="3" t="s">
        <v>137</v>
      </c>
      <c r="C63" s="3" t="s">
        <v>171</v>
      </c>
      <c r="D63" s="3" t="s">
        <v>144</v>
      </c>
      <c r="E63" s="3" t="s">
        <v>284</v>
      </c>
      <c r="F63" s="3" t="s">
        <v>182</v>
      </c>
      <c r="G63" s="3"/>
      <c r="H63" s="3"/>
      <c r="I63" s="3"/>
      <c r="J63" s="3">
        <v>26</v>
      </c>
      <c r="K63" s="3">
        <v>10</v>
      </c>
      <c r="L63" s="3">
        <v>11</v>
      </c>
      <c r="M63" s="3"/>
      <c r="N63" s="3">
        <v>1</v>
      </c>
      <c r="O63" s="3">
        <v>1</v>
      </c>
      <c r="P63" s="3">
        <v>1</v>
      </c>
      <c r="Q63" s="3">
        <v>1</v>
      </c>
      <c r="R63" s="15">
        <f t="shared" si="4"/>
        <v>17.993333333333332</v>
      </c>
      <c r="S63" s="3">
        <v>4</v>
      </c>
      <c r="T63" s="3">
        <v>18</v>
      </c>
      <c r="U63" s="29">
        <f t="shared" si="3"/>
        <v>17.5</v>
      </c>
    </row>
    <row r="64" spans="1:21">
      <c r="A64" s="3">
        <v>44</v>
      </c>
      <c r="B64" s="3"/>
      <c r="C64" s="3" t="s">
        <v>42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15">
        <f>+J64/25*20*0.2+K64/12*20*0.35+L64/11*20*0.2+SUM(M64:Q64)*4*0.25 - 2</f>
        <v>-2</v>
      </c>
      <c r="S64" s="3"/>
      <c r="T64" s="3"/>
      <c r="U64" s="29">
        <f t="shared" si="3"/>
        <v>0</v>
      </c>
    </row>
    <row r="65" spans="1:21">
      <c r="A65" s="3">
        <v>45</v>
      </c>
      <c r="B65" s="3" t="s">
        <v>176</v>
      </c>
      <c r="C65" s="3" t="s">
        <v>177</v>
      </c>
      <c r="D65" s="3" t="s">
        <v>163</v>
      </c>
      <c r="E65" s="3" t="s">
        <v>85</v>
      </c>
      <c r="F65" s="3" t="s">
        <v>170</v>
      </c>
      <c r="G65" s="3"/>
      <c r="H65" s="3"/>
      <c r="I65" s="3"/>
      <c r="J65" s="3">
        <v>22</v>
      </c>
      <c r="K65" s="3">
        <v>12</v>
      </c>
      <c r="L65" s="3">
        <v>8</v>
      </c>
      <c r="M65" s="3"/>
      <c r="N65" s="3">
        <v>1</v>
      </c>
      <c r="O65" s="3">
        <v>1</v>
      </c>
      <c r="P65" s="3">
        <v>1</v>
      </c>
      <c r="Q65" s="3">
        <v>1</v>
      </c>
      <c r="R65" s="15">
        <f t="shared" si="4"/>
        <v>17.42909090909091</v>
      </c>
      <c r="S65" s="3">
        <v>2</v>
      </c>
      <c r="T65" s="3">
        <v>15</v>
      </c>
      <c r="U65" s="29">
        <f t="shared" si="3"/>
        <v>13.25</v>
      </c>
    </row>
    <row r="66" spans="1:21">
      <c r="A66" s="3">
        <v>46</v>
      </c>
      <c r="B66" s="3" t="s">
        <v>179</v>
      </c>
      <c r="C66" s="3" t="s">
        <v>180</v>
      </c>
      <c r="D66" s="3"/>
      <c r="E66" s="3" t="s">
        <v>84</v>
      </c>
      <c r="F66" s="3"/>
      <c r="G66" s="3"/>
      <c r="H66" s="3"/>
      <c r="I66" s="3"/>
      <c r="J66" s="3">
        <v>12</v>
      </c>
      <c r="K66" s="3">
        <v>11</v>
      </c>
      <c r="L66" s="3">
        <v>3</v>
      </c>
      <c r="M66" s="3"/>
      <c r="N66" s="3">
        <v>1</v>
      </c>
      <c r="O66" s="3">
        <v>1</v>
      </c>
      <c r="P66" s="3">
        <v>1</v>
      </c>
      <c r="Q66" s="3">
        <v>1</v>
      </c>
      <c r="R66" s="15">
        <f>+J66/25*20*0.2+K66/12*20*0.35+L66/11*20*0.2+SUM(M66:Q66)*4*0.25 - 2</f>
        <v>11.427575757575756</v>
      </c>
      <c r="S66" s="3">
        <v>2</v>
      </c>
      <c r="T66" s="3">
        <v>13</v>
      </c>
      <c r="U66" s="29">
        <f t="shared" si="3"/>
        <v>11.75</v>
      </c>
    </row>
    <row r="67" spans="1:21">
      <c r="A67" s="3">
        <v>47</v>
      </c>
      <c r="B67" s="3" t="s">
        <v>191</v>
      </c>
      <c r="C67" s="3" t="s">
        <v>192</v>
      </c>
      <c r="D67" s="3" t="s">
        <v>163</v>
      </c>
      <c r="E67" s="3" t="s">
        <v>85</v>
      </c>
      <c r="F67" s="3" t="s">
        <v>182</v>
      </c>
      <c r="G67" s="3"/>
      <c r="H67" s="3"/>
      <c r="I67" s="3"/>
      <c r="J67" s="3">
        <v>31</v>
      </c>
      <c r="K67" s="3">
        <v>12</v>
      </c>
      <c r="L67" s="3">
        <v>11</v>
      </c>
      <c r="M67" s="3"/>
      <c r="N67" s="3">
        <v>1</v>
      </c>
      <c r="O67" s="3">
        <v>1</v>
      </c>
      <c r="P67" s="3">
        <v>1</v>
      </c>
      <c r="Q67" s="3"/>
      <c r="R67" s="15">
        <f t="shared" si="4"/>
        <v>18.96</v>
      </c>
      <c r="S67" s="3"/>
      <c r="T67" s="3">
        <v>15</v>
      </c>
      <c r="U67" s="29">
        <f t="shared" si="3"/>
        <v>11.25</v>
      </c>
    </row>
    <row r="68" spans="1:21">
      <c r="A68" s="3">
        <v>48</v>
      </c>
      <c r="B68" s="3" t="s">
        <v>194</v>
      </c>
      <c r="C68" s="3" t="s">
        <v>195</v>
      </c>
      <c r="D68" s="3" t="s">
        <v>163</v>
      </c>
      <c r="E68" s="3" t="s">
        <v>84</v>
      </c>
      <c r="F68" s="3" t="s">
        <v>170</v>
      </c>
      <c r="G68" s="3"/>
      <c r="H68" s="3"/>
      <c r="I68" s="3"/>
      <c r="J68" s="3">
        <v>16</v>
      </c>
      <c r="K68" s="3">
        <v>12</v>
      </c>
      <c r="L68" s="3">
        <v>11</v>
      </c>
      <c r="M68" s="3"/>
      <c r="N68" s="3"/>
      <c r="O68" s="3">
        <v>1</v>
      </c>
      <c r="P68" s="3"/>
      <c r="Q68" s="3"/>
      <c r="R68" s="15">
        <f t="shared" si="4"/>
        <v>14.56</v>
      </c>
      <c r="S68" s="3">
        <v>1</v>
      </c>
      <c r="T68" s="3">
        <v>16</v>
      </c>
      <c r="U68" s="29">
        <f t="shared" si="3"/>
        <v>13</v>
      </c>
    </row>
    <row r="69" spans="1:21">
      <c r="A69" s="3">
        <v>49</v>
      </c>
      <c r="B69" s="3" t="s">
        <v>197</v>
      </c>
      <c r="C69" s="3" t="s">
        <v>198</v>
      </c>
      <c r="D69" s="3"/>
      <c r="E69" s="3" t="s">
        <v>283</v>
      </c>
      <c r="F69" s="3"/>
      <c r="G69" s="3"/>
      <c r="H69" s="3"/>
      <c r="I69" s="3"/>
      <c r="J69" s="3"/>
      <c r="K69" s="3"/>
      <c r="L69" s="3"/>
      <c r="M69" s="3"/>
      <c r="N69" s="3">
        <v>1</v>
      </c>
      <c r="O69" s="3">
        <v>1</v>
      </c>
      <c r="P69" s="3">
        <v>1</v>
      </c>
      <c r="Q69" s="3">
        <v>1</v>
      </c>
      <c r="R69" s="15">
        <f>+J69/25*20*0.2+K69/12*20*0.35+L69/11*20*0.2+SUM(M69:Q69)*4*0.25 - 2</f>
        <v>2</v>
      </c>
      <c r="S69" s="3"/>
      <c r="T69" s="3"/>
      <c r="U69" s="29">
        <f t="shared" si="3"/>
        <v>0</v>
      </c>
    </row>
    <row r="70" spans="1:21">
      <c r="A70" s="3">
        <v>50</v>
      </c>
      <c r="B70" s="3" t="s">
        <v>203</v>
      </c>
      <c r="C70" s="3" t="s">
        <v>204</v>
      </c>
      <c r="D70" s="3" t="s">
        <v>163</v>
      </c>
      <c r="E70" s="3" t="s">
        <v>84</v>
      </c>
      <c r="F70" s="3" t="s">
        <v>170</v>
      </c>
      <c r="G70" s="3"/>
      <c r="H70" s="3"/>
      <c r="I70" s="3"/>
      <c r="J70" s="3">
        <v>30</v>
      </c>
      <c r="K70" s="3">
        <v>12</v>
      </c>
      <c r="L70" s="3">
        <v>11</v>
      </c>
      <c r="M70" s="3"/>
      <c r="N70" s="3"/>
      <c r="O70" s="3">
        <v>1</v>
      </c>
      <c r="P70" s="3">
        <v>1</v>
      </c>
      <c r="Q70" s="3">
        <v>1</v>
      </c>
      <c r="R70" s="15">
        <f t="shared" si="4"/>
        <v>18.8</v>
      </c>
      <c r="S70" s="3">
        <v>2</v>
      </c>
      <c r="T70" s="3">
        <v>18</v>
      </c>
      <c r="U70" s="29">
        <f t="shared" si="3"/>
        <v>15.5</v>
      </c>
    </row>
    <row r="71" spans="1:21">
      <c r="A71" s="3">
        <v>51</v>
      </c>
      <c r="B71" s="3" t="s">
        <v>206</v>
      </c>
      <c r="C71" s="3" t="s">
        <v>37</v>
      </c>
      <c r="D71" s="3" t="s">
        <v>162</v>
      </c>
      <c r="E71" s="3" t="s">
        <v>84</v>
      </c>
      <c r="F71" s="3"/>
      <c r="G71" s="3"/>
      <c r="H71" s="3"/>
      <c r="I71" s="3"/>
      <c r="J71" s="3">
        <v>22</v>
      </c>
      <c r="K71" s="3">
        <v>12</v>
      </c>
      <c r="L71" s="3">
        <v>11</v>
      </c>
      <c r="M71" s="3"/>
      <c r="N71" s="3"/>
      <c r="O71" s="3">
        <v>1</v>
      </c>
      <c r="P71" s="3">
        <v>1</v>
      </c>
      <c r="Q71" s="3"/>
      <c r="R71" s="15">
        <f>+J71/25*20*0.2+K71/12*20*0.35+L71/11*20*0.2+SUM(M71:Q71)*4*0.25 - 1</f>
        <v>15.52</v>
      </c>
      <c r="S71" s="3"/>
      <c r="T71" s="3">
        <v>16</v>
      </c>
      <c r="U71" s="29">
        <f t="shared" si="3"/>
        <v>12</v>
      </c>
    </row>
    <row r="72" spans="1:21">
      <c r="A72" s="3">
        <v>52</v>
      </c>
      <c r="B72" s="3" t="s">
        <v>39</v>
      </c>
      <c r="C72" s="3" t="s">
        <v>40</v>
      </c>
      <c r="D72" s="3" t="s">
        <v>162</v>
      </c>
      <c r="E72" s="3" t="s">
        <v>84</v>
      </c>
      <c r="F72" s="3" t="s">
        <v>182</v>
      </c>
      <c r="G72" s="3"/>
      <c r="H72" s="3"/>
      <c r="I72" s="3"/>
      <c r="J72" s="3">
        <v>29</v>
      </c>
      <c r="K72" s="3">
        <v>12</v>
      </c>
      <c r="L72" s="3">
        <v>11</v>
      </c>
      <c r="M72" s="3"/>
      <c r="N72" s="3"/>
      <c r="O72" s="3">
        <v>1</v>
      </c>
      <c r="P72" s="3">
        <v>1</v>
      </c>
      <c r="Q72" s="3">
        <v>1</v>
      </c>
      <c r="R72" s="15">
        <f t="shared" si="4"/>
        <v>18.64</v>
      </c>
      <c r="S72" s="3">
        <v>2</v>
      </c>
      <c r="T72" s="3">
        <v>18</v>
      </c>
      <c r="U72" s="29">
        <f t="shared" si="3"/>
        <v>15.5</v>
      </c>
    </row>
    <row r="73" spans="1:21">
      <c r="A73" s="3"/>
      <c r="B73" s="3"/>
      <c r="C73" s="3"/>
      <c r="D73" s="3"/>
      <c r="E73" s="3"/>
      <c r="F73" s="3"/>
      <c r="G73" s="3"/>
      <c r="H73" s="3"/>
      <c r="I73" s="3"/>
      <c r="J73" s="18">
        <v>25</v>
      </c>
      <c r="K73" s="18">
        <v>12</v>
      </c>
      <c r="L73" s="18">
        <v>11</v>
      </c>
      <c r="M73" s="18"/>
      <c r="N73" s="18"/>
      <c r="O73" s="18"/>
      <c r="P73" s="18"/>
      <c r="Q73" s="18"/>
      <c r="R73" s="15">
        <f t="shared" si="4"/>
        <v>15</v>
      </c>
      <c r="S73" s="8">
        <v>5</v>
      </c>
      <c r="T73" s="8">
        <v>20</v>
      </c>
      <c r="U73" s="32">
        <f t="shared" si="3"/>
        <v>20</v>
      </c>
    </row>
    <row r="74" spans="1:21">
      <c r="A74" s="7"/>
      <c r="B74" s="7"/>
      <c r="C74" s="9" t="s">
        <v>15</v>
      </c>
    </row>
  </sheetData>
  <sheetCalcPr fullCalcOnLoad="1"/>
  <sortState ref="A3:J20">
    <sortCondition ref="C3:C20"/>
  </sortState>
  <mergeCells count="1">
    <mergeCell ref="M1:Q1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Alumnos x Asignatura</vt:lpstr>
      <vt:lpstr>Labs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Corrales</cp:lastModifiedBy>
  <dcterms:created xsi:type="dcterms:W3CDTF">2016-10-07T13:26:48Z</dcterms:created>
  <dcterms:modified xsi:type="dcterms:W3CDTF">2016-12-29T02:30:42Z</dcterms:modified>
</cp:coreProperties>
</file>