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20" yWindow="-20" windowWidth="16240" windowHeight="13680" tabRatio="500"/>
  </bookViews>
  <sheets>
    <sheet name="Teoria" sheetId="3" r:id="rId1"/>
    <sheet name="Labs" sheetId="6" r:id="rId2"/>
    <sheet name="Sheet1" sheetId="7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36" i="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2"/>
  <c r="B8" i="7"/>
  <c r="B20"/>
  <c r="B25"/>
  <c r="B26"/>
  <c r="B27"/>
  <c r="B28"/>
  <c r="B29"/>
  <c r="C3"/>
  <c r="D3"/>
  <c r="E3"/>
  <c r="F3"/>
  <c r="G3"/>
  <c r="H3"/>
  <c r="I3"/>
  <c r="J3"/>
  <c r="B4"/>
  <c r="B5"/>
  <c r="B6"/>
  <c r="B7"/>
  <c r="B9"/>
  <c r="C18"/>
  <c r="D18"/>
  <c r="E18"/>
  <c r="F18"/>
  <c r="G18"/>
  <c r="H18"/>
  <c r="I18"/>
  <c r="J18"/>
  <c r="B18"/>
  <c r="B19"/>
  <c r="B21"/>
  <c r="B23"/>
  <c r="B15"/>
  <c r="B16"/>
  <c r="B12"/>
  <c r="B13"/>
  <c r="B10"/>
  <c r="B3"/>
  <c r="X5" i="3"/>
  <c r="Q5"/>
  <c r="Y5"/>
  <c r="Z38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4"/>
  <c r="Y36"/>
  <c r="X35"/>
  <c r="Y35"/>
  <c r="X34"/>
  <c r="Y34"/>
  <c r="X33"/>
  <c r="Y33"/>
  <c r="X32"/>
  <c r="Y32"/>
  <c r="X31"/>
  <c r="Y31"/>
  <c r="X30"/>
  <c r="Y30"/>
  <c r="X29"/>
  <c r="Y29"/>
  <c r="X28"/>
  <c r="Y28"/>
  <c r="X27"/>
  <c r="Y27"/>
  <c r="X26"/>
  <c r="Y26"/>
  <c r="X25"/>
  <c r="Y25"/>
  <c r="X24"/>
  <c r="Y24"/>
  <c r="X23"/>
  <c r="Y23"/>
  <c r="X21"/>
  <c r="Y21"/>
  <c r="X22"/>
  <c r="Y22"/>
  <c r="X20"/>
  <c r="Y20"/>
  <c r="X19"/>
  <c r="Y19"/>
  <c r="X18"/>
  <c r="Y18"/>
  <c r="X17"/>
  <c r="Y17"/>
  <c r="X16"/>
  <c r="Y16"/>
  <c r="X15"/>
  <c r="Y15"/>
  <c r="X14"/>
  <c r="Y14"/>
  <c r="X13"/>
  <c r="Y13"/>
  <c r="X12"/>
  <c r="Y12"/>
  <c r="X11"/>
  <c r="Y11"/>
  <c r="X10"/>
  <c r="Y10"/>
  <c r="X9"/>
  <c r="Y9"/>
  <c r="X8"/>
  <c r="Y8"/>
  <c r="X7"/>
  <c r="Y7"/>
  <c r="X6"/>
  <c r="Y6"/>
  <c r="Y2"/>
  <c r="X4"/>
  <c r="Y4"/>
  <c r="Z35"/>
  <c r="AA35"/>
  <c r="Z34"/>
  <c r="AA34"/>
  <c r="Z33"/>
  <c r="AA33"/>
  <c r="Z32"/>
  <c r="AA32"/>
  <c r="Z31"/>
  <c r="AA31"/>
  <c r="Z30"/>
  <c r="AA30"/>
  <c r="Z29"/>
  <c r="AA29"/>
  <c r="Z28"/>
  <c r="AA28"/>
  <c r="Z27"/>
  <c r="AA27"/>
  <c r="Z26"/>
  <c r="AA26"/>
  <c r="Z25"/>
  <c r="AA25"/>
  <c r="Z24"/>
  <c r="AA24"/>
  <c r="Z23"/>
  <c r="AA23"/>
  <c r="Z21"/>
  <c r="AA21"/>
  <c r="Z22"/>
  <c r="AA22"/>
  <c r="Z20"/>
  <c r="AA20"/>
  <c r="Z19"/>
  <c r="AA19"/>
  <c r="Z18"/>
  <c r="AA18"/>
  <c r="Z17"/>
  <c r="AA17"/>
  <c r="Z16"/>
  <c r="AA16"/>
  <c r="Z15"/>
  <c r="AA15"/>
  <c r="Z14"/>
  <c r="AA14"/>
  <c r="Z12"/>
  <c r="AA12"/>
  <c r="Z11"/>
  <c r="AA11"/>
  <c r="Z10"/>
  <c r="AA10"/>
  <c r="Z9"/>
  <c r="AA9"/>
  <c r="Z8"/>
  <c r="AA8"/>
  <c r="Z7"/>
  <c r="AA7"/>
  <c r="Z6"/>
  <c r="AA6"/>
  <c r="Z5"/>
  <c r="AA5"/>
  <c r="Z4"/>
  <c r="AA4"/>
  <c r="Z37"/>
  <c r="Z13"/>
  <c r="AA13"/>
  <c r="AA37"/>
  <c r="AA36"/>
</calcChain>
</file>

<file path=xl/sharedStrings.xml><?xml version="1.0" encoding="utf-8"?>
<sst xmlns="http://schemas.openxmlformats.org/spreadsheetml/2006/main" count="143" uniqueCount="128">
  <si>
    <t>SOTO PAREDES, CHRISTIAN</t>
    <phoneticPr fontId="13" type="noConversion"/>
  </si>
  <si>
    <t>Gral</t>
    <phoneticPr fontId="13" type="noConversion"/>
  </si>
  <si>
    <t>Alumns</t>
    <phoneticPr fontId="13" type="noConversion"/>
  </si>
  <si>
    <t>QUISPE CHOQUE, MARLON</t>
    <phoneticPr fontId="13" type="noConversion"/>
  </si>
  <si>
    <t>SANTOYO CHALCO, RONNIE HELAMAN</t>
    <phoneticPr fontId="13" type="noConversion"/>
  </si>
  <si>
    <t>MENDEZ SARMIENTO, CHRISTIAN</t>
    <phoneticPr fontId="13" type="noConversion"/>
  </si>
  <si>
    <t>GONZALES SUCA, ALAN PAUL</t>
    <phoneticPr fontId="13" type="noConversion"/>
  </si>
  <si>
    <t>Busquedas en Pcs</t>
    <phoneticPr fontId="13" type="noConversion"/>
  </si>
  <si>
    <t>EXAMFINAL</t>
    <phoneticPr fontId="13" type="noConversion"/>
  </si>
  <si>
    <t>LABS</t>
    <phoneticPr fontId="13" type="noConversion"/>
  </si>
  <si>
    <t>EXPO</t>
    <phoneticPr fontId="13" type="noConversion"/>
  </si>
  <si>
    <t>PROM FINAL</t>
    <phoneticPr fontId="13" type="noConversion"/>
  </si>
  <si>
    <t>Nombres</t>
    <phoneticPr fontId="13" type="noConversion"/>
  </si>
  <si>
    <t xml:space="preserve">QUINTANILLA/YUCRA, WILLIHAM </t>
  </si>
  <si>
    <t xml:space="preserve">QUIO/ANAMURO, PAUL ALONZO </t>
  </si>
  <si>
    <t xml:space="preserve">RIPAS/MAMANI, ROGER DANTE </t>
  </si>
  <si>
    <t xml:space="preserve">SANABRIA/ROJAS, ALEJANDRO GILMAR </t>
  </si>
  <si>
    <t>P5Pc</t>
    <phoneticPr fontId="13" type="noConversion"/>
  </si>
  <si>
    <t>Regres lineal y logística</t>
    <phoneticPr fontId="13" type="noConversion"/>
  </si>
  <si>
    <t>Expo</t>
    <phoneticPr fontId="13" type="noConversion"/>
  </si>
  <si>
    <t>Puntualidad</t>
    <phoneticPr fontId="13" type="noConversion"/>
  </si>
  <si>
    <t>Trabajos</t>
    <phoneticPr fontId="13" type="noConversion"/>
  </si>
  <si>
    <t>Contenido</t>
    <phoneticPr fontId="13" type="noConversion"/>
  </si>
  <si>
    <t>Exposicion</t>
    <phoneticPr fontId="13" type="noConversion"/>
  </si>
  <si>
    <t>Aplicación</t>
    <phoneticPr fontId="13" type="noConversion"/>
  </si>
  <si>
    <t>P5</t>
    <phoneticPr fontId="13" type="noConversion"/>
  </si>
  <si>
    <t>Exam1</t>
    <phoneticPr fontId="13" type="noConversion"/>
  </si>
  <si>
    <t xml:space="preserve">LOPE/CALA, LUDWIN </t>
    <phoneticPr fontId="13" type="noConversion"/>
  </si>
  <si>
    <t>LOPE CALA, LUDWIN</t>
    <phoneticPr fontId="13" type="noConversion"/>
  </si>
  <si>
    <t>P7pc</t>
    <phoneticPr fontId="13" type="noConversion"/>
  </si>
  <si>
    <t>P8pc</t>
    <phoneticPr fontId="13" type="noConversion"/>
  </si>
  <si>
    <t>P9pc</t>
    <phoneticPr fontId="13" type="noConversion"/>
  </si>
  <si>
    <t>PROM</t>
    <phoneticPr fontId="13" type="noConversion"/>
  </si>
  <si>
    <t xml:space="preserve">APARI/PINTO, CHRISTIAN TIMOTEO </t>
  </si>
  <si>
    <t xml:space="preserve">APARICIO/QUILLA, GUILLERMO DANTE </t>
  </si>
  <si>
    <t xml:space="preserve">APARICIO/QUILLA, MARTHA </t>
  </si>
  <si>
    <t>P3PC</t>
    <phoneticPr fontId="13" type="noConversion"/>
  </si>
  <si>
    <t xml:space="preserve">NOTA   </t>
    <phoneticPr fontId="13" type="noConversion"/>
  </si>
  <si>
    <t>FINAL</t>
    <phoneticPr fontId="13" type="noConversion"/>
  </si>
  <si>
    <t>MINAYA CARPIO, ALEJANDRO</t>
    <phoneticPr fontId="13" type="noConversion"/>
  </si>
  <si>
    <t>Trabajo Extra</t>
    <phoneticPr fontId="13" type="noConversion"/>
  </si>
  <si>
    <t>Extra</t>
    <phoneticPr fontId="13" type="noConversion"/>
  </si>
  <si>
    <t>P1</t>
    <phoneticPr fontId="13" type="noConversion"/>
  </si>
  <si>
    <t>P2</t>
    <phoneticPr fontId="13" type="noConversion"/>
  </si>
  <si>
    <t>P3</t>
    <phoneticPr fontId="13" type="noConversion"/>
  </si>
  <si>
    <t>P5</t>
    <phoneticPr fontId="13" type="noConversion"/>
  </si>
  <si>
    <t>P6</t>
    <phoneticPr fontId="13" type="noConversion"/>
  </si>
  <si>
    <t>P7</t>
    <phoneticPr fontId="13" type="noConversion"/>
  </si>
  <si>
    <t>P8</t>
    <phoneticPr fontId="13" type="noConversion"/>
  </si>
  <si>
    <t>P9</t>
    <phoneticPr fontId="13" type="noConversion"/>
  </si>
  <si>
    <t>IA1</t>
    <phoneticPr fontId="13" type="noConversion"/>
  </si>
  <si>
    <t>Vie 11am-1pm</t>
    <phoneticPr fontId="13" type="noConversion"/>
  </si>
  <si>
    <t xml:space="preserve">GUERRA/TACCA, JOHAN YERZINIO </t>
  </si>
  <si>
    <t xml:space="preserve">HOLGADO/HUACHO, LIZETH MIRTHA </t>
  </si>
  <si>
    <t xml:space="preserve">MAMANI ARROSQUIPA, ROY VIDAL </t>
    <phoneticPr fontId="13" type="noConversion"/>
  </si>
  <si>
    <t>TOTAL</t>
    <phoneticPr fontId="13" type="noConversion"/>
  </si>
  <si>
    <t>APARICIO QUILLA, DANTE GUILLERMO</t>
    <phoneticPr fontId="13" type="noConversion"/>
  </si>
  <si>
    <t>Busq</t>
    <phoneticPr fontId="13" type="noConversion"/>
  </si>
  <si>
    <t>COAQUIRA RAFAEL, HUGO</t>
    <phoneticPr fontId="13" type="noConversion"/>
  </si>
  <si>
    <t>MAMANI PANCCA, ELSA</t>
    <phoneticPr fontId="13" type="noConversion"/>
  </si>
  <si>
    <t>OJEDA COLLAZOS, SHARON</t>
    <phoneticPr fontId="13" type="noConversion"/>
  </si>
  <si>
    <t xml:space="preserve">MINAYA/CARPIO, ALEJANDRO MARCIAL </t>
  </si>
  <si>
    <t xml:space="preserve">POMA/PUMACAYO, ERICK DAVIS </t>
  </si>
  <si>
    <t>HUANCCO COILA, MANUEL</t>
    <phoneticPr fontId="13" type="noConversion"/>
  </si>
  <si>
    <t>RIPAS MAMANI, ROGER</t>
    <phoneticPr fontId="13" type="noConversion"/>
  </si>
  <si>
    <t>MAMANI AROSQUIPA, ROY VIDAL</t>
    <phoneticPr fontId="13" type="noConversion"/>
  </si>
  <si>
    <t>FLORES LEON, GANDHI</t>
    <phoneticPr fontId="13" type="noConversion"/>
  </si>
  <si>
    <t xml:space="preserve">ARIAS/MAMANI, HENRRY IVAN </t>
    <phoneticPr fontId="13" type="noConversion"/>
  </si>
  <si>
    <t>VERA CERVANTES, MARIA LUISA</t>
    <phoneticPr fontId="13" type="noConversion"/>
  </si>
  <si>
    <t>Nro</t>
    <phoneticPr fontId="13" type="noConversion"/>
  </si>
  <si>
    <t>Nombre</t>
    <phoneticPr fontId="13" type="noConversion"/>
  </si>
  <si>
    <t>LOGICA</t>
    <phoneticPr fontId="13" type="noConversion"/>
  </si>
  <si>
    <t>P4</t>
    <phoneticPr fontId="13" type="noConversion"/>
  </si>
  <si>
    <t xml:space="preserve">MENDEZ/SARMIENTO, CHRISTIAN ALEXANDER </t>
    <phoneticPr fontId="13" type="noConversion"/>
  </si>
  <si>
    <t>Clasif Multiclase y RN</t>
    <phoneticPr fontId="13" type="noConversion"/>
  </si>
  <si>
    <t>y</t>
    <phoneticPr fontId="13" type="noConversion"/>
  </si>
  <si>
    <t>xy</t>
    <phoneticPr fontId="13" type="noConversion"/>
  </si>
  <si>
    <t>y</t>
    <phoneticPr fontId="13" type="noConversion"/>
  </si>
  <si>
    <t>1.5y</t>
    <phoneticPr fontId="13" type="noConversion"/>
  </si>
  <si>
    <t>SVM</t>
    <phoneticPr fontId="13" type="noConversion"/>
  </si>
  <si>
    <t>P9</t>
    <phoneticPr fontId="13" type="noConversion"/>
  </si>
  <si>
    <t>P10</t>
    <phoneticPr fontId="13" type="noConversion"/>
  </si>
  <si>
    <t>P11</t>
    <phoneticPr fontId="13" type="noConversion"/>
  </si>
  <si>
    <t>Cluster</t>
    <phoneticPr fontId="13" type="noConversion"/>
  </si>
  <si>
    <t>RedDim</t>
    <phoneticPr fontId="13" type="noConversion"/>
  </si>
  <si>
    <t>DetAno</t>
    <phoneticPr fontId="13" type="noConversion"/>
  </si>
  <si>
    <t>APARICIO QUILLA, MARTHA</t>
    <phoneticPr fontId="13" type="noConversion"/>
  </si>
  <si>
    <t xml:space="preserve">CALLA/MAMANI, ROGER </t>
  </si>
  <si>
    <t xml:space="preserve">COAQUIRA/RAFAEL, HUGO </t>
  </si>
  <si>
    <t xml:space="preserve">CONDORI/LUQUE, RODRIGO STEPHEN </t>
  </si>
  <si>
    <t xml:space="preserve">CORNEJO/VALENCIA, FRANK PEDRO </t>
  </si>
  <si>
    <t xml:space="preserve">GONZALES/SUCA, ALAN PAUL </t>
  </si>
  <si>
    <t>CORNEJO VALENCIA, FRANK</t>
    <phoneticPr fontId="13" type="noConversion"/>
  </si>
  <si>
    <t>ZAPANA COAQUIRA, RONY</t>
    <phoneticPr fontId="13" type="noConversion"/>
  </si>
  <si>
    <t>APARI PINTO, CHRISTIAN</t>
    <phoneticPr fontId="13" type="noConversion"/>
  </si>
  <si>
    <t>P1</t>
    <phoneticPr fontId="13" type="noConversion"/>
  </si>
  <si>
    <t>P2</t>
    <phoneticPr fontId="13" type="noConversion"/>
  </si>
  <si>
    <t>BARRANTES AQUINO, SERGIO</t>
    <phoneticPr fontId="13" type="noConversion"/>
  </si>
  <si>
    <t>P4PC</t>
    <phoneticPr fontId="13" type="noConversion"/>
  </si>
  <si>
    <t>AMPUERO CUTTY, DIEGO ALONSO</t>
    <phoneticPr fontId="13" type="noConversion"/>
  </si>
  <si>
    <t>SANTOYO CHALCO, RONNIE H.</t>
    <phoneticPr fontId="13" type="noConversion"/>
  </si>
  <si>
    <t>P6pc</t>
    <phoneticPr fontId="13" type="noConversion"/>
  </si>
  <si>
    <t>Qs</t>
    <phoneticPr fontId="13" type="noConversion"/>
  </si>
  <si>
    <t>P4</t>
    <phoneticPr fontId="13" type="noConversion"/>
  </si>
  <si>
    <t>Pit y javaBayes en Pcs</t>
    <phoneticPr fontId="13" type="noConversion"/>
  </si>
  <si>
    <t>ZAPANA/COAQUIRA, RONY SANTIAGO</t>
    <phoneticPr fontId="13" type="noConversion"/>
  </si>
  <si>
    <t>P3</t>
    <phoneticPr fontId="13" type="noConversion"/>
  </si>
  <si>
    <t>RAMIREZ MAMANI, CAROL</t>
    <phoneticPr fontId="13" type="noConversion"/>
  </si>
  <si>
    <t>GUERRA TACCA, JOHAN</t>
    <phoneticPr fontId="13" type="noConversion"/>
  </si>
  <si>
    <t>HUANCCO COILA, LUCIA</t>
    <phoneticPr fontId="13" type="noConversion"/>
  </si>
  <si>
    <t>APLAZ</t>
    <phoneticPr fontId="13" type="noConversion"/>
  </si>
  <si>
    <t xml:space="preserve">TURPO/APAZA, ELIZABETH NORMA </t>
  </si>
  <si>
    <t>TURPO APAZA, ELIZABETH</t>
    <phoneticPr fontId="13" type="noConversion"/>
  </si>
  <si>
    <t>Raz Incert</t>
    <phoneticPr fontId="13" type="noConversion"/>
  </si>
  <si>
    <t>Logic</t>
    <phoneticPr fontId="13" type="noConversion"/>
  </si>
  <si>
    <t>RegLin</t>
    <phoneticPr fontId="13" type="noConversion"/>
  </si>
  <si>
    <t>P6</t>
    <phoneticPr fontId="13" type="noConversion"/>
  </si>
  <si>
    <t>RegLog</t>
    <phoneticPr fontId="13" type="noConversion"/>
  </si>
  <si>
    <t>P7</t>
    <phoneticPr fontId="13" type="noConversion"/>
  </si>
  <si>
    <t>RedesN</t>
    <phoneticPr fontId="13" type="noConversion"/>
  </si>
  <si>
    <t>P8</t>
    <phoneticPr fontId="13" type="noConversion"/>
  </si>
  <si>
    <t>SOTO PAREDES, CHRISTIAN</t>
    <phoneticPr fontId="13" type="noConversion"/>
  </si>
  <si>
    <t>TOTAL</t>
    <phoneticPr fontId="13" type="noConversion"/>
  </si>
  <si>
    <t>QUISPE CHOQUE, MARLON</t>
    <phoneticPr fontId="13" type="noConversion"/>
  </si>
  <si>
    <t>BARRANTES AQUINO, SERGIO MANUEL</t>
    <phoneticPr fontId="13" type="noConversion"/>
  </si>
  <si>
    <t>IA 2014-1</t>
    <phoneticPr fontId="13" type="noConversion"/>
  </si>
  <si>
    <t>QUINTANILLA YUCRA, WILLIHAM</t>
    <phoneticPr fontId="13" type="noConversion"/>
  </si>
  <si>
    <t>HOLGADO HUACHO, LIZETH</t>
    <phoneticPr fontId="13" type="noConversion"/>
  </si>
</sst>
</file>

<file path=xl/styles.xml><?xml version="1.0" encoding="utf-8"?>
<styleSheet xmlns="http://schemas.openxmlformats.org/spreadsheetml/2006/main">
  <numFmts count="3">
    <numFmt numFmtId="6" formatCode="&quot;S/.&quot;#,##0_);[Red]\(&quot;S/.&quot;#,##0\)"/>
    <numFmt numFmtId="164" formatCode="0.0"/>
    <numFmt numFmtId="165" formatCode="00"/>
  </numFmts>
  <fonts count="15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b/>
      <sz val="12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2" fillId="0" borderId="0" xfId="0" applyFont="1"/>
    <xf numFmtId="164" fontId="12" fillId="0" borderId="0" xfId="0" applyNumberFormat="1" applyFont="1"/>
    <xf numFmtId="164" fontId="0" fillId="0" borderId="0" xfId="0" applyNumberFormat="1"/>
    <xf numFmtId="164" fontId="1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0" fontId="10" fillId="2" borderId="0" xfId="0" applyFont="1" applyFill="1"/>
    <xf numFmtId="0" fontId="0" fillId="3" borderId="0" xfId="0" applyFill="1"/>
    <xf numFmtId="164" fontId="0" fillId="3" borderId="0" xfId="0" applyNumberFormat="1" applyFill="1"/>
    <xf numFmtId="164" fontId="12" fillId="3" borderId="0" xfId="0" applyNumberFormat="1" applyFont="1" applyFill="1"/>
    <xf numFmtId="164" fontId="10" fillId="0" borderId="0" xfId="0" applyNumberFormat="1" applyFont="1"/>
    <xf numFmtId="164" fontId="10" fillId="2" borderId="0" xfId="0" applyNumberFormat="1" applyFont="1" applyFill="1"/>
    <xf numFmtId="1" fontId="0" fillId="0" borderId="0" xfId="0" applyNumberFormat="1"/>
    <xf numFmtId="1" fontId="12" fillId="0" borderId="0" xfId="0" applyNumberFormat="1" applyFont="1"/>
    <xf numFmtId="164" fontId="0" fillId="0" borderId="0" xfId="0" applyNumberFormat="1"/>
    <xf numFmtId="164" fontId="12" fillId="0" borderId="0" xfId="0" applyNumberFormat="1" applyFont="1"/>
    <xf numFmtId="0" fontId="9" fillId="0" borderId="0" xfId="0" applyFont="1"/>
    <xf numFmtId="164" fontId="7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2" fontId="12" fillId="0" borderId="0" xfId="0" applyNumberFormat="1" applyFont="1"/>
    <xf numFmtId="2" fontId="7" fillId="0" borderId="0" xfId="0" applyNumberFormat="1" applyFont="1"/>
    <xf numFmtId="2" fontId="10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12" fillId="2" borderId="0" xfId="0" applyNumberFormat="1" applyFont="1" applyFill="1"/>
    <xf numFmtId="164" fontId="10" fillId="2" borderId="0" xfId="0" applyNumberFormat="1" applyFont="1" applyFill="1"/>
    <xf numFmtId="164" fontId="5" fillId="0" borderId="0" xfId="0" applyNumberFormat="1" applyFont="1"/>
    <xf numFmtId="164" fontId="10" fillId="2" borderId="0" xfId="0" applyNumberFormat="1" applyFont="1" applyFill="1"/>
    <xf numFmtId="164" fontId="8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4" fillId="0" borderId="0" xfId="0" applyNumberFormat="1" applyFont="1"/>
    <xf numFmtId="164" fontId="4" fillId="2" borderId="0" xfId="0" applyNumberFormat="1" applyFont="1" applyFill="1"/>
    <xf numFmtId="164" fontId="3" fillId="3" borderId="0" xfId="0" applyNumberFormat="1" applyFont="1" applyFill="1"/>
    <xf numFmtId="20" fontId="0" fillId="0" borderId="0" xfId="0" applyNumberFormat="1"/>
    <xf numFmtId="164" fontId="5" fillId="2" borderId="0" xfId="0" applyNumberFormat="1" applyFont="1" applyFill="1"/>
    <xf numFmtId="164" fontId="2" fillId="2" borderId="0" xfId="0" applyNumberFormat="1" applyFont="1" applyFill="1"/>
    <xf numFmtId="164" fontId="8" fillId="2" borderId="0" xfId="0" applyNumberFormat="1" applyFont="1" applyFill="1"/>
    <xf numFmtId="164" fontId="0" fillId="2" borderId="0" xfId="0" applyNumberFormat="1" applyFill="1"/>
    <xf numFmtId="0" fontId="1" fillId="0" borderId="0" xfId="0" applyFont="1"/>
    <xf numFmtId="164" fontId="1" fillId="2" borderId="0" xfId="0" applyNumberFormat="1" applyFont="1" applyFill="1"/>
    <xf numFmtId="165" fontId="14" fillId="4" borderId="0" xfId="0" applyNumberFormat="1" applyFont="1" applyFill="1"/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51"/>
  <sheetViews>
    <sheetView tabSelected="1" topLeftCell="E1" zoomScale="80" zoomScaleNormal="85" zoomScalePageLayoutView="85" workbookViewId="0">
      <selection activeCell="AC35" sqref="AC35"/>
    </sheetView>
  </sheetViews>
  <sheetFormatPr baseColWidth="10" defaultRowHeight="16"/>
  <cols>
    <col min="1" max="1" width="2.7109375" customWidth="1"/>
    <col min="2" max="2" width="28.28515625" customWidth="1"/>
    <col min="3" max="3" width="4.85546875" customWidth="1"/>
    <col min="4" max="4" width="4.85546875" style="20" customWidth="1"/>
    <col min="5" max="14" width="4.85546875" customWidth="1"/>
    <col min="15" max="15" width="5.85546875" style="28" customWidth="1"/>
    <col min="16" max="17" width="5.85546875" style="6" customWidth="1"/>
    <col min="18" max="23" width="5.140625" customWidth="1"/>
    <col min="24" max="24" width="5.140625" style="6" customWidth="1"/>
    <col min="25" max="25" width="10.7109375" style="8" customWidth="1"/>
    <col min="26" max="26" width="4.42578125" style="13" customWidth="1"/>
    <col min="27" max="27" width="2.85546875" style="13" customWidth="1"/>
    <col min="28" max="28" width="6.5703125" style="15" bestFit="1" customWidth="1"/>
    <col min="29" max="29" width="7.42578125" style="46" customWidth="1"/>
    <col min="30" max="30" width="8.28515625" customWidth="1"/>
    <col min="31" max="31" width="3.5703125" customWidth="1"/>
  </cols>
  <sheetData>
    <row r="1" spans="1:31">
      <c r="C1" t="s">
        <v>21</v>
      </c>
      <c r="D1" s="20" t="s">
        <v>114</v>
      </c>
      <c r="E1" t="s">
        <v>57</v>
      </c>
      <c r="F1" t="s">
        <v>113</v>
      </c>
      <c r="G1" t="s">
        <v>41</v>
      </c>
      <c r="H1" t="s">
        <v>115</v>
      </c>
      <c r="I1" t="s">
        <v>117</v>
      </c>
      <c r="J1" t="s">
        <v>119</v>
      </c>
      <c r="K1" t="s">
        <v>79</v>
      </c>
      <c r="L1" t="s">
        <v>83</v>
      </c>
      <c r="M1" t="s">
        <v>84</v>
      </c>
      <c r="N1" t="s">
        <v>85</v>
      </c>
      <c r="R1" s="47" t="s">
        <v>19</v>
      </c>
      <c r="S1" s="48"/>
      <c r="T1" s="48"/>
      <c r="U1" s="48"/>
      <c r="V1" s="48"/>
      <c r="W1" s="48"/>
      <c r="X1" s="48"/>
    </row>
    <row r="2" spans="1:31">
      <c r="A2" s="1" t="s">
        <v>125</v>
      </c>
      <c r="C2" s="3">
        <v>1</v>
      </c>
      <c r="D2" s="20">
        <v>1</v>
      </c>
      <c r="E2" s="19">
        <v>1</v>
      </c>
      <c r="F2" s="3">
        <v>1</v>
      </c>
      <c r="G2" s="3">
        <v>5</v>
      </c>
      <c r="H2" s="3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28">
        <v>20</v>
      </c>
      <c r="P2" s="5">
        <v>20</v>
      </c>
      <c r="Q2" s="5">
        <v>20</v>
      </c>
      <c r="R2" s="3">
        <v>3</v>
      </c>
      <c r="S2" s="3">
        <v>5</v>
      </c>
      <c r="T2" s="3">
        <v>3</v>
      </c>
      <c r="U2" s="3">
        <v>4</v>
      </c>
      <c r="V2" s="3">
        <v>2</v>
      </c>
      <c r="W2" s="3">
        <v>3</v>
      </c>
      <c r="X2" s="7">
        <v>20</v>
      </c>
      <c r="Y2" s="38">
        <f>+(X2+O2+P2)/3*0.65 + Q2*0.2 + SUM(C2:N2)/16*20*0.15</f>
        <v>20</v>
      </c>
      <c r="AC2" s="46" t="s">
        <v>37</v>
      </c>
      <c r="AD2" s="3"/>
      <c r="AE2" s="3"/>
    </row>
    <row r="3" spans="1:31" s="1" customFormat="1">
      <c r="B3" s="1" t="s">
        <v>12</v>
      </c>
      <c r="C3" s="2" t="s">
        <v>95</v>
      </c>
      <c r="D3" s="21" t="s">
        <v>96</v>
      </c>
      <c r="E3" s="2" t="s">
        <v>106</v>
      </c>
      <c r="F3" s="2" t="s">
        <v>72</v>
      </c>
      <c r="G3" s="16" t="s">
        <v>40</v>
      </c>
      <c r="H3" s="2" t="s">
        <v>25</v>
      </c>
      <c r="I3" s="16" t="s">
        <v>116</v>
      </c>
      <c r="J3" s="16" t="s">
        <v>118</v>
      </c>
      <c r="K3" s="16" t="s">
        <v>120</v>
      </c>
      <c r="L3" s="16" t="s">
        <v>80</v>
      </c>
      <c r="M3" s="16" t="s">
        <v>81</v>
      </c>
      <c r="N3" s="16" t="s">
        <v>82</v>
      </c>
      <c r="O3" s="29" t="s">
        <v>26</v>
      </c>
      <c r="P3" s="4" t="s">
        <v>8</v>
      </c>
      <c r="Q3" s="4" t="s">
        <v>9</v>
      </c>
      <c r="R3" s="2" t="s">
        <v>20</v>
      </c>
      <c r="S3" s="2" t="s">
        <v>22</v>
      </c>
      <c r="T3" s="2" t="s">
        <v>23</v>
      </c>
      <c r="U3" s="2" t="s">
        <v>24</v>
      </c>
      <c r="V3" s="16" t="s">
        <v>1</v>
      </c>
      <c r="W3" s="16" t="s">
        <v>2</v>
      </c>
      <c r="X3" s="7" t="s">
        <v>10</v>
      </c>
      <c r="Y3" s="10" t="s">
        <v>11</v>
      </c>
      <c r="AA3" s="14"/>
      <c r="AB3" s="16" t="s">
        <v>110</v>
      </c>
      <c r="AC3" s="46" t="s">
        <v>38</v>
      </c>
      <c r="AE3" s="2"/>
    </row>
    <row r="4" spans="1:31">
      <c r="A4">
        <v>1</v>
      </c>
      <c r="B4" t="s">
        <v>99</v>
      </c>
      <c r="C4" s="18"/>
      <c r="D4" s="22">
        <v>1</v>
      </c>
      <c r="E4" s="18"/>
      <c r="F4" s="18"/>
      <c r="G4" s="18">
        <v>5</v>
      </c>
      <c r="H4" s="18">
        <v>0.5</v>
      </c>
      <c r="I4" s="18"/>
      <c r="J4" s="18">
        <v>1</v>
      </c>
      <c r="K4" s="18">
        <v>1</v>
      </c>
      <c r="L4" s="18"/>
      <c r="M4" s="18"/>
      <c r="N4" s="18"/>
      <c r="O4" s="40">
        <v>4.5</v>
      </c>
      <c r="P4" s="41">
        <v>7.5</v>
      </c>
      <c r="Q4" s="12">
        <f>+Labs!S4</f>
        <v>8.7804878048780495</v>
      </c>
      <c r="R4" s="31">
        <v>3</v>
      </c>
      <c r="S4" s="36">
        <v>5</v>
      </c>
      <c r="T4" s="36">
        <v>3</v>
      </c>
      <c r="U4" s="36">
        <v>3.5</v>
      </c>
      <c r="V4" s="36">
        <v>1.5</v>
      </c>
      <c r="W4" s="36">
        <v>1</v>
      </c>
      <c r="X4" s="37">
        <f t="shared" ref="X4:X35" si="0">SUM(R4:W4)</f>
        <v>17</v>
      </c>
      <c r="Y4" s="38">
        <f t="shared" ref="Y4:Y35" si="1">+(X4+O4+P4)/3*0.65 + Q4*0.2 + SUM(C4:N4)/16*20*0.15</f>
        <v>9.6331808943089428</v>
      </c>
      <c r="Z4" s="13" t="str">
        <f t="shared" ref="Z4:Z35" si="2">IF(Y4&gt;10.45,"APROB",IF(Y4&gt;6.45,"SI","NO"))</f>
        <v>SI</v>
      </c>
      <c r="AA4" s="13">
        <f t="shared" ref="AA4:AA35" si="3">+IF(Z4="SI",1,0)</f>
        <v>1</v>
      </c>
      <c r="AB4" s="15">
        <v>3</v>
      </c>
      <c r="AC4" s="46">
        <v>10</v>
      </c>
      <c r="AE4" s="15"/>
    </row>
    <row r="5" spans="1:31">
      <c r="A5">
        <v>2</v>
      </c>
      <c r="B5" t="s">
        <v>33</v>
      </c>
      <c r="C5" s="18">
        <v>0.5</v>
      </c>
      <c r="D5" s="22">
        <v>0.5</v>
      </c>
      <c r="E5" s="18">
        <v>0.5</v>
      </c>
      <c r="F5" s="18">
        <v>0.5</v>
      </c>
      <c r="G5" s="18">
        <v>3</v>
      </c>
      <c r="H5" s="18"/>
      <c r="I5" s="18"/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42">
        <v>8</v>
      </c>
      <c r="P5" s="42">
        <v>8</v>
      </c>
      <c r="Q5" s="32">
        <f>+Labs!S5</f>
        <v>10.731707317073171</v>
      </c>
      <c r="R5" s="33">
        <v>3</v>
      </c>
      <c r="S5" s="34">
        <v>3</v>
      </c>
      <c r="T5" s="34">
        <v>1.5</v>
      </c>
      <c r="U5" s="34">
        <v>2.5</v>
      </c>
      <c r="V5" s="34">
        <v>1</v>
      </c>
      <c r="W5" s="33">
        <v>2</v>
      </c>
      <c r="X5" s="37">
        <f t="shared" si="0"/>
        <v>13</v>
      </c>
      <c r="Y5" s="38">
        <f t="shared" si="1"/>
        <v>10.304674796747967</v>
      </c>
      <c r="Z5" s="13" t="str">
        <f t="shared" si="2"/>
        <v>SI</v>
      </c>
      <c r="AA5" s="13">
        <f t="shared" si="3"/>
        <v>1</v>
      </c>
      <c r="AC5" s="46">
        <v>11</v>
      </c>
      <c r="AE5" s="15"/>
    </row>
    <row r="6" spans="1:31">
      <c r="A6">
        <v>3</v>
      </c>
      <c r="B6" t="s">
        <v>34</v>
      </c>
      <c r="C6" s="18">
        <v>0.5</v>
      </c>
      <c r="D6" s="22">
        <v>1</v>
      </c>
      <c r="E6" s="18">
        <v>1</v>
      </c>
      <c r="F6" s="18">
        <v>1</v>
      </c>
      <c r="G6" s="18">
        <v>2.5</v>
      </c>
      <c r="H6" s="18">
        <v>1</v>
      </c>
      <c r="I6" s="18"/>
      <c r="J6" s="18">
        <v>0.5</v>
      </c>
      <c r="K6" s="18">
        <v>0.5</v>
      </c>
      <c r="L6" s="18">
        <v>1</v>
      </c>
      <c r="M6" s="18"/>
      <c r="N6" s="18"/>
      <c r="O6" s="42">
        <v>5.5</v>
      </c>
      <c r="P6" s="42">
        <v>8.5</v>
      </c>
      <c r="Q6" s="32">
        <f>+Labs!S6</f>
        <v>7.3170731707317067</v>
      </c>
      <c r="R6" s="33">
        <v>3</v>
      </c>
      <c r="S6" s="34">
        <v>4</v>
      </c>
      <c r="T6" s="34">
        <v>2</v>
      </c>
      <c r="U6" s="34">
        <v>2</v>
      </c>
      <c r="V6" s="34">
        <v>1</v>
      </c>
      <c r="W6" s="34">
        <v>2</v>
      </c>
      <c r="X6" s="37">
        <f t="shared" si="0"/>
        <v>14</v>
      </c>
      <c r="Y6" s="38">
        <f t="shared" si="1"/>
        <v>9.2175813008130092</v>
      </c>
      <c r="Z6" s="13" t="str">
        <f t="shared" si="2"/>
        <v>SI</v>
      </c>
      <c r="AA6" s="13">
        <f t="shared" si="3"/>
        <v>1</v>
      </c>
      <c r="AB6" s="15">
        <v>10.5</v>
      </c>
      <c r="AC6" s="46">
        <v>11</v>
      </c>
      <c r="AE6" s="15"/>
    </row>
    <row r="7" spans="1:31">
      <c r="A7">
        <v>4</v>
      </c>
      <c r="B7" t="s">
        <v>35</v>
      </c>
      <c r="C7" s="18">
        <v>0.5</v>
      </c>
      <c r="D7" s="22">
        <v>0.25</v>
      </c>
      <c r="E7" s="18"/>
      <c r="F7" s="18">
        <v>1</v>
      </c>
      <c r="G7" s="18">
        <v>2.5</v>
      </c>
      <c r="H7" s="18">
        <v>0.5</v>
      </c>
      <c r="I7" s="18"/>
      <c r="J7" s="18">
        <v>0.3</v>
      </c>
      <c r="K7" s="18">
        <v>0.5</v>
      </c>
      <c r="L7" s="18">
        <v>1</v>
      </c>
      <c r="M7" s="18">
        <v>0.5</v>
      </c>
      <c r="N7" s="18">
        <v>0.5</v>
      </c>
      <c r="O7" s="42">
        <v>3.5</v>
      </c>
      <c r="P7" s="42">
        <v>11</v>
      </c>
      <c r="Q7" s="32">
        <f>+Labs!S7</f>
        <v>10.731707317073171</v>
      </c>
      <c r="R7" s="33">
        <v>3</v>
      </c>
      <c r="S7" s="34">
        <v>4</v>
      </c>
      <c r="T7" s="34">
        <v>2</v>
      </c>
      <c r="U7" s="34">
        <v>2</v>
      </c>
      <c r="V7" s="34">
        <v>1</v>
      </c>
      <c r="W7" s="34">
        <v>2</v>
      </c>
      <c r="X7" s="37">
        <f t="shared" si="0"/>
        <v>14</v>
      </c>
      <c r="Y7" s="38">
        <f t="shared" si="1"/>
        <v>9.7369664634146336</v>
      </c>
      <c r="Z7" s="13" t="str">
        <f t="shared" si="2"/>
        <v>SI</v>
      </c>
      <c r="AA7" s="13">
        <f t="shared" si="3"/>
        <v>1</v>
      </c>
      <c r="AB7" s="15">
        <v>12</v>
      </c>
      <c r="AC7" s="46">
        <v>12</v>
      </c>
      <c r="AE7" s="15"/>
    </row>
    <row r="8" spans="1:31">
      <c r="A8">
        <v>5</v>
      </c>
      <c r="B8" t="s">
        <v>67</v>
      </c>
      <c r="C8" s="18">
        <v>1</v>
      </c>
      <c r="D8" s="22"/>
      <c r="E8" s="18">
        <v>1</v>
      </c>
      <c r="F8" s="18">
        <v>0.5</v>
      </c>
      <c r="G8" s="18">
        <v>3</v>
      </c>
      <c r="H8" s="18">
        <v>0.5</v>
      </c>
      <c r="I8" s="18">
        <v>1</v>
      </c>
      <c r="J8" s="18">
        <v>1</v>
      </c>
      <c r="K8" s="18">
        <v>0.5</v>
      </c>
      <c r="L8" s="18">
        <v>1</v>
      </c>
      <c r="M8" s="18">
        <v>1</v>
      </c>
      <c r="N8" s="18">
        <v>1</v>
      </c>
      <c r="O8" s="42">
        <v>4.5</v>
      </c>
      <c r="P8" s="42">
        <v>4.5</v>
      </c>
      <c r="Q8" s="32">
        <f>+Labs!S8</f>
        <v>14.390243902439025</v>
      </c>
      <c r="R8" s="33">
        <v>3</v>
      </c>
      <c r="S8" s="33">
        <v>2.5</v>
      </c>
      <c r="T8" s="33">
        <v>2</v>
      </c>
      <c r="U8" s="33">
        <v>3</v>
      </c>
      <c r="V8" s="33">
        <v>1.5</v>
      </c>
      <c r="W8" s="33">
        <v>2.5</v>
      </c>
      <c r="X8" s="37">
        <f t="shared" si="0"/>
        <v>14.5</v>
      </c>
      <c r="Y8" s="38">
        <f t="shared" si="1"/>
        <v>10.125965447154472</v>
      </c>
      <c r="Z8" s="13" t="str">
        <f t="shared" si="2"/>
        <v>SI</v>
      </c>
      <c r="AA8" s="13">
        <f t="shared" si="3"/>
        <v>1</v>
      </c>
      <c r="AB8" s="15">
        <v>5.5</v>
      </c>
      <c r="AC8" s="46">
        <v>10</v>
      </c>
      <c r="AE8" s="15"/>
    </row>
    <row r="9" spans="1:31">
      <c r="A9">
        <v>6</v>
      </c>
      <c r="B9" t="s">
        <v>124</v>
      </c>
      <c r="C9" s="18">
        <v>0.5</v>
      </c>
      <c r="D9" s="22">
        <v>1</v>
      </c>
      <c r="E9" s="18">
        <v>0.5</v>
      </c>
      <c r="F9" s="18">
        <v>1</v>
      </c>
      <c r="G9" s="18">
        <v>3.5</v>
      </c>
      <c r="H9" s="18">
        <v>0.5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42">
        <v>10</v>
      </c>
      <c r="P9" s="42">
        <v>10</v>
      </c>
      <c r="Q9" s="32">
        <f>+Labs!S9</f>
        <v>14.634146341463413</v>
      </c>
      <c r="R9" s="33">
        <v>3</v>
      </c>
      <c r="S9" s="33">
        <v>2.5</v>
      </c>
      <c r="T9" s="33">
        <v>2</v>
      </c>
      <c r="U9" s="33">
        <v>3</v>
      </c>
      <c r="V9" s="33">
        <v>1.5</v>
      </c>
      <c r="W9" s="33">
        <v>1</v>
      </c>
      <c r="X9" s="37">
        <f t="shared" si="0"/>
        <v>13</v>
      </c>
      <c r="Y9" s="38">
        <f t="shared" si="1"/>
        <v>12.514329268292684</v>
      </c>
      <c r="Z9" s="13" t="str">
        <f t="shared" si="2"/>
        <v>APROB</v>
      </c>
      <c r="AA9" s="13">
        <f t="shared" si="3"/>
        <v>0</v>
      </c>
      <c r="AC9" s="46">
        <v>13</v>
      </c>
      <c r="AE9" s="15"/>
    </row>
    <row r="10" spans="1:31">
      <c r="A10">
        <v>7</v>
      </c>
      <c r="B10" t="s">
        <v>87</v>
      </c>
      <c r="C10" s="18">
        <v>1</v>
      </c>
      <c r="D10" s="22">
        <v>1</v>
      </c>
      <c r="E10" s="18">
        <v>0.5</v>
      </c>
      <c r="F10" s="18">
        <v>0.5</v>
      </c>
      <c r="G10" s="18">
        <v>2</v>
      </c>
      <c r="H10" s="18">
        <v>0.5</v>
      </c>
      <c r="I10" s="18">
        <v>0.5</v>
      </c>
      <c r="J10" s="18">
        <v>1</v>
      </c>
      <c r="K10" s="18">
        <v>0.5</v>
      </c>
      <c r="L10" s="18">
        <v>1</v>
      </c>
      <c r="M10" s="18">
        <v>1</v>
      </c>
      <c r="N10" s="18">
        <v>1</v>
      </c>
      <c r="O10" s="42">
        <v>8</v>
      </c>
      <c r="P10" s="42">
        <v>8</v>
      </c>
      <c r="Q10" s="32">
        <f>+Labs!S10</f>
        <v>10.24390243902439</v>
      </c>
      <c r="R10" s="34">
        <v>3</v>
      </c>
      <c r="S10" s="34">
        <v>2.5</v>
      </c>
      <c r="T10" s="34">
        <v>1.5</v>
      </c>
      <c r="U10" s="34">
        <v>4</v>
      </c>
      <c r="V10" s="34">
        <v>1.5</v>
      </c>
      <c r="W10" s="33">
        <v>3</v>
      </c>
      <c r="X10" s="37">
        <f t="shared" si="0"/>
        <v>15.5</v>
      </c>
      <c r="Y10" s="38">
        <f t="shared" si="1"/>
        <v>10.842530487804879</v>
      </c>
      <c r="Z10" s="13" t="str">
        <f t="shared" si="2"/>
        <v>APROB</v>
      </c>
      <c r="AA10" s="13">
        <f t="shared" si="3"/>
        <v>0</v>
      </c>
      <c r="AC10" s="46">
        <v>11</v>
      </c>
      <c r="AE10" s="15"/>
    </row>
    <row r="11" spans="1:31">
      <c r="A11">
        <v>8</v>
      </c>
      <c r="B11" t="s">
        <v>88</v>
      </c>
      <c r="E11">
        <v>0.5</v>
      </c>
      <c r="F11" s="18">
        <v>1</v>
      </c>
      <c r="G11" s="18">
        <v>3</v>
      </c>
      <c r="H11" s="18">
        <v>0.5</v>
      </c>
      <c r="I11" s="18"/>
      <c r="J11" s="18">
        <v>0.3</v>
      </c>
      <c r="K11" s="18"/>
      <c r="L11" s="18">
        <v>1</v>
      </c>
      <c r="M11" s="18">
        <v>1</v>
      </c>
      <c r="N11" s="18"/>
      <c r="O11" s="42">
        <v>4</v>
      </c>
      <c r="P11" s="42">
        <v>7.5</v>
      </c>
      <c r="Q11" s="32">
        <f>+Labs!S11</f>
        <v>8.7804878048780495</v>
      </c>
      <c r="R11" s="33">
        <v>2</v>
      </c>
      <c r="S11" s="33">
        <v>3</v>
      </c>
      <c r="T11" s="33">
        <v>1.5</v>
      </c>
      <c r="U11" s="33">
        <v>1.5</v>
      </c>
      <c r="V11" s="33">
        <v>1.5</v>
      </c>
      <c r="W11" s="33">
        <v>1</v>
      </c>
      <c r="X11" s="37">
        <f t="shared" si="0"/>
        <v>10.5</v>
      </c>
      <c r="Y11" s="38">
        <f t="shared" si="1"/>
        <v>7.8915142276422774</v>
      </c>
      <c r="Z11" s="13" t="str">
        <f t="shared" si="2"/>
        <v>SI</v>
      </c>
      <c r="AA11" s="13">
        <f t="shared" si="3"/>
        <v>1</v>
      </c>
      <c r="AB11" s="15">
        <v>9</v>
      </c>
      <c r="AC11" s="46">
        <v>9</v>
      </c>
      <c r="AE11" s="15"/>
    </row>
    <row r="12" spans="1:31">
      <c r="A12">
        <v>9</v>
      </c>
      <c r="B12" t="s">
        <v>89</v>
      </c>
      <c r="C12" s="18">
        <v>1</v>
      </c>
      <c r="D12" s="22">
        <v>1</v>
      </c>
      <c r="E12" s="18">
        <v>0.5</v>
      </c>
      <c r="F12" s="18">
        <v>1</v>
      </c>
      <c r="G12" s="18">
        <v>2.5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18">
        <v>1</v>
      </c>
      <c r="O12" s="40">
        <v>9.5</v>
      </c>
      <c r="P12" s="41">
        <v>12.5</v>
      </c>
      <c r="Q12" s="32">
        <f>+Labs!S12</f>
        <v>11.951219512195122</v>
      </c>
      <c r="R12" s="31">
        <v>2</v>
      </c>
      <c r="S12" s="33">
        <v>3</v>
      </c>
      <c r="T12" s="33">
        <v>1.5</v>
      </c>
      <c r="U12" s="33">
        <v>1.5</v>
      </c>
      <c r="V12" s="33">
        <v>1.5</v>
      </c>
      <c r="W12" s="36">
        <v>1</v>
      </c>
      <c r="X12" s="37">
        <f t="shared" si="0"/>
        <v>10.5</v>
      </c>
      <c r="Y12" s="38">
        <f t="shared" si="1"/>
        <v>11.869410569105691</v>
      </c>
      <c r="Z12" s="13" t="str">
        <f t="shared" si="2"/>
        <v>APROB</v>
      </c>
      <c r="AA12" s="13">
        <f t="shared" si="3"/>
        <v>0</v>
      </c>
      <c r="AC12" s="46">
        <v>12</v>
      </c>
      <c r="AE12" s="15"/>
    </row>
    <row r="13" spans="1:31">
      <c r="A13">
        <v>10</v>
      </c>
      <c r="B13" t="s">
        <v>90</v>
      </c>
      <c r="C13" s="18">
        <v>0.5</v>
      </c>
      <c r="D13" s="22">
        <v>1</v>
      </c>
      <c r="E13" s="18">
        <v>1</v>
      </c>
      <c r="F13" s="18">
        <v>1</v>
      </c>
      <c r="G13" s="18">
        <v>3.5</v>
      </c>
      <c r="H13" s="18">
        <v>0.5</v>
      </c>
      <c r="I13" s="18">
        <v>0.5</v>
      </c>
      <c r="J13" s="18">
        <v>1</v>
      </c>
      <c r="K13" s="18">
        <v>0.5</v>
      </c>
      <c r="L13" s="18">
        <v>1</v>
      </c>
      <c r="M13" s="18">
        <v>1</v>
      </c>
      <c r="N13" s="18">
        <v>1</v>
      </c>
      <c r="O13" s="43">
        <v>9</v>
      </c>
      <c r="P13" s="43">
        <v>14</v>
      </c>
      <c r="Q13" s="32">
        <f>+Labs!S13</f>
        <v>8.536585365853659</v>
      </c>
      <c r="R13" s="34">
        <v>3</v>
      </c>
      <c r="S13" s="34">
        <v>2.5</v>
      </c>
      <c r="T13" s="34">
        <v>1.5</v>
      </c>
      <c r="U13" s="34">
        <v>4</v>
      </c>
      <c r="V13" s="34">
        <v>1.5</v>
      </c>
      <c r="W13" s="34">
        <v>3</v>
      </c>
      <c r="X13" s="37">
        <f t="shared" si="0"/>
        <v>15.5</v>
      </c>
      <c r="Y13" s="38">
        <f t="shared" si="1"/>
        <v>12.392733739837398</v>
      </c>
      <c r="Z13" s="13" t="str">
        <f t="shared" si="2"/>
        <v>APROB</v>
      </c>
      <c r="AA13" s="13">
        <f t="shared" si="3"/>
        <v>0</v>
      </c>
      <c r="AC13" s="46">
        <v>13</v>
      </c>
      <c r="AD13" s="3"/>
      <c r="AE13" s="3"/>
    </row>
    <row r="14" spans="1:31">
      <c r="A14">
        <v>11</v>
      </c>
      <c r="B14" t="s">
        <v>66</v>
      </c>
      <c r="C14" s="18">
        <v>0.5</v>
      </c>
      <c r="D14" s="22">
        <v>0.5</v>
      </c>
      <c r="E14" s="18">
        <v>1</v>
      </c>
      <c r="F14" s="18">
        <v>1</v>
      </c>
      <c r="G14" s="18">
        <v>3</v>
      </c>
      <c r="H14" s="18">
        <v>0.5</v>
      </c>
      <c r="I14" s="18">
        <v>0.5</v>
      </c>
      <c r="J14" s="18">
        <v>1</v>
      </c>
      <c r="K14" s="18">
        <v>1</v>
      </c>
      <c r="L14" s="18">
        <v>1</v>
      </c>
      <c r="M14" s="18">
        <v>0.5</v>
      </c>
      <c r="N14" s="18">
        <v>0.5</v>
      </c>
      <c r="O14" s="43">
        <v>13</v>
      </c>
      <c r="P14" s="43">
        <v>10</v>
      </c>
      <c r="Q14" s="32">
        <f>+Labs!S14</f>
        <v>10.24390243902439</v>
      </c>
      <c r="R14" s="34">
        <v>3</v>
      </c>
      <c r="S14" s="33">
        <v>2.5</v>
      </c>
      <c r="T14" s="33">
        <v>2</v>
      </c>
      <c r="U14" s="33">
        <v>3</v>
      </c>
      <c r="V14" s="33">
        <v>1.5</v>
      </c>
      <c r="W14" s="34">
        <v>2.5</v>
      </c>
      <c r="X14" s="37">
        <f t="shared" si="0"/>
        <v>14.5</v>
      </c>
      <c r="Y14" s="38">
        <f t="shared" si="1"/>
        <v>12.236280487804878</v>
      </c>
      <c r="Z14" s="13" t="str">
        <f t="shared" si="2"/>
        <v>APROB</v>
      </c>
      <c r="AA14" s="13">
        <f t="shared" si="3"/>
        <v>0</v>
      </c>
      <c r="AC14" s="46">
        <v>12</v>
      </c>
      <c r="AD14" s="3"/>
      <c r="AE14" s="3"/>
    </row>
    <row r="15" spans="1:31">
      <c r="A15">
        <v>12</v>
      </c>
      <c r="B15" t="s">
        <v>91</v>
      </c>
      <c r="C15" s="18">
        <v>0</v>
      </c>
      <c r="D15" s="22">
        <v>1</v>
      </c>
      <c r="E15" s="18">
        <v>0.5</v>
      </c>
      <c r="F15" s="18">
        <v>1</v>
      </c>
      <c r="G15" s="18">
        <v>2.5</v>
      </c>
      <c r="H15" s="18">
        <v>1</v>
      </c>
      <c r="I15" s="27">
        <v>0.5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43">
        <v>9.5</v>
      </c>
      <c r="P15" s="43">
        <v>12</v>
      </c>
      <c r="Q15" s="32">
        <f>+Labs!S15</f>
        <v>9.7560975609756095</v>
      </c>
      <c r="R15" s="34">
        <v>3</v>
      </c>
      <c r="S15" s="34">
        <v>3</v>
      </c>
      <c r="T15" s="34">
        <v>1.5</v>
      </c>
      <c r="U15" s="34">
        <v>2.5</v>
      </c>
      <c r="V15" s="34">
        <v>1</v>
      </c>
      <c r="W15" s="34">
        <v>2</v>
      </c>
      <c r="X15" s="37">
        <f t="shared" si="0"/>
        <v>13</v>
      </c>
      <c r="Y15" s="38">
        <f t="shared" si="1"/>
        <v>11.582469512195122</v>
      </c>
      <c r="Z15" s="13" t="str">
        <f t="shared" si="2"/>
        <v>APROB</v>
      </c>
      <c r="AA15" s="13">
        <f t="shared" si="3"/>
        <v>0</v>
      </c>
      <c r="AC15" s="46">
        <v>12</v>
      </c>
      <c r="AD15" s="3"/>
      <c r="AE15" s="3"/>
    </row>
    <row r="16" spans="1:31">
      <c r="A16">
        <v>13</v>
      </c>
      <c r="B16" t="s">
        <v>52</v>
      </c>
      <c r="C16" s="18"/>
      <c r="D16" s="22">
        <v>0.5</v>
      </c>
      <c r="E16" s="18">
        <v>0.5</v>
      </c>
      <c r="F16" s="18">
        <v>0.5</v>
      </c>
      <c r="G16" s="18">
        <v>3</v>
      </c>
      <c r="H16" s="18">
        <v>0.5</v>
      </c>
      <c r="I16" s="18">
        <v>0.5</v>
      </c>
      <c r="J16" s="18">
        <v>0.8</v>
      </c>
      <c r="K16" s="18">
        <v>1</v>
      </c>
      <c r="L16" s="18">
        <v>1</v>
      </c>
      <c r="M16" s="18">
        <v>1</v>
      </c>
      <c r="N16" s="18">
        <v>1</v>
      </c>
      <c r="O16" s="43">
        <v>7</v>
      </c>
      <c r="P16" s="43">
        <v>8</v>
      </c>
      <c r="Q16" s="32">
        <f>+Labs!S16</f>
        <v>8.0487804878048781</v>
      </c>
      <c r="R16" s="34">
        <v>3</v>
      </c>
      <c r="S16" s="34">
        <v>3.5</v>
      </c>
      <c r="T16" s="34">
        <v>2</v>
      </c>
      <c r="U16" s="34">
        <v>2.5</v>
      </c>
      <c r="V16" s="34">
        <v>1.5</v>
      </c>
      <c r="W16" s="34">
        <v>1</v>
      </c>
      <c r="X16" s="37">
        <f t="shared" si="0"/>
        <v>13.5</v>
      </c>
      <c r="Y16" s="38">
        <f t="shared" si="1"/>
        <v>9.7160060975609763</v>
      </c>
      <c r="Z16" s="13" t="str">
        <f t="shared" si="2"/>
        <v>SI</v>
      </c>
      <c r="AA16" s="13">
        <f t="shared" si="3"/>
        <v>1</v>
      </c>
      <c r="AC16" s="46">
        <v>10</v>
      </c>
      <c r="AD16" s="3"/>
      <c r="AE16" s="3"/>
    </row>
    <row r="17" spans="1:31">
      <c r="A17">
        <v>14</v>
      </c>
      <c r="B17" t="s">
        <v>53</v>
      </c>
      <c r="C17" s="18">
        <v>1</v>
      </c>
      <c r="D17" s="22">
        <v>1</v>
      </c>
      <c r="E17" s="18">
        <v>0.5</v>
      </c>
      <c r="F17" s="18">
        <v>1</v>
      </c>
      <c r="G17" s="18">
        <v>3</v>
      </c>
      <c r="H17" s="18">
        <v>0.5</v>
      </c>
      <c r="I17" s="18">
        <v>0.5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43">
        <v>10</v>
      </c>
      <c r="P17" s="43">
        <v>10.5</v>
      </c>
      <c r="Q17" s="32">
        <f>+Labs!S17</f>
        <v>8.2926829268292686</v>
      </c>
      <c r="R17" s="34">
        <v>3</v>
      </c>
      <c r="S17" s="36">
        <v>5</v>
      </c>
      <c r="T17" s="36">
        <v>3</v>
      </c>
      <c r="U17" s="36">
        <v>3.5</v>
      </c>
      <c r="V17" s="36">
        <v>1.5</v>
      </c>
      <c r="W17" s="34">
        <v>1</v>
      </c>
      <c r="X17" s="37">
        <f t="shared" si="0"/>
        <v>17</v>
      </c>
      <c r="Y17" s="38">
        <f t="shared" si="1"/>
        <v>12.127286585365853</v>
      </c>
      <c r="Z17" s="13" t="str">
        <f t="shared" si="2"/>
        <v>APROB</v>
      </c>
      <c r="AA17" s="13">
        <f t="shared" si="3"/>
        <v>0</v>
      </c>
      <c r="AC17" s="46">
        <v>12</v>
      </c>
      <c r="AD17" s="3"/>
      <c r="AE17" s="3"/>
    </row>
    <row r="18" spans="1:31">
      <c r="A18">
        <v>15</v>
      </c>
      <c r="B18" t="s">
        <v>109</v>
      </c>
      <c r="C18" s="18">
        <v>0.5</v>
      </c>
      <c r="D18" s="22">
        <v>1</v>
      </c>
      <c r="E18" s="18">
        <v>0.5</v>
      </c>
      <c r="F18" s="18">
        <v>1</v>
      </c>
      <c r="G18" s="18">
        <v>2.5</v>
      </c>
      <c r="H18" s="18">
        <v>0.25</v>
      </c>
      <c r="I18" s="18">
        <v>0.5</v>
      </c>
      <c r="J18" s="18">
        <v>1</v>
      </c>
      <c r="K18" s="18">
        <v>1</v>
      </c>
      <c r="L18" s="18">
        <v>1</v>
      </c>
      <c r="M18" s="18">
        <v>1</v>
      </c>
      <c r="N18" s="18">
        <v>1</v>
      </c>
      <c r="O18" s="43">
        <v>4</v>
      </c>
      <c r="P18" s="43">
        <v>14</v>
      </c>
      <c r="Q18" s="32">
        <f>+Labs!S18</f>
        <v>8.536585365853659</v>
      </c>
      <c r="R18" s="34">
        <v>3</v>
      </c>
      <c r="S18" s="34">
        <v>4.5</v>
      </c>
      <c r="T18" s="34">
        <v>2.5</v>
      </c>
      <c r="U18" s="34">
        <v>4</v>
      </c>
      <c r="V18" s="34">
        <v>2</v>
      </c>
      <c r="W18" s="34">
        <v>2</v>
      </c>
      <c r="X18" s="37">
        <f t="shared" si="0"/>
        <v>18</v>
      </c>
      <c r="Y18" s="38">
        <f t="shared" si="1"/>
        <v>11.616692073170732</v>
      </c>
      <c r="Z18" s="13" t="str">
        <f t="shared" si="2"/>
        <v>APROB</v>
      </c>
      <c r="AA18" s="13">
        <f t="shared" si="3"/>
        <v>0</v>
      </c>
      <c r="AC18" s="46">
        <v>12</v>
      </c>
      <c r="AD18" s="3"/>
      <c r="AE18" s="3"/>
    </row>
    <row r="19" spans="1:31">
      <c r="A19">
        <v>16</v>
      </c>
      <c r="B19" t="s">
        <v>63</v>
      </c>
      <c r="C19" s="18">
        <v>0.5</v>
      </c>
      <c r="D19" s="22">
        <v>1</v>
      </c>
      <c r="E19" s="18">
        <v>0.5</v>
      </c>
      <c r="F19" s="18">
        <v>1</v>
      </c>
      <c r="G19" s="18">
        <v>3.5</v>
      </c>
      <c r="H19" s="18">
        <v>1</v>
      </c>
      <c r="I19" s="18">
        <v>0.5</v>
      </c>
      <c r="J19" s="18">
        <v>1</v>
      </c>
      <c r="K19" s="18">
        <v>0.8</v>
      </c>
      <c r="L19" s="18">
        <v>1</v>
      </c>
      <c r="M19" s="18">
        <v>1</v>
      </c>
      <c r="N19" s="18">
        <v>1</v>
      </c>
      <c r="O19" s="43">
        <v>5</v>
      </c>
      <c r="P19" s="43">
        <v>11.5</v>
      </c>
      <c r="Q19" s="32">
        <f>+Labs!S19</f>
        <v>8.536585365853659</v>
      </c>
      <c r="R19" s="34">
        <v>3</v>
      </c>
      <c r="S19" s="34">
        <v>2.5</v>
      </c>
      <c r="T19" s="34">
        <v>1.5</v>
      </c>
      <c r="U19" s="34">
        <v>4</v>
      </c>
      <c r="V19" s="34">
        <v>1.5</v>
      </c>
      <c r="W19" s="34">
        <v>3</v>
      </c>
      <c r="X19" s="37">
        <f t="shared" si="0"/>
        <v>15.5</v>
      </c>
      <c r="Y19" s="38">
        <f t="shared" si="1"/>
        <v>11.040650406504065</v>
      </c>
      <c r="Z19" s="13" t="str">
        <f t="shared" si="2"/>
        <v>APROB</v>
      </c>
      <c r="AA19" s="13">
        <f t="shared" si="3"/>
        <v>0</v>
      </c>
      <c r="AC19" s="46">
        <v>11</v>
      </c>
      <c r="AD19" s="3"/>
      <c r="AE19" s="3"/>
    </row>
    <row r="20" spans="1:31">
      <c r="A20">
        <v>17</v>
      </c>
      <c r="B20" t="s">
        <v>27</v>
      </c>
      <c r="C20" s="18">
        <v>1</v>
      </c>
      <c r="D20" s="22">
        <v>1</v>
      </c>
      <c r="E20" s="18">
        <v>1</v>
      </c>
      <c r="F20" s="18">
        <v>1</v>
      </c>
      <c r="G20" s="18">
        <v>2.5</v>
      </c>
      <c r="H20" s="18">
        <v>1</v>
      </c>
      <c r="I20" s="26">
        <v>0.5</v>
      </c>
      <c r="J20" s="18">
        <v>0.5</v>
      </c>
      <c r="K20" s="18">
        <v>1</v>
      </c>
      <c r="L20" s="18">
        <v>1</v>
      </c>
      <c r="M20" s="18">
        <v>1</v>
      </c>
      <c r="N20" s="18">
        <v>1</v>
      </c>
      <c r="O20" s="43">
        <v>12.5</v>
      </c>
      <c r="P20" s="43">
        <v>13.5</v>
      </c>
      <c r="Q20" s="32">
        <f>+Labs!S20</f>
        <v>10.487804878048781</v>
      </c>
      <c r="R20" s="34">
        <v>3</v>
      </c>
      <c r="S20" s="34">
        <v>4</v>
      </c>
      <c r="T20" s="34">
        <v>2</v>
      </c>
      <c r="U20" s="34">
        <v>2</v>
      </c>
      <c r="V20" s="34">
        <v>1</v>
      </c>
      <c r="W20" s="34">
        <v>1</v>
      </c>
      <c r="X20" s="37">
        <f t="shared" si="0"/>
        <v>13</v>
      </c>
      <c r="Y20" s="38">
        <f t="shared" si="1"/>
        <v>12.891310975609757</v>
      </c>
      <c r="Z20" s="13" t="str">
        <f t="shared" si="2"/>
        <v>APROB</v>
      </c>
      <c r="AA20" s="13">
        <f t="shared" si="3"/>
        <v>0</v>
      </c>
      <c r="AC20" s="46">
        <v>13</v>
      </c>
      <c r="AD20" s="3"/>
      <c r="AE20" s="3"/>
    </row>
    <row r="21" spans="1:31">
      <c r="A21">
        <v>18</v>
      </c>
      <c r="B21" t="s">
        <v>54</v>
      </c>
      <c r="C21" s="18">
        <v>0.5</v>
      </c>
      <c r="D21" s="22">
        <v>0.5</v>
      </c>
      <c r="E21" s="18">
        <v>0.5</v>
      </c>
      <c r="F21" s="18">
        <v>1</v>
      </c>
      <c r="G21" s="18">
        <v>2.5</v>
      </c>
      <c r="H21" s="18">
        <v>1</v>
      </c>
      <c r="I21" s="34">
        <v>0.5</v>
      </c>
      <c r="J21" s="18">
        <v>0.5</v>
      </c>
      <c r="K21" s="18">
        <v>1</v>
      </c>
      <c r="L21" s="18">
        <v>1</v>
      </c>
      <c r="M21" s="18">
        <v>1</v>
      </c>
      <c r="N21" s="18">
        <v>1</v>
      </c>
      <c r="O21" s="43">
        <v>6.5</v>
      </c>
      <c r="P21" s="43">
        <v>7.5</v>
      </c>
      <c r="Q21" s="32">
        <f>+Labs!S21</f>
        <v>8.7804878048780495</v>
      </c>
      <c r="R21" s="31">
        <v>3</v>
      </c>
      <c r="S21" s="34">
        <v>3.5</v>
      </c>
      <c r="T21" s="34">
        <v>2</v>
      </c>
      <c r="U21" s="34">
        <v>2.5</v>
      </c>
      <c r="V21" s="34">
        <v>1.5</v>
      </c>
      <c r="W21" s="34">
        <v>1</v>
      </c>
      <c r="X21" s="37">
        <f t="shared" si="0"/>
        <v>13.5</v>
      </c>
      <c r="Y21" s="38">
        <f t="shared" si="1"/>
        <v>9.7769308943089435</v>
      </c>
      <c r="Z21" s="13" t="str">
        <f t="shared" si="2"/>
        <v>SI</v>
      </c>
      <c r="AA21" s="13">
        <f t="shared" si="3"/>
        <v>1</v>
      </c>
      <c r="AB21" s="15">
        <v>4.5</v>
      </c>
      <c r="AC21" s="46">
        <v>10</v>
      </c>
      <c r="AD21" s="3"/>
      <c r="AE21" s="3"/>
    </row>
    <row r="22" spans="1:31">
      <c r="A22">
        <v>19</v>
      </c>
      <c r="B22" t="s">
        <v>59</v>
      </c>
      <c r="C22" s="20">
        <v>1</v>
      </c>
      <c r="D22" s="22">
        <v>1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43">
        <v>5.5</v>
      </c>
      <c r="P22" s="43">
        <v>8</v>
      </c>
      <c r="Q22" s="32">
        <f>+Labs!S22</f>
        <v>5.6097560975609762</v>
      </c>
      <c r="R22" s="34">
        <v>0</v>
      </c>
      <c r="S22" s="34">
        <v>4.5</v>
      </c>
      <c r="T22" s="34">
        <v>0</v>
      </c>
      <c r="U22" s="34">
        <v>4</v>
      </c>
      <c r="V22" s="34">
        <v>1</v>
      </c>
      <c r="W22" s="34">
        <v>2</v>
      </c>
      <c r="X22" s="37">
        <f t="shared" si="0"/>
        <v>11.5</v>
      </c>
      <c r="Y22" s="38">
        <f t="shared" si="1"/>
        <v>6.9136178861788622</v>
      </c>
      <c r="Z22" s="13" t="str">
        <f t="shared" si="2"/>
        <v>SI</v>
      </c>
      <c r="AA22" s="13">
        <f t="shared" si="3"/>
        <v>1</v>
      </c>
      <c r="AB22" s="15">
        <v>6.5</v>
      </c>
      <c r="AC22" s="46">
        <v>7</v>
      </c>
      <c r="AD22" s="3"/>
      <c r="AE22" s="3"/>
    </row>
    <row r="23" spans="1:31">
      <c r="A23">
        <v>20</v>
      </c>
      <c r="B23" t="s">
        <v>61</v>
      </c>
      <c r="C23" s="18">
        <v>0.5</v>
      </c>
      <c r="D23" s="22"/>
      <c r="E23" s="18">
        <v>1</v>
      </c>
      <c r="F23" s="18">
        <v>1</v>
      </c>
      <c r="G23" s="18">
        <v>2.5</v>
      </c>
      <c r="H23" s="18">
        <v>0.5</v>
      </c>
      <c r="I23" s="18">
        <v>0.25</v>
      </c>
      <c r="J23" s="18">
        <v>0.8</v>
      </c>
      <c r="K23" s="18">
        <v>1</v>
      </c>
      <c r="L23" s="18">
        <v>1</v>
      </c>
      <c r="M23" s="18">
        <v>1</v>
      </c>
      <c r="N23" s="18">
        <v>1</v>
      </c>
      <c r="O23" s="43">
        <v>6</v>
      </c>
      <c r="P23" s="43">
        <v>9</v>
      </c>
      <c r="Q23" s="32">
        <f>+Labs!S23</f>
        <v>8.536585365853659</v>
      </c>
      <c r="R23" s="31">
        <v>3</v>
      </c>
      <c r="S23" s="34">
        <v>3.5</v>
      </c>
      <c r="T23" s="34">
        <v>2</v>
      </c>
      <c r="U23" s="34">
        <v>2.5</v>
      </c>
      <c r="V23" s="34">
        <v>1.5</v>
      </c>
      <c r="W23" s="34">
        <v>1</v>
      </c>
      <c r="X23" s="37">
        <f t="shared" si="0"/>
        <v>13.5</v>
      </c>
      <c r="Y23" s="38">
        <f t="shared" si="1"/>
        <v>9.8604420731707325</v>
      </c>
      <c r="Z23" s="13" t="str">
        <f t="shared" si="2"/>
        <v>SI</v>
      </c>
      <c r="AA23" s="13">
        <f t="shared" si="3"/>
        <v>1</v>
      </c>
      <c r="AB23" s="15">
        <v>3.5</v>
      </c>
      <c r="AC23" s="46">
        <v>10</v>
      </c>
      <c r="AD23" s="3"/>
      <c r="AE23" s="3"/>
    </row>
    <row r="24" spans="1:31">
      <c r="A24">
        <v>21</v>
      </c>
      <c r="B24" t="s">
        <v>60</v>
      </c>
      <c r="C24" s="18">
        <v>1</v>
      </c>
      <c r="D24" s="22">
        <v>1</v>
      </c>
      <c r="E24" s="18">
        <v>1</v>
      </c>
      <c r="F24" s="18">
        <v>1</v>
      </c>
      <c r="G24" s="18">
        <v>2.5</v>
      </c>
      <c r="H24" s="18">
        <v>0.25</v>
      </c>
      <c r="I24" s="18">
        <v>0.5</v>
      </c>
      <c r="J24" s="18">
        <v>1</v>
      </c>
      <c r="K24" s="18">
        <v>1</v>
      </c>
      <c r="L24" s="18">
        <v>1</v>
      </c>
      <c r="M24" s="18">
        <v>1</v>
      </c>
      <c r="N24" s="18">
        <v>1</v>
      </c>
      <c r="O24" s="43">
        <v>11.5</v>
      </c>
      <c r="P24" s="43">
        <v>10</v>
      </c>
      <c r="Q24" s="32">
        <f>+Labs!S24</f>
        <v>8.536585365853659</v>
      </c>
      <c r="R24" s="34">
        <v>3</v>
      </c>
      <c r="S24" s="34">
        <v>3.5</v>
      </c>
      <c r="T24" s="34">
        <v>2</v>
      </c>
      <c r="U24" s="34">
        <v>3</v>
      </c>
      <c r="V24" s="34">
        <v>2</v>
      </c>
      <c r="W24" s="34">
        <v>2.5</v>
      </c>
      <c r="X24" s="37">
        <f t="shared" si="0"/>
        <v>16</v>
      </c>
      <c r="Y24" s="38">
        <f t="shared" si="1"/>
        <v>12.129192073170731</v>
      </c>
      <c r="Z24" s="13" t="str">
        <f t="shared" si="2"/>
        <v>APROB</v>
      </c>
      <c r="AA24" s="13">
        <f t="shared" si="3"/>
        <v>0</v>
      </c>
      <c r="AC24" s="46">
        <v>12</v>
      </c>
      <c r="AD24" s="3"/>
      <c r="AE24" s="3"/>
    </row>
    <row r="25" spans="1:31">
      <c r="A25">
        <v>22</v>
      </c>
      <c r="B25" t="s">
        <v>62</v>
      </c>
      <c r="C25" s="18">
        <v>1</v>
      </c>
      <c r="D25" s="22"/>
      <c r="E25" s="18">
        <v>0.5</v>
      </c>
      <c r="F25" s="18">
        <v>0.5</v>
      </c>
      <c r="G25" s="18">
        <v>2</v>
      </c>
      <c r="H25" s="18">
        <v>1</v>
      </c>
      <c r="I25" s="18"/>
      <c r="J25" s="18">
        <v>1</v>
      </c>
      <c r="K25" s="18">
        <v>1</v>
      </c>
      <c r="L25" s="18"/>
      <c r="M25" s="18"/>
      <c r="N25" s="18"/>
      <c r="O25" s="43">
        <v>6.5</v>
      </c>
      <c r="P25" s="43">
        <v>7.5</v>
      </c>
      <c r="Q25" s="32">
        <f>+Labs!S25</f>
        <v>1.2195121951219512</v>
      </c>
      <c r="R25" s="34">
        <v>3</v>
      </c>
      <c r="S25" s="34">
        <v>3.5</v>
      </c>
      <c r="T25" s="34">
        <v>2</v>
      </c>
      <c r="U25" s="34">
        <v>3</v>
      </c>
      <c r="V25" s="34">
        <v>2</v>
      </c>
      <c r="W25" s="34">
        <v>2.5</v>
      </c>
      <c r="X25" s="37">
        <f t="shared" si="0"/>
        <v>16</v>
      </c>
      <c r="Y25" s="38">
        <f t="shared" si="1"/>
        <v>8.0564024390243905</v>
      </c>
      <c r="Z25" s="13" t="str">
        <f t="shared" si="2"/>
        <v>SI</v>
      </c>
      <c r="AA25" s="13">
        <f t="shared" si="3"/>
        <v>1</v>
      </c>
      <c r="AC25" s="46">
        <v>8</v>
      </c>
      <c r="AD25" s="3"/>
      <c r="AE25" s="3"/>
    </row>
    <row r="26" spans="1:31">
      <c r="A26">
        <v>23</v>
      </c>
      <c r="B26" t="s">
        <v>13</v>
      </c>
      <c r="C26" s="18">
        <v>1</v>
      </c>
      <c r="D26" s="22">
        <v>1</v>
      </c>
      <c r="E26" s="18">
        <v>1</v>
      </c>
      <c r="F26" s="18">
        <v>1</v>
      </c>
      <c r="G26" s="18">
        <v>3.5</v>
      </c>
      <c r="H26" s="18">
        <v>0.5</v>
      </c>
      <c r="I26" s="27">
        <v>0.5</v>
      </c>
      <c r="J26" s="18">
        <v>1</v>
      </c>
      <c r="K26" s="18">
        <v>1</v>
      </c>
      <c r="L26" s="18">
        <v>0.5</v>
      </c>
      <c r="M26" s="18">
        <v>0.5</v>
      </c>
      <c r="N26" s="18">
        <v>0.5</v>
      </c>
      <c r="O26" s="43">
        <v>4</v>
      </c>
      <c r="P26" s="43">
        <v>5</v>
      </c>
      <c r="Q26" s="32">
        <f>+Labs!S26</f>
        <v>8.0487804878048781</v>
      </c>
      <c r="R26" s="34">
        <v>3</v>
      </c>
      <c r="S26" s="34">
        <v>4</v>
      </c>
      <c r="T26" s="34">
        <v>2</v>
      </c>
      <c r="U26" s="34">
        <v>2</v>
      </c>
      <c r="V26" s="34">
        <v>1</v>
      </c>
      <c r="W26" s="34">
        <v>1</v>
      </c>
      <c r="X26" s="37">
        <f t="shared" si="0"/>
        <v>13</v>
      </c>
      <c r="Y26" s="38">
        <f t="shared" si="1"/>
        <v>8.6264227642276428</v>
      </c>
      <c r="Z26" s="13" t="str">
        <f t="shared" si="2"/>
        <v>SI</v>
      </c>
      <c r="AA26" s="13">
        <f t="shared" si="3"/>
        <v>1</v>
      </c>
      <c r="AC26" s="46">
        <v>9</v>
      </c>
      <c r="AD26" s="3"/>
      <c r="AE26" s="3"/>
    </row>
    <row r="27" spans="1:31">
      <c r="A27">
        <v>24</v>
      </c>
      <c r="B27" t="s">
        <v>14</v>
      </c>
      <c r="C27" s="18"/>
      <c r="D27" s="22">
        <v>0.25</v>
      </c>
      <c r="E27" s="18"/>
      <c r="F27" s="18">
        <v>0.5</v>
      </c>
      <c r="G27" s="18">
        <v>2.5</v>
      </c>
      <c r="H27" s="18">
        <v>0.5</v>
      </c>
      <c r="I27" s="18"/>
      <c r="J27" s="18"/>
      <c r="K27" s="18"/>
      <c r="L27" s="18">
        <v>0.5</v>
      </c>
      <c r="M27" s="18"/>
      <c r="N27" s="18"/>
      <c r="O27" s="43">
        <v>5.5</v>
      </c>
      <c r="P27" s="43">
        <v>5.5</v>
      </c>
      <c r="Q27" s="32">
        <f>+Labs!S27</f>
        <v>10.731707317073171</v>
      </c>
      <c r="R27" s="34">
        <v>3</v>
      </c>
      <c r="S27" s="34">
        <v>4</v>
      </c>
      <c r="T27" s="34">
        <v>2</v>
      </c>
      <c r="U27" s="34">
        <v>2</v>
      </c>
      <c r="V27" s="34">
        <v>1</v>
      </c>
      <c r="W27" s="34">
        <v>2</v>
      </c>
      <c r="X27" s="37">
        <f t="shared" si="0"/>
        <v>14</v>
      </c>
      <c r="Y27" s="38">
        <f t="shared" si="1"/>
        <v>8.3598831300813004</v>
      </c>
      <c r="Z27" s="13" t="str">
        <f t="shared" si="2"/>
        <v>SI</v>
      </c>
      <c r="AA27" s="13">
        <f t="shared" si="3"/>
        <v>1</v>
      </c>
      <c r="AB27" s="15">
        <v>10.5</v>
      </c>
      <c r="AC27" s="46">
        <v>11</v>
      </c>
      <c r="AD27" s="3"/>
      <c r="AE27" s="3"/>
    </row>
    <row r="28" spans="1:31">
      <c r="A28">
        <v>25</v>
      </c>
      <c r="B28" t="s">
        <v>123</v>
      </c>
      <c r="C28" s="18">
        <v>0.5</v>
      </c>
      <c r="D28" s="22">
        <v>0.5</v>
      </c>
      <c r="E28" s="18"/>
      <c r="F28" s="18">
        <v>1</v>
      </c>
      <c r="G28" s="18"/>
      <c r="H28" s="18">
        <v>0.5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8">
        <v>1</v>
      </c>
      <c r="O28" s="43">
        <v>5.5</v>
      </c>
      <c r="P28" s="43"/>
      <c r="Q28" s="32">
        <f>+Labs!S28</f>
        <v>3.9024390243902438</v>
      </c>
      <c r="R28" s="34">
        <v>0</v>
      </c>
      <c r="S28" s="33">
        <v>3</v>
      </c>
      <c r="T28" s="33">
        <v>0</v>
      </c>
      <c r="U28" s="33">
        <v>1.5</v>
      </c>
      <c r="V28" s="33">
        <v>0.75</v>
      </c>
      <c r="W28" s="34">
        <v>1</v>
      </c>
      <c r="X28" s="37">
        <f t="shared" si="0"/>
        <v>6.25</v>
      </c>
      <c r="Y28" s="38">
        <f t="shared" si="1"/>
        <v>4.920071138211382</v>
      </c>
      <c r="Z28" s="13" t="str">
        <f t="shared" si="2"/>
        <v>NO</v>
      </c>
      <c r="AA28" s="13">
        <f t="shared" si="3"/>
        <v>0</v>
      </c>
      <c r="AC28" s="46">
        <v>5</v>
      </c>
      <c r="AD28" s="3"/>
      <c r="AE28" s="3"/>
    </row>
    <row r="29" spans="1:31">
      <c r="A29">
        <v>26</v>
      </c>
      <c r="B29" t="s">
        <v>107</v>
      </c>
      <c r="C29" s="18">
        <v>1</v>
      </c>
      <c r="D29" s="22">
        <v>1</v>
      </c>
      <c r="E29" s="18">
        <v>0.5</v>
      </c>
      <c r="F29" s="18">
        <v>1</v>
      </c>
      <c r="G29" s="18">
        <v>3.5</v>
      </c>
      <c r="H29" s="18">
        <v>1</v>
      </c>
      <c r="I29" s="18">
        <v>0.5</v>
      </c>
      <c r="J29" s="18"/>
      <c r="K29" s="18"/>
      <c r="L29" s="18">
        <v>1</v>
      </c>
      <c r="M29" s="18">
        <v>1</v>
      </c>
      <c r="N29" s="18">
        <v>1</v>
      </c>
      <c r="O29" s="43">
        <v>11.5</v>
      </c>
      <c r="P29" s="43">
        <v>7</v>
      </c>
      <c r="Q29" s="32">
        <f>+Labs!S29</f>
        <v>9.5121951219512191</v>
      </c>
      <c r="R29" s="34">
        <v>2.5</v>
      </c>
      <c r="S29" s="34">
        <v>3.5</v>
      </c>
      <c r="T29" s="34">
        <v>2</v>
      </c>
      <c r="U29" s="34">
        <v>3</v>
      </c>
      <c r="V29" s="34">
        <v>2</v>
      </c>
      <c r="W29" s="34">
        <v>2.5</v>
      </c>
      <c r="X29" s="37">
        <f t="shared" si="0"/>
        <v>15.5</v>
      </c>
      <c r="Y29" s="38">
        <f t="shared" si="1"/>
        <v>11.425355691056911</v>
      </c>
      <c r="Z29" s="13" t="str">
        <f t="shared" si="2"/>
        <v>APROB</v>
      </c>
      <c r="AA29" s="13">
        <f t="shared" si="3"/>
        <v>0</v>
      </c>
      <c r="AC29" s="46">
        <v>12</v>
      </c>
      <c r="AD29" s="3"/>
      <c r="AE29" s="3"/>
    </row>
    <row r="30" spans="1:31">
      <c r="A30">
        <v>27</v>
      </c>
      <c r="B30" t="s">
        <v>15</v>
      </c>
      <c r="C30" s="18">
        <v>1</v>
      </c>
      <c r="D30" s="22">
        <v>1</v>
      </c>
      <c r="E30" s="18">
        <v>1</v>
      </c>
      <c r="F30" s="18">
        <v>1</v>
      </c>
      <c r="G30" s="18">
        <v>2.5</v>
      </c>
      <c r="H30" s="18">
        <v>0.5</v>
      </c>
      <c r="I30" s="18">
        <v>0.5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43">
        <v>7.5</v>
      </c>
      <c r="P30" s="43">
        <v>8</v>
      </c>
      <c r="Q30" s="32">
        <f>+Labs!S30</f>
        <v>9.5121951219512191</v>
      </c>
      <c r="R30" s="34">
        <v>2.5</v>
      </c>
      <c r="S30" s="34">
        <v>3.5</v>
      </c>
      <c r="T30" s="34">
        <v>2</v>
      </c>
      <c r="U30" s="34">
        <v>3</v>
      </c>
      <c r="V30" s="34">
        <v>2</v>
      </c>
      <c r="W30" s="34">
        <v>2.5</v>
      </c>
      <c r="X30" s="37">
        <f t="shared" si="0"/>
        <v>15.5</v>
      </c>
      <c r="Y30" s="38">
        <f t="shared" si="1"/>
        <v>10.962855691056912</v>
      </c>
      <c r="Z30" s="13" t="str">
        <f t="shared" si="2"/>
        <v>APROB</v>
      </c>
      <c r="AA30" s="13">
        <f t="shared" si="3"/>
        <v>0</v>
      </c>
      <c r="AC30" s="46">
        <v>11</v>
      </c>
      <c r="AD30" s="3"/>
      <c r="AE30" s="3"/>
    </row>
    <row r="31" spans="1:31">
      <c r="A31">
        <v>28</v>
      </c>
      <c r="B31" t="s">
        <v>16</v>
      </c>
      <c r="C31" s="18"/>
      <c r="D31" s="22">
        <v>1</v>
      </c>
      <c r="E31" s="18">
        <v>1</v>
      </c>
      <c r="F31" s="18">
        <v>1</v>
      </c>
      <c r="G31" s="18">
        <v>3</v>
      </c>
      <c r="H31" s="18">
        <v>0.25</v>
      </c>
      <c r="I31" s="18">
        <v>0.5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43">
        <v>7.5</v>
      </c>
      <c r="P31" s="43">
        <v>8.5</v>
      </c>
      <c r="Q31" s="32">
        <f>+Labs!S31</f>
        <v>8.536585365853659</v>
      </c>
      <c r="R31" s="31">
        <v>3</v>
      </c>
      <c r="S31" s="34">
        <v>3.5</v>
      </c>
      <c r="T31" s="34">
        <v>2</v>
      </c>
      <c r="U31" s="34">
        <v>3</v>
      </c>
      <c r="V31" s="34">
        <v>2</v>
      </c>
      <c r="W31" s="34">
        <v>2.5</v>
      </c>
      <c r="X31" s="37">
        <f t="shared" si="0"/>
        <v>16</v>
      </c>
      <c r="Y31" s="38">
        <f t="shared" si="1"/>
        <v>10.843775406504065</v>
      </c>
      <c r="Z31" s="13" t="str">
        <f t="shared" si="2"/>
        <v>APROB</v>
      </c>
      <c r="AA31" s="13">
        <f t="shared" si="3"/>
        <v>0</v>
      </c>
      <c r="AC31" s="46">
        <v>11</v>
      </c>
      <c r="AD31" s="3"/>
      <c r="AE31" s="3"/>
    </row>
    <row r="32" spans="1:31">
      <c r="A32">
        <v>29</v>
      </c>
      <c r="B32" t="s">
        <v>121</v>
      </c>
      <c r="C32" s="18">
        <v>1</v>
      </c>
      <c r="D32" s="22">
        <v>0.5</v>
      </c>
      <c r="E32" s="18">
        <v>1</v>
      </c>
      <c r="F32" s="18"/>
      <c r="G32" s="18"/>
      <c r="H32" s="18"/>
      <c r="I32" s="18"/>
      <c r="J32" s="18"/>
      <c r="K32" s="18"/>
      <c r="L32" s="18"/>
      <c r="M32" s="18"/>
      <c r="N32" s="18"/>
      <c r="O32" s="43">
        <v>3.5</v>
      </c>
      <c r="P32" s="43">
        <v>4.5</v>
      </c>
      <c r="Q32" s="32">
        <f>+Labs!S32</f>
        <v>0.97560975609756095</v>
      </c>
      <c r="R32" s="31">
        <v>3</v>
      </c>
      <c r="S32" s="34">
        <v>4.5</v>
      </c>
      <c r="T32" s="34">
        <v>2.5</v>
      </c>
      <c r="U32" s="34">
        <v>4</v>
      </c>
      <c r="V32" s="34">
        <v>2</v>
      </c>
      <c r="W32" s="34">
        <v>2</v>
      </c>
      <c r="X32" s="37">
        <f t="shared" si="0"/>
        <v>18</v>
      </c>
      <c r="Y32" s="38">
        <f t="shared" si="1"/>
        <v>6.2972052845528452</v>
      </c>
      <c r="Z32" s="13" t="str">
        <f t="shared" si="2"/>
        <v>NO</v>
      </c>
      <c r="AA32" s="13">
        <f t="shared" si="3"/>
        <v>0</v>
      </c>
      <c r="AC32" s="46">
        <v>6</v>
      </c>
      <c r="AD32" s="3"/>
      <c r="AE32" s="3"/>
    </row>
    <row r="33" spans="1:31">
      <c r="A33">
        <v>30</v>
      </c>
      <c r="B33" t="s">
        <v>111</v>
      </c>
      <c r="C33" s="18">
        <v>0.5</v>
      </c>
      <c r="D33" s="22">
        <v>0.5</v>
      </c>
      <c r="E33" s="18"/>
      <c r="F33" s="18">
        <v>0.5</v>
      </c>
      <c r="G33" s="18"/>
      <c r="H33" s="18"/>
      <c r="I33" s="18">
        <v>1</v>
      </c>
      <c r="J33" s="18">
        <v>1</v>
      </c>
      <c r="K33" s="18">
        <v>0.8</v>
      </c>
      <c r="L33" s="18">
        <v>1</v>
      </c>
      <c r="M33" s="18">
        <v>1</v>
      </c>
      <c r="N33" s="18">
        <v>1</v>
      </c>
      <c r="O33" s="43">
        <v>11.5</v>
      </c>
      <c r="P33" s="43">
        <v>13</v>
      </c>
      <c r="Q33" s="32">
        <f>+Labs!S33</f>
        <v>6.3414634146341466</v>
      </c>
      <c r="R33" s="34">
        <v>3</v>
      </c>
      <c r="S33" s="34">
        <v>3.5</v>
      </c>
      <c r="T33" s="34">
        <v>2.5</v>
      </c>
      <c r="U33" s="34">
        <v>2.5</v>
      </c>
      <c r="V33" s="34">
        <v>1.5</v>
      </c>
      <c r="W33" s="34">
        <v>3</v>
      </c>
      <c r="X33" s="37">
        <f t="shared" si="0"/>
        <v>16</v>
      </c>
      <c r="Y33" s="38">
        <f t="shared" si="1"/>
        <v>11.412042682926829</v>
      </c>
      <c r="Z33" s="13" t="str">
        <f t="shared" si="2"/>
        <v>APROB</v>
      </c>
      <c r="AA33" s="13">
        <f t="shared" si="3"/>
        <v>0</v>
      </c>
      <c r="AC33" s="46">
        <v>12</v>
      </c>
      <c r="AD33" s="3"/>
      <c r="AE33" s="3"/>
    </row>
    <row r="34" spans="1:31">
      <c r="A34">
        <v>31</v>
      </c>
      <c r="B34" t="s">
        <v>68</v>
      </c>
      <c r="C34" s="18">
        <v>0.5</v>
      </c>
      <c r="D34" s="22">
        <v>0.5</v>
      </c>
      <c r="E34" s="18">
        <v>1</v>
      </c>
      <c r="F34" s="18">
        <v>1</v>
      </c>
      <c r="G34" s="18">
        <v>2.5</v>
      </c>
      <c r="H34" s="18">
        <v>0.5</v>
      </c>
      <c r="I34" s="18">
        <v>1</v>
      </c>
      <c r="J34" s="18">
        <v>1</v>
      </c>
      <c r="K34" s="18">
        <v>0.8</v>
      </c>
      <c r="L34" s="18">
        <v>1</v>
      </c>
      <c r="M34" s="18">
        <v>1</v>
      </c>
      <c r="N34" s="18">
        <v>1</v>
      </c>
      <c r="O34" s="43">
        <v>4.5</v>
      </c>
      <c r="P34" s="43">
        <v>13</v>
      </c>
      <c r="Q34" s="32">
        <f>+Labs!S34</f>
        <v>6.5853658536585371</v>
      </c>
      <c r="R34" s="34">
        <v>3</v>
      </c>
      <c r="S34" s="34">
        <v>3.5</v>
      </c>
      <c r="T34" s="34">
        <v>2.5</v>
      </c>
      <c r="U34" s="34">
        <v>2.5</v>
      </c>
      <c r="V34" s="34">
        <v>1.5</v>
      </c>
      <c r="W34" s="34">
        <v>3</v>
      </c>
      <c r="X34" s="37">
        <f t="shared" si="0"/>
        <v>16</v>
      </c>
      <c r="Y34" s="38">
        <f t="shared" si="1"/>
        <v>10.78790650406504</v>
      </c>
      <c r="Z34" s="13" t="str">
        <f t="shared" si="2"/>
        <v>APROB</v>
      </c>
      <c r="AA34" s="13">
        <f t="shared" si="3"/>
        <v>0</v>
      </c>
      <c r="AC34" s="46">
        <v>11</v>
      </c>
      <c r="AD34" s="3"/>
      <c r="AE34" s="3"/>
    </row>
    <row r="35" spans="1:31">
      <c r="A35">
        <v>32</v>
      </c>
      <c r="B35" t="s">
        <v>105</v>
      </c>
      <c r="C35" s="18">
        <v>1</v>
      </c>
      <c r="D35" s="22">
        <v>1</v>
      </c>
      <c r="E35" s="18">
        <v>1</v>
      </c>
      <c r="F35" s="18">
        <v>1</v>
      </c>
      <c r="G35" s="18">
        <v>2</v>
      </c>
      <c r="H35" s="18">
        <v>0.5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18">
        <v>0.5</v>
      </c>
      <c r="O35" s="43">
        <v>8.5</v>
      </c>
      <c r="P35" s="43">
        <v>14.5</v>
      </c>
      <c r="Q35" s="32">
        <f>+Labs!S35</f>
        <v>9.5121951219512191</v>
      </c>
      <c r="R35" s="34">
        <v>3</v>
      </c>
      <c r="S35" s="34">
        <v>4</v>
      </c>
      <c r="T35" s="34">
        <v>2</v>
      </c>
      <c r="U35" s="34">
        <v>2</v>
      </c>
      <c r="V35" s="34">
        <v>1</v>
      </c>
      <c r="W35" s="34">
        <v>1</v>
      </c>
      <c r="X35" s="37">
        <f t="shared" si="0"/>
        <v>13</v>
      </c>
      <c r="Y35" s="38">
        <f t="shared" si="1"/>
        <v>11.952439024390245</v>
      </c>
      <c r="Z35" s="13" t="str">
        <f t="shared" si="2"/>
        <v>APROB</v>
      </c>
      <c r="AA35" s="13">
        <f t="shared" si="3"/>
        <v>0</v>
      </c>
      <c r="AC35" s="46">
        <v>12</v>
      </c>
      <c r="AD35" s="15"/>
      <c r="AE35" s="15"/>
    </row>
    <row r="36" spans="1:31">
      <c r="B36" s="17" t="s">
        <v>122</v>
      </c>
      <c r="C36" s="11">
        <v>1</v>
      </c>
      <c r="D36" s="23">
        <v>1</v>
      </c>
      <c r="E36" s="11">
        <v>1</v>
      </c>
      <c r="F36" s="11">
        <v>1</v>
      </c>
      <c r="G36" s="11">
        <v>5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30">
        <v>20</v>
      </c>
      <c r="P36" s="12">
        <v>20</v>
      </c>
      <c r="Q36" s="12">
        <v>20</v>
      </c>
      <c r="R36" s="11">
        <v>3</v>
      </c>
      <c r="S36" s="11">
        <v>5</v>
      </c>
      <c r="T36" s="11">
        <v>3</v>
      </c>
      <c r="U36" s="11">
        <v>4</v>
      </c>
      <c r="V36" s="11">
        <v>2</v>
      </c>
      <c r="W36" s="11">
        <v>3</v>
      </c>
      <c r="X36" s="7">
        <v>20</v>
      </c>
      <c r="Y36" s="38">
        <f t="shared" ref="Y36" si="4">+(X36+O36+P36)/3*0.65 + Q36*0.2 + SUM(C36:N36)/16*20*0.15</f>
        <v>20</v>
      </c>
      <c r="AA36" s="13">
        <f>SUM(AA4:AA34)</f>
        <v>13</v>
      </c>
      <c r="AD36" s="3"/>
      <c r="AE36" s="3"/>
    </row>
    <row r="37" spans="1:31">
      <c r="B37" t="s">
        <v>100</v>
      </c>
      <c r="C37" s="18"/>
      <c r="D37" s="22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Y37" s="9"/>
      <c r="Z37" s="13" t="str">
        <f>IF(Y37&gt;10.45,"APROB",IF(Y37&gt;6.45,"SI","NO"))</f>
        <v>NO</v>
      </c>
      <c r="AA37" s="13">
        <f>+IF(Z37="SI",1,0)</f>
        <v>0</v>
      </c>
      <c r="AD37" s="3"/>
      <c r="AE37" s="3"/>
    </row>
    <row r="38" spans="1:31">
      <c r="B38" t="s">
        <v>73</v>
      </c>
      <c r="Z38" s="13" t="str">
        <f>IF(Y38&gt;10.45,"APROB",IF(Y38&gt;6.45,"SI","NO"))</f>
        <v>NO</v>
      </c>
    </row>
    <row r="48" spans="1:31">
      <c r="E48" s="39"/>
    </row>
    <row r="49" spans="5:5">
      <c r="E49" s="39"/>
    </row>
    <row r="50" spans="5:5">
      <c r="E50" s="39"/>
    </row>
    <row r="51" spans="5:5">
      <c r="E51" s="39"/>
    </row>
  </sheetData>
  <sheetCalcPr fullCalcOnLoad="1"/>
  <sortState ref="B4:AB35">
    <sortCondition ref="B4:B35"/>
  </sortState>
  <mergeCells count="1">
    <mergeCell ref="R1:X1"/>
  </mergeCells>
  <phoneticPr fontId="13" type="noConversion"/>
  <pageMargins left="0.30555555555555558" right="0.20833333333333334" top="0.47222222222222221" bottom="0.3611111111111111" header="0.29166666666666669" footer="0.30555555555555558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38"/>
  <sheetViews>
    <sheetView zoomScale="125" workbookViewId="0">
      <selection activeCell="S36" sqref="S36"/>
    </sheetView>
  </sheetViews>
  <sheetFormatPr baseColWidth="10" defaultRowHeight="13"/>
  <cols>
    <col min="1" max="1" width="4" customWidth="1"/>
    <col min="2" max="2" width="28.85546875" customWidth="1"/>
    <col min="3" max="3" width="4.5703125" customWidth="1"/>
    <col min="4" max="5" width="3.7109375" customWidth="1"/>
    <col min="6" max="6" width="5.28515625" customWidth="1"/>
    <col min="7" max="7" width="3.7109375" customWidth="1"/>
    <col min="8" max="8" width="5.28515625" customWidth="1"/>
    <col min="9" max="9" width="3.7109375" customWidth="1"/>
    <col min="10" max="10" width="4.7109375" customWidth="1"/>
    <col min="11" max="11" width="3.7109375" customWidth="1"/>
    <col min="12" max="12" width="5" customWidth="1"/>
    <col min="13" max="13" width="3.7109375" customWidth="1"/>
    <col min="14" max="14" width="5" customWidth="1"/>
    <col min="15" max="15" width="3.7109375" customWidth="1"/>
    <col min="16" max="16" width="5" customWidth="1"/>
    <col min="17" max="17" width="3.7109375" customWidth="1"/>
    <col min="18" max="18" width="5" customWidth="1"/>
    <col min="19" max="19" width="5.85546875" style="6" customWidth="1"/>
    <col min="20" max="23" width="3.7109375" customWidth="1"/>
  </cols>
  <sheetData>
    <row r="1" spans="1:23" s="1" customFormat="1">
      <c r="A1" s="1" t="s">
        <v>50</v>
      </c>
      <c r="B1" s="1" t="s">
        <v>51</v>
      </c>
      <c r="C1" s="2" t="s">
        <v>102</v>
      </c>
      <c r="D1" s="2" t="s">
        <v>71</v>
      </c>
      <c r="F1" s="1" t="s">
        <v>7</v>
      </c>
      <c r="H1" s="1" t="s">
        <v>104</v>
      </c>
      <c r="I1" s="2"/>
      <c r="J1" s="2" t="s">
        <v>18</v>
      </c>
      <c r="K1" s="2"/>
      <c r="L1" s="16" t="s">
        <v>74</v>
      </c>
      <c r="M1" s="2"/>
      <c r="N1" s="2"/>
      <c r="O1" s="2"/>
      <c r="P1" s="2"/>
      <c r="Q1" s="2"/>
      <c r="R1" s="2"/>
      <c r="S1" s="4"/>
      <c r="T1" s="2"/>
      <c r="U1" s="2"/>
      <c r="V1" s="2"/>
      <c r="W1" s="2"/>
    </row>
    <row r="2" spans="1:23" s="1" customFormat="1">
      <c r="C2" s="2">
        <v>1</v>
      </c>
      <c r="D2" s="2">
        <v>2</v>
      </c>
      <c r="E2" s="2">
        <v>2</v>
      </c>
      <c r="F2" s="2">
        <v>7</v>
      </c>
      <c r="G2" s="2">
        <v>2</v>
      </c>
      <c r="H2" s="2">
        <v>1</v>
      </c>
      <c r="I2" s="2">
        <v>2</v>
      </c>
      <c r="J2" s="2">
        <v>3</v>
      </c>
      <c r="K2" s="2">
        <v>2</v>
      </c>
      <c r="L2" s="2">
        <v>3</v>
      </c>
      <c r="M2" s="2">
        <v>2</v>
      </c>
      <c r="N2" s="2">
        <v>4</v>
      </c>
      <c r="O2" s="2">
        <v>2</v>
      </c>
      <c r="P2" s="2">
        <v>3</v>
      </c>
      <c r="Q2" s="2">
        <v>2</v>
      </c>
      <c r="R2" s="2">
        <v>3</v>
      </c>
      <c r="S2" s="4">
        <f>SUM(C2:R2)</f>
        <v>41</v>
      </c>
      <c r="T2" s="2"/>
      <c r="U2" s="2"/>
      <c r="V2" s="2"/>
      <c r="W2" s="2"/>
    </row>
    <row r="3" spans="1:23" s="1" customFormat="1">
      <c r="A3" s="1" t="s">
        <v>69</v>
      </c>
      <c r="B3" s="1" t="s">
        <v>70</v>
      </c>
      <c r="C3" s="2" t="s">
        <v>42</v>
      </c>
      <c r="D3" s="2" t="s">
        <v>43</v>
      </c>
      <c r="E3" s="2" t="s">
        <v>44</v>
      </c>
      <c r="F3" s="2" t="s">
        <v>36</v>
      </c>
      <c r="G3" s="2" t="s">
        <v>103</v>
      </c>
      <c r="H3" s="2" t="s">
        <v>98</v>
      </c>
      <c r="I3" s="2" t="s">
        <v>45</v>
      </c>
      <c r="J3" s="2" t="s">
        <v>17</v>
      </c>
      <c r="K3" s="2" t="s">
        <v>46</v>
      </c>
      <c r="L3" s="2" t="s">
        <v>101</v>
      </c>
      <c r="M3" s="2" t="s">
        <v>47</v>
      </c>
      <c r="N3" s="2" t="s">
        <v>29</v>
      </c>
      <c r="O3" s="2" t="s">
        <v>48</v>
      </c>
      <c r="P3" s="2" t="s">
        <v>30</v>
      </c>
      <c r="Q3" s="2" t="s">
        <v>49</v>
      </c>
      <c r="R3" s="2" t="s">
        <v>31</v>
      </c>
      <c r="S3" s="4" t="s">
        <v>32</v>
      </c>
      <c r="T3" s="2"/>
      <c r="U3" s="2"/>
      <c r="V3" s="2"/>
      <c r="W3" s="2"/>
    </row>
    <row r="4" spans="1:23">
      <c r="A4">
        <v>1</v>
      </c>
      <c r="B4" t="s">
        <v>99</v>
      </c>
      <c r="C4" s="24">
        <v>0.5</v>
      </c>
      <c r="D4" s="24">
        <v>2</v>
      </c>
      <c r="E4" s="24">
        <v>1.5</v>
      </c>
      <c r="F4" s="24">
        <v>2</v>
      </c>
      <c r="G4" s="24">
        <v>2</v>
      </c>
      <c r="H4" s="27">
        <v>0.5</v>
      </c>
      <c r="I4" s="24">
        <v>2</v>
      </c>
      <c r="J4" s="27">
        <v>1.5</v>
      </c>
      <c r="K4" s="24">
        <v>2</v>
      </c>
      <c r="L4" s="24"/>
      <c r="M4" s="24">
        <v>1.5</v>
      </c>
      <c r="N4" s="24"/>
      <c r="O4" s="24">
        <v>1.5</v>
      </c>
      <c r="P4" s="24"/>
      <c r="Q4" s="24">
        <v>1</v>
      </c>
      <c r="R4" s="24"/>
      <c r="S4" s="5">
        <f>SUM(C4:R4)/41*20</f>
        <v>8.7804878048780495</v>
      </c>
      <c r="T4" s="3"/>
      <c r="U4" s="3"/>
      <c r="V4" s="3"/>
      <c r="W4" s="3"/>
    </row>
    <row r="5" spans="1:23">
      <c r="A5">
        <v>2</v>
      </c>
      <c r="B5" t="s">
        <v>94</v>
      </c>
      <c r="C5" s="24">
        <v>0.5</v>
      </c>
      <c r="D5" s="24">
        <v>2</v>
      </c>
      <c r="E5" s="24">
        <v>1</v>
      </c>
      <c r="F5" s="24">
        <v>3.5</v>
      </c>
      <c r="G5" s="24">
        <v>2</v>
      </c>
      <c r="H5" s="24">
        <v>1</v>
      </c>
      <c r="I5" s="24">
        <v>1</v>
      </c>
      <c r="J5" s="24">
        <v>2</v>
      </c>
      <c r="K5" s="24">
        <v>1</v>
      </c>
      <c r="L5" s="24">
        <v>2</v>
      </c>
      <c r="M5" s="24">
        <v>2</v>
      </c>
      <c r="N5" s="24">
        <v>1</v>
      </c>
      <c r="O5" s="24">
        <v>2</v>
      </c>
      <c r="P5" s="24"/>
      <c r="Q5" s="24">
        <v>1</v>
      </c>
      <c r="R5" s="24"/>
      <c r="S5" s="35">
        <f t="shared" ref="S5:S36" si="0">SUM(C5:R5)/41*20</f>
        <v>10.731707317073171</v>
      </c>
      <c r="T5" s="3"/>
      <c r="U5" s="3"/>
      <c r="V5" s="3"/>
      <c r="W5" s="3"/>
    </row>
    <row r="6" spans="1:23">
      <c r="A6">
        <v>3</v>
      </c>
      <c r="B6" t="s">
        <v>56</v>
      </c>
      <c r="C6" s="24">
        <v>1</v>
      </c>
      <c r="D6" s="24">
        <v>2</v>
      </c>
      <c r="E6" s="24">
        <v>2</v>
      </c>
      <c r="F6" s="24"/>
      <c r="G6" s="24">
        <v>2</v>
      </c>
      <c r="H6" s="24"/>
      <c r="I6" s="24">
        <v>2</v>
      </c>
      <c r="J6" s="24"/>
      <c r="K6" s="24">
        <v>2</v>
      </c>
      <c r="L6" s="24"/>
      <c r="M6" s="24"/>
      <c r="N6" s="24"/>
      <c r="O6" s="24">
        <v>2</v>
      </c>
      <c r="P6" s="24"/>
      <c r="Q6" s="24">
        <v>2</v>
      </c>
      <c r="R6" s="24"/>
      <c r="S6" s="35">
        <f t="shared" si="0"/>
        <v>7.3170731707317067</v>
      </c>
      <c r="T6" s="3"/>
      <c r="U6" s="3"/>
      <c r="V6" s="3"/>
      <c r="W6" s="3"/>
    </row>
    <row r="7" spans="1:23">
      <c r="A7">
        <v>4</v>
      </c>
      <c r="B7" t="s">
        <v>86</v>
      </c>
      <c r="C7" s="24">
        <v>1</v>
      </c>
      <c r="D7" s="24">
        <v>2</v>
      </c>
      <c r="E7" s="24">
        <v>1</v>
      </c>
      <c r="F7" s="24">
        <v>3.5</v>
      </c>
      <c r="G7" s="24">
        <v>2</v>
      </c>
      <c r="H7" s="24">
        <v>0.5</v>
      </c>
      <c r="I7" s="24">
        <v>2</v>
      </c>
      <c r="J7" s="24">
        <v>2</v>
      </c>
      <c r="K7" s="24">
        <v>2</v>
      </c>
      <c r="L7" s="24"/>
      <c r="M7" s="24">
        <v>2</v>
      </c>
      <c r="N7" s="24"/>
      <c r="O7" s="24">
        <v>2</v>
      </c>
      <c r="P7" s="24"/>
      <c r="Q7" s="24">
        <v>2</v>
      </c>
      <c r="R7" s="24"/>
      <c r="S7" s="35">
        <f t="shared" si="0"/>
        <v>10.731707317073171</v>
      </c>
      <c r="T7" s="3"/>
      <c r="U7" s="3"/>
      <c r="V7" s="3"/>
      <c r="W7" s="3"/>
    </row>
    <row r="8" spans="1:23">
      <c r="A8">
        <v>5</v>
      </c>
      <c r="B8" t="s">
        <v>67</v>
      </c>
      <c r="C8" s="24">
        <v>0.5</v>
      </c>
      <c r="D8" s="24">
        <v>2</v>
      </c>
      <c r="E8" s="24">
        <v>2</v>
      </c>
      <c r="F8" s="24">
        <v>4</v>
      </c>
      <c r="G8" s="24">
        <v>2</v>
      </c>
      <c r="H8" s="24"/>
      <c r="I8" s="24">
        <v>2</v>
      </c>
      <c r="J8" s="24">
        <v>2.5</v>
      </c>
      <c r="K8" s="24">
        <v>2</v>
      </c>
      <c r="L8" s="24">
        <v>2.5</v>
      </c>
      <c r="M8" s="24">
        <v>2</v>
      </c>
      <c r="N8" s="24">
        <v>2</v>
      </c>
      <c r="O8" s="24">
        <v>2</v>
      </c>
      <c r="P8" s="24">
        <v>1</v>
      </c>
      <c r="Q8" s="24">
        <v>2</v>
      </c>
      <c r="R8" s="24">
        <v>1</v>
      </c>
      <c r="S8" s="35">
        <f t="shared" si="0"/>
        <v>14.390243902439025</v>
      </c>
      <c r="T8" s="3"/>
      <c r="U8" s="3"/>
      <c r="V8" s="3"/>
      <c r="W8" s="3"/>
    </row>
    <row r="9" spans="1:23">
      <c r="A9">
        <v>6</v>
      </c>
      <c r="B9" t="s">
        <v>97</v>
      </c>
      <c r="C9" s="24">
        <v>1</v>
      </c>
      <c r="D9" s="24">
        <v>2</v>
      </c>
      <c r="E9" s="24">
        <v>2</v>
      </c>
      <c r="F9" s="27">
        <v>4</v>
      </c>
      <c r="G9" s="24">
        <v>2</v>
      </c>
      <c r="H9" s="24"/>
      <c r="I9" s="24">
        <v>2</v>
      </c>
      <c r="J9" s="24">
        <v>2.5</v>
      </c>
      <c r="K9" s="24">
        <v>2</v>
      </c>
      <c r="L9" s="24">
        <v>2.5</v>
      </c>
      <c r="M9" s="24">
        <v>2</v>
      </c>
      <c r="N9" s="24">
        <v>2</v>
      </c>
      <c r="O9" s="24">
        <v>2</v>
      </c>
      <c r="P9" s="24">
        <v>1</v>
      </c>
      <c r="Q9" s="24">
        <v>2</v>
      </c>
      <c r="R9" s="24">
        <v>1</v>
      </c>
      <c r="S9" s="35">
        <f t="shared" si="0"/>
        <v>14.634146341463413</v>
      </c>
      <c r="T9" s="3"/>
      <c r="U9" s="3"/>
      <c r="V9" s="3"/>
      <c r="W9" s="3"/>
    </row>
    <row r="10" spans="1:23">
      <c r="A10">
        <v>7</v>
      </c>
      <c r="B10" t="s">
        <v>87</v>
      </c>
      <c r="C10" s="24">
        <v>1</v>
      </c>
      <c r="D10" s="24">
        <v>2</v>
      </c>
      <c r="E10" s="24">
        <v>2</v>
      </c>
      <c r="F10" s="27" t="s">
        <v>78</v>
      </c>
      <c r="G10" s="24">
        <v>2</v>
      </c>
      <c r="H10" s="24">
        <v>0.5</v>
      </c>
      <c r="I10" s="24">
        <v>1.5</v>
      </c>
      <c r="J10" s="24">
        <v>2</v>
      </c>
      <c r="K10" s="24">
        <v>2</v>
      </c>
      <c r="L10" s="24">
        <v>1.5</v>
      </c>
      <c r="M10" s="24">
        <v>2</v>
      </c>
      <c r="N10" s="24">
        <v>1</v>
      </c>
      <c r="O10" s="24">
        <v>1.5</v>
      </c>
      <c r="P10" s="24">
        <v>1</v>
      </c>
      <c r="Q10" s="24">
        <v>1</v>
      </c>
      <c r="R10" s="24"/>
      <c r="S10" s="35">
        <f t="shared" si="0"/>
        <v>10.24390243902439</v>
      </c>
      <c r="T10" s="3"/>
      <c r="U10" s="3"/>
      <c r="V10" s="3"/>
      <c r="W10" s="3"/>
    </row>
    <row r="11" spans="1:23">
      <c r="A11">
        <v>8</v>
      </c>
      <c r="B11" t="s">
        <v>58</v>
      </c>
      <c r="C11" s="24">
        <v>1</v>
      </c>
      <c r="D11" s="24">
        <v>2</v>
      </c>
      <c r="E11" s="24">
        <v>2</v>
      </c>
      <c r="F11" s="27" t="s">
        <v>77</v>
      </c>
      <c r="G11" s="24"/>
      <c r="H11" s="27">
        <v>0.5</v>
      </c>
      <c r="I11" s="24">
        <v>2</v>
      </c>
      <c r="J11" s="27">
        <v>1.5</v>
      </c>
      <c r="K11" s="24"/>
      <c r="L11" s="24"/>
      <c r="M11" s="24">
        <v>2</v>
      </c>
      <c r="N11" s="24">
        <v>1.5</v>
      </c>
      <c r="O11" s="24">
        <v>2</v>
      </c>
      <c r="P11" s="24">
        <v>1.5</v>
      </c>
      <c r="Q11" s="24">
        <v>2</v>
      </c>
      <c r="R11" s="24"/>
      <c r="S11" s="35">
        <f t="shared" si="0"/>
        <v>8.7804878048780495</v>
      </c>
      <c r="T11" s="3"/>
      <c r="U11" s="3"/>
      <c r="V11" s="3"/>
      <c r="W11" s="3"/>
    </row>
    <row r="12" spans="1:23">
      <c r="A12">
        <v>9</v>
      </c>
      <c r="B12" t="s">
        <v>89</v>
      </c>
      <c r="C12" s="24">
        <v>1</v>
      </c>
      <c r="D12" s="24">
        <v>2</v>
      </c>
      <c r="E12" s="24">
        <v>2</v>
      </c>
      <c r="F12" s="27" t="s">
        <v>76</v>
      </c>
      <c r="G12" s="24">
        <v>2</v>
      </c>
      <c r="H12" s="27">
        <v>0.5</v>
      </c>
      <c r="I12" s="24">
        <v>2</v>
      </c>
      <c r="J12" s="24">
        <v>1.5</v>
      </c>
      <c r="K12" s="24">
        <v>2</v>
      </c>
      <c r="L12" s="24">
        <v>2.5</v>
      </c>
      <c r="M12" s="24">
        <v>2</v>
      </c>
      <c r="N12" s="24">
        <v>1.5</v>
      </c>
      <c r="O12" s="24">
        <v>2</v>
      </c>
      <c r="P12" s="24">
        <v>1.5</v>
      </c>
      <c r="Q12" s="24">
        <v>2</v>
      </c>
      <c r="R12" s="24"/>
      <c r="S12" s="35">
        <f t="shared" si="0"/>
        <v>11.951219512195122</v>
      </c>
      <c r="T12" s="3"/>
      <c r="U12" s="3"/>
      <c r="V12" s="3"/>
      <c r="W12" s="3"/>
    </row>
    <row r="13" spans="1:23">
      <c r="A13">
        <v>10</v>
      </c>
      <c r="B13" t="s">
        <v>92</v>
      </c>
      <c r="C13" s="24">
        <v>1</v>
      </c>
      <c r="D13" s="24">
        <v>2</v>
      </c>
      <c r="E13" s="24">
        <v>2</v>
      </c>
      <c r="F13" s="24" t="s">
        <v>78</v>
      </c>
      <c r="G13" s="24">
        <v>2</v>
      </c>
      <c r="H13" s="24">
        <v>0.5</v>
      </c>
      <c r="I13" s="24">
        <v>1.5</v>
      </c>
      <c r="J13" s="24">
        <v>2</v>
      </c>
      <c r="K13" s="24">
        <v>2</v>
      </c>
      <c r="L13" s="24"/>
      <c r="M13" s="24">
        <v>2</v>
      </c>
      <c r="N13" s="24"/>
      <c r="O13" s="24">
        <v>1.5</v>
      </c>
      <c r="P13" s="24"/>
      <c r="Q13" s="24">
        <v>1</v>
      </c>
      <c r="R13" s="24"/>
      <c r="S13" s="35">
        <f t="shared" si="0"/>
        <v>8.536585365853659</v>
      </c>
      <c r="T13" s="3"/>
      <c r="U13" s="3"/>
      <c r="V13" s="3"/>
      <c r="W13" s="3"/>
    </row>
    <row r="14" spans="1:23">
      <c r="A14">
        <v>11</v>
      </c>
      <c r="B14" t="s">
        <v>66</v>
      </c>
      <c r="C14" s="24">
        <v>1</v>
      </c>
      <c r="D14" s="24">
        <v>2</v>
      </c>
      <c r="E14" s="24">
        <v>2</v>
      </c>
      <c r="F14" s="24">
        <v>2.5</v>
      </c>
      <c r="G14" s="24">
        <v>2</v>
      </c>
      <c r="H14" s="27">
        <v>0.5</v>
      </c>
      <c r="I14" s="24">
        <v>2</v>
      </c>
      <c r="J14" s="27">
        <v>2</v>
      </c>
      <c r="K14" s="24">
        <v>2</v>
      </c>
      <c r="L14" s="24"/>
      <c r="M14" s="24">
        <v>2</v>
      </c>
      <c r="N14" s="24"/>
      <c r="O14" s="24">
        <v>2</v>
      </c>
      <c r="P14" s="24"/>
      <c r="Q14" s="24">
        <v>1</v>
      </c>
      <c r="R14" s="24"/>
      <c r="S14" s="35">
        <f t="shared" si="0"/>
        <v>10.24390243902439</v>
      </c>
      <c r="T14" s="3"/>
      <c r="U14" s="3"/>
      <c r="V14" s="3"/>
      <c r="W14" s="3"/>
    </row>
    <row r="15" spans="1:23">
      <c r="A15">
        <v>12</v>
      </c>
      <c r="B15" t="s">
        <v>6</v>
      </c>
      <c r="C15" s="24">
        <v>1</v>
      </c>
      <c r="D15" s="24">
        <v>2</v>
      </c>
      <c r="E15" s="24"/>
      <c r="F15" s="24">
        <v>3.5</v>
      </c>
      <c r="G15" s="24">
        <v>2</v>
      </c>
      <c r="H15" s="24">
        <v>1</v>
      </c>
      <c r="I15" s="24">
        <v>1</v>
      </c>
      <c r="J15" s="24">
        <v>2.5</v>
      </c>
      <c r="K15" s="24">
        <v>2</v>
      </c>
      <c r="L15" s="24">
        <v>2</v>
      </c>
      <c r="M15" s="24">
        <v>2</v>
      </c>
      <c r="N15" s="24">
        <v>1</v>
      </c>
      <c r="O15" s="24"/>
      <c r="P15" s="24"/>
      <c r="Q15" s="24"/>
      <c r="R15" s="24"/>
      <c r="S15" s="35">
        <f t="shared" si="0"/>
        <v>9.7560975609756095</v>
      </c>
      <c r="T15" s="3"/>
      <c r="U15" s="3"/>
      <c r="V15" s="3"/>
      <c r="W15" s="3"/>
    </row>
    <row r="16" spans="1:23">
      <c r="A16">
        <v>13</v>
      </c>
      <c r="B16" t="s">
        <v>108</v>
      </c>
      <c r="C16" s="24">
        <v>1</v>
      </c>
      <c r="D16" s="24">
        <v>1</v>
      </c>
      <c r="E16" s="24">
        <v>2</v>
      </c>
      <c r="F16" s="24">
        <v>0</v>
      </c>
      <c r="G16" s="24">
        <v>2</v>
      </c>
      <c r="H16" s="27">
        <v>0</v>
      </c>
      <c r="I16" s="24">
        <v>1.5</v>
      </c>
      <c r="J16" s="27"/>
      <c r="K16" s="24">
        <v>2</v>
      </c>
      <c r="L16" s="24">
        <v>0.5</v>
      </c>
      <c r="M16" s="24">
        <v>2</v>
      </c>
      <c r="N16" s="24">
        <v>0.5</v>
      </c>
      <c r="O16" s="24">
        <v>2</v>
      </c>
      <c r="P16" s="24"/>
      <c r="Q16" s="24">
        <v>2</v>
      </c>
      <c r="R16" s="24"/>
      <c r="S16" s="35">
        <f t="shared" si="0"/>
        <v>8.0487804878048781</v>
      </c>
      <c r="T16" s="3"/>
      <c r="U16" s="3"/>
      <c r="V16" s="3"/>
      <c r="W16" s="3"/>
    </row>
    <row r="17" spans="1:23">
      <c r="A17">
        <v>14</v>
      </c>
      <c r="B17" t="s">
        <v>127</v>
      </c>
      <c r="C17" s="24">
        <v>0.5</v>
      </c>
      <c r="D17" s="24">
        <v>2</v>
      </c>
      <c r="E17" s="24">
        <v>1.5</v>
      </c>
      <c r="F17" s="24">
        <v>1</v>
      </c>
      <c r="G17" s="24">
        <v>2</v>
      </c>
      <c r="H17" s="24">
        <v>0.5</v>
      </c>
      <c r="I17" s="24">
        <v>2</v>
      </c>
      <c r="J17" s="24">
        <v>1.5</v>
      </c>
      <c r="K17" s="24">
        <v>2</v>
      </c>
      <c r="L17" s="24"/>
      <c r="M17" s="24">
        <v>1.5</v>
      </c>
      <c r="N17" s="24"/>
      <c r="O17" s="24">
        <v>1.5</v>
      </c>
      <c r="P17" s="24"/>
      <c r="Q17" s="24">
        <v>1</v>
      </c>
      <c r="R17" s="24"/>
      <c r="S17" s="35">
        <f t="shared" si="0"/>
        <v>8.2926829268292686</v>
      </c>
      <c r="T17" s="3"/>
      <c r="U17" s="3"/>
      <c r="V17" s="3"/>
      <c r="W17" s="3"/>
    </row>
    <row r="18" spans="1:23">
      <c r="A18">
        <v>15</v>
      </c>
      <c r="B18" t="s">
        <v>109</v>
      </c>
      <c r="C18" s="24">
        <v>1</v>
      </c>
      <c r="D18" s="24">
        <v>2</v>
      </c>
      <c r="E18" s="24">
        <v>2</v>
      </c>
      <c r="F18" s="24">
        <v>1</v>
      </c>
      <c r="G18" s="24">
        <v>1</v>
      </c>
      <c r="H18" s="24">
        <v>0.5</v>
      </c>
      <c r="I18" s="24">
        <v>2</v>
      </c>
      <c r="J18" s="24">
        <v>1.5</v>
      </c>
      <c r="K18" s="24">
        <v>2</v>
      </c>
      <c r="L18" s="24"/>
      <c r="M18" s="24">
        <v>1.5</v>
      </c>
      <c r="N18" s="24"/>
      <c r="O18" s="24">
        <v>1.5</v>
      </c>
      <c r="P18" s="24"/>
      <c r="Q18" s="24">
        <v>1.5</v>
      </c>
      <c r="R18" s="24"/>
      <c r="S18" s="35">
        <f t="shared" si="0"/>
        <v>8.536585365853659</v>
      </c>
      <c r="T18" s="3"/>
      <c r="U18" s="3"/>
      <c r="V18" s="3"/>
      <c r="W18" s="3"/>
    </row>
    <row r="19" spans="1:23">
      <c r="A19">
        <v>16</v>
      </c>
      <c r="B19" t="s">
        <v>63</v>
      </c>
      <c r="C19" s="24">
        <v>1</v>
      </c>
      <c r="D19" s="24">
        <v>2</v>
      </c>
      <c r="E19" s="24">
        <v>2</v>
      </c>
      <c r="F19" s="27">
        <v>1</v>
      </c>
      <c r="G19" s="24">
        <v>1</v>
      </c>
      <c r="H19" s="24">
        <v>0.5</v>
      </c>
      <c r="I19" s="24">
        <v>2</v>
      </c>
      <c r="J19" s="27">
        <v>1.5</v>
      </c>
      <c r="K19" s="24">
        <v>2</v>
      </c>
      <c r="L19" s="24"/>
      <c r="M19" s="24">
        <v>1.5</v>
      </c>
      <c r="N19" s="24"/>
      <c r="O19" s="24">
        <v>1.5</v>
      </c>
      <c r="P19" s="24"/>
      <c r="Q19" s="24">
        <v>1.5</v>
      </c>
      <c r="R19" s="24"/>
      <c r="S19" s="35">
        <f t="shared" si="0"/>
        <v>8.536585365853659</v>
      </c>
      <c r="T19" s="3"/>
      <c r="U19" s="3"/>
      <c r="V19" s="3"/>
      <c r="W19" s="3"/>
    </row>
    <row r="20" spans="1:23">
      <c r="A20">
        <v>17</v>
      </c>
      <c r="B20" t="s">
        <v>28</v>
      </c>
      <c r="C20" s="24">
        <v>1</v>
      </c>
      <c r="D20" s="24">
        <v>2</v>
      </c>
      <c r="E20" s="24">
        <v>2</v>
      </c>
      <c r="F20" s="24">
        <v>2</v>
      </c>
      <c r="G20" s="24">
        <v>2</v>
      </c>
      <c r="H20" s="24">
        <v>1</v>
      </c>
      <c r="I20" s="24">
        <v>2</v>
      </c>
      <c r="J20" s="24">
        <v>1.5</v>
      </c>
      <c r="K20" s="24">
        <v>2</v>
      </c>
      <c r="L20" s="24"/>
      <c r="M20" s="24">
        <v>2</v>
      </c>
      <c r="N20" s="24"/>
      <c r="O20" s="24">
        <v>2</v>
      </c>
      <c r="P20" s="24"/>
      <c r="Q20" s="24">
        <v>2</v>
      </c>
      <c r="R20" s="24"/>
      <c r="S20" s="35">
        <f t="shared" si="0"/>
        <v>10.487804878048781</v>
      </c>
      <c r="T20" s="3"/>
      <c r="U20" s="3"/>
      <c r="V20" s="3"/>
      <c r="W20" s="3"/>
    </row>
    <row r="21" spans="1:23">
      <c r="A21">
        <v>18</v>
      </c>
      <c r="B21" t="s">
        <v>65</v>
      </c>
      <c r="C21" s="24">
        <v>1</v>
      </c>
      <c r="D21" s="24">
        <v>2</v>
      </c>
      <c r="E21" s="24">
        <v>2</v>
      </c>
      <c r="F21" s="24"/>
      <c r="G21" s="24">
        <v>2</v>
      </c>
      <c r="H21" s="24"/>
      <c r="I21" s="24">
        <v>2</v>
      </c>
      <c r="J21" s="24"/>
      <c r="K21" s="24">
        <v>2</v>
      </c>
      <c r="L21" s="24">
        <v>0.5</v>
      </c>
      <c r="M21" s="24">
        <v>2</v>
      </c>
      <c r="N21" s="24"/>
      <c r="O21" s="24">
        <v>1.5</v>
      </c>
      <c r="P21" s="24">
        <v>1</v>
      </c>
      <c r="Q21" s="24">
        <v>2</v>
      </c>
      <c r="R21" s="24"/>
      <c r="S21" s="35">
        <f t="shared" si="0"/>
        <v>8.7804878048780495</v>
      </c>
      <c r="T21" s="3"/>
      <c r="U21" s="3"/>
      <c r="V21" s="3"/>
      <c r="W21" s="3"/>
    </row>
    <row r="22" spans="1:23">
      <c r="A22">
        <v>19</v>
      </c>
      <c r="B22" t="s">
        <v>59</v>
      </c>
      <c r="C22" s="24">
        <v>0.5</v>
      </c>
      <c r="D22" s="24">
        <v>2</v>
      </c>
      <c r="E22" s="24"/>
      <c r="F22" s="24"/>
      <c r="G22" s="24">
        <v>1</v>
      </c>
      <c r="H22" s="24"/>
      <c r="I22" s="24">
        <v>1</v>
      </c>
      <c r="J22" s="24"/>
      <c r="K22" s="24">
        <v>2</v>
      </c>
      <c r="L22" s="24"/>
      <c r="M22" s="24">
        <v>1.5</v>
      </c>
      <c r="N22" s="24"/>
      <c r="O22" s="24">
        <v>1.5</v>
      </c>
      <c r="P22" s="24"/>
      <c r="Q22" s="24">
        <v>2</v>
      </c>
      <c r="R22" s="24"/>
      <c r="S22" s="35">
        <f t="shared" si="0"/>
        <v>5.6097560975609762</v>
      </c>
      <c r="T22" s="3"/>
      <c r="U22" s="3"/>
      <c r="V22" s="3"/>
      <c r="W22" s="3"/>
    </row>
    <row r="23" spans="1:23">
      <c r="A23">
        <v>20</v>
      </c>
      <c r="B23" t="s">
        <v>39</v>
      </c>
      <c r="C23" s="24">
        <v>1</v>
      </c>
      <c r="D23" s="24">
        <v>2</v>
      </c>
      <c r="E23" s="24">
        <v>2</v>
      </c>
      <c r="F23" s="24">
        <v>0</v>
      </c>
      <c r="G23" s="24">
        <v>2</v>
      </c>
      <c r="H23" s="24">
        <v>0</v>
      </c>
      <c r="I23" s="24">
        <v>1.5</v>
      </c>
      <c r="J23" s="24"/>
      <c r="K23" s="24">
        <v>2</v>
      </c>
      <c r="L23" s="24">
        <v>0.5</v>
      </c>
      <c r="M23" s="24">
        <v>2</v>
      </c>
      <c r="N23" s="24"/>
      <c r="O23" s="24">
        <v>1.5</v>
      </c>
      <c r="P23" s="24">
        <v>1</v>
      </c>
      <c r="Q23" s="24">
        <v>2</v>
      </c>
      <c r="R23" s="24"/>
      <c r="S23" s="35">
        <f t="shared" si="0"/>
        <v>8.536585365853659</v>
      </c>
      <c r="T23" s="3"/>
      <c r="U23" s="3"/>
      <c r="V23" s="3"/>
      <c r="W23" s="3"/>
    </row>
    <row r="24" spans="1:23">
      <c r="A24">
        <v>21</v>
      </c>
      <c r="B24" t="s">
        <v>60</v>
      </c>
      <c r="C24" s="24">
        <v>1</v>
      </c>
      <c r="D24" s="24">
        <v>2</v>
      </c>
      <c r="E24" s="24">
        <v>2</v>
      </c>
      <c r="F24" s="24"/>
      <c r="G24" s="24">
        <v>2</v>
      </c>
      <c r="H24" s="24">
        <v>0.5</v>
      </c>
      <c r="I24" s="24">
        <v>1</v>
      </c>
      <c r="J24" s="24">
        <v>1</v>
      </c>
      <c r="K24" s="24">
        <v>2</v>
      </c>
      <c r="L24" s="24"/>
      <c r="M24" s="24">
        <v>2</v>
      </c>
      <c r="N24" s="24"/>
      <c r="O24" s="24">
        <v>2</v>
      </c>
      <c r="P24" s="24"/>
      <c r="Q24" s="24">
        <v>2</v>
      </c>
      <c r="R24" s="24"/>
      <c r="S24" s="35">
        <f t="shared" si="0"/>
        <v>8.536585365853659</v>
      </c>
      <c r="T24" s="3"/>
      <c r="U24" s="3"/>
      <c r="V24" s="3"/>
      <c r="W24" s="3"/>
    </row>
    <row r="25" spans="1:23">
      <c r="A25">
        <v>22</v>
      </c>
      <c r="B25" t="s">
        <v>62</v>
      </c>
      <c r="C25" s="24">
        <v>1</v>
      </c>
      <c r="D25" s="24">
        <v>0.5</v>
      </c>
      <c r="E25" s="24"/>
      <c r="F25" s="24"/>
      <c r="G25" s="24">
        <v>1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35">
        <f t="shared" si="0"/>
        <v>1.2195121951219512</v>
      </c>
    </row>
    <row r="26" spans="1:23">
      <c r="A26">
        <v>23</v>
      </c>
      <c r="B26" t="s">
        <v>126</v>
      </c>
      <c r="C26" s="24">
        <v>1</v>
      </c>
      <c r="D26" s="24">
        <v>2</v>
      </c>
      <c r="E26" s="24">
        <v>2</v>
      </c>
      <c r="F26" s="24"/>
      <c r="G26" s="24">
        <v>2</v>
      </c>
      <c r="H26" s="24"/>
      <c r="I26" s="24">
        <v>2</v>
      </c>
      <c r="J26" s="24"/>
      <c r="K26" s="24">
        <v>2</v>
      </c>
      <c r="L26" s="24"/>
      <c r="M26" s="24">
        <v>2</v>
      </c>
      <c r="N26" s="24"/>
      <c r="O26" s="24">
        <v>2</v>
      </c>
      <c r="P26" s="24"/>
      <c r="Q26" s="24">
        <v>1.5</v>
      </c>
      <c r="R26" s="24"/>
      <c r="S26" s="35">
        <f t="shared" si="0"/>
        <v>8.0487804878048781</v>
      </c>
    </row>
    <row r="27" spans="1:23">
      <c r="A27">
        <v>24</v>
      </c>
      <c r="B27" t="s">
        <v>14</v>
      </c>
      <c r="C27" s="24">
        <v>1</v>
      </c>
      <c r="D27" s="24">
        <v>2</v>
      </c>
      <c r="E27" s="24">
        <v>1</v>
      </c>
      <c r="F27" s="24">
        <v>3.5</v>
      </c>
      <c r="G27" s="24">
        <v>2</v>
      </c>
      <c r="H27" s="24">
        <v>0.5</v>
      </c>
      <c r="I27" s="24">
        <v>2</v>
      </c>
      <c r="J27" s="24">
        <v>2</v>
      </c>
      <c r="K27" s="24">
        <v>2</v>
      </c>
      <c r="L27" s="24"/>
      <c r="M27" s="24">
        <v>2</v>
      </c>
      <c r="N27" s="24"/>
      <c r="O27" s="24">
        <v>2</v>
      </c>
      <c r="P27" s="24"/>
      <c r="Q27" s="24">
        <v>2</v>
      </c>
      <c r="R27" s="24"/>
      <c r="S27" s="35">
        <f t="shared" si="0"/>
        <v>10.731707317073171</v>
      </c>
    </row>
    <row r="28" spans="1:23">
      <c r="A28">
        <v>25</v>
      </c>
      <c r="B28" t="s">
        <v>3</v>
      </c>
      <c r="C28" s="24">
        <v>1</v>
      </c>
      <c r="D28" s="24">
        <v>1</v>
      </c>
      <c r="E28" s="24">
        <v>2</v>
      </c>
      <c r="F28" s="24"/>
      <c r="G28" s="24">
        <v>2</v>
      </c>
      <c r="H28" s="27"/>
      <c r="I28" s="24">
        <v>2</v>
      </c>
      <c r="J28" s="24"/>
      <c r="K28" s="24"/>
      <c r="L28" s="24"/>
      <c r="M28" s="24"/>
      <c r="N28" s="24"/>
      <c r="O28" s="24"/>
      <c r="P28" s="24"/>
      <c r="Q28" s="24"/>
      <c r="R28" s="24"/>
      <c r="S28" s="35">
        <f t="shared" si="0"/>
        <v>3.9024390243902438</v>
      </c>
    </row>
    <row r="29" spans="1:23">
      <c r="A29">
        <v>26</v>
      </c>
      <c r="B29" t="s">
        <v>107</v>
      </c>
      <c r="C29" s="24">
        <v>1</v>
      </c>
      <c r="D29" s="24">
        <v>2</v>
      </c>
      <c r="E29" s="24">
        <v>1.5</v>
      </c>
      <c r="F29" s="24">
        <v>3</v>
      </c>
      <c r="G29" s="24">
        <v>1</v>
      </c>
      <c r="H29" s="27">
        <v>1</v>
      </c>
      <c r="I29" s="24">
        <v>1.5</v>
      </c>
      <c r="J29" s="24">
        <v>2</v>
      </c>
      <c r="K29" s="24">
        <v>2</v>
      </c>
      <c r="L29" s="24"/>
      <c r="M29" s="24">
        <v>1.5</v>
      </c>
      <c r="N29" s="24"/>
      <c r="O29" s="24">
        <v>2</v>
      </c>
      <c r="P29" s="24"/>
      <c r="Q29" s="24">
        <v>1</v>
      </c>
      <c r="R29" s="24"/>
      <c r="S29" s="35">
        <f t="shared" si="0"/>
        <v>9.5121951219512191</v>
      </c>
    </row>
    <row r="30" spans="1:23">
      <c r="A30">
        <v>27</v>
      </c>
      <c r="B30" t="s">
        <v>64</v>
      </c>
      <c r="C30" s="24">
        <v>1</v>
      </c>
      <c r="D30" s="24">
        <v>2</v>
      </c>
      <c r="E30" s="24">
        <v>1.5</v>
      </c>
      <c r="F30" s="24">
        <v>3</v>
      </c>
      <c r="G30" s="24">
        <v>1</v>
      </c>
      <c r="H30" s="24">
        <v>1</v>
      </c>
      <c r="I30" s="24">
        <v>1.5</v>
      </c>
      <c r="J30" s="24">
        <v>2</v>
      </c>
      <c r="K30" s="24">
        <v>2</v>
      </c>
      <c r="L30" s="24"/>
      <c r="M30" s="24">
        <v>1.5</v>
      </c>
      <c r="N30" s="24"/>
      <c r="O30" s="24">
        <v>2</v>
      </c>
      <c r="P30" s="24"/>
      <c r="Q30" s="24">
        <v>1</v>
      </c>
      <c r="R30" s="24"/>
      <c r="S30" s="35">
        <f t="shared" si="0"/>
        <v>9.5121951219512191</v>
      </c>
    </row>
    <row r="31" spans="1:23">
      <c r="A31">
        <v>28</v>
      </c>
      <c r="B31" t="s">
        <v>16</v>
      </c>
      <c r="C31" s="24">
        <v>1</v>
      </c>
      <c r="D31" s="24">
        <v>2</v>
      </c>
      <c r="E31" s="24">
        <v>2</v>
      </c>
      <c r="F31" s="24"/>
      <c r="G31" s="24">
        <v>2</v>
      </c>
      <c r="H31" s="24">
        <v>0.5</v>
      </c>
      <c r="I31" s="24">
        <v>1</v>
      </c>
      <c r="J31" s="24">
        <v>1</v>
      </c>
      <c r="K31" s="24">
        <v>2</v>
      </c>
      <c r="L31" s="24"/>
      <c r="M31" s="24">
        <v>2</v>
      </c>
      <c r="N31" s="24"/>
      <c r="O31" s="24">
        <v>2</v>
      </c>
      <c r="P31" s="24"/>
      <c r="Q31" s="24">
        <v>2</v>
      </c>
      <c r="R31" s="24"/>
      <c r="S31" s="35">
        <f t="shared" si="0"/>
        <v>8.536585365853659</v>
      </c>
    </row>
    <row r="32" spans="1:23">
      <c r="A32">
        <v>29</v>
      </c>
      <c r="B32" t="s">
        <v>0</v>
      </c>
      <c r="C32" s="24">
        <v>1</v>
      </c>
      <c r="D32" s="24">
        <v>1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35">
        <f t="shared" si="0"/>
        <v>0.97560975609756095</v>
      </c>
    </row>
    <row r="33" spans="1:19">
      <c r="A33">
        <v>30</v>
      </c>
      <c r="B33" t="s">
        <v>112</v>
      </c>
      <c r="C33" s="24">
        <v>1</v>
      </c>
      <c r="D33" s="24">
        <v>2</v>
      </c>
      <c r="E33" s="24">
        <v>1.5</v>
      </c>
      <c r="F33" s="27"/>
      <c r="G33" s="24">
        <v>1</v>
      </c>
      <c r="H33" s="24"/>
      <c r="I33" s="24">
        <v>1.5</v>
      </c>
      <c r="J33" s="24"/>
      <c r="K33" s="24">
        <v>2</v>
      </c>
      <c r="L33" s="24"/>
      <c r="M33" s="24">
        <v>2</v>
      </c>
      <c r="N33" s="24"/>
      <c r="O33" s="24"/>
      <c r="P33" s="24"/>
      <c r="Q33" s="24">
        <v>2</v>
      </c>
      <c r="R33" s="24"/>
      <c r="S33" s="35">
        <f t="shared" si="0"/>
        <v>6.3414634146341466</v>
      </c>
    </row>
    <row r="34" spans="1:19">
      <c r="A34">
        <v>31</v>
      </c>
      <c r="B34" t="s">
        <v>68</v>
      </c>
      <c r="C34" s="24">
        <v>1</v>
      </c>
      <c r="D34" s="24"/>
      <c r="E34" s="24">
        <v>1.5</v>
      </c>
      <c r="F34" s="27" t="s">
        <v>75</v>
      </c>
      <c r="G34" s="24">
        <v>1</v>
      </c>
      <c r="H34" s="24"/>
      <c r="I34" s="24">
        <v>1</v>
      </c>
      <c r="J34" s="24"/>
      <c r="K34" s="24">
        <v>2</v>
      </c>
      <c r="L34" s="24"/>
      <c r="M34" s="24">
        <v>1.5</v>
      </c>
      <c r="N34" s="24"/>
      <c r="O34" s="24">
        <v>1.5</v>
      </c>
      <c r="P34" s="24"/>
      <c r="Q34" s="24">
        <v>2</v>
      </c>
      <c r="R34" s="24">
        <v>2</v>
      </c>
      <c r="S34" s="35">
        <f t="shared" si="0"/>
        <v>6.5853658536585371</v>
      </c>
    </row>
    <row r="35" spans="1:19">
      <c r="A35">
        <v>32</v>
      </c>
      <c r="B35" t="s">
        <v>93</v>
      </c>
      <c r="C35" s="24">
        <v>1</v>
      </c>
      <c r="D35" s="24">
        <v>2</v>
      </c>
      <c r="E35" s="24">
        <v>2</v>
      </c>
      <c r="F35" s="24">
        <v>2</v>
      </c>
      <c r="G35" s="24">
        <v>2</v>
      </c>
      <c r="H35" s="27">
        <v>1</v>
      </c>
      <c r="I35" s="24">
        <v>1.5</v>
      </c>
      <c r="J35" s="27"/>
      <c r="K35" s="24">
        <v>2</v>
      </c>
      <c r="L35" s="24"/>
      <c r="M35" s="24">
        <v>2</v>
      </c>
      <c r="N35" s="24"/>
      <c r="O35" s="24">
        <v>2</v>
      </c>
      <c r="P35" s="24"/>
      <c r="Q35" s="24">
        <v>2</v>
      </c>
      <c r="R35" s="24"/>
      <c r="S35" s="35">
        <f t="shared" si="0"/>
        <v>9.5121951219512191</v>
      </c>
    </row>
    <row r="36" spans="1:19">
      <c r="B36" s="44" t="s">
        <v>55</v>
      </c>
      <c r="C36" s="44">
        <v>1</v>
      </c>
      <c r="D36" s="44">
        <v>2</v>
      </c>
      <c r="E36" s="44">
        <v>2</v>
      </c>
      <c r="F36" s="44">
        <v>7</v>
      </c>
      <c r="G36" s="44">
        <v>2</v>
      </c>
      <c r="H36" s="44">
        <v>1</v>
      </c>
      <c r="I36" s="44">
        <v>2</v>
      </c>
      <c r="J36" s="44">
        <v>3</v>
      </c>
      <c r="K36" s="44">
        <v>2</v>
      </c>
      <c r="L36" s="44">
        <v>3</v>
      </c>
      <c r="M36" s="44">
        <v>2</v>
      </c>
      <c r="N36" s="44">
        <v>4</v>
      </c>
      <c r="O36" s="44">
        <v>2</v>
      </c>
      <c r="P36" s="44">
        <v>3</v>
      </c>
      <c r="Q36" s="44">
        <v>2</v>
      </c>
      <c r="R36" s="44">
        <v>3</v>
      </c>
      <c r="S36" s="45">
        <f t="shared" si="0"/>
        <v>20</v>
      </c>
    </row>
    <row r="37" spans="1:19">
      <c r="B37" t="s">
        <v>4</v>
      </c>
      <c r="C37" s="24">
        <v>0.5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5"/>
    </row>
    <row r="38" spans="1:19">
      <c r="B38" t="s">
        <v>5</v>
      </c>
      <c r="C38" s="24">
        <v>0.5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</sheetData>
  <sheetCalcPr fullCalcOnLoad="1"/>
  <sortState ref="B4:K36">
    <sortCondition ref="B5:B36"/>
  </sortState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J30"/>
  <sheetViews>
    <sheetView workbookViewId="0">
      <selection activeCell="B2" sqref="B2:J30"/>
    </sheetView>
  </sheetViews>
  <sheetFormatPr baseColWidth="10" defaultRowHeight="13"/>
  <sheetData>
    <row r="2" spans="2:10">
      <c r="D2" s="20"/>
    </row>
    <row r="3" spans="2:10">
      <c r="B3">
        <f>0.05*0.1*0.15</f>
        <v>7.5000000000000012E-4</v>
      </c>
      <c r="C3" s="25">
        <f>0.85*0.05*0.1*0.15</f>
        <v>6.3750000000000005E-4</v>
      </c>
      <c r="D3" s="25">
        <f>0.75*0.05*0.1*0.85</f>
        <v>3.1875000000000007E-3</v>
      </c>
      <c r="E3" s="25">
        <f>0.2*0.05*0.9*0.15</f>
        <v>1.3500000000000003E-3</v>
      </c>
      <c r="F3" s="25">
        <f>0.35*0.05*0.9*0.85</f>
        <v>1.33875E-2</v>
      </c>
      <c r="G3" s="25">
        <f>0.3*0.95*0.1*0.15</f>
        <v>4.2749999999999993E-3</v>
      </c>
      <c r="H3" s="25">
        <f>0.45*0.95*0.1*0.85</f>
        <v>3.6337500000000002E-2</v>
      </c>
      <c r="I3" s="25">
        <f>0.008*0.95*0.9*0.15</f>
        <v>1.026E-3</v>
      </c>
      <c r="J3" s="25">
        <f>0.002*0.95*0.9*0.85</f>
        <v>1.4534999999999999E-3</v>
      </c>
    </row>
    <row r="4" spans="2:10">
      <c r="B4" s="25">
        <f>SUM(C3:J3)</f>
        <v>6.1654500000000001E-2</v>
      </c>
      <c r="D4" s="20"/>
    </row>
    <row r="5" spans="2:10">
      <c r="B5">
        <f>1-B4</f>
        <v>0.93834550000000005</v>
      </c>
      <c r="D5" s="20"/>
    </row>
    <row r="6" spans="2:10">
      <c r="B6">
        <f>0.55*B4+0.8*B5</f>
        <v>0.78458637500000017</v>
      </c>
      <c r="D6" s="20"/>
    </row>
    <row r="7" spans="2:10">
      <c r="B7">
        <f>0.003*B4+0.2*B5</f>
        <v>0.18785406350000003</v>
      </c>
      <c r="D7" s="20"/>
    </row>
    <row r="8" spans="2:10">
      <c r="B8">
        <f>0.8*0.1*0.15+0.7*0.1*0.85+0.25*0.9*0.15+0.3*0.9*0.85</f>
        <v>0.33474999999999999</v>
      </c>
      <c r="D8" s="20"/>
    </row>
    <row r="9" spans="2:10">
      <c r="B9">
        <f>1-B8</f>
        <v>0.66525000000000001</v>
      </c>
      <c r="D9" s="20"/>
    </row>
    <row r="10" spans="2:10">
      <c r="B10">
        <f>+B6*B8+B7*B9</f>
        <v>0.38761020477462504</v>
      </c>
      <c r="D10" s="20"/>
    </row>
    <row r="11" spans="2:10">
      <c r="D11" s="20"/>
    </row>
    <row r="12" spans="2:10">
      <c r="B12">
        <f>0.85*0.05*0.15 + 0.75*0.05*0.85 + 0.3*0.95*0.15 + 0.45*0.95*0.85</f>
        <v>0.44437499999999996</v>
      </c>
      <c r="D12" s="20"/>
    </row>
    <row r="13" spans="2:10">
      <c r="B13">
        <f>0.6*B12 + 0.3*(1-B12)</f>
        <v>0.43331249999999999</v>
      </c>
      <c r="D13" s="20"/>
    </row>
    <row r="14" spans="2:10">
      <c r="D14" s="20"/>
    </row>
    <row r="15" spans="2:10">
      <c r="B15">
        <f>0.85*0.05*0.1 + 0.2*0.05*0.9 + 0.3*0.95*0.1 + 0.008*0.95*0.9</f>
        <v>4.8590000000000001E-2</v>
      </c>
      <c r="D15" s="20"/>
    </row>
    <row r="16" spans="2:10">
      <c r="B16">
        <f>0.25*B15 + 0.35*(1-B15)</f>
        <v>0.34514099999999998</v>
      </c>
      <c r="D16" s="20"/>
    </row>
    <row r="17" spans="2:10">
      <c r="D17" s="20"/>
    </row>
    <row r="18" spans="2:10">
      <c r="B18">
        <f>SUM(C18:J18)</f>
        <v>5.7787000000000005E-2</v>
      </c>
      <c r="C18">
        <f>0.8*0.05*0.1*0.15</f>
        <v>6.0000000000000016E-4</v>
      </c>
      <c r="D18" s="20">
        <f>0.7*0.05*0.1*0.85</f>
        <v>2.9749999999999998E-3</v>
      </c>
      <c r="E18">
        <f>0.25*0.05*0.9*0.15</f>
        <v>1.6875000000000002E-3</v>
      </c>
      <c r="F18">
        <f>0.3*0.05*0.9*0.85</f>
        <v>1.1474999999999999E-2</v>
      </c>
      <c r="G18">
        <f>0.35*0.95*0.1*0.15</f>
        <v>4.9874999999999989E-3</v>
      </c>
      <c r="H18" s="20">
        <f>0.4*0.95*0.1*0.85</f>
        <v>3.2300000000000002E-2</v>
      </c>
      <c r="I18">
        <f>0.001*0.95*0.9*0.15</f>
        <v>1.2825E-4</v>
      </c>
      <c r="J18">
        <f>0.005*0.95*0.9*0.85</f>
        <v>3.6337499999999998E-3</v>
      </c>
    </row>
    <row r="19" spans="2:10">
      <c r="B19">
        <f>0.55*B18 + 0.003*(1-B18)</f>
        <v>3.4609489000000007E-2</v>
      </c>
      <c r="D19" s="20"/>
    </row>
    <row r="20" spans="2:10">
      <c r="B20">
        <f>0.85*0.15*0.1 + 0.75*0.1*0.85 + 0.2*0.9*0.15 + 0.35*0.9*0.85</f>
        <v>0.37124999999999997</v>
      </c>
      <c r="D20" s="20"/>
    </row>
    <row r="21" spans="2:10">
      <c r="B21">
        <f>0.8*B18 + 0.003*(1-B18)</f>
        <v>4.9056239000000008E-2</v>
      </c>
      <c r="D21" s="20"/>
    </row>
    <row r="22" spans="2:10">
      <c r="D22" s="20"/>
    </row>
    <row r="23" spans="2:10">
      <c r="B23">
        <f>+B6*B8+B7*B9+B19*B20+B21*(1-B20)</f>
        <v>0.43130308783712507</v>
      </c>
      <c r="D23" s="20"/>
    </row>
    <row r="24" spans="2:10">
      <c r="D24" s="20"/>
    </row>
    <row r="25" spans="2:10">
      <c r="B25">
        <f>0.55*B8*B20</f>
        <v>6.8351765625000005E-2</v>
      </c>
      <c r="D25" s="20"/>
    </row>
    <row r="26" spans="2:10">
      <c r="B26">
        <f>0.8*B8*(1-B20)</f>
        <v>0.16837925000000001</v>
      </c>
      <c r="D26" s="20"/>
    </row>
    <row r="27" spans="2:10">
      <c r="B27">
        <f>0.003*(1-B8)*B20</f>
        <v>7.4092218749999999E-4</v>
      </c>
      <c r="D27" s="20"/>
    </row>
    <row r="28" spans="2:10">
      <c r="B28">
        <f>0.2*(1-B8)*(1-B20)</f>
        <v>8.3655187500000006E-2</v>
      </c>
      <c r="D28" s="20"/>
    </row>
    <row r="29" spans="2:10">
      <c r="B29">
        <f>SUM(B25:B28)</f>
        <v>0.32112712531249998</v>
      </c>
      <c r="D29" s="20"/>
    </row>
    <row r="30" spans="2:10">
      <c r="D30" s="20"/>
    </row>
  </sheetData>
  <sheetCalcPr fullCalcOnLoad="1"/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Teoria</vt:lpstr>
      <vt:lpstr>Labs</vt:lpstr>
      <vt:lpstr>Sheet1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Denofrio</dc:creator>
  <cp:lastModifiedBy>Carlo Corrales</cp:lastModifiedBy>
  <cp:lastPrinted>2013-12-12T12:32:42Z</cp:lastPrinted>
  <dcterms:created xsi:type="dcterms:W3CDTF">2013-08-23T17:57:39Z</dcterms:created>
  <dcterms:modified xsi:type="dcterms:W3CDTF">2014-03-14T15:49:00Z</dcterms:modified>
</cp:coreProperties>
</file>