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220" yWindow="-1160" windowWidth="24920" windowHeight="14660" tabRatio="500"/>
  </bookViews>
  <sheets>
    <sheet name="ProyTesis" sheetId="1" r:id="rId1"/>
    <sheet name="EDA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40" i="2"/>
  <c r="Y40"/>
  <c r="AB40"/>
  <c r="M40"/>
  <c r="AF40"/>
  <c r="AG40"/>
  <c r="S39"/>
  <c r="Y39"/>
  <c r="AB39"/>
  <c r="M39"/>
  <c r="AF39"/>
  <c r="AG39"/>
  <c r="S38"/>
  <c r="Y38"/>
  <c r="AB38"/>
  <c r="M38"/>
  <c r="AF38"/>
  <c r="AG38"/>
  <c r="S24"/>
  <c r="Y24"/>
  <c r="AB24"/>
  <c r="M24"/>
  <c r="AF24"/>
  <c r="AG24"/>
  <c r="S23"/>
  <c r="Y23"/>
  <c r="AB23"/>
  <c r="M23"/>
  <c r="AF23"/>
  <c r="AG23"/>
  <c r="S22"/>
  <c r="Y22"/>
  <c r="AB22"/>
  <c r="M22"/>
  <c r="AF22"/>
  <c r="AG22"/>
  <c r="S21"/>
  <c r="Y21"/>
  <c r="AB21"/>
  <c r="M21"/>
  <c r="AF21"/>
  <c r="AG21"/>
  <c r="S20"/>
  <c r="Y20"/>
  <c r="AB20"/>
  <c r="M20"/>
  <c r="AF20"/>
  <c r="AG20"/>
  <c r="S19"/>
  <c r="Y19"/>
  <c r="AB19"/>
  <c r="M19"/>
  <c r="AF19"/>
  <c r="AG19"/>
  <c r="S18"/>
  <c r="Y18"/>
  <c r="AB18"/>
  <c r="M18"/>
  <c r="AF18"/>
  <c r="AG18"/>
  <c r="S10"/>
  <c r="Y10"/>
  <c r="AB10"/>
  <c r="M10"/>
  <c r="AF10"/>
  <c r="AG10"/>
  <c r="S8"/>
  <c r="Y8"/>
  <c r="AB8"/>
  <c r="M8"/>
  <c r="AF8"/>
  <c r="AG8"/>
  <c r="S6"/>
  <c r="Y6"/>
  <c r="AB6"/>
  <c r="M6"/>
  <c r="AF6"/>
  <c r="AG6"/>
  <c r="S3"/>
  <c r="Y3"/>
  <c r="AB3"/>
  <c r="M3"/>
  <c r="AF3"/>
  <c r="AG3"/>
  <c r="S37"/>
  <c r="Y37"/>
  <c r="AB37"/>
  <c r="M37"/>
  <c r="AF37"/>
  <c r="AG37"/>
  <c r="S36"/>
  <c r="Y36"/>
  <c r="AB36"/>
  <c r="M36"/>
  <c r="AF36"/>
  <c r="S35"/>
  <c r="Y35"/>
  <c r="AB35"/>
  <c r="M35"/>
  <c r="AF35"/>
  <c r="AG35"/>
  <c r="S34"/>
  <c r="Y34"/>
  <c r="AB34"/>
  <c r="M34"/>
  <c r="AF34"/>
  <c r="AG34"/>
  <c r="S33"/>
  <c r="Y33"/>
  <c r="AB33"/>
  <c r="M33"/>
  <c r="AF33"/>
  <c r="AG33"/>
  <c r="S32"/>
  <c r="Y32"/>
  <c r="AB32"/>
  <c r="M32"/>
  <c r="AF32"/>
  <c r="AG32"/>
  <c r="S31"/>
  <c r="Y31"/>
  <c r="AB31"/>
  <c r="M31"/>
  <c r="AF31"/>
  <c r="AG31"/>
  <c r="S30"/>
  <c r="Y30"/>
  <c r="AB30"/>
  <c r="M30"/>
  <c r="AF30"/>
  <c r="AG30"/>
  <c r="S29"/>
  <c r="Y29"/>
  <c r="AB29"/>
  <c r="M29"/>
  <c r="AF29"/>
  <c r="AG29"/>
  <c r="S28"/>
  <c r="Y28"/>
  <c r="AB28"/>
  <c r="M28"/>
  <c r="AF28"/>
  <c r="S27"/>
  <c r="Y27"/>
  <c r="AB27"/>
  <c r="M27"/>
  <c r="AF27"/>
  <c r="AG27"/>
  <c r="S26"/>
  <c r="Y26"/>
  <c r="AB26"/>
  <c r="M26"/>
  <c r="AF26"/>
  <c r="AG26"/>
  <c r="S25"/>
  <c r="Y25"/>
  <c r="AB25"/>
  <c r="M25"/>
  <c r="AF25"/>
  <c r="AG25"/>
  <c r="S17"/>
  <c r="Y17"/>
  <c r="AB17"/>
  <c r="M17"/>
  <c r="AF17"/>
  <c r="S16"/>
  <c r="Y16"/>
  <c r="AB16"/>
  <c r="M16"/>
  <c r="AF16"/>
  <c r="AG16"/>
  <c r="S15"/>
  <c r="Y15"/>
  <c r="AB15"/>
  <c r="M15"/>
  <c r="AF15"/>
  <c r="AG15"/>
  <c r="S14"/>
  <c r="Y14"/>
  <c r="AB14"/>
  <c r="M14"/>
  <c r="AF14"/>
  <c r="AG14"/>
  <c r="S13"/>
  <c r="Y13"/>
  <c r="AB13"/>
  <c r="M13"/>
  <c r="AF13"/>
  <c r="AG13"/>
  <c r="S12"/>
  <c r="Y12"/>
  <c r="AB12"/>
  <c r="M12"/>
  <c r="AF12"/>
  <c r="AG12"/>
  <c r="S11"/>
  <c r="Y11"/>
  <c r="AB11"/>
  <c r="M11"/>
  <c r="AF11"/>
  <c r="AG11"/>
  <c r="S9"/>
  <c r="Y9"/>
  <c r="AB9"/>
  <c r="M9"/>
  <c r="AF9"/>
  <c r="AG9"/>
  <c r="S7"/>
  <c r="Y7"/>
  <c r="AB7"/>
  <c r="M7"/>
  <c r="AF7"/>
  <c r="AG7"/>
  <c r="S5"/>
  <c r="Y5"/>
  <c r="AB5"/>
  <c r="M5"/>
  <c r="AF5"/>
  <c r="AG5"/>
  <c r="S4"/>
  <c r="Y4"/>
  <c r="AB4"/>
  <c r="M4"/>
  <c r="AF4"/>
  <c r="M41"/>
  <c r="AB41"/>
  <c r="AF41"/>
  <c r="T19" i="1"/>
  <c r="Y19"/>
  <c r="AB19"/>
  <c r="Y30"/>
  <c r="Y29"/>
  <c r="Y28"/>
  <c r="Y27"/>
  <c r="Y26"/>
  <c r="Y25"/>
  <c r="Y24"/>
  <c r="Y23"/>
  <c r="Y22"/>
  <c r="Y21"/>
  <c r="Y20"/>
  <c r="Y18"/>
  <c r="Y17"/>
  <c r="Y16"/>
  <c r="Y15"/>
  <c r="Y14"/>
  <c r="Y13"/>
  <c r="Y12"/>
  <c r="Y11"/>
  <c r="Y10"/>
  <c r="Y9"/>
  <c r="Y8"/>
  <c r="Y7"/>
  <c r="Y6"/>
  <c r="Y5"/>
  <c r="Y4"/>
  <c r="Y3"/>
  <c r="AB31"/>
  <c r="T30"/>
  <c r="AB30"/>
  <c r="T29"/>
  <c r="AB29"/>
  <c r="T28"/>
  <c r="AB28"/>
  <c r="T27"/>
  <c r="AB27"/>
  <c r="T26"/>
  <c r="AB26"/>
  <c r="T25"/>
  <c r="AB25"/>
  <c r="T24"/>
  <c r="AB24"/>
  <c r="T23"/>
  <c r="AB23"/>
  <c r="T22"/>
  <c r="AB22"/>
  <c r="T21"/>
  <c r="AB21"/>
  <c r="T20"/>
  <c r="AB20"/>
  <c r="T18"/>
  <c r="AB18"/>
  <c r="T17"/>
  <c r="AB17"/>
  <c r="T16"/>
  <c r="AB16"/>
  <c r="T15"/>
  <c r="AB15"/>
  <c r="T14"/>
  <c r="AB14"/>
  <c r="T13"/>
  <c r="AB13"/>
  <c r="T12"/>
  <c r="AB12"/>
  <c r="T11"/>
  <c r="AB11"/>
  <c r="T10"/>
  <c r="AB10"/>
  <c r="AB9"/>
  <c r="T8"/>
  <c r="AB8"/>
  <c r="T7"/>
  <c r="AB7"/>
  <c r="T6"/>
  <c r="AB6"/>
  <c r="T5"/>
  <c r="AB5"/>
  <c r="T4"/>
  <c r="AB4"/>
  <c r="T3"/>
  <c r="AB3"/>
</calcChain>
</file>

<file path=xl/sharedStrings.xml><?xml version="1.0" encoding="utf-8"?>
<sst xmlns="http://schemas.openxmlformats.org/spreadsheetml/2006/main" count="415" uniqueCount="205">
  <si>
    <t>Maraza Itomacedo, Diego</t>
    <phoneticPr fontId="8" type="noConversion"/>
  </si>
  <si>
    <t>Hancco Medina, Wilder Ivan</t>
    <phoneticPr fontId="8" type="noConversion"/>
  </si>
  <si>
    <t>Cruz Rojas, Richard Antony</t>
    <phoneticPr fontId="8" type="noConversion"/>
  </si>
  <si>
    <t>Orihuela Trujillo, Willian Eduardo</t>
    <phoneticPr fontId="8" type="noConversion"/>
  </si>
  <si>
    <t>Identificación de covers de música en BigData usando hashing modificado</t>
    <phoneticPr fontId="8" type="noConversion"/>
  </si>
  <si>
    <t>Diseño de una arquitectura multiplataforma interactiva móvil en la nube para la promoción de destinos turísticos, caso: Cañon del Colca - Arequipa</t>
    <phoneticPr fontId="8" type="noConversion"/>
  </si>
  <si>
    <t>Agente pedagógico virtual para el aprendizaje del idioma quechua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</si>
  <si>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</si>
  <si>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</si>
  <si>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</si>
  <si>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</si>
  <si>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</si>
  <si>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</si>
  <si>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Flores Coníslla, Michael</t>
    <phoneticPr fontId="8" type="noConversion"/>
  </si>
  <si>
    <t>T</t>
    <phoneticPr fontId="8" type="noConversion"/>
  </si>
  <si>
    <t>T</t>
    <phoneticPr fontId="8" type="noConversion"/>
  </si>
  <si>
    <t>Clases2</t>
    <phoneticPr fontId="8" type="noConversion"/>
  </si>
  <si>
    <t>Clases3</t>
    <phoneticPr fontId="8" type="noConversion"/>
  </si>
  <si>
    <t>Uraccahua Barrios, Heber</t>
    <phoneticPr fontId="8" type="noConversion"/>
  </si>
  <si>
    <t xml:space="preserve">Salazar Taco, Mario </t>
    <phoneticPr fontId="8" type="noConversion"/>
  </si>
  <si>
    <t>Begazo Barrios, Richard</t>
    <phoneticPr fontId="8" type="noConversion"/>
  </si>
  <si>
    <t>Modelo neurodifuso para analizar riesgos en conexiones de redes WLAN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</si>
  <si>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</si>
  <si>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</si>
  <si>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</si>
  <si>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</si>
  <si>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</si>
  <si>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T</t>
    <phoneticPr fontId="8" type="noConversion"/>
  </si>
  <si>
    <t>T</t>
    <phoneticPr fontId="8" type="noConversion"/>
  </si>
  <si>
    <t>T</t>
    <phoneticPr fontId="8" type="noConversion"/>
  </si>
  <si>
    <t>E</t>
    <phoneticPr fontId="8" type="noConversion"/>
  </si>
  <si>
    <t>Ruta óptima para usuario en una red de transporte público usando ant colony o poda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</si>
  <si>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</si>
  <si>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</si>
  <si>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</si>
  <si>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T</t>
    <phoneticPr fontId="8" type="noConversion"/>
  </si>
  <si>
    <t>T</t>
    <phoneticPr fontId="8" type="noConversion"/>
  </si>
  <si>
    <t>T</t>
    <phoneticPr fontId="8" type="noConversion"/>
  </si>
  <si>
    <t>Lab3</t>
    <phoneticPr fontId="8" type="noConversion"/>
  </si>
  <si>
    <t>Clases4</t>
    <phoneticPr fontId="8" type="noConversion"/>
  </si>
  <si>
    <t>P</t>
    <phoneticPr fontId="8" type="noConversion"/>
  </si>
  <si>
    <t>Ingeniería Software - Mejora de procesos - Implementación de Basic Profile en una empresa - implementación de una herramienta</t>
    <phoneticPr fontId="8" type="noConversion"/>
  </si>
  <si>
    <t>Tema</t>
    <phoneticPr fontId="8" type="noConversion"/>
  </si>
  <si>
    <t>Nro paper</t>
    <phoneticPr fontId="8" type="noConversion"/>
  </si>
  <si>
    <t>Yauri Ituccayasi, Alba Liliana</t>
    <phoneticPr fontId="8" type="noConversion"/>
  </si>
  <si>
    <t>Vilca Chusi, Lisbet</t>
    <phoneticPr fontId="8" type="noConversion"/>
  </si>
  <si>
    <t>Medina Vargas, Mayra Morelia</t>
    <phoneticPr fontId="8" type="noConversion"/>
  </si>
  <si>
    <t>Mayta Rosas, Milagros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</si>
  <si>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</si>
  <si>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</si>
  <si>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</si>
  <si>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</si>
  <si>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EXAM2</t>
    <phoneticPr fontId="8" type="noConversion"/>
  </si>
  <si>
    <t>PROM</t>
    <phoneticPr fontId="8" type="noConversion"/>
  </si>
  <si>
    <t>PROM CLASE</t>
    <phoneticPr fontId="8" type="noConversion"/>
  </si>
  <si>
    <t>a los q no tienen nota, no pasa nada</t>
    <phoneticPr fontId="8" type="noConversion"/>
  </si>
  <si>
    <t>EMAILS</t>
    <phoneticPr fontId="8" type="noConversion"/>
  </si>
  <si>
    <t>ASIST</t>
    <phoneticPr fontId="8" type="noConversion"/>
  </si>
  <si>
    <t>Choquegonza Rodriguez, Roy</t>
    <phoneticPr fontId="8" type="noConversion"/>
  </si>
  <si>
    <t>Oral2</t>
    <phoneticPr fontId="8" type="noConversion"/>
  </si>
  <si>
    <t>Oral1</t>
    <phoneticPr fontId="8" type="noConversion"/>
  </si>
  <si>
    <t>Control Automático para juego de defensa de Torres WarCraft III usando redes neuronales perceptron multicapa y algoritmos genéticos</t>
    <phoneticPr fontId="8" type="noConversion"/>
  </si>
  <si>
    <t>Herrera Muñoz, Piera Antonella</t>
    <phoneticPr fontId="8" type="noConversion"/>
  </si>
  <si>
    <t>Quispe Chipana, Lenin Fausto</t>
    <phoneticPr fontId="8" type="noConversion"/>
  </si>
  <si>
    <t>Calcina Quispe, Jonathan</t>
    <phoneticPr fontId="8" type="noConversion"/>
  </si>
  <si>
    <t>Herramienta para automatizar el proceso de verificación de estandarización de programas Cobol batch</t>
    <phoneticPr fontId="8" type="noConversion"/>
  </si>
  <si>
    <t>mail1</t>
    <phoneticPr fontId="8" type="noConversion"/>
  </si>
  <si>
    <t>Ticona Larico, Jose Abel</t>
    <phoneticPr fontId="8" type="noConversion"/>
  </si>
  <si>
    <t>Nuñez Huamani, Yuber</t>
    <phoneticPr fontId="8" type="noConversion"/>
  </si>
  <si>
    <t>mail2</t>
    <phoneticPr fontId="8" type="noConversion"/>
  </si>
  <si>
    <t>Clases1</t>
    <phoneticPr fontId="8" type="noConversion"/>
  </si>
  <si>
    <t>Laura Pilco, Jhairo Octavio</t>
    <phoneticPr fontId="8" type="noConversion"/>
  </si>
  <si>
    <t xml:space="preserve">Apaza Apaza, Karen </t>
    <phoneticPr fontId="8" type="noConversion"/>
  </si>
  <si>
    <t>Soto Ninasivincha, Oliver</t>
    <phoneticPr fontId="8" type="noConversion"/>
  </si>
  <si>
    <t>Holgado Huacho, Lizeth</t>
    <phoneticPr fontId="8" type="noConversion"/>
  </si>
  <si>
    <t>Cañazaca Mamani, Alan</t>
    <phoneticPr fontId="8" type="noConversion"/>
  </si>
  <si>
    <t>Sisniegues Oblitas, Jorge</t>
    <phoneticPr fontId="8" type="noConversion"/>
  </si>
  <si>
    <t>Ripas Mamani, Roger Dante</t>
    <phoneticPr fontId="8" type="noConversion"/>
  </si>
  <si>
    <t>Arapa Trelles, Ali David</t>
    <phoneticPr fontId="8" type="noConversion"/>
  </si>
  <si>
    <t>Detección de fuego en secuencias de video</t>
    <phoneticPr fontId="8" type="noConversion"/>
  </si>
  <si>
    <t>Torres Aguilar, Alison</t>
    <phoneticPr fontId="8" type="noConversion"/>
  </si>
  <si>
    <t>Belizario Sucapuca, Eric</t>
    <phoneticPr fontId="8" type="noConversion"/>
  </si>
  <si>
    <t>Calla Mamani, Roger</t>
    <phoneticPr fontId="8" type="noConversion"/>
  </si>
  <si>
    <t>Diaz Velazco, Paul</t>
    <phoneticPr fontId="8" type="noConversion"/>
  </si>
  <si>
    <t>Mayhua Tijera, Christian</t>
    <phoneticPr fontId="8" type="noConversion"/>
  </si>
  <si>
    <t>Lope Cala, Ludwin</t>
    <phoneticPr fontId="8" type="noConversion"/>
  </si>
  <si>
    <t>Sistema de mejora del estado emocional y físico de una persona mediante lógica difusa - Sistema experto con modelo de cadenas de markov oculto para determinar perfiles criminológicos basado en el test de Luscher y variables socio-criminologicas</t>
    <phoneticPr fontId="8" type="noConversion"/>
  </si>
  <si>
    <t>Huallata Choquetaipe, Donny</t>
    <phoneticPr fontId="8" type="noConversion"/>
  </si>
  <si>
    <t>P</t>
    <phoneticPr fontId="8" type="noConversion"/>
  </si>
  <si>
    <t>P</t>
    <phoneticPr fontId="8" type="noConversion"/>
  </si>
  <si>
    <t>EXPO1</t>
    <phoneticPr fontId="8" type="noConversion"/>
  </si>
  <si>
    <t>Reestructuración de contenido en offline web catching.  Reducción del tiempo de carga de una web page basado en la reestructuración de contenido web</t>
    <phoneticPr fontId="8" type="noConversion"/>
  </si>
  <si>
    <t>E</t>
    <phoneticPr fontId="8" type="noConversion"/>
  </si>
  <si>
    <t>Quispe Barraza, Jhilver Eloy</t>
    <phoneticPr fontId="8" type="noConversion"/>
  </si>
  <si>
    <t>Pucho Chuquicaña, José</t>
    <phoneticPr fontId="8" type="noConversion"/>
  </si>
  <si>
    <t>Condori Mamani, Arnold</t>
    <phoneticPr fontId="8" type="noConversion"/>
  </si>
  <si>
    <t>Ancocallo Infa, Hilmar</t>
    <phoneticPr fontId="8" type="noConversion"/>
  </si>
  <si>
    <t>PROM Mails</t>
    <phoneticPr fontId="8" type="noConversion"/>
  </si>
  <si>
    <t>mail5</t>
    <phoneticPr fontId="8" type="noConversion"/>
  </si>
  <si>
    <t>PROM</t>
    <phoneticPr fontId="8" type="noConversion"/>
  </si>
  <si>
    <t>mail6</t>
    <phoneticPr fontId="8" type="noConversion"/>
  </si>
  <si>
    <t>APLAZ</t>
    <phoneticPr fontId="8" type="noConversion"/>
  </si>
  <si>
    <t>Cárdenas Soria, Rocio Patricia</t>
    <phoneticPr fontId="8" type="noConversion"/>
  </si>
  <si>
    <t>Arquitecuras de Deep learning para el reconocimiento de objetos genéricos 2D</t>
    <phoneticPr fontId="8" type="noConversion"/>
  </si>
  <si>
    <t>T</t>
    <phoneticPr fontId="8" type="noConversion"/>
  </si>
  <si>
    <t>T</t>
    <phoneticPr fontId="8" type="noConversion"/>
  </si>
  <si>
    <t>Trab1</t>
    <phoneticPr fontId="8" type="noConversion"/>
  </si>
  <si>
    <t>Trab2</t>
    <phoneticPr fontId="8" type="noConversion"/>
  </si>
  <si>
    <t>Trab3</t>
    <phoneticPr fontId="8" type="noConversion"/>
  </si>
  <si>
    <t>Trab4</t>
    <phoneticPr fontId="8" type="noConversion"/>
  </si>
  <si>
    <t>Yapu Chaina, Marisela</t>
    <phoneticPr fontId="8" type="noConversion"/>
  </si>
  <si>
    <t>Estimación de medidas en el grano de café para la automatización de clasificación por malla</t>
    <phoneticPr fontId="8" type="noConversion"/>
  </si>
  <si>
    <t>Reconocimiento de firmas en manuscritos mediante ladimensión fractal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</si>
  <si>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</si>
  <si>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</si>
  <si>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</si>
  <si>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</si>
  <si>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</si>
  <si>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Ampuero Cutty, Diego Alonso</t>
    <phoneticPr fontId="8" type="noConversion"/>
  </si>
  <si>
    <t>Ticona Bejarano, Alex Daniel</t>
    <phoneticPr fontId="8" type="noConversion"/>
  </si>
  <si>
    <t>Huittoccollo Quispe, David</t>
    <phoneticPr fontId="8" type="noConversion"/>
  </si>
  <si>
    <t>Arce Apaza, Robert</t>
    <phoneticPr fontId="8" type="noConversion"/>
  </si>
  <si>
    <t>Tipo Parillo, Amarilis</t>
    <phoneticPr fontId="8" type="noConversion"/>
  </si>
  <si>
    <t>Chambi Pacompia, Ximena</t>
    <phoneticPr fontId="8" type="noConversion"/>
  </si>
  <si>
    <t>Tanco Corrales, Esthephany</t>
    <phoneticPr fontId="8" type="noConversion"/>
  </si>
  <si>
    <t>Imata Sumire, Adeluz</t>
    <phoneticPr fontId="8" type="noConversion"/>
  </si>
  <si>
    <t>Pauca Quispe, Diana Carolina</t>
    <phoneticPr fontId="8" type="noConversion"/>
  </si>
  <si>
    <t>Huaccha Mayta, Cecilia (delegada)</t>
    <phoneticPr fontId="8" type="noConversion"/>
  </si>
  <si>
    <t>Ccoa Huahuacondori, Jesus</t>
    <phoneticPr fontId="8" type="noConversion"/>
  </si>
  <si>
    <t>Prado Cussi, Daniel Augusto</t>
    <phoneticPr fontId="8" type="noConversion"/>
  </si>
  <si>
    <t>Romero Chipana, Omar Cristhian</t>
    <phoneticPr fontId="8" type="noConversion"/>
  </si>
  <si>
    <t>Apaza Bolivar, Miguel Angel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</si>
  <si>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</si>
  <si>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</si>
  <si>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</si>
  <si>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</si>
  <si>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Ccorahua Meza, Hernan</t>
    <phoneticPr fontId="8" type="noConversion"/>
  </si>
  <si>
    <t>P</t>
    <phoneticPr fontId="8" type="noConversion"/>
  </si>
  <si>
    <t>P</t>
    <phoneticPr fontId="8" type="noConversion"/>
  </si>
  <si>
    <t>Lab1</t>
    <phoneticPr fontId="8" type="noConversion"/>
  </si>
  <si>
    <t>Lab2</t>
    <phoneticPr fontId="8" type="noConversion"/>
  </si>
  <si>
    <t>Modelo de sistema de robot movil para la manipulación de recipientes con sustancias tóxicas e infecciosas</t>
    <phoneticPr fontId="8" type="noConversion"/>
  </si>
  <si>
    <t>Casos de estudio para sistema de monitoreo a infantes situaciones de riesgo en piscinas.</t>
    <phoneticPr fontId="8" type="noConversion"/>
  </si>
  <si>
    <t>Talavera Diaz, Henry</t>
    <phoneticPr fontId="8" type="noConversion"/>
  </si>
  <si>
    <t>Sapacayo Garcia, Felipe</t>
    <phoneticPr fontId="8" type="noConversion"/>
  </si>
  <si>
    <t>Aguilar Uñapilco, Julio Cesar</t>
    <phoneticPr fontId="8" type="noConversion"/>
  </si>
  <si>
    <t>Choquehuanca Peraltilla, Angel Ivan</t>
    <phoneticPr fontId="8" type="noConversion"/>
  </si>
  <si>
    <t>Gomez Bobadilla, Julio</t>
    <phoneticPr fontId="8" type="noConversion"/>
  </si>
  <si>
    <t>Paucar Nuñez, Joseph Clinthon</t>
    <phoneticPr fontId="8" type="noConversion"/>
  </si>
  <si>
    <t>Rodrigo Coaquira, Edward Paul</t>
    <phoneticPr fontId="8" type="noConversion"/>
  </si>
  <si>
    <t>Vicente Gallegos, Julio Cesar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</si>
  <si>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</si>
  <si>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</si>
  <si>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</si>
  <si>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T</t>
    <phoneticPr fontId="8" type="noConversion"/>
  </si>
  <si>
    <t>Flores Choque, Armando</t>
    <phoneticPr fontId="8" type="noConversion"/>
  </si>
  <si>
    <t>Telles Mendoza, Elvis</t>
    <phoneticPr fontId="8" type="noConversion"/>
  </si>
  <si>
    <t>Llano Barsaya, Juan Manuel</t>
    <phoneticPr fontId="8" type="noConversion"/>
  </si>
  <si>
    <t>Abril Noñuncay, Christian</t>
    <phoneticPr fontId="8" type="noConversion"/>
  </si>
  <si>
    <t>Aplicación de algoritmos evolutivo.  Detección de actividades sospechosas en situaciones de peligro en secuencias de video (patrones)</t>
    <phoneticPr fontId="8" type="noConversion"/>
  </si>
  <si>
    <t>Clasificador automático de género musical:   MFCC y SVM - Usar un nuevo kernel</t>
    <phoneticPr fontId="8" type="noConversion"/>
  </si>
  <si>
    <t>15 -   14:20</t>
    <phoneticPr fontId="8" type="noConversion"/>
  </si>
  <si>
    <t>17 - 10:10</t>
    <phoneticPr fontId="8" type="noConversion"/>
  </si>
  <si>
    <t>18 - 10:25</t>
    <phoneticPr fontId="8" type="noConversion"/>
  </si>
  <si>
    <t>Reconocimiento automática del habla - Modelo robusto para la representación de voz - extraccion de características basadas en energia</t>
    <phoneticPr fontId="8" type="noConversion"/>
  </si>
  <si>
    <t>19 - 10:50</t>
    <phoneticPr fontId="8" type="noConversion"/>
  </si>
  <si>
    <t>20 - 11:08</t>
    <phoneticPr fontId="8" type="noConversion"/>
  </si>
  <si>
    <t>21 - 11:20</t>
    <phoneticPr fontId="8" type="noConversion"/>
  </si>
  <si>
    <t>22 - 11:40</t>
    <phoneticPr fontId="8" type="noConversion"/>
  </si>
  <si>
    <t>Incorporacion de psicología social en la etapa de elicitacion de requerimientos al grupo de testers - Implantar Devops en Pymes financieras</t>
    <phoneticPr fontId="8" type="noConversion"/>
  </si>
  <si>
    <t>Reconocimiento de manuscritos OCR y traductor. Y RN. Proyección de sombras sobre mapas de bordes modificados</t>
    <phoneticPr fontId="8" type="noConversion"/>
  </si>
  <si>
    <t>Procesamiento de imágenes radiográficas usando matemática morfológica -imágenes angiográficas retinales</t>
    <phoneticPr fontId="8" type="noConversion"/>
  </si>
  <si>
    <t>T</t>
    <phoneticPr fontId="8" type="noConversion"/>
  </si>
  <si>
    <t>T</t>
    <phoneticPr fontId="8" type="noConversion"/>
  </si>
  <si>
    <t>EXAM1</t>
    <phoneticPr fontId="8" type="noConversion"/>
  </si>
  <si>
    <t>P</t>
    <phoneticPr fontId="8" type="noConversion"/>
  </si>
  <si>
    <t>P</t>
    <phoneticPr fontId="8" type="noConversion"/>
  </si>
  <si>
    <t>Oral3</t>
    <phoneticPr fontId="8" type="noConversion"/>
  </si>
  <si>
    <t>mail3</t>
    <phoneticPr fontId="8" type="noConversion"/>
  </si>
  <si>
    <t>mail4</t>
    <phoneticPr fontId="8" type="noConversion"/>
  </si>
  <si>
    <t>EXPO FINAL</t>
    <phoneticPr fontId="8" type="noConversion"/>
  </si>
  <si>
    <t>Nro pap resumen</t>
    <phoneticPr fontId="8" type="noConversion"/>
  </si>
  <si>
    <t>F</t>
    <phoneticPr fontId="8" type="noConversion"/>
  </si>
  <si>
    <t>Sistema multibiométrico usando smartphones - voz y rostro</t>
    <phoneticPr fontId="8" type="noConversion"/>
  </si>
  <si>
    <t>T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</si>
  <si>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</si>
  <si>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</si>
  <si>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</si>
  <si>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</si>
  <si>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Realidad Aumentada - reconstruccion de escenas 3D a partir de 2D en escala de grises.  (ecualizacion de histogramas)</t>
    <phoneticPr fontId="8" type="noConversion"/>
  </si>
  <si>
    <t>F</t>
    <phoneticPr fontId="8" type="noConversion"/>
  </si>
  <si>
    <t>Composición musical basada en algoritmos genéticos</t>
    <phoneticPr fontId="8" type="noConversion"/>
  </si>
  <si>
    <t>Clases5</t>
    <phoneticPr fontId="8" type="noConversion"/>
  </si>
  <si>
    <t>Lab5</t>
    <phoneticPr fontId="8" type="noConversion"/>
  </si>
  <si>
    <t>PromClases</t>
    <phoneticPr fontId="8" type="noConversion"/>
  </si>
  <si>
    <t>Trab5</t>
    <phoneticPr fontId="8" type="noConversion"/>
  </si>
  <si>
    <t>PromTrabs</t>
    <phoneticPr fontId="8" type="noConversion"/>
  </si>
  <si>
    <t>PromLabs</t>
    <phoneticPr fontId="8" type="noConversion"/>
  </si>
  <si>
    <t>Orden</t>
    <phoneticPr fontId="8" type="noConversion"/>
  </si>
  <si>
    <t>TrabFinA</t>
    <phoneticPr fontId="8" type="noConversion"/>
  </si>
  <si>
    <t>TrabFinB</t>
    <phoneticPr fontId="8" type="noConversion"/>
  </si>
  <si>
    <t xml:space="preserve">Lógica rebatible para sistemas multiagentes aplicado a la Robocup rescue simulation </t>
    <phoneticPr fontId="8" type="noConversion"/>
  </si>
  <si>
    <t>FJ</t>
    <phoneticPr fontId="8" type="noConversion"/>
  </si>
  <si>
    <t>Procesamiento y estrategia para una flota de robots cooperativos</t>
    <phoneticPr fontId="8" type="noConversion"/>
  </si>
  <si>
    <t>Sistema para detección de defectos en superficies en Manzanas</t>
    <phoneticPr fontId="8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</si>
</sst>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1"/>
      <name val="Verdana"/>
    </font>
    <font>
      <b/>
      <sz val="11"/>
      <name val="Verdana"/>
    </font>
    <font>
      <i/>
      <sz val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0" xfId="0" applyFont="1"/>
    <xf numFmtId="0" fontId="6" fillId="0" borderId="0" xfId="0" applyFont="1"/>
    <xf numFmtId="9" fontId="0" fillId="0" borderId="0" xfId="0" applyNumberFormat="1"/>
    <xf numFmtId="0" fontId="4" fillId="0" borderId="0" xfId="0" applyFont="1"/>
    <xf numFmtId="0" fontId="3" fillId="0" borderId="0" xfId="0" applyFont="1"/>
    <xf numFmtId="0" fontId="0" fillId="3" borderId="0" xfId="0" applyFill="1"/>
    <xf numFmtId="0" fontId="7" fillId="3" borderId="0" xfId="0" applyFont="1" applyFill="1"/>
    <xf numFmtId="164" fontId="6" fillId="3" borderId="0" xfId="0" applyNumberFormat="1" applyFont="1" applyFill="1"/>
    <xf numFmtId="164" fontId="0" fillId="3" borderId="0" xfId="0" applyNumberFormat="1" applyFill="1"/>
    <xf numFmtId="164" fontId="6" fillId="2" borderId="0" xfId="0" applyNumberFormat="1" applyFont="1" applyFill="1"/>
    <xf numFmtId="164" fontId="0" fillId="2" borderId="0" xfId="0" applyNumberFormat="1" applyFill="1"/>
    <xf numFmtId="164" fontId="5" fillId="2" borderId="0" xfId="0" applyNumberFormat="1" applyFont="1" applyFill="1"/>
    <xf numFmtId="0" fontId="1" fillId="0" borderId="0" xfId="0" applyFont="1"/>
    <xf numFmtId="0" fontId="2" fillId="0" borderId="0" xfId="0" applyFont="1"/>
    <xf numFmtId="164" fontId="2" fillId="2" borderId="0" xfId="0" applyNumberFormat="1" applyFont="1" applyFill="1"/>
    <xf numFmtId="164" fontId="2" fillId="3" borderId="0" xfId="0" applyNumberFormat="1" applyFont="1" applyFill="1"/>
    <xf numFmtId="164" fontId="3" fillId="2" borderId="0" xfId="0" applyNumberFormat="1" applyFont="1" applyFill="1"/>
    <xf numFmtId="2" fontId="0" fillId="0" borderId="0" xfId="0" applyNumberFormat="1"/>
    <xf numFmtId="2" fontId="2" fillId="0" borderId="0" xfId="0" applyNumberFormat="1" applyFont="1"/>
    <xf numFmtId="2" fontId="1" fillId="4" borderId="0" xfId="0" applyNumberFormat="1" applyFont="1" applyFill="1"/>
    <xf numFmtId="2" fontId="0" fillId="4" borderId="0" xfId="0" applyNumberFormat="1" applyFill="1"/>
    <xf numFmtId="2" fontId="2" fillId="4" borderId="0" xfId="0" applyNumberFormat="1" applyFont="1" applyFill="1"/>
    <xf numFmtId="0" fontId="2" fillId="3" borderId="0" xfId="0" applyFont="1" applyFill="1"/>
    <xf numFmtId="2" fontId="9" fillId="5" borderId="0" xfId="0" applyNumberFormat="1" applyFont="1" applyFill="1"/>
    <xf numFmtId="2" fontId="10" fillId="5" borderId="0" xfId="0" applyNumberFormat="1" applyFont="1" applyFill="1"/>
    <xf numFmtId="2" fontId="11" fillId="5" borderId="0" xfId="0" applyNumberFormat="1" applyFont="1" applyFill="1"/>
    <xf numFmtId="164" fontId="0" fillId="0" borderId="0" xfId="0" applyNumberFormat="1"/>
    <xf numFmtId="164" fontId="7" fillId="0" borderId="0" xfId="0" applyNumberFormat="1" applyFont="1"/>
    <xf numFmtId="164" fontId="6" fillId="2" borderId="0" xfId="0" applyNumberFormat="1" applyFont="1" applyFill="1"/>
    <xf numFmtId="164" fontId="0" fillId="2" borderId="0" xfId="0" applyNumberFormat="1" applyFill="1"/>
    <xf numFmtId="164" fontId="2" fillId="2" borderId="0" xfId="0" applyNumberFormat="1" applyFont="1" applyFill="1"/>
    <xf numFmtId="20" fontId="0" fillId="3" borderId="0" xfId="0" applyNumberFormat="1" applyFill="1"/>
    <xf numFmtId="164" fontId="0" fillId="0" borderId="0" xfId="0" applyNumberFormat="1" applyFill="1"/>
    <xf numFmtId="164" fontId="7" fillId="0" borderId="0" xfId="0" applyNumberFormat="1" applyFont="1" applyFill="1"/>
    <xf numFmtId="16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31"/>
  <sheetViews>
    <sheetView tabSelected="1" workbookViewId="0">
      <selection activeCell="AA23" sqref="AA23"/>
    </sheetView>
  </sheetViews>
  <sheetFormatPr baseColWidth="10" defaultRowHeight="14"/>
  <cols>
    <col min="1" max="1" width="3" bestFit="1" customWidth="1"/>
    <col min="2" max="2" width="21.140625" customWidth="1"/>
    <col min="3" max="3" width="22.85546875" customWidth="1"/>
    <col min="4" max="4" width="6.140625" customWidth="1"/>
    <col min="5" max="5" width="9.85546875" customWidth="1"/>
    <col min="6" max="7" width="5.5703125" bestFit="1" customWidth="1"/>
    <col min="8" max="9" width="5.42578125" bestFit="1" customWidth="1"/>
    <col min="10" max="10" width="1.85546875" customWidth="1"/>
    <col min="11" max="12" width="1.85546875" bestFit="1" customWidth="1"/>
    <col min="13" max="13" width="1.85546875" customWidth="1"/>
    <col min="14" max="14" width="5.5703125" bestFit="1" customWidth="1"/>
    <col min="15" max="15" width="5.7109375" customWidth="1"/>
    <col min="16" max="16" width="1.85546875" bestFit="1" customWidth="1"/>
    <col min="17" max="19" width="1.85546875" customWidth="1"/>
    <col min="20" max="20" width="6" style="33" bestFit="1" customWidth="1"/>
    <col min="21" max="21" width="5.42578125" bestFit="1" customWidth="1"/>
    <col min="22" max="22" width="5.5703125" bestFit="1" customWidth="1"/>
    <col min="23" max="24" width="5.5703125" customWidth="1"/>
    <col min="25" max="25" width="10.7109375" style="27"/>
    <col min="26" max="26" width="0.7109375" style="6" customWidth="1"/>
    <col min="27" max="27" width="9.85546875" customWidth="1"/>
    <col min="28" max="28" width="9.140625" style="24" customWidth="1"/>
  </cols>
  <sheetData>
    <row r="1" spans="1:28">
      <c r="F1">
        <v>3</v>
      </c>
      <c r="G1">
        <v>3</v>
      </c>
      <c r="H1" s="3">
        <v>0.02</v>
      </c>
      <c r="I1" s="3">
        <v>0.01</v>
      </c>
      <c r="N1">
        <v>3</v>
      </c>
      <c r="O1" s="3">
        <v>0.05</v>
      </c>
      <c r="U1" s="3">
        <v>0.03</v>
      </c>
      <c r="V1">
        <v>3</v>
      </c>
      <c r="W1">
        <v>3</v>
      </c>
      <c r="X1">
        <v>3</v>
      </c>
    </row>
    <row r="2" spans="1:28" s="1" customFormat="1">
      <c r="C2" s="1" t="s">
        <v>42</v>
      </c>
      <c r="D2" s="1" t="s">
        <v>43</v>
      </c>
      <c r="E2" s="1" t="s">
        <v>181</v>
      </c>
      <c r="F2" s="1" t="s">
        <v>66</v>
      </c>
      <c r="G2" s="1" t="s">
        <v>69</v>
      </c>
      <c r="H2" s="1" t="s">
        <v>60</v>
      </c>
      <c r="I2" s="1" t="s">
        <v>59</v>
      </c>
      <c r="N2" s="1" t="s">
        <v>178</v>
      </c>
      <c r="O2" s="1" t="s">
        <v>90</v>
      </c>
      <c r="T2" s="34" t="s">
        <v>57</v>
      </c>
      <c r="U2" s="1" t="s">
        <v>177</v>
      </c>
      <c r="V2" s="1" t="s">
        <v>179</v>
      </c>
      <c r="W2" s="1" t="s">
        <v>98</v>
      </c>
      <c r="X2" s="1" t="s">
        <v>100</v>
      </c>
      <c r="Y2" s="28" t="s">
        <v>97</v>
      </c>
      <c r="Z2" s="7" t="s">
        <v>198</v>
      </c>
      <c r="AA2" s="1" t="s">
        <v>180</v>
      </c>
      <c r="AB2" s="25" t="s">
        <v>99</v>
      </c>
    </row>
    <row r="3" spans="1:28">
      <c r="A3">
        <v>1</v>
      </c>
      <c r="B3" t="s">
        <v>96</v>
      </c>
      <c r="C3" t="s">
        <v>170</v>
      </c>
      <c r="D3">
        <v>15</v>
      </c>
      <c r="E3">
        <v>3</v>
      </c>
      <c r="F3">
        <v>1</v>
      </c>
      <c r="H3">
        <v>10</v>
      </c>
      <c r="J3" t="s">
        <v>7</v>
      </c>
      <c r="L3" t="s">
        <v>113</v>
      </c>
      <c r="M3" t="s">
        <v>113</v>
      </c>
      <c r="O3">
        <v>10</v>
      </c>
      <c r="P3" t="s">
        <v>113</v>
      </c>
      <c r="Q3" t="s">
        <v>22</v>
      </c>
      <c r="R3" t="s">
        <v>23</v>
      </c>
      <c r="S3" t="s">
        <v>151</v>
      </c>
      <c r="T3" s="33">
        <f>7/8*20</f>
        <v>17.5</v>
      </c>
      <c r="U3">
        <v>11</v>
      </c>
      <c r="V3">
        <v>1.5</v>
      </c>
      <c r="Y3" s="27">
        <f>((X3+W3+V3+N3+G3+F3)/6)/3*20</f>
        <v>2.7777777777777777</v>
      </c>
      <c r="Z3" s="6" t="s">
        <v>166</v>
      </c>
      <c r="AA3">
        <v>11</v>
      </c>
      <c r="AB3" s="24">
        <f>+AA3*0.45+T3*0.17+O3*0.15+H3*0.05+I3*0.03+Y3*0.15</f>
        <v>10.341666666666667</v>
      </c>
    </row>
    <row r="4" spans="1:28">
      <c r="A4">
        <v>2</v>
      </c>
      <c r="B4" t="s">
        <v>72</v>
      </c>
      <c r="C4" t="s">
        <v>141</v>
      </c>
      <c r="D4">
        <v>30</v>
      </c>
      <c r="E4">
        <v>30</v>
      </c>
      <c r="F4">
        <v>2</v>
      </c>
      <c r="H4">
        <v>15</v>
      </c>
      <c r="J4" t="s">
        <v>7</v>
      </c>
      <c r="K4" t="s">
        <v>113</v>
      </c>
      <c r="L4" t="s">
        <v>113</v>
      </c>
      <c r="M4" t="s">
        <v>182</v>
      </c>
      <c r="N4">
        <v>2.5</v>
      </c>
      <c r="O4">
        <v>14</v>
      </c>
      <c r="P4" t="s">
        <v>113</v>
      </c>
      <c r="Q4" t="s">
        <v>23</v>
      </c>
      <c r="R4" t="s">
        <v>23</v>
      </c>
      <c r="S4" t="s">
        <v>151</v>
      </c>
      <c r="T4" s="33">
        <f>7/8*20</f>
        <v>17.5</v>
      </c>
      <c r="U4">
        <v>17</v>
      </c>
      <c r="V4">
        <v>2</v>
      </c>
      <c r="W4">
        <v>2.5</v>
      </c>
      <c r="X4">
        <v>2.5</v>
      </c>
      <c r="Y4" s="27">
        <f t="shared" ref="Y4:Y30" si="0">((X4+W4+V4+N4+G4+F4)/6)/3*20</f>
        <v>12.777777777777779</v>
      </c>
      <c r="AA4">
        <v>17</v>
      </c>
      <c r="AB4" s="24">
        <f t="shared" ref="AB4:AB31" si="1">+AA4*0.45+T4*0.17+O4*0.15+H4*0.05+I4*0.03+Y4*0.15</f>
        <v>15.391666666666666</v>
      </c>
    </row>
    <row r="5" spans="1:28">
      <c r="A5">
        <v>3</v>
      </c>
      <c r="B5" t="s">
        <v>78</v>
      </c>
      <c r="C5" t="s">
        <v>79</v>
      </c>
      <c r="D5">
        <v>9</v>
      </c>
      <c r="E5">
        <v>9</v>
      </c>
      <c r="G5">
        <v>2</v>
      </c>
      <c r="H5">
        <v>14</v>
      </c>
      <c r="I5">
        <v>15</v>
      </c>
      <c r="J5" t="s">
        <v>7</v>
      </c>
      <c r="K5" t="s">
        <v>113</v>
      </c>
      <c r="L5" t="s">
        <v>113</v>
      </c>
      <c r="M5" t="s">
        <v>182</v>
      </c>
      <c r="N5">
        <v>2</v>
      </c>
      <c r="O5">
        <v>14</v>
      </c>
      <c r="Q5" t="s">
        <v>27</v>
      </c>
      <c r="S5" t="s">
        <v>151</v>
      </c>
      <c r="T5" s="33">
        <f>4.5/8*20</f>
        <v>11.25</v>
      </c>
      <c r="U5">
        <v>14</v>
      </c>
      <c r="W5">
        <v>2</v>
      </c>
      <c r="Y5" s="27">
        <f t="shared" si="0"/>
        <v>6.6666666666666661</v>
      </c>
      <c r="AA5">
        <v>16</v>
      </c>
      <c r="AB5" s="24">
        <f t="shared" si="1"/>
        <v>13.362499999999999</v>
      </c>
    </row>
    <row r="6" spans="1:28">
      <c r="A6">
        <v>4</v>
      </c>
      <c r="B6" t="s">
        <v>81</v>
      </c>
      <c r="C6" t="s">
        <v>112</v>
      </c>
      <c r="D6">
        <v>4</v>
      </c>
      <c r="E6">
        <v>4</v>
      </c>
      <c r="G6">
        <v>0</v>
      </c>
      <c r="H6">
        <v>14</v>
      </c>
      <c r="J6" t="s">
        <v>12</v>
      </c>
      <c r="L6" t="s">
        <v>113</v>
      </c>
      <c r="M6" t="s">
        <v>185</v>
      </c>
      <c r="O6">
        <v>14</v>
      </c>
      <c r="P6" t="s">
        <v>113</v>
      </c>
      <c r="Q6" t="s">
        <v>28</v>
      </c>
      <c r="R6" t="s">
        <v>23</v>
      </c>
      <c r="S6" t="s">
        <v>151</v>
      </c>
      <c r="T6" s="33">
        <f>6.5/8*20</f>
        <v>16.25</v>
      </c>
      <c r="W6">
        <v>2</v>
      </c>
      <c r="Y6" s="27">
        <f t="shared" si="0"/>
        <v>2.2222222222222223</v>
      </c>
      <c r="Z6" s="32" t="s">
        <v>202</v>
      </c>
      <c r="AA6">
        <v>0</v>
      </c>
      <c r="AB6" s="24">
        <f t="shared" si="1"/>
        <v>5.8958333333333339</v>
      </c>
    </row>
    <row r="7" spans="1:28">
      <c r="A7">
        <v>5</v>
      </c>
      <c r="B7" t="s">
        <v>64</v>
      </c>
      <c r="C7" t="s">
        <v>160</v>
      </c>
      <c r="D7">
        <v>14</v>
      </c>
      <c r="E7">
        <v>0</v>
      </c>
      <c r="F7">
        <v>1</v>
      </c>
      <c r="H7">
        <v>10</v>
      </c>
      <c r="L7" t="s">
        <v>104</v>
      </c>
      <c r="M7" t="s">
        <v>89</v>
      </c>
      <c r="O7">
        <v>12</v>
      </c>
      <c r="Q7" t="s">
        <v>23</v>
      </c>
      <c r="R7" t="s">
        <v>23</v>
      </c>
      <c r="T7" s="33">
        <f>3.5/8*20</f>
        <v>8.75</v>
      </c>
      <c r="Y7" s="27">
        <f t="shared" si="0"/>
        <v>1.1111111111111112</v>
      </c>
      <c r="AA7">
        <v>12</v>
      </c>
      <c r="AB7" s="24">
        <f t="shared" si="1"/>
        <v>9.3541666666666661</v>
      </c>
    </row>
    <row r="8" spans="1:28">
      <c r="A8">
        <v>6</v>
      </c>
      <c r="B8" t="s">
        <v>82</v>
      </c>
      <c r="C8" t="s">
        <v>31</v>
      </c>
      <c r="D8">
        <v>11</v>
      </c>
      <c r="E8">
        <v>1</v>
      </c>
      <c r="F8">
        <v>1.5</v>
      </c>
      <c r="G8">
        <v>1</v>
      </c>
      <c r="H8">
        <v>10</v>
      </c>
      <c r="K8" t="s">
        <v>113</v>
      </c>
      <c r="L8" t="s">
        <v>104</v>
      </c>
      <c r="M8" t="s">
        <v>113</v>
      </c>
      <c r="O8">
        <v>13</v>
      </c>
      <c r="P8" t="s">
        <v>113</v>
      </c>
      <c r="Q8" t="s">
        <v>23</v>
      </c>
      <c r="R8" t="s">
        <v>27</v>
      </c>
      <c r="S8" t="s">
        <v>151</v>
      </c>
      <c r="T8" s="33">
        <f>6/8*20</f>
        <v>15</v>
      </c>
      <c r="U8">
        <v>14</v>
      </c>
      <c r="V8">
        <v>2.5</v>
      </c>
      <c r="W8">
        <v>2</v>
      </c>
      <c r="X8">
        <v>2</v>
      </c>
      <c r="Y8" s="27">
        <f t="shared" si="0"/>
        <v>10</v>
      </c>
      <c r="Z8" s="6" t="s">
        <v>161</v>
      </c>
      <c r="AA8">
        <v>12</v>
      </c>
      <c r="AB8" s="24">
        <f t="shared" si="1"/>
        <v>11.9</v>
      </c>
    </row>
    <row r="9" spans="1:28">
      <c r="A9">
        <v>7</v>
      </c>
      <c r="B9" t="s">
        <v>75</v>
      </c>
      <c r="C9" t="s">
        <v>41</v>
      </c>
      <c r="D9">
        <v>6</v>
      </c>
      <c r="E9">
        <v>3</v>
      </c>
      <c r="G9">
        <v>0</v>
      </c>
      <c r="M9" t="s">
        <v>182</v>
      </c>
      <c r="O9">
        <v>0</v>
      </c>
      <c r="T9" s="33">
        <v>0</v>
      </c>
      <c r="Y9" s="27">
        <f t="shared" si="0"/>
        <v>0</v>
      </c>
      <c r="Z9" s="6">
        <v>28</v>
      </c>
      <c r="AA9">
        <v>0</v>
      </c>
      <c r="AB9" s="24">
        <f t="shared" si="1"/>
        <v>0</v>
      </c>
    </row>
    <row r="10" spans="1:28">
      <c r="A10">
        <v>8</v>
      </c>
      <c r="B10" t="s">
        <v>102</v>
      </c>
      <c r="C10" t="s">
        <v>204</v>
      </c>
      <c r="D10">
        <v>5</v>
      </c>
      <c r="E10">
        <v>4</v>
      </c>
      <c r="F10">
        <v>2</v>
      </c>
      <c r="G10">
        <v>2.5</v>
      </c>
      <c r="H10">
        <v>12</v>
      </c>
      <c r="I10">
        <v>13</v>
      </c>
      <c r="J10" t="s">
        <v>7</v>
      </c>
      <c r="K10" t="s">
        <v>114</v>
      </c>
      <c r="L10" t="s">
        <v>88</v>
      </c>
      <c r="M10" t="s">
        <v>113</v>
      </c>
      <c r="N10">
        <v>2.5</v>
      </c>
      <c r="O10">
        <v>15</v>
      </c>
      <c r="P10" t="s">
        <v>104</v>
      </c>
      <c r="Q10" t="s">
        <v>24</v>
      </c>
      <c r="R10" t="s">
        <v>27</v>
      </c>
      <c r="S10" t="s">
        <v>151</v>
      </c>
      <c r="T10" s="33">
        <f>7/8*20</f>
        <v>17.5</v>
      </c>
      <c r="U10">
        <v>12</v>
      </c>
      <c r="W10">
        <v>2</v>
      </c>
      <c r="Y10" s="27">
        <f t="shared" si="0"/>
        <v>10</v>
      </c>
      <c r="AA10">
        <v>11</v>
      </c>
      <c r="AB10" s="24">
        <f t="shared" si="1"/>
        <v>12.665000000000001</v>
      </c>
    </row>
    <row r="11" spans="1:28">
      <c r="A11">
        <v>9</v>
      </c>
      <c r="B11" t="s">
        <v>58</v>
      </c>
      <c r="C11" t="s">
        <v>91</v>
      </c>
      <c r="D11">
        <v>12</v>
      </c>
      <c r="E11">
        <v>3</v>
      </c>
      <c r="F11">
        <v>2</v>
      </c>
      <c r="G11">
        <v>2.5</v>
      </c>
      <c r="H11">
        <v>16</v>
      </c>
      <c r="J11" t="s">
        <v>7</v>
      </c>
      <c r="L11" t="s">
        <v>104</v>
      </c>
      <c r="M11" t="s">
        <v>113</v>
      </c>
      <c r="N11">
        <v>2</v>
      </c>
      <c r="O11">
        <v>16</v>
      </c>
      <c r="P11" t="s">
        <v>113</v>
      </c>
      <c r="Q11" t="s">
        <v>23</v>
      </c>
      <c r="R11" t="s">
        <v>40</v>
      </c>
      <c r="S11" t="s">
        <v>152</v>
      </c>
      <c r="T11" s="33">
        <f>6.5/8*20</f>
        <v>16.25</v>
      </c>
      <c r="U11" t="s">
        <v>92</v>
      </c>
      <c r="V11">
        <v>2</v>
      </c>
      <c r="W11">
        <v>2.5</v>
      </c>
      <c r="Y11" s="27">
        <f t="shared" si="0"/>
        <v>12.222222222222221</v>
      </c>
      <c r="Z11" s="32"/>
      <c r="AA11">
        <v>15</v>
      </c>
      <c r="AB11" s="24">
        <f t="shared" si="1"/>
        <v>14.545833333333334</v>
      </c>
    </row>
    <row r="12" spans="1:28">
      <c r="A12">
        <v>10</v>
      </c>
      <c r="B12" t="s">
        <v>95</v>
      </c>
      <c r="C12" t="s">
        <v>189</v>
      </c>
      <c r="D12">
        <v>7</v>
      </c>
      <c r="E12">
        <v>3</v>
      </c>
      <c r="F12">
        <v>2.5</v>
      </c>
      <c r="G12">
        <v>2</v>
      </c>
      <c r="H12">
        <v>11</v>
      </c>
      <c r="L12" t="s">
        <v>104</v>
      </c>
      <c r="M12" t="s">
        <v>186</v>
      </c>
      <c r="O12">
        <v>13</v>
      </c>
      <c r="P12" t="s">
        <v>175</v>
      </c>
      <c r="Q12" t="s">
        <v>23</v>
      </c>
      <c r="R12" t="s">
        <v>23</v>
      </c>
      <c r="S12" t="s">
        <v>151</v>
      </c>
      <c r="T12" s="33">
        <f>5.5/8*20</f>
        <v>13.75</v>
      </c>
      <c r="V12">
        <v>2.5</v>
      </c>
      <c r="W12">
        <v>2</v>
      </c>
      <c r="Y12" s="27">
        <f t="shared" si="0"/>
        <v>10</v>
      </c>
      <c r="Z12" s="6">
        <v>16</v>
      </c>
      <c r="AA12">
        <v>0</v>
      </c>
      <c r="AB12" s="24">
        <f t="shared" si="1"/>
        <v>6.3375000000000004</v>
      </c>
    </row>
    <row r="13" spans="1:28">
      <c r="A13">
        <v>11</v>
      </c>
      <c r="B13" t="s">
        <v>83</v>
      </c>
      <c r="C13" t="s">
        <v>61</v>
      </c>
      <c r="D13">
        <v>12</v>
      </c>
      <c r="E13">
        <v>5</v>
      </c>
      <c r="F13">
        <v>2</v>
      </c>
      <c r="G13">
        <v>2.5</v>
      </c>
      <c r="H13">
        <v>18</v>
      </c>
      <c r="I13">
        <v>17</v>
      </c>
      <c r="J13" t="s">
        <v>7</v>
      </c>
      <c r="K13" t="s">
        <v>113</v>
      </c>
      <c r="L13" t="s">
        <v>113</v>
      </c>
      <c r="M13" t="s">
        <v>113</v>
      </c>
      <c r="N13">
        <v>2.5</v>
      </c>
      <c r="O13">
        <v>16</v>
      </c>
      <c r="P13" t="s">
        <v>113</v>
      </c>
      <c r="Q13" t="s">
        <v>23</v>
      </c>
      <c r="S13" t="s">
        <v>154</v>
      </c>
      <c r="T13" s="33">
        <f>6.5/8*20</f>
        <v>16.25</v>
      </c>
      <c r="U13">
        <v>16</v>
      </c>
      <c r="V13">
        <v>2</v>
      </c>
      <c r="W13">
        <v>2</v>
      </c>
      <c r="Y13" s="27">
        <f t="shared" si="0"/>
        <v>12.222222222222221</v>
      </c>
      <c r="AA13">
        <v>13</v>
      </c>
      <c r="AB13" s="24">
        <f t="shared" si="1"/>
        <v>14.255833333333335</v>
      </c>
    </row>
    <row r="14" spans="1:28">
      <c r="A14">
        <v>12</v>
      </c>
      <c r="B14" t="s">
        <v>62</v>
      </c>
      <c r="C14" t="s">
        <v>65</v>
      </c>
      <c r="D14">
        <v>11</v>
      </c>
      <c r="E14">
        <v>6</v>
      </c>
      <c r="F14">
        <v>2</v>
      </c>
      <c r="G14">
        <v>2.5</v>
      </c>
      <c r="H14">
        <v>18</v>
      </c>
      <c r="I14">
        <v>18</v>
      </c>
      <c r="K14" t="s">
        <v>115</v>
      </c>
      <c r="L14" t="s">
        <v>113</v>
      </c>
      <c r="M14" t="s">
        <v>190</v>
      </c>
      <c r="O14">
        <v>17</v>
      </c>
      <c r="R14" t="s">
        <v>23</v>
      </c>
      <c r="T14" s="33">
        <f>3/8*20</f>
        <v>7.5</v>
      </c>
      <c r="V14">
        <v>2</v>
      </c>
      <c r="Y14" s="27">
        <f t="shared" si="0"/>
        <v>7.2222222222222223</v>
      </c>
      <c r="AA14">
        <v>17</v>
      </c>
      <c r="AB14" s="24">
        <f t="shared" si="1"/>
        <v>13.998333333333337</v>
      </c>
    </row>
    <row r="15" spans="1:28">
      <c r="A15">
        <v>13</v>
      </c>
      <c r="B15" t="s">
        <v>74</v>
      </c>
      <c r="C15" t="s">
        <v>6</v>
      </c>
      <c r="D15">
        <v>23</v>
      </c>
      <c r="E15">
        <v>8</v>
      </c>
      <c r="F15">
        <v>2</v>
      </c>
      <c r="G15">
        <v>2.5</v>
      </c>
      <c r="H15">
        <v>15</v>
      </c>
      <c r="J15" t="s">
        <v>7</v>
      </c>
      <c r="L15" t="s">
        <v>113</v>
      </c>
      <c r="M15" t="s">
        <v>173</v>
      </c>
      <c r="N15">
        <v>2</v>
      </c>
      <c r="O15">
        <v>13</v>
      </c>
      <c r="P15" t="s">
        <v>104</v>
      </c>
      <c r="Q15" t="s">
        <v>24</v>
      </c>
      <c r="R15" t="s">
        <v>27</v>
      </c>
      <c r="S15" t="s">
        <v>154</v>
      </c>
      <c r="T15" s="33">
        <f>5/8*20</f>
        <v>12.5</v>
      </c>
      <c r="V15">
        <v>2</v>
      </c>
      <c r="W15">
        <v>2</v>
      </c>
      <c r="X15">
        <v>2</v>
      </c>
      <c r="Y15" s="27">
        <f t="shared" si="0"/>
        <v>13.888888888888891</v>
      </c>
      <c r="Z15" s="32"/>
      <c r="AA15">
        <v>11</v>
      </c>
      <c r="AB15" s="24">
        <f t="shared" si="1"/>
        <v>11.858333333333334</v>
      </c>
    </row>
    <row r="16" spans="1:28">
      <c r="A16">
        <v>14</v>
      </c>
      <c r="B16" t="s">
        <v>71</v>
      </c>
      <c r="C16" t="s">
        <v>86</v>
      </c>
      <c r="D16">
        <v>12</v>
      </c>
      <c r="E16">
        <v>10</v>
      </c>
      <c r="F16">
        <v>2</v>
      </c>
      <c r="H16">
        <v>11</v>
      </c>
      <c r="I16">
        <v>10</v>
      </c>
      <c r="K16" t="s">
        <v>116</v>
      </c>
      <c r="L16" t="s">
        <v>105</v>
      </c>
      <c r="M16" t="s">
        <v>113</v>
      </c>
      <c r="O16">
        <v>10</v>
      </c>
      <c r="Q16" t="s">
        <v>25</v>
      </c>
      <c r="S16" t="s">
        <v>153</v>
      </c>
      <c r="T16" s="33">
        <f>4.5/8*20</f>
        <v>11.25</v>
      </c>
      <c r="Y16" s="27">
        <f t="shared" si="0"/>
        <v>2.2222222222222223</v>
      </c>
      <c r="Z16" s="6">
        <v>26</v>
      </c>
      <c r="AA16">
        <v>0</v>
      </c>
      <c r="AB16" s="24">
        <f t="shared" si="1"/>
        <v>4.5958333333333332</v>
      </c>
    </row>
    <row r="17" spans="1:28">
      <c r="A17">
        <v>15</v>
      </c>
      <c r="B17" t="s">
        <v>85</v>
      </c>
      <c r="C17" t="s">
        <v>142</v>
      </c>
      <c r="D17">
        <v>5</v>
      </c>
      <c r="E17">
        <v>0</v>
      </c>
      <c r="F17">
        <v>2</v>
      </c>
      <c r="H17">
        <v>11</v>
      </c>
      <c r="J17" t="s">
        <v>7</v>
      </c>
      <c r="L17" t="s">
        <v>104</v>
      </c>
      <c r="M17" t="s">
        <v>113</v>
      </c>
      <c r="O17">
        <v>12</v>
      </c>
      <c r="P17" t="s">
        <v>104</v>
      </c>
      <c r="Q17" t="s">
        <v>27</v>
      </c>
      <c r="S17" t="s">
        <v>154</v>
      </c>
      <c r="T17" s="33">
        <f>4/8*20</f>
        <v>10</v>
      </c>
      <c r="U17">
        <v>12</v>
      </c>
      <c r="W17">
        <v>2.5</v>
      </c>
      <c r="Y17" s="27">
        <f t="shared" si="0"/>
        <v>5</v>
      </c>
      <c r="Z17" s="6" t="s">
        <v>167</v>
      </c>
      <c r="AA17">
        <v>15</v>
      </c>
      <c r="AB17" s="24">
        <f t="shared" si="1"/>
        <v>11.55</v>
      </c>
    </row>
    <row r="18" spans="1:28">
      <c r="A18">
        <v>16</v>
      </c>
      <c r="B18" t="s">
        <v>84</v>
      </c>
      <c r="C18" t="s">
        <v>191</v>
      </c>
      <c r="D18">
        <v>9</v>
      </c>
      <c r="E18">
        <v>0</v>
      </c>
      <c r="F18">
        <v>1</v>
      </c>
      <c r="G18">
        <v>1</v>
      </c>
      <c r="H18">
        <v>10</v>
      </c>
      <c r="J18" t="s">
        <v>7</v>
      </c>
      <c r="K18" t="s">
        <v>113</v>
      </c>
      <c r="L18" t="s">
        <v>89</v>
      </c>
      <c r="M18" t="s">
        <v>113</v>
      </c>
      <c r="N18">
        <v>2.5</v>
      </c>
      <c r="O18">
        <v>14</v>
      </c>
      <c r="Q18" t="s">
        <v>23</v>
      </c>
      <c r="R18" t="s">
        <v>23</v>
      </c>
      <c r="T18" s="33">
        <f>6/8*20</f>
        <v>15</v>
      </c>
      <c r="V18">
        <v>2.5</v>
      </c>
      <c r="W18">
        <v>2</v>
      </c>
      <c r="X18">
        <v>2</v>
      </c>
      <c r="Y18" s="27">
        <f t="shared" si="0"/>
        <v>12.222222222222221</v>
      </c>
      <c r="Z18" s="6" t="s">
        <v>165</v>
      </c>
      <c r="AA18">
        <v>13</v>
      </c>
      <c r="AB18" s="24">
        <f t="shared" si="1"/>
        <v>12.833333333333332</v>
      </c>
    </row>
    <row r="19" spans="1:28">
      <c r="A19">
        <v>17</v>
      </c>
      <c r="B19" t="s">
        <v>94</v>
      </c>
      <c r="C19" t="s">
        <v>159</v>
      </c>
      <c r="D19">
        <v>12</v>
      </c>
      <c r="E19">
        <v>5</v>
      </c>
      <c r="G19">
        <v>1</v>
      </c>
      <c r="H19">
        <v>16</v>
      </c>
      <c r="J19" t="s">
        <v>7</v>
      </c>
      <c r="K19" t="s">
        <v>113</v>
      </c>
      <c r="L19" t="s">
        <v>104</v>
      </c>
      <c r="M19" t="s">
        <v>187</v>
      </c>
      <c r="O19">
        <v>12</v>
      </c>
      <c r="P19" t="s">
        <v>173</v>
      </c>
      <c r="T19" s="33">
        <f>4/8*20</f>
        <v>10</v>
      </c>
      <c r="X19">
        <v>2</v>
      </c>
      <c r="Y19" s="27">
        <f t="shared" si="0"/>
        <v>3.333333333333333</v>
      </c>
      <c r="AA19">
        <v>12.5</v>
      </c>
      <c r="AB19" s="24">
        <f>+AA19*0.45+T19*0.17+O19*0.15+H19*0.05+I19*0.03+Y19*0.15</f>
        <v>10.425000000000001</v>
      </c>
    </row>
    <row r="20" spans="1:28">
      <c r="A20">
        <v>18</v>
      </c>
      <c r="B20" t="s">
        <v>93</v>
      </c>
      <c r="C20" t="s">
        <v>201</v>
      </c>
      <c r="D20">
        <v>15</v>
      </c>
      <c r="E20">
        <v>12</v>
      </c>
      <c r="F20">
        <v>2.5</v>
      </c>
      <c r="G20">
        <v>2.5</v>
      </c>
      <c r="H20">
        <v>14</v>
      </c>
      <c r="I20">
        <v>17</v>
      </c>
      <c r="J20" t="s">
        <v>7</v>
      </c>
      <c r="K20" t="s">
        <v>113</v>
      </c>
      <c r="L20" t="s">
        <v>113</v>
      </c>
      <c r="M20" t="s">
        <v>113</v>
      </c>
      <c r="N20">
        <v>2</v>
      </c>
      <c r="O20">
        <v>18</v>
      </c>
      <c r="P20" t="s">
        <v>113</v>
      </c>
      <c r="R20" t="s">
        <v>23</v>
      </c>
      <c r="S20" t="s">
        <v>151</v>
      </c>
      <c r="T20" s="33">
        <f t="shared" ref="T20:T21" si="2">7/8*20</f>
        <v>17.5</v>
      </c>
      <c r="U20">
        <v>15</v>
      </c>
      <c r="V20">
        <v>2.5</v>
      </c>
      <c r="W20">
        <v>2.5</v>
      </c>
      <c r="X20">
        <v>2.5</v>
      </c>
      <c r="Y20" s="27">
        <f t="shared" si="0"/>
        <v>16.111111111111111</v>
      </c>
      <c r="AA20">
        <v>15</v>
      </c>
      <c r="AB20" s="24">
        <f t="shared" si="1"/>
        <v>16.051666666666666</v>
      </c>
    </row>
    <row r="21" spans="1:28">
      <c r="A21">
        <v>19</v>
      </c>
      <c r="B21" t="s">
        <v>63</v>
      </c>
      <c r="C21" t="s">
        <v>4</v>
      </c>
      <c r="D21">
        <v>14</v>
      </c>
      <c r="E21">
        <v>6</v>
      </c>
      <c r="F21">
        <v>1</v>
      </c>
      <c r="H21">
        <v>12</v>
      </c>
      <c r="I21">
        <v>16</v>
      </c>
      <c r="J21" t="s">
        <v>7</v>
      </c>
      <c r="L21" t="s">
        <v>113</v>
      </c>
      <c r="M21" t="s">
        <v>113</v>
      </c>
      <c r="N21">
        <v>2.5</v>
      </c>
      <c r="O21">
        <v>15</v>
      </c>
      <c r="P21" t="s">
        <v>113</v>
      </c>
      <c r="Q21" t="s">
        <v>26</v>
      </c>
      <c r="R21" t="s">
        <v>25</v>
      </c>
      <c r="S21" t="s">
        <v>151</v>
      </c>
      <c r="T21" s="33">
        <f t="shared" si="2"/>
        <v>17.5</v>
      </c>
      <c r="V21">
        <v>2</v>
      </c>
      <c r="W21">
        <v>2.5</v>
      </c>
      <c r="X21">
        <v>2</v>
      </c>
      <c r="Y21" s="27">
        <f t="shared" si="0"/>
        <v>11.111111111111111</v>
      </c>
      <c r="AA21">
        <v>14</v>
      </c>
      <c r="AB21" s="24">
        <f t="shared" si="1"/>
        <v>14.271666666666667</v>
      </c>
    </row>
    <row r="22" spans="1:28">
      <c r="A22">
        <v>20</v>
      </c>
      <c r="B22" t="s">
        <v>77</v>
      </c>
      <c r="C22" t="s">
        <v>203</v>
      </c>
      <c r="D22">
        <v>13</v>
      </c>
      <c r="E22">
        <v>10</v>
      </c>
      <c r="F22">
        <v>1</v>
      </c>
      <c r="G22">
        <v>2.5</v>
      </c>
      <c r="H22">
        <v>15</v>
      </c>
      <c r="I22">
        <v>16</v>
      </c>
      <c r="J22" t="s">
        <v>7</v>
      </c>
      <c r="K22" t="s">
        <v>113</v>
      </c>
      <c r="L22" t="s">
        <v>89</v>
      </c>
      <c r="M22" t="s">
        <v>182</v>
      </c>
      <c r="N22">
        <v>2</v>
      </c>
      <c r="O22">
        <v>18</v>
      </c>
      <c r="P22" t="s">
        <v>113</v>
      </c>
      <c r="R22" t="s">
        <v>25</v>
      </c>
      <c r="S22" t="s">
        <v>151</v>
      </c>
      <c r="T22" s="33">
        <f>6/8*20</f>
        <v>15</v>
      </c>
      <c r="U22">
        <v>14</v>
      </c>
      <c r="W22">
        <v>2.5</v>
      </c>
      <c r="Y22" s="27">
        <f t="shared" si="0"/>
        <v>8.8888888888888893</v>
      </c>
      <c r="AA22">
        <v>16</v>
      </c>
      <c r="AB22" s="24">
        <f t="shared" si="1"/>
        <v>15.013333333333334</v>
      </c>
    </row>
    <row r="23" spans="1:28">
      <c r="A23">
        <v>21</v>
      </c>
      <c r="B23" t="s">
        <v>76</v>
      </c>
      <c r="C23" t="s">
        <v>169</v>
      </c>
      <c r="D23">
        <v>2</v>
      </c>
      <c r="E23">
        <v>2</v>
      </c>
      <c r="F23">
        <v>2</v>
      </c>
      <c r="H23">
        <v>11</v>
      </c>
      <c r="J23" t="s">
        <v>7</v>
      </c>
      <c r="K23" t="s">
        <v>113</v>
      </c>
      <c r="L23" t="s">
        <v>104</v>
      </c>
      <c r="M23" t="s">
        <v>188</v>
      </c>
      <c r="N23">
        <v>2</v>
      </c>
      <c r="O23">
        <v>11</v>
      </c>
      <c r="P23" t="s">
        <v>113</v>
      </c>
      <c r="Q23" t="s">
        <v>23</v>
      </c>
      <c r="R23" t="s">
        <v>23</v>
      </c>
      <c r="T23" s="33">
        <f>6.5/8*20</f>
        <v>16.25</v>
      </c>
      <c r="V23">
        <v>2.5</v>
      </c>
      <c r="W23">
        <v>2</v>
      </c>
      <c r="Y23" s="27">
        <f t="shared" si="0"/>
        <v>9.4444444444444446</v>
      </c>
      <c r="Z23" s="6" t="s">
        <v>168</v>
      </c>
      <c r="AA23">
        <v>9</v>
      </c>
      <c r="AB23" s="24">
        <f t="shared" si="1"/>
        <v>10.429166666666667</v>
      </c>
    </row>
    <row r="24" spans="1:28">
      <c r="A24">
        <v>22</v>
      </c>
      <c r="B24" t="s">
        <v>73</v>
      </c>
      <c r="C24" t="s">
        <v>111</v>
      </c>
      <c r="D24">
        <v>13</v>
      </c>
      <c r="E24">
        <v>8</v>
      </c>
      <c r="F24">
        <v>1</v>
      </c>
      <c r="G24">
        <v>2.5</v>
      </c>
      <c r="H24">
        <v>11</v>
      </c>
      <c r="I24">
        <v>13</v>
      </c>
      <c r="J24" t="s">
        <v>7</v>
      </c>
      <c r="L24" t="s">
        <v>113</v>
      </c>
      <c r="M24" t="s">
        <v>113</v>
      </c>
      <c r="N24">
        <v>2</v>
      </c>
      <c r="O24">
        <v>11</v>
      </c>
      <c r="P24" t="s">
        <v>113</v>
      </c>
      <c r="Q24" t="s">
        <v>29</v>
      </c>
      <c r="R24" t="s">
        <v>23</v>
      </c>
      <c r="S24" t="s">
        <v>154</v>
      </c>
      <c r="T24" s="33">
        <f>6/8*20</f>
        <v>15</v>
      </c>
      <c r="U24">
        <v>10</v>
      </c>
      <c r="V24">
        <v>2</v>
      </c>
      <c r="W24">
        <v>2</v>
      </c>
      <c r="X24">
        <v>2</v>
      </c>
      <c r="Y24" s="27">
        <f t="shared" si="0"/>
        <v>12.777777777777779</v>
      </c>
      <c r="Z24" s="6" t="s">
        <v>162</v>
      </c>
      <c r="AA24">
        <v>11</v>
      </c>
      <c r="AB24" s="24">
        <f t="shared" si="1"/>
        <v>12.006666666666668</v>
      </c>
    </row>
    <row r="25" spans="1:28">
      <c r="A25">
        <v>23</v>
      </c>
      <c r="B25" t="s">
        <v>80</v>
      </c>
      <c r="C25" t="s">
        <v>103</v>
      </c>
      <c r="D25">
        <v>10</v>
      </c>
      <c r="E25">
        <v>5</v>
      </c>
      <c r="F25">
        <v>2.5</v>
      </c>
      <c r="H25">
        <v>13</v>
      </c>
      <c r="I25">
        <v>15</v>
      </c>
      <c r="J25" t="s">
        <v>7</v>
      </c>
      <c r="K25" t="s">
        <v>117</v>
      </c>
      <c r="L25" t="s">
        <v>113</v>
      </c>
      <c r="M25" t="s">
        <v>116</v>
      </c>
      <c r="N25">
        <v>2</v>
      </c>
      <c r="O25">
        <v>17</v>
      </c>
      <c r="P25" t="s">
        <v>176</v>
      </c>
      <c r="Q25" t="s">
        <v>24</v>
      </c>
      <c r="R25" t="s">
        <v>25</v>
      </c>
      <c r="S25" t="s">
        <v>154</v>
      </c>
      <c r="T25" s="33">
        <f>7.5/8*20</f>
        <v>18.75</v>
      </c>
      <c r="U25">
        <v>15</v>
      </c>
      <c r="V25">
        <v>2.5</v>
      </c>
      <c r="W25">
        <v>2.5</v>
      </c>
      <c r="X25">
        <v>2</v>
      </c>
      <c r="Y25" s="27">
        <f t="shared" si="0"/>
        <v>12.777777777777779</v>
      </c>
      <c r="Z25" s="32"/>
      <c r="AA25">
        <v>12</v>
      </c>
      <c r="AB25" s="24">
        <f t="shared" si="1"/>
        <v>14.154166666666665</v>
      </c>
    </row>
    <row r="26" spans="1:28">
      <c r="B26" t="s">
        <v>67</v>
      </c>
      <c r="C26" t="s">
        <v>171</v>
      </c>
      <c r="D26">
        <v>10</v>
      </c>
      <c r="E26">
        <v>2</v>
      </c>
      <c r="F26">
        <v>1</v>
      </c>
      <c r="I26">
        <v>10</v>
      </c>
      <c r="K26" t="s">
        <v>113</v>
      </c>
      <c r="L26" t="s">
        <v>113</v>
      </c>
      <c r="M26" t="s">
        <v>182</v>
      </c>
      <c r="N26">
        <v>2</v>
      </c>
      <c r="O26">
        <v>7</v>
      </c>
      <c r="P26" t="s">
        <v>113</v>
      </c>
      <c r="Q26" t="s">
        <v>23</v>
      </c>
      <c r="R26" t="s">
        <v>23</v>
      </c>
      <c r="T26" s="33">
        <f>5/8*20</f>
        <v>12.5</v>
      </c>
      <c r="U26">
        <v>11</v>
      </c>
      <c r="W26">
        <v>2.5</v>
      </c>
      <c r="X26">
        <v>2</v>
      </c>
      <c r="Y26" s="27">
        <f t="shared" si="0"/>
        <v>8.3333333333333339</v>
      </c>
      <c r="Z26" s="6">
        <v>25</v>
      </c>
      <c r="AA26">
        <v>0</v>
      </c>
      <c r="AB26" s="24">
        <f t="shared" si="1"/>
        <v>4.7249999999999996</v>
      </c>
    </row>
    <row r="27" spans="1:28">
      <c r="B27" t="s">
        <v>68</v>
      </c>
      <c r="C27" t="s">
        <v>5</v>
      </c>
      <c r="D27">
        <v>11</v>
      </c>
      <c r="E27">
        <v>7</v>
      </c>
      <c r="F27">
        <v>2.5</v>
      </c>
      <c r="H27">
        <v>16</v>
      </c>
      <c r="J27" t="s">
        <v>7</v>
      </c>
      <c r="K27" t="s">
        <v>113</v>
      </c>
      <c r="M27" t="s">
        <v>182</v>
      </c>
      <c r="O27">
        <v>0</v>
      </c>
      <c r="T27" s="33">
        <f>2/8*20</f>
        <v>5</v>
      </c>
      <c r="Y27" s="27">
        <f t="shared" si="0"/>
        <v>2.7777777777777777</v>
      </c>
      <c r="Z27" s="6">
        <v>27</v>
      </c>
      <c r="AA27">
        <v>0</v>
      </c>
      <c r="AB27" s="24">
        <f t="shared" si="1"/>
        <v>2.0666666666666669</v>
      </c>
    </row>
    <row r="28" spans="1:28">
      <c r="B28" t="s">
        <v>20</v>
      </c>
      <c r="C28" t="s">
        <v>21</v>
      </c>
      <c r="D28">
        <v>6</v>
      </c>
      <c r="E28">
        <v>3</v>
      </c>
      <c r="G28">
        <v>1</v>
      </c>
      <c r="H28">
        <v>11</v>
      </c>
      <c r="J28" t="s">
        <v>7</v>
      </c>
      <c r="K28" t="s">
        <v>113</v>
      </c>
      <c r="M28" t="s">
        <v>182</v>
      </c>
      <c r="N28">
        <v>2.5</v>
      </c>
      <c r="O28">
        <v>0</v>
      </c>
      <c r="Q28" t="s">
        <v>27</v>
      </c>
      <c r="R28" t="s">
        <v>27</v>
      </c>
      <c r="T28" s="33">
        <f>3/8*20</f>
        <v>7.5</v>
      </c>
      <c r="U28" t="s">
        <v>30</v>
      </c>
      <c r="V28">
        <v>2</v>
      </c>
      <c r="Y28" s="27">
        <f t="shared" si="0"/>
        <v>6.1111111111111107</v>
      </c>
      <c r="Z28" s="6">
        <v>24</v>
      </c>
      <c r="AA28">
        <v>0</v>
      </c>
      <c r="AB28" s="24">
        <f t="shared" si="1"/>
        <v>2.7416666666666667</v>
      </c>
    </row>
    <row r="29" spans="1:28">
      <c r="B29" t="s">
        <v>118</v>
      </c>
      <c r="C29" t="s">
        <v>164</v>
      </c>
      <c r="D29">
        <v>10</v>
      </c>
      <c r="E29">
        <v>0</v>
      </c>
      <c r="G29">
        <v>0</v>
      </c>
      <c r="I29">
        <v>10</v>
      </c>
      <c r="K29" t="s">
        <v>113</v>
      </c>
      <c r="L29" t="s">
        <v>104</v>
      </c>
      <c r="M29" t="s">
        <v>184</v>
      </c>
      <c r="O29">
        <v>15</v>
      </c>
      <c r="R29" t="s">
        <v>27</v>
      </c>
      <c r="S29" t="s">
        <v>172</v>
      </c>
      <c r="T29" s="33">
        <f>3/8*20</f>
        <v>7.5</v>
      </c>
      <c r="Y29" s="27">
        <f t="shared" si="0"/>
        <v>0</v>
      </c>
      <c r="Z29" s="6" t="s">
        <v>163</v>
      </c>
      <c r="AA29">
        <v>14</v>
      </c>
      <c r="AB29" s="24">
        <f t="shared" si="1"/>
        <v>10.125</v>
      </c>
    </row>
    <row r="30" spans="1:28">
      <c r="B30" t="s">
        <v>87</v>
      </c>
      <c r="C30" t="s">
        <v>183</v>
      </c>
      <c r="D30">
        <v>20</v>
      </c>
      <c r="E30">
        <v>0</v>
      </c>
      <c r="G30">
        <v>0</v>
      </c>
      <c r="I30">
        <v>11</v>
      </c>
      <c r="K30" t="s">
        <v>113</v>
      </c>
      <c r="L30" t="s">
        <v>104</v>
      </c>
      <c r="M30" t="s">
        <v>104</v>
      </c>
      <c r="O30">
        <v>11</v>
      </c>
      <c r="R30" t="s">
        <v>27</v>
      </c>
      <c r="S30" t="s">
        <v>154</v>
      </c>
      <c r="T30" s="33">
        <f>3/8*20</f>
        <v>7.5</v>
      </c>
      <c r="V30">
        <v>2.5</v>
      </c>
      <c r="W30">
        <v>2</v>
      </c>
      <c r="Y30" s="27">
        <f t="shared" si="0"/>
        <v>5</v>
      </c>
      <c r="Z30" s="6">
        <v>23</v>
      </c>
      <c r="AA30">
        <v>0</v>
      </c>
      <c r="AB30" s="24">
        <f t="shared" si="1"/>
        <v>4.0049999999999999</v>
      </c>
    </row>
    <row r="31" spans="1:28" s="14" customFormat="1">
      <c r="F31" s="14">
        <v>3</v>
      </c>
      <c r="G31" s="14">
        <v>3</v>
      </c>
      <c r="H31" s="14">
        <v>20</v>
      </c>
      <c r="I31" s="14">
        <v>20</v>
      </c>
      <c r="N31" s="14">
        <v>3</v>
      </c>
      <c r="O31" s="14">
        <v>20</v>
      </c>
      <c r="T31" s="35">
        <v>20</v>
      </c>
      <c r="V31" s="14">
        <v>3</v>
      </c>
      <c r="W31" s="14">
        <v>3</v>
      </c>
      <c r="X31" s="14">
        <v>3</v>
      </c>
      <c r="Y31" s="27">
        <v>20</v>
      </c>
      <c r="Z31" s="23"/>
      <c r="AA31" s="14">
        <v>20</v>
      </c>
      <c r="AB31" s="26">
        <f t="shared" si="1"/>
        <v>20</v>
      </c>
    </row>
  </sheetData>
  <sortState ref="B2:E24">
    <sortCondition ref="B3:B24"/>
  </sortState>
  <phoneticPr fontId="8" type="noConversion"/>
  <pageMargins left="0.44444444444444442" right="0.375" top="1" bottom="1" header="0.5" footer="0.5"/>
  <headerFooter>
    <oddHeader>&amp;LTemas Proyecto Tesis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G41"/>
  <sheetViews>
    <sheetView workbookViewId="0">
      <selection activeCell="S43" sqref="S43"/>
    </sheetView>
  </sheetViews>
  <sheetFormatPr baseColWidth="10" defaultRowHeight="13"/>
  <cols>
    <col min="1" max="1" width="3.85546875" customWidth="1"/>
    <col min="2" max="2" width="20.140625" customWidth="1"/>
    <col min="3" max="3" width="1.85546875" bestFit="1" customWidth="1"/>
    <col min="4" max="4" width="4.5703125" customWidth="1"/>
    <col min="5" max="5" width="2" bestFit="1" customWidth="1"/>
    <col min="6" max="6" width="4.42578125" customWidth="1"/>
    <col min="7" max="7" width="6.7109375" style="11" customWidth="1"/>
    <col min="8" max="8" width="2" bestFit="1" customWidth="1"/>
    <col min="9" max="9" width="4.5703125" customWidth="1"/>
    <col min="10" max="10" width="1.85546875" bestFit="1" customWidth="1"/>
    <col min="11" max="11" width="4.5703125" customWidth="1"/>
    <col min="12" max="12" width="7.28515625" customWidth="1"/>
    <col min="13" max="13" width="9.140625" style="11" customWidth="1"/>
    <col min="14" max="18" width="4" customWidth="1"/>
    <col min="19" max="19" width="7" style="9" customWidth="1"/>
    <col min="20" max="24" width="3.140625" customWidth="1"/>
    <col min="25" max="25" width="7.85546875" style="9" customWidth="1"/>
    <col min="26" max="27" width="7.5703125" customWidth="1"/>
    <col min="28" max="28" width="11.28515625" style="30" customWidth="1"/>
    <col min="29" max="29" width="6.7109375" style="11" customWidth="1"/>
    <col min="30" max="30" width="1.42578125" customWidth="1"/>
    <col min="31" max="31" width="1.42578125" style="18" customWidth="1"/>
    <col min="32" max="32" width="7.85546875" style="21" customWidth="1"/>
    <col min="33" max="33" width="6" customWidth="1"/>
    <col min="34" max="35" width="4.85546875" customWidth="1"/>
  </cols>
  <sheetData>
    <row r="2" spans="1:33">
      <c r="D2" s="1" t="s">
        <v>139</v>
      </c>
      <c r="F2" s="1" t="s">
        <v>140</v>
      </c>
      <c r="G2" s="12" t="s">
        <v>174</v>
      </c>
      <c r="I2" s="4" t="s">
        <v>38</v>
      </c>
      <c r="J2" s="4"/>
      <c r="K2" s="5" t="s">
        <v>193</v>
      </c>
      <c r="L2" s="5" t="s">
        <v>56</v>
      </c>
      <c r="M2" s="17" t="s">
        <v>197</v>
      </c>
      <c r="N2" s="2" t="s">
        <v>70</v>
      </c>
      <c r="O2" s="2" t="s">
        <v>16</v>
      </c>
      <c r="P2" s="2" t="s">
        <v>17</v>
      </c>
      <c r="Q2" s="2" t="s">
        <v>39</v>
      </c>
      <c r="R2" s="2" t="s">
        <v>192</v>
      </c>
      <c r="S2" s="8" t="s">
        <v>194</v>
      </c>
      <c r="T2" s="2" t="s">
        <v>106</v>
      </c>
      <c r="U2" s="2" t="s">
        <v>107</v>
      </c>
      <c r="V2" s="2" t="s">
        <v>108</v>
      </c>
      <c r="W2" s="2" t="s">
        <v>109</v>
      </c>
      <c r="X2" s="2" t="s">
        <v>195</v>
      </c>
      <c r="Y2" s="8" t="s">
        <v>196</v>
      </c>
      <c r="Z2" s="2" t="s">
        <v>199</v>
      </c>
      <c r="AA2" s="2" t="s">
        <v>200</v>
      </c>
      <c r="AB2" s="29" t="s">
        <v>54</v>
      </c>
      <c r="AC2" s="10" t="s">
        <v>52</v>
      </c>
      <c r="AF2" s="20" t="s">
        <v>53</v>
      </c>
      <c r="AG2" s="13" t="s">
        <v>101</v>
      </c>
    </row>
    <row r="3" spans="1:33">
      <c r="A3">
        <v>1</v>
      </c>
      <c r="B3" t="s">
        <v>158</v>
      </c>
      <c r="C3" t="s">
        <v>132</v>
      </c>
      <c r="E3" t="s">
        <v>7</v>
      </c>
      <c r="G3" s="11">
        <v>4</v>
      </c>
      <c r="H3" t="s">
        <v>34</v>
      </c>
      <c r="J3" t="s">
        <v>48</v>
      </c>
      <c r="K3">
        <v>5</v>
      </c>
      <c r="L3">
        <v>18</v>
      </c>
      <c r="M3" s="11">
        <f>AVERAGE(K3,I3,F3,D3)*0.8+L3*0.2</f>
        <v>7.6</v>
      </c>
      <c r="P3">
        <v>10</v>
      </c>
      <c r="R3">
        <v>10</v>
      </c>
      <c r="S3" s="9">
        <f>AVERAGE(N3:R3)</f>
        <v>10</v>
      </c>
      <c r="T3">
        <v>2</v>
      </c>
      <c r="U3">
        <v>2</v>
      </c>
      <c r="V3">
        <v>2</v>
      </c>
      <c r="W3">
        <v>2</v>
      </c>
      <c r="X3">
        <v>2</v>
      </c>
      <c r="Y3" s="9">
        <f>SUM(T3:X3)*2</f>
        <v>20</v>
      </c>
      <c r="Z3">
        <v>17</v>
      </c>
      <c r="AA3">
        <v>17</v>
      </c>
      <c r="AB3" s="30">
        <f>+Z3*0.3+AA3*0.3+S3*0.3+Y3*0.1</f>
        <v>15.2</v>
      </c>
      <c r="AC3" s="11">
        <v>2</v>
      </c>
      <c r="AF3" s="21">
        <f>+AC3*0.3+G3*0.3+AB3*0.2+M3*0.2</f>
        <v>6.3599999999999994</v>
      </c>
      <c r="AG3" t="str">
        <f>IF(AF3&gt;=10.5,"",IF(AF3&gt;7,"APLAZ","DES"))</f>
        <v>DES</v>
      </c>
    </row>
    <row r="4" spans="1:33">
      <c r="A4">
        <v>2</v>
      </c>
      <c r="B4" t="s">
        <v>145</v>
      </c>
      <c r="D4">
        <v>0</v>
      </c>
      <c r="E4" t="s">
        <v>8</v>
      </c>
      <c r="G4" s="11">
        <v>7.5</v>
      </c>
      <c r="I4">
        <v>0</v>
      </c>
      <c r="M4" s="11">
        <f>AVERAGE(K4,I4,F4,D4)*0.8+L4*0.2</f>
        <v>0</v>
      </c>
      <c r="N4">
        <v>20</v>
      </c>
      <c r="R4">
        <v>0</v>
      </c>
      <c r="S4" s="9">
        <f>AVERAGE(N4:R4)</f>
        <v>10</v>
      </c>
      <c r="T4">
        <v>2</v>
      </c>
      <c r="U4">
        <v>2</v>
      </c>
      <c r="V4">
        <v>2</v>
      </c>
      <c r="W4">
        <v>2</v>
      </c>
      <c r="Y4" s="9">
        <f>SUM(T4:X4)*2</f>
        <v>16</v>
      </c>
      <c r="Z4">
        <v>17</v>
      </c>
      <c r="AA4">
        <v>16</v>
      </c>
      <c r="AB4" s="30">
        <f>+Z4*0.3+AA4*0.3+S4*0.3+Y4*0.1</f>
        <v>14.499999999999998</v>
      </c>
      <c r="AC4" s="11">
        <v>11</v>
      </c>
      <c r="AF4" s="21">
        <f t="shared" ref="AF4:AF41" si="0">+AC4*0.3+G4*0.3+AB4*0.2+M4*0.2</f>
        <v>8.4499999999999993</v>
      </c>
      <c r="AG4">
        <v>12.5</v>
      </c>
    </row>
    <row r="5" spans="1:33">
      <c r="A5">
        <v>3</v>
      </c>
      <c r="B5" t="s">
        <v>131</v>
      </c>
      <c r="C5" t="s">
        <v>132</v>
      </c>
      <c r="E5" t="s">
        <v>7</v>
      </c>
      <c r="G5" s="11">
        <v>15</v>
      </c>
      <c r="H5" t="s">
        <v>32</v>
      </c>
      <c r="K5">
        <v>0</v>
      </c>
      <c r="L5">
        <v>18</v>
      </c>
      <c r="M5" s="11">
        <f t="shared" ref="M5:M41" si="1">AVERAGE(K5,I5,F5,D5)*0.8+L5*0.2</f>
        <v>3.6</v>
      </c>
      <c r="N5">
        <v>20</v>
      </c>
      <c r="R5">
        <v>18</v>
      </c>
      <c r="S5" s="9">
        <f t="shared" ref="S5:S40" si="2">AVERAGE(N5:R5)</f>
        <v>19</v>
      </c>
      <c r="U5">
        <v>2</v>
      </c>
      <c r="V5">
        <v>2</v>
      </c>
      <c r="W5">
        <v>2</v>
      </c>
      <c r="X5">
        <v>2</v>
      </c>
      <c r="Y5" s="9">
        <f t="shared" ref="Y5:Y40" si="3">SUM(T5:X5)*2</f>
        <v>16</v>
      </c>
      <c r="Z5">
        <v>16</v>
      </c>
      <c r="AA5">
        <v>15</v>
      </c>
      <c r="AB5" s="30">
        <f t="shared" ref="AB5:AB41" si="4">+Z5*0.3+AA5*0.3+S5*0.3+Y5*0.1</f>
        <v>16.600000000000001</v>
      </c>
      <c r="AC5" s="11">
        <v>11</v>
      </c>
      <c r="AF5" s="21">
        <f t="shared" si="0"/>
        <v>11.840000000000002</v>
      </c>
      <c r="AG5" t="str">
        <f t="shared" ref="AG5:AG37" si="5">IF(AF5&gt;=10.5,"",IF(AF5&gt;7,"APLAZ","DESAPROB"))</f>
        <v/>
      </c>
    </row>
    <row r="6" spans="1:33">
      <c r="A6">
        <v>4</v>
      </c>
      <c r="B6" t="s">
        <v>121</v>
      </c>
      <c r="D6">
        <v>0</v>
      </c>
      <c r="F6">
        <v>0</v>
      </c>
      <c r="I6">
        <v>0</v>
      </c>
      <c r="L6">
        <v>4</v>
      </c>
      <c r="M6" s="11">
        <f t="shared" si="1"/>
        <v>0.8</v>
      </c>
      <c r="O6">
        <v>0</v>
      </c>
      <c r="Q6">
        <v>0</v>
      </c>
      <c r="R6">
        <v>0</v>
      </c>
      <c r="S6" s="9">
        <f t="shared" si="2"/>
        <v>0</v>
      </c>
      <c r="T6">
        <v>2</v>
      </c>
      <c r="U6">
        <v>2</v>
      </c>
      <c r="Y6" s="9">
        <f t="shared" si="3"/>
        <v>8</v>
      </c>
      <c r="AB6" s="30">
        <f t="shared" si="4"/>
        <v>0.8</v>
      </c>
      <c r="AF6" s="21">
        <f t="shared" si="0"/>
        <v>0.32000000000000006</v>
      </c>
      <c r="AG6" t="str">
        <f>IF(AF6&gt;=10.5,"",IF(AF6&gt;7,"APLAZ","DES"))</f>
        <v>DES</v>
      </c>
    </row>
    <row r="7" spans="1:33">
      <c r="A7">
        <v>5</v>
      </c>
      <c r="B7" t="s">
        <v>128</v>
      </c>
      <c r="C7" t="s">
        <v>132</v>
      </c>
      <c r="E7" t="s">
        <v>7</v>
      </c>
      <c r="G7" s="11">
        <v>12</v>
      </c>
      <c r="H7" t="s">
        <v>33</v>
      </c>
      <c r="I7">
        <v>5</v>
      </c>
      <c r="J7" t="s">
        <v>50</v>
      </c>
      <c r="K7">
        <v>12</v>
      </c>
      <c r="L7">
        <v>18</v>
      </c>
      <c r="M7" s="11">
        <f t="shared" si="1"/>
        <v>10.4</v>
      </c>
      <c r="P7">
        <v>14</v>
      </c>
      <c r="Q7">
        <v>7</v>
      </c>
      <c r="R7">
        <v>12</v>
      </c>
      <c r="S7" s="9">
        <f t="shared" si="2"/>
        <v>11</v>
      </c>
      <c r="T7">
        <v>2</v>
      </c>
      <c r="U7">
        <v>2</v>
      </c>
      <c r="V7">
        <v>2</v>
      </c>
      <c r="W7">
        <v>2</v>
      </c>
      <c r="X7">
        <v>2</v>
      </c>
      <c r="Y7" s="9">
        <f t="shared" si="3"/>
        <v>20</v>
      </c>
      <c r="Z7">
        <v>15</v>
      </c>
      <c r="AA7">
        <v>17</v>
      </c>
      <c r="AB7" s="30">
        <f t="shared" si="4"/>
        <v>14.899999999999999</v>
      </c>
      <c r="AC7" s="11">
        <v>10</v>
      </c>
      <c r="AF7" s="21">
        <f t="shared" si="0"/>
        <v>11.66</v>
      </c>
      <c r="AG7" t="str">
        <f t="shared" si="5"/>
        <v/>
      </c>
    </row>
    <row r="8" spans="1:33">
      <c r="A8">
        <v>6</v>
      </c>
      <c r="B8" t="s">
        <v>136</v>
      </c>
      <c r="C8" t="s">
        <v>132</v>
      </c>
      <c r="E8" t="s">
        <v>7</v>
      </c>
      <c r="G8" s="11">
        <v>13</v>
      </c>
      <c r="I8">
        <v>0</v>
      </c>
      <c r="L8">
        <v>14</v>
      </c>
      <c r="M8" s="11">
        <f t="shared" si="1"/>
        <v>2.8000000000000003</v>
      </c>
      <c r="P8">
        <v>11</v>
      </c>
      <c r="R8">
        <v>0</v>
      </c>
      <c r="S8" s="9">
        <f t="shared" si="2"/>
        <v>5.5</v>
      </c>
      <c r="U8">
        <v>2</v>
      </c>
      <c r="V8">
        <v>2</v>
      </c>
      <c r="Y8" s="9">
        <f t="shared" si="3"/>
        <v>8</v>
      </c>
      <c r="Z8">
        <v>14</v>
      </c>
      <c r="AB8" s="30">
        <f t="shared" si="4"/>
        <v>6.6499999999999995</v>
      </c>
      <c r="AF8" s="21">
        <f t="shared" si="0"/>
        <v>5.7900000000000009</v>
      </c>
      <c r="AG8" t="str">
        <f>IF(AF8&gt;=10.5,"",IF(AF8&gt;7,"APLAZ","DES"))</f>
        <v>DES</v>
      </c>
    </row>
    <row r="9" spans="1:33">
      <c r="A9">
        <v>7</v>
      </c>
      <c r="B9" t="s">
        <v>123</v>
      </c>
      <c r="C9" t="s">
        <v>132</v>
      </c>
      <c r="E9" t="s">
        <v>7</v>
      </c>
      <c r="G9" s="11">
        <v>18</v>
      </c>
      <c r="H9" t="s">
        <v>33</v>
      </c>
      <c r="I9">
        <v>5</v>
      </c>
      <c r="J9" t="s">
        <v>48</v>
      </c>
      <c r="L9">
        <v>18</v>
      </c>
      <c r="M9" s="11">
        <f t="shared" si="1"/>
        <v>7.6</v>
      </c>
      <c r="P9">
        <v>20</v>
      </c>
      <c r="R9">
        <v>20</v>
      </c>
      <c r="S9" s="9">
        <f t="shared" si="2"/>
        <v>20</v>
      </c>
      <c r="T9">
        <v>2</v>
      </c>
      <c r="U9">
        <v>2</v>
      </c>
      <c r="V9">
        <v>2</v>
      </c>
      <c r="W9">
        <v>2</v>
      </c>
      <c r="X9">
        <v>2</v>
      </c>
      <c r="Y9" s="9">
        <f t="shared" si="3"/>
        <v>20</v>
      </c>
      <c r="Z9">
        <v>16</v>
      </c>
      <c r="AA9">
        <v>15</v>
      </c>
      <c r="AB9" s="30">
        <f t="shared" si="4"/>
        <v>17.3</v>
      </c>
      <c r="AC9" s="11">
        <v>6</v>
      </c>
      <c r="AF9" s="21">
        <f t="shared" si="0"/>
        <v>12.18</v>
      </c>
      <c r="AG9" t="str">
        <f t="shared" si="5"/>
        <v/>
      </c>
    </row>
    <row r="10" spans="1:33">
      <c r="A10">
        <v>8</v>
      </c>
      <c r="B10" t="s">
        <v>146</v>
      </c>
      <c r="C10" t="s">
        <v>135</v>
      </c>
      <c r="F10">
        <v>0</v>
      </c>
      <c r="I10">
        <v>0</v>
      </c>
      <c r="L10">
        <v>4</v>
      </c>
      <c r="M10" s="11">
        <f t="shared" si="1"/>
        <v>0.8</v>
      </c>
      <c r="N10">
        <v>0</v>
      </c>
      <c r="Q10">
        <v>0</v>
      </c>
      <c r="R10">
        <v>0</v>
      </c>
      <c r="S10" s="9">
        <f t="shared" si="2"/>
        <v>0</v>
      </c>
      <c r="T10">
        <v>2</v>
      </c>
      <c r="U10">
        <v>2</v>
      </c>
      <c r="V10">
        <v>2</v>
      </c>
      <c r="W10">
        <v>2</v>
      </c>
      <c r="Y10" s="9">
        <f t="shared" si="3"/>
        <v>16</v>
      </c>
      <c r="AB10" s="30">
        <f t="shared" si="4"/>
        <v>1.6</v>
      </c>
      <c r="AF10" s="21">
        <f t="shared" si="0"/>
        <v>0.48000000000000009</v>
      </c>
      <c r="AG10" t="str">
        <f>IF(AF10&gt;=10.5,"",IF(AF10&gt;7,"APLAZ","DES"))</f>
        <v>DES</v>
      </c>
    </row>
    <row r="11" spans="1:33">
      <c r="A11">
        <v>9</v>
      </c>
      <c r="B11" t="s">
        <v>2</v>
      </c>
      <c r="C11" t="s">
        <v>132</v>
      </c>
      <c r="E11" t="s">
        <v>9</v>
      </c>
      <c r="G11" s="11">
        <v>18</v>
      </c>
      <c r="H11" t="s">
        <v>33</v>
      </c>
      <c r="J11" t="s">
        <v>48</v>
      </c>
      <c r="K11">
        <v>7</v>
      </c>
      <c r="L11">
        <v>14</v>
      </c>
      <c r="M11" s="11">
        <f t="shared" si="1"/>
        <v>8.4</v>
      </c>
      <c r="N11">
        <v>5</v>
      </c>
      <c r="O11">
        <v>20</v>
      </c>
      <c r="P11">
        <v>20</v>
      </c>
      <c r="Q11">
        <v>20</v>
      </c>
      <c r="S11" s="9">
        <f t="shared" si="2"/>
        <v>16.25</v>
      </c>
      <c r="T11">
        <v>2</v>
      </c>
      <c r="U11">
        <v>2</v>
      </c>
      <c r="V11">
        <v>2</v>
      </c>
      <c r="W11">
        <v>2</v>
      </c>
      <c r="X11">
        <v>2</v>
      </c>
      <c r="Y11" s="9">
        <f t="shared" si="3"/>
        <v>20</v>
      </c>
      <c r="Z11">
        <v>16</v>
      </c>
      <c r="AA11">
        <v>14</v>
      </c>
      <c r="AB11" s="30">
        <f t="shared" si="4"/>
        <v>15.875</v>
      </c>
      <c r="AC11" s="11">
        <v>14.5</v>
      </c>
      <c r="AF11" s="21">
        <f t="shared" si="0"/>
        <v>14.605</v>
      </c>
      <c r="AG11" t="str">
        <f t="shared" si="5"/>
        <v/>
      </c>
    </row>
    <row r="12" spans="1:33">
      <c r="A12">
        <v>10</v>
      </c>
      <c r="B12" t="s">
        <v>155</v>
      </c>
      <c r="C12" t="s">
        <v>138</v>
      </c>
      <c r="E12" t="s">
        <v>7</v>
      </c>
      <c r="F12">
        <v>15</v>
      </c>
      <c r="G12" s="11">
        <v>15.5</v>
      </c>
      <c r="H12" t="s">
        <v>33</v>
      </c>
      <c r="I12">
        <v>14</v>
      </c>
      <c r="J12" t="s">
        <v>48</v>
      </c>
      <c r="L12">
        <v>18</v>
      </c>
      <c r="M12" s="11">
        <f t="shared" si="1"/>
        <v>15.200000000000001</v>
      </c>
      <c r="Q12">
        <v>18</v>
      </c>
      <c r="R12">
        <v>18</v>
      </c>
      <c r="S12" s="9">
        <f t="shared" si="2"/>
        <v>18</v>
      </c>
      <c r="T12">
        <v>2</v>
      </c>
      <c r="U12">
        <v>2</v>
      </c>
      <c r="V12">
        <v>2</v>
      </c>
      <c r="W12">
        <v>2</v>
      </c>
      <c r="X12">
        <v>2</v>
      </c>
      <c r="Y12" s="9">
        <f t="shared" si="3"/>
        <v>20</v>
      </c>
      <c r="Z12">
        <v>15</v>
      </c>
      <c r="AA12">
        <v>16</v>
      </c>
      <c r="AB12" s="30">
        <f t="shared" si="4"/>
        <v>16.7</v>
      </c>
      <c r="AC12" s="11">
        <v>12</v>
      </c>
      <c r="AF12" s="21">
        <f t="shared" si="0"/>
        <v>14.63</v>
      </c>
      <c r="AG12" t="str">
        <f t="shared" si="5"/>
        <v/>
      </c>
    </row>
    <row r="13" spans="1:33">
      <c r="A13">
        <v>11</v>
      </c>
      <c r="B13" t="s">
        <v>13</v>
      </c>
      <c r="C13" t="s">
        <v>134</v>
      </c>
      <c r="E13" t="s">
        <v>14</v>
      </c>
      <c r="G13" s="11">
        <v>15.5</v>
      </c>
      <c r="H13" t="s">
        <v>35</v>
      </c>
      <c r="I13">
        <v>16</v>
      </c>
      <c r="J13" t="s">
        <v>51</v>
      </c>
      <c r="L13">
        <v>18</v>
      </c>
      <c r="M13" s="11">
        <f t="shared" si="1"/>
        <v>16.400000000000002</v>
      </c>
      <c r="N13">
        <v>20</v>
      </c>
      <c r="Q13">
        <v>0</v>
      </c>
      <c r="S13" s="9">
        <f t="shared" si="2"/>
        <v>10</v>
      </c>
      <c r="V13">
        <v>2</v>
      </c>
      <c r="W13">
        <v>2</v>
      </c>
      <c r="Y13" s="9">
        <f t="shared" si="3"/>
        <v>8</v>
      </c>
      <c r="Z13">
        <v>18</v>
      </c>
      <c r="AA13">
        <v>17</v>
      </c>
      <c r="AB13" s="30">
        <f t="shared" si="4"/>
        <v>14.3</v>
      </c>
      <c r="AC13" s="11">
        <v>11</v>
      </c>
      <c r="AF13" s="21">
        <f t="shared" si="0"/>
        <v>14.09</v>
      </c>
      <c r="AG13" t="str">
        <f t="shared" si="5"/>
        <v/>
      </c>
    </row>
    <row r="14" spans="1:33">
      <c r="A14">
        <v>12</v>
      </c>
      <c r="B14" t="s">
        <v>147</v>
      </c>
      <c r="C14" t="s">
        <v>132</v>
      </c>
      <c r="D14">
        <v>15</v>
      </c>
      <c r="E14" t="s">
        <v>7</v>
      </c>
      <c r="G14" s="11">
        <v>10</v>
      </c>
      <c r="H14" t="s">
        <v>33</v>
      </c>
      <c r="J14" t="s">
        <v>48</v>
      </c>
      <c r="L14">
        <v>18</v>
      </c>
      <c r="M14" s="11">
        <f t="shared" si="1"/>
        <v>15.6</v>
      </c>
      <c r="P14">
        <v>0</v>
      </c>
      <c r="Q14">
        <v>0</v>
      </c>
      <c r="R14">
        <v>0</v>
      </c>
      <c r="S14" s="9">
        <f t="shared" si="2"/>
        <v>0</v>
      </c>
      <c r="T14">
        <v>2</v>
      </c>
      <c r="U14">
        <v>2</v>
      </c>
      <c r="V14">
        <v>2</v>
      </c>
      <c r="W14">
        <v>2</v>
      </c>
      <c r="Y14" s="9">
        <f t="shared" si="3"/>
        <v>16</v>
      </c>
      <c r="Z14">
        <v>18</v>
      </c>
      <c r="AA14">
        <v>17</v>
      </c>
      <c r="AB14" s="30">
        <f t="shared" si="4"/>
        <v>12.1</v>
      </c>
      <c r="AC14" s="11">
        <v>11.5</v>
      </c>
      <c r="AF14" s="21">
        <f t="shared" si="0"/>
        <v>11.989999999999998</v>
      </c>
      <c r="AG14" t="str">
        <f t="shared" si="5"/>
        <v/>
      </c>
    </row>
    <row r="15" spans="1:33">
      <c r="A15">
        <v>13</v>
      </c>
      <c r="B15" t="s">
        <v>1</v>
      </c>
      <c r="C15" t="s">
        <v>132</v>
      </c>
      <c r="E15" t="s">
        <v>7</v>
      </c>
      <c r="G15" s="11">
        <v>14.5</v>
      </c>
      <c r="H15" t="s">
        <v>33</v>
      </c>
      <c r="J15" t="s">
        <v>48</v>
      </c>
      <c r="K15">
        <v>7</v>
      </c>
      <c r="L15">
        <v>6</v>
      </c>
      <c r="M15" s="11">
        <f t="shared" si="1"/>
        <v>6.8000000000000007</v>
      </c>
      <c r="P15">
        <v>20</v>
      </c>
      <c r="Q15">
        <v>20</v>
      </c>
      <c r="R15">
        <v>20</v>
      </c>
      <c r="S15" s="9">
        <f t="shared" si="2"/>
        <v>20</v>
      </c>
      <c r="T15">
        <v>2</v>
      </c>
      <c r="U15">
        <v>2</v>
      </c>
      <c r="V15">
        <v>2</v>
      </c>
      <c r="W15">
        <v>2</v>
      </c>
      <c r="X15">
        <v>2</v>
      </c>
      <c r="Y15" s="9">
        <f t="shared" si="3"/>
        <v>20</v>
      </c>
      <c r="Z15">
        <v>16</v>
      </c>
      <c r="AA15">
        <v>14</v>
      </c>
      <c r="AB15" s="30">
        <f t="shared" si="4"/>
        <v>17</v>
      </c>
      <c r="AC15" s="11">
        <v>15</v>
      </c>
      <c r="AF15" s="21">
        <f t="shared" si="0"/>
        <v>13.61</v>
      </c>
      <c r="AG15" t="str">
        <f t="shared" si="5"/>
        <v/>
      </c>
    </row>
    <row r="16" spans="1:33">
      <c r="A16">
        <v>14</v>
      </c>
      <c r="B16" t="s">
        <v>127</v>
      </c>
      <c r="C16" t="s">
        <v>132</v>
      </c>
      <c r="D16">
        <v>20</v>
      </c>
      <c r="E16" t="s">
        <v>15</v>
      </c>
      <c r="G16" s="11">
        <v>4</v>
      </c>
      <c r="H16" t="s">
        <v>37</v>
      </c>
      <c r="L16">
        <v>12</v>
      </c>
      <c r="M16" s="11">
        <f t="shared" si="1"/>
        <v>18.399999999999999</v>
      </c>
      <c r="N16">
        <v>20</v>
      </c>
      <c r="O16">
        <v>20</v>
      </c>
      <c r="S16" s="9">
        <f t="shared" si="2"/>
        <v>20</v>
      </c>
      <c r="T16">
        <v>2</v>
      </c>
      <c r="V16">
        <v>2</v>
      </c>
      <c r="Y16" s="9">
        <f t="shared" si="3"/>
        <v>8</v>
      </c>
      <c r="Z16">
        <v>17</v>
      </c>
      <c r="AA16">
        <v>16</v>
      </c>
      <c r="AB16" s="30">
        <f t="shared" si="4"/>
        <v>16.7</v>
      </c>
      <c r="AC16" s="11">
        <v>11</v>
      </c>
      <c r="AF16" s="21">
        <f t="shared" si="0"/>
        <v>11.52</v>
      </c>
      <c r="AG16" t="str">
        <f t="shared" si="5"/>
        <v/>
      </c>
    </row>
    <row r="17" spans="1:33">
      <c r="A17">
        <v>15</v>
      </c>
      <c r="B17" t="s">
        <v>120</v>
      </c>
      <c r="C17" t="s">
        <v>132</v>
      </c>
      <c r="E17" t="s">
        <v>10</v>
      </c>
      <c r="G17" s="11">
        <v>10.5</v>
      </c>
      <c r="I17">
        <v>0</v>
      </c>
      <c r="J17" t="s">
        <v>48</v>
      </c>
      <c r="K17">
        <v>7</v>
      </c>
      <c r="L17">
        <v>10</v>
      </c>
      <c r="M17" s="11">
        <f t="shared" si="1"/>
        <v>4.8000000000000007</v>
      </c>
      <c r="P17">
        <v>11</v>
      </c>
      <c r="R17">
        <v>0</v>
      </c>
      <c r="S17" s="9">
        <f t="shared" si="2"/>
        <v>5.5</v>
      </c>
      <c r="T17">
        <v>2</v>
      </c>
      <c r="U17">
        <v>2</v>
      </c>
      <c r="V17">
        <v>2</v>
      </c>
      <c r="W17">
        <v>2</v>
      </c>
      <c r="Y17" s="9">
        <f t="shared" si="3"/>
        <v>16</v>
      </c>
      <c r="Z17">
        <v>16</v>
      </c>
      <c r="AA17">
        <v>14</v>
      </c>
      <c r="AB17" s="30">
        <f t="shared" si="4"/>
        <v>12.25</v>
      </c>
      <c r="AC17" s="11">
        <v>9.5</v>
      </c>
      <c r="AF17" s="21">
        <f t="shared" si="0"/>
        <v>9.41</v>
      </c>
      <c r="AG17">
        <v>6.5</v>
      </c>
    </row>
    <row r="18" spans="1:33">
      <c r="A18">
        <v>16</v>
      </c>
      <c r="B18" t="s">
        <v>125</v>
      </c>
      <c r="D18">
        <v>0</v>
      </c>
      <c r="F18">
        <v>0</v>
      </c>
      <c r="I18">
        <v>0</v>
      </c>
      <c r="M18" s="11">
        <f t="shared" si="1"/>
        <v>0</v>
      </c>
      <c r="N18">
        <v>0</v>
      </c>
      <c r="P18">
        <v>0</v>
      </c>
      <c r="R18">
        <v>0</v>
      </c>
      <c r="S18" s="9">
        <f t="shared" si="2"/>
        <v>0</v>
      </c>
      <c r="T18">
        <v>2</v>
      </c>
      <c r="U18">
        <v>2</v>
      </c>
      <c r="V18">
        <v>2</v>
      </c>
      <c r="Y18" s="9">
        <f t="shared" si="3"/>
        <v>12</v>
      </c>
      <c r="AB18" s="30">
        <f t="shared" si="4"/>
        <v>1.2000000000000002</v>
      </c>
      <c r="AF18" s="21">
        <f t="shared" si="0"/>
        <v>0.24000000000000005</v>
      </c>
      <c r="AG18" t="str">
        <f t="shared" ref="AG18:AG24" si="6">IF(AF18&gt;=10.5,"",IF(AF18&gt;7,"APLAZ","DES"))</f>
        <v>DES</v>
      </c>
    </row>
    <row r="19" spans="1:33">
      <c r="A19">
        <v>17</v>
      </c>
      <c r="B19" t="s">
        <v>157</v>
      </c>
      <c r="C19" t="s">
        <v>132</v>
      </c>
      <c r="E19" t="s">
        <v>11</v>
      </c>
      <c r="G19" s="11">
        <v>16</v>
      </c>
      <c r="H19" t="s">
        <v>33</v>
      </c>
      <c r="J19" t="s">
        <v>48</v>
      </c>
      <c r="K19">
        <v>12</v>
      </c>
      <c r="L19">
        <v>20</v>
      </c>
      <c r="M19" s="11">
        <f t="shared" si="1"/>
        <v>13.600000000000001</v>
      </c>
      <c r="P19">
        <v>15</v>
      </c>
      <c r="R19">
        <v>15</v>
      </c>
      <c r="S19" s="9">
        <f t="shared" si="2"/>
        <v>15</v>
      </c>
      <c r="T19">
        <v>2</v>
      </c>
      <c r="U19">
        <v>2</v>
      </c>
      <c r="V19">
        <v>2</v>
      </c>
      <c r="W19">
        <v>2</v>
      </c>
      <c r="X19">
        <v>2</v>
      </c>
      <c r="Y19" s="9">
        <f t="shared" si="3"/>
        <v>20</v>
      </c>
      <c r="Z19">
        <v>15</v>
      </c>
      <c r="AA19">
        <v>16</v>
      </c>
      <c r="AB19" s="30">
        <f t="shared" si="4"/>
        <v>15.8</v>
      </c>
      <c r="AC19" s="11">
        <v>8</v>
      </c>
      <c r="AF19" s="21">
        <f t="shared" si="0"/>
        <v>13.08</v>
      </c>
      <c r="AG19" t="str">
        <f t="shared" si="6"/>
        <v/>
      </c>
    </row>
    <row r="20" spans="1:33">
      <c r="A20">
        <v>18</v>
      </c>
      <c r="B20" t="s">
        <v>0</v>
      </c>
      <c r="C20" t="s">
        <v>132</v>
      </c>
      <c r="F20">
        <v>0</v>
      </c>
      <c r="G20" s="11">
        <v>8</v>
      </c>
      <c r="I20">
        <v>0</v>
      </c>
      <c r="L20">
        <v>14</v>
      </c>
      <c r="M20" s="11">
        <f t="shared" si="1"/>
        <v>2.8000000000000003</v>
      </c>
      <c r="N20">
        <v>20</v>
      </c>
      <c r="R20">
        <v>0</v>
      </c>
      <c r="S20" s="9">
        <f t="shared" si="2"/>
        <v>10</v>
      </c>
      <c r="T20">
        <v>2</v>
      </c>
      <c r="U20">
        <v>2</v>
      </c>
      <c r="V20">
        <v>2</v>
      </c>
      <c r="W20">
        <v>2</v>
      </c>
      <c r="X20">
        <v>2</v>
      </c>
      <c r="Y20" s="9">
        <f t="shared" si="3"/>
        <v>20</v>
      </c>
      <c r="Z20">
        <v>17</v>
      </c>
      <c r="AA20">
        <v>17</v>
      </c>
      <c r="AB20" s="30">
        <f t="shared" si="4"/>
        <v>15.2</v>
      </c>
      <c r="AC20" s="11">
        <v>1.5</v>
      </c>
      <c r="AF20" s="21">
        <f t="shared" si="0"/>
        <v>6.4499999999999993</v>
      </c>
      <c r="AG20" t="str">
        <f t="shared" si="6"/>
        <v>DES</v>
      </c>
    </row>
    <row r="21" spans="1:33">
      <c r="A21">
        <v>19</v>
      </c>
      <c r="B21" t="s">
        <v>47</v>
      </c>
      <c r="C21" t="s">
        <v>132</v>
      </c>
      <c r="E21" t="s">
        <v>9</v>
      </c>
      <c r="F21">
        <v>20</v>
      </c>
      <c r="G21" s="11">
        <v>12</v>
      </c>
      <c r="H21" t="s">
        <v>35</v>
      </c>
      <c r="J21" t="s">
        <v>48</v>
      </c>
      <c r="L21">
        <v>18</v>
      </c>
      <c r="M21" s="11">
        <f t="shared" si="1"/>
        <v>19.600000000000001</v>
      </c>
      <c r="N21">
        <v>16</v>
      </c>
      <c r="O21">
        <v>20</v>
      </c>
      <c r="S21" s="9">
        <f t="shared" si="2"/>
        <v>18</v>
      </c>
      <c r="T21">
        <v>2</v>
      </c>
      <c r="V21">
        <v>2</v>
      </c>
      <c r="W21">
        <v>2</v>
      </c>
      <c r="X21">
        <v>2</v>
      </c>
      <c r="Y21" s="9">
        <f t="shared" si="3"/>
        <v>16</v>
      </c>
      <c r="Z21">
        <v>15</v>
      </c>
      <c r="AA21">
        <v>17</v>
      </c>
      <c r="AB21" s="30">
        <f t="shared" si="4"/>
        <v>16.600000000000001</v>
      </c>
      <c r="AC21" s="11">
        <v>6</v>
      </c>
      <c r="AF21" s="21">
        <f t="shared" si="0"/>
        <v>12.639999999999999</v>
      </c>
      <c r="AG21" t="str">
        <f t="shared" si="6"/>
        <v/>
      </c>
    </row>
    <row r="22" spans="1:33">
      <c r="A22">
        <v>20</v>
      </c>
      <c r="B22" t="s">
        <v>46</v>
      </c>
      <c r="C22" t="s">
        <v>132</v>
      </c>
      <c r="E22" t="s">
        <v>7</v>
      </c>
      <c r="G22" s="11">
        <v>3.5</v>
      </c>
      <c r="I22">
        <v>0</v>
      </c>
      <c r="L22">
        <v>10</v>
      </c>
      <c r="M22" s="11">
        <f t="shared" si="1"/>
        <v>2</v>
      </c>
      <c r="N22">
        <v>12</v>
      </c>
      <c r="R22">
        <v>0</v>
      </c>
      <c r="S22" s="9">
        <f t="shared" si="2"/>
        <v>6</v>
      </c>
      <c r="T22">
        <v>2</v>
      </c>
      <c r="U22">
        <v>2</v>
      </c>
      <c r="V22">
        <v>2</v>
      </c>
      <c r="W22">
        <v>2</v>
      </c>
      <c r="Y22" s="9">
        <f t="shared" si="3"/>
        <v>16</v>
      </c>
      <c r="Z22">
        <v>18</v>
      </c>
      <c r="AA22">
        <v>17</v>
      </c>
      <c r="AB22" s="30">
        <f t="shared" si="4"/>
        <v>13.9</v>
      </c>
      <c r="AC22" s="11">
        <v>5.5</v>
      </c>
      <c r="AF22" s="21">
        <f t="shared" si="0"/>
        <v>5.8800000000000008</v>
      </c>
      <c r="AG22" t="str">
        <f t="shared" si="6"/>
        <v>DES</v>
      </c>
    </row>
    <row r="23" spans="1:33">
      <c r="A23">
        <v>21</v>
      </c>
      <c r="B23" t="s">
        <v>3</v>
      </c>
      <c r="C23" t="s">
        <v>132</v>
      </c>
      <c r="D23">
        <v>8</v>
      </c>
      <c r="F23">
        <v>0</v>
      </c>
      <c r="G23" s="11">
        <v>5.5</v>
      </c>
      <c r="H23" t="s">
        <v>35</v>
      </c>
      <c r="L23">
        <v>8</v>
      </c>
      <c r="M23" s="11">
        <f t="shared" si="1"/>
        <v>4.8000000000000007</v>
      </c>
      <c r="N23">
        <v>0</v>
      </c>
      <c r="P23">
        <v>0</v>
      </c>
      <c r="R23">
        <v>0</v>
      </c>
      <c r="S23" s="9">
        <f t="shared" si="2"/>
        <v>0</v>
      </c>
      <c r="T23">
        <v>2</v>
      </c>
      <c r="Y23" s="9">
        <f t="shared" si="3"/>
        <v>4</v>
      </c>
      <c r="Z23">
        <v>17</v>
      </c>
      <c r="AA23">
        <v>14</v>
      </c>
      <c r="AB23" s="30">
        <f t="shared" si="4"/>
        <v>9.7000000000000011</v>
      </c>
      <c r="AC23" s="11">
        <v>3</v>
      </c>
      <c r="AF23" s="21">
        <f t="shared" si="0"/>
        <v>5.45</v>
      </c>
      <c r="AG23" t="str">
        <f t="shared" si="6"/>
        <v>DES</v>
      </c>
    </row>
    <row r="24" spans="1:33">
      <c r="A24">
        <v>22</v>
      </c>
      <c r="B24" t="s">
        <v>126</v>
      </c>
      <c r="C24" t="s">
        <v>132</v>
      </c>
      <c r="D24">
        <v>20</v>
      </c>
      <c r="E24" t="s">
        <v>7</v>
      </c>
      <c r="G24" s="11">
        <v>17.5</v>
      </c>
      <c r="H24" t="s">
        <v>35</v>
      </c>
      <c r="L24">
        <v>20</v>
      </c>
      <c r="M24" s="11">
        <f t="shared" si="1"/>
        <v>20</v>
      </c>
      <c r="N24">
        <v>20</v>
      </c>
      <c r="R24">
        <v>20</v>
      </c>
      <c r="S24" s="9">
        <f t="shared" si="2"/>
        <v>20</v>
      </c>
      <c r="T24">
        <v>2</v>
      </c>
      <c r="U24">
        <v>2</v>
      </c>
      <c r="V24">
        <v>2</v>
      </c>
      <c r="Y24" s="9">
        <f t="shared" si="3"/>
        <v>12</v>
      </c>
      <c r="Z24">
        <v>17</v>
      </c>
      <c r="AA24">
        <v>16</v>
      </c>
      <c r="AB24" s="30">
        <f t="shared" si="4"/>
        <v>17.099999999999998</v>
      </c>
      <c r="AC24" s="11">
        <v>10</v>
      </c>
      <c r="AF24" s="21">
        <f t="shared" si="0"/>
        <v>15.67</v>
      </c>
      <c r="AG24" t="str">
        <f t="shared" si="6"/>
        <v/>
      </c>
    </row>
    <row r="25" spans="1:33">
      <c r="A25">
        <v>23</v>
      </c>
      <c r="B25" t="s">
        <v>148</v>
      </c>
      <c r="C25" t="s">
        <v>132</v>
      </c>
      <c r="D25">
        <v>14</v>
      </c>
      <c r="E25" t="s">
        <v>7</v>
      </c>
      <c r="G25" s="11">
        <v>16</v>
      </c>
      <c r="H25" t="s">
        <v>33</v>
      </c>
      <c r="J25" t="s">
        <v>49</v>
      </c>
      <c r="K25">
        <v>12</v>
      </c>
      <c r="L25">
        <v>18</v>
      </c>
      <c r="M25" s="11">
        <f t="shared" si="1"/>
        <v>14</v>
      </c>
      <c r="R25">
        <v>5</v>
      </c>
      <c r="S25" s="9">
        <f t="shared" si="2"/>
        <v>5</v>
      </c>
      <c r="T25">
        <v>2</v>
      </c>
      <c r="U25">
        <v>2</v>
      </c>
      <c r="V25">
        <v>2</v>
      </c>
      <c r="W25">
        <v>2</v>
      </c>
      <c r="X25">
        <v>1</v>
      </c>
      <c r="Y25" s="9">
        <f t="shared" si="3"/>
        <v>18</v>
      </c>
      <c r="Z25">
        <v>17</v>
      </c>
      <c r="AA25">
        <v>14</v>
      </c>
      <c r="AB25" s="30">
        <f t="shared" si="4"/>
        <v>12.600000000000001</v>
      </c>
      <c r="AC25" s="11">
        <v>13</v>
      </c>
      <c r="AF25" s="21">
        <f t="shared" si="0"/>
        <v>14.02</v>
      </c>
      <c r="AG25" t="str">
        <f t="shared" si="5"/>
        <v/>
      </c>
    </row>
    <row r="26" spans="1:33">
      <c r="A26">
        <v>24</v>
      </c>
      <c r="B26" t="s">
        <v>129</v>
      </c>
      <c r="C26" t="s">
        <v>132</v>
      </c>
      <c r="D26">
        <v>20</v>
      </c>
      <c r="E26" t="s">
        <v>7</v>
      </c>
      <c r="G26" s="11">
        <v>9</v>
      </c>
      <c r="I26">
        <v>0</v>
      </c>
      <c r="J26" t="s">
        <v>48</v>
      </c>
      <c r="K26">
        <v>12</v>
      </c>
      <c r="L26">
        <v>14</v>
      </c>
      <c r="M26" s="11">
        <f t="shared" si="1"/>
        <v>11.333333333333334</v>
      </c>
      <c r="N26">
        <v>0</v>
      </c>
      <c r="O26">
        <v>20</v>
      </c>
      <c r="R26">
        <v>5</v>
      </c>
      <c r="S26" s="9">
        <f t="shared" si="2"/>
        <v>8.3333333333333339</v>
      </c>
      <c r="U26">
        <v>2</v>
      </c>
      <c r="V26">
        <v>2</v>
      </c>
      <c r="W26">
        <v>2</v>
      </c>
      <c r="X26">
        <v>1</v>
      </c>
      <c r="Y26" s="9">
        <f t="shared" si="3"/>
        <v>14</v>
      </c>
      <c r="Z26">
        <v>14</v>
      </c>
      <c r="AA26">
        <v>16</v>
      </c>
      <c r="AB26" s="30">
        <f t="shared" si="4"/>
        <v>12.9</v>
      </c>
      <c r="AC26" s="11">
        <v>10</v>
      </c>
      <c r="AF26" s="21">
        <f t="shared" si="0"/>
        <v>10.546666666666667</v>
      </c>
      <c r="AG26" t="str">
        <f t="shared" si="5"/>
        <v/>
      </c>
    </row>
    <row r="27" spans="1:33">
      <c r="A27">
        <v>25</v>
      </c>
      <c r="B27" t="s">
        <v>149</v>
      </c>
      <c r="C27" t="s">
        <v>137</v>
      </c>
      <c r="D27">
        <v>15</v>
      </c>
      <c r="E27" t="s">
        <v>14</v>
      </c>
      <c r="G27" s="11">
        <v>13.5</v>
      </c>
      <c r="H27" t="s">
        <v>35</v>
      </c>
      <c r="L27">
        <v>16</v>
      </c>
      <c r="M27" s="11">
        <f t="shared" si="1"/>
        <v>15.2</v>
      </c>
      <c r="N27">
        <v>20</v>
      </c>
      <c r="P27">
        <v>20</v>
      </c>
      <c r="S27" s="9">
        <f t="shared" si="2"/>
        <v>20</v>
      </c>
      <c r="T27">
        <v>2</v>
      </c>
      <c r="U27">
        <v>2</v>
      </c>
      <c r="V27">
        <v>2</v>
      </c>
      <c r="W27">
        <v>2</v>
      </c>
      <c r="X27">
        <v>2</v>
      </c>
      <c r="Y27" s="9">
        <f t="shared" si="3"/>
        <v>20</v>
      </c>
      <c r="Z27">
        <v>17</v>
      </c>
      <c r="AA27">
        <v>15</v>
      </c>
      <c r="AB27" s="30">
        <f t="shared" si="4"/>
        <v>17.600000000000001</v>
      </c>
      <c r="AC27" s="11">
        <v>8</v>
      </c>
      <c r="AF27" s="21">
        <f t="shared" si="0"/>
        <v>13.009999999999998</v>
      </c>
      <c r="AG27" t="str">
        <f t="shared" si="5"/>
        <v/>
      </c>
    </row>
    <row r="28" spans="1:33">
      <c r="A28">
        <v>26</v>
      </c>
      <c r="B28" t="s">
        <v>130</v>
      </c>
      <c r="D28">
        <v>0</v>
      </c>
      <c r="F28">
        <v>0</v>
      </c>
      <c r="G28" s="11">
        <v>8</v>
      </c>
      <c r="I28">
        <v>0</v>
      </c>
      <c r="M28" s="11">
        <f t="shared" si="1"/>
        <v>0</v>
      </c>
      <c r="N28">
        <v>0</v>
      </c>
      <c r="Q28">
        <v>0</v>
      </c>
      <c r="R28">
        <v>0</v>
      </c>
      <c r="S28" s="9">
        <f t="shared" si="2"/>
        <v>0</v>
      </c>
      <c r="U28">
        <v>2</v>
      </c>
      <c r="V28">
        <v>2</v>
      </c>
      <c r="Y28" s="9">
        <f t="shared" si="3"/>
        <v>8</v>
      </c>
      <c r="Z28">
        <v>14</v>
      </c>
      <c r="AB28" s="30">
        <f t="shared" si="4"/>
        <v>5</v>
      </c>
      <c r="AC28" s="11">
        <v>6</v>
      </c>
      <c r="AF28" s="21">
        <f t="shared" si="0"/>
        <v>5.1999999999999993</v>
      </c>
      <c r="AG28">
        <v>5</v>
      </c>
    </row>
    <row r="29" spans="1:33">
      <c r="A29">
        <v>27</v>
      </c>
      <c r="B29" t="s">
        <v>144</v>
      </c>
      <c r="C29" t="s">
        <v>132</v>
      </c>
      <c r="D29">
        <v>15</v>
      </c>
      <c r="E29" t="s">
        <v>7</v>
      </c>
      <c r="G29" s="11">
        <v>13</v>
      </c>
      <c r="H29" t="s">
        <v>35</v>
      </c>
      <c r="L29">
        <v>18</v>
      </c>
      <c r="M29" s="11">
        <f t="shared" si="1"/>
        <v>15.6</v>
      </c>
      <c r="Q29">
        <v>0</v>
      </c>
      <c r="R29">
        <v>0</v>
      </c>
      <c r="S29" s="9">
        <f t="shared" si="2"/>
        <v>0</v>
      </c>
      <c r="T29">
        <v>2</v>
      </c>
      <c r="U29">
        <v>2</v>
      </c>
      <c r="Y29" s="9">
        <f t="shared" si="3"/>
        <v>8</v>
      </c>
      <c r="Z29">
        <v>18</v>
      </c>
      <c r="AA29">
        <v>17</v>
      </c>
      <c r="AB29" s="30">
        <f t="shared" si="4"/>
        <v>11.3</v>
      </c>
      <c r="AC29" s="11">
        <v>9.5</v>
      </c>
      <c r="AF29" s="21">
        <f t="shared" si="0"/>
        <v>12.129999999999999</v>
      </c>
      <c r="AG29" t="str">
        <f t="shared" si="5"/>
        <v/>
      </c>
    </row>
    <row r="30" spans="1:33">
      <c r="A30">
        <v>28</v>
      </c>
      <c r="B30" t="s">
        <v>143</v>
      </c>
      <c r="C30" t="s">
        <v>132</v>
      </c>
      <c r="E30" t="s">
        <v>7</v>
      </c>
      <c r="F30">
        <v>20</v>
      </c>
      <c r="G30" s="11">
        <v>14</v>
      </c>
      <c r="H30" t="s">
        <v>36</v>
      </c>
      <c r="J30" t="s">
        <v>48</v>
      </c>
      <c r="L30">
        <v>18</v>
      </c>
      <c r="M30" s="11">
        <f t="shared" si="1"/>
        <v>19.600000000000001</v>
      </c>
      <c r="P30">
        <v>20</v>
      </c>
      <c r="Q30">
        <v>20</v>
      </c>
      <c r="S30" s="9">
        <f t="shared" si="2"/>
        <v>20</v>
      </c>
      <c r="T30">
        <v>2</v>
      </c>
      <c r="W30">
        <v>2</v>
      </c>
      <c r="X30">
        <v>2</v>
      </c>
      <c r="Y30" s="9">
        <f t="shared" si="3"/>
        <v>12</v>
      </c>
      <c r="Z30">
        <v>15</v>
      </c>
      <c r="AA30">
        <v>17</v>
      </c>
      <c r="AB30" s="30">
        <f t="shared" si="4"/>
        <v>16.8</v>
      </c>
      <c r="AC30" s="11">
        <v>8.5</v>
      </c>
      <c r="AF30" s="21">
        <f t="shared" si="0"/>
        <v>14.03</v>
      </c>
      <c r="AG30" t="str">
        <f t="shared" si="5"/>
        <v/>
      </c>
    </row>
    <row r="31" spans="1:33">
      <c r="A31">
        <v>29</v>
      </c>
      <c r="B31" t="s">
        <v>124</v>
      </c>
      <c r="C31" t="s">
        <v>132</v>
      </c>
      <c r="E31" t="s">
        <v>7</v>
      </c>
      <c r="F31">
        <v>15</v>
      </c>
      <c r="G31" s="11">
        <v>9.5</v>
      </c>
      <c r="H31" t="s">
        <v>33</v>
      </c>
      <c r="L31">
        <v>20</v>
      </c>
      <c r="M31" s="11">
        <f t="shared" si="1"/>
        <v>16</v>
      </c>
      <c r="N31">
        <v>15</v>
      </c>
      <c r="O31">
        <v>20</v>
      </c>
      <c r="Q31">
        <v>20</v>
      </c>
      <c r="S31" s="9">
        <f t="shared" si="2"/>
        <v>18.333333333333332</v>
      </c>
      <c r="T31">
        <v>2</v>
      </c>
      <c r="U31">
        <v>2</v>
      </c>
      <c r="V31">
        <v>2</v>
      </c>
      <c r="W31">
        <v>2</v>
      </c>
      <c r="X31">
        <v>2</v>
      </c>
      <c r="Y31" s="9">
        <f t="shared" si="3"/>
        <v>20</v>
      </c>
      <c r="Z31">
        <v>18</v>
      </c>
      <c r="AA31">
        <v>17</v>
      </c>
      <c r="AB31" s="30">
        <f t="shared" si="4"/>
        <v>18</v>
      </c>
      <c r="AC31" s="11">
        <v>6.5</v>
      </c>
      <c r="AF31" s="21">
        <f t="shared" si="0"/>
        <v>11.600000000000001</v>
      </c>
      <c r="AG31" t="str">
        <f t="shared" si="5"/>
        <v/>
      </c>
    </row>
    <row r="32" spans="1:33">
      <c r="A32">
        <v>30</v>
      </c>
      <c r="B32" t="s">
        <v>156</v>
      </c>
      <c r="C32" t="s">
        <v>132</v>
      </c>
      <c r="D32">
        <v>15</v>
      </c>
      <c r="E32" t="s">
        <v>7</v>
      </c>
      <c r="G32" s="11">
        <v>18</v>
      </c>
      <c r="I32">
        <v>0</v>
      </c>
      <c r="J32" t="s">
        <v>48</v>
      </c>
      <c r="L32">
        <v>18</v>
      </c>
      <c r="M32" s="11">
        <f t="shared" si="1"/>
        <v>9.6</v>
      </c>
      <c r="N32">
        <v>20</v>
      </c>
      <c r="Q32">
        <v>0</v>
      </c>
      <c r="R32">
        <v>20</v>
      </c>
      <c r="S32" s="9">
        <f t="shared" si="2"/>
        <v>13.333333333333334</v>
      </c>
      <c r="T32">
        <v>2</v>
      </c>
      <c r="U32">
        <v>2</v>
      </c>
      <c r="X32">
        <v>2</v>
      </c>
      <c r="Y32" s="9">
        <f t="shared" si="3"/>
        <v>12</v>
      </c>
      <c r="Z32">
        <v>17</v>
      </c>
      <c r="AA32">
        <v>15</v>
      </c>
      <c r="AB32" s="30">
        <f t="shared" si="4"/>
        <v>14.8</v>
      </c>
      <c r="AC32" s="11">
        <v>9</v>
      </c>
      <c r="AF32" s="21">
        <f t="shared" si="0"/>
        <v>12.98</v>
      </c>
      <c r="AG32" t="str">
        <f t="shared" si="5"/>
        <v/>
      </c>
    </row>
    <row r="33" spans="1:33">
      <c r="A33">
        <v>31</v>
      </c>
      <c r="B33" t="s">
        <v>119</v>
      </c>
      <c r="C33" t="s">
        <v>132</v>
      </c>
      <c r="D33">
        <v>13</v>
      </c>
      <c r="E33" t="s">
        <v>12</v>
      </c>
      <c r="G33" s="11">
        <v>6.5</v>
      </c>
      <c r="H33" t="s">
        <v>35</v>
      </c>
      <c r="L33">
        <v>8</v>
      </c>
      <c r="M33" s="11">
        <f t="shared" si="1"/>
        <v>12</v>
      </c>
      <c r="N33">
        <v>20</v>
      </c>
      <c r="Q33">
        <v>15</v>
      </c>
      <c r="S33" s="9">
        <f t="shared" si="2"/>
        <v>17.5</v>
      </c>
      <c r="T33">
        <v>2</v>
      </c>
      <c r="V33">
        <v>2</v>
      </c>
      <c r="W33">
        <v>2</v>
      </c>
      <c r="X33">
        <v>1</v>
      </c>
      <c r="Y33" s="9">
        <f t="shared" si="3"/>
        <v>14</v>
      </c>
      <c r="Z33">
        <v>17</v>
      </c>
      <c r="AA33">
        <v>14</v>
      </c>
      <c r="AB33" s="30">
        <f t="shared" si="4"/>
        <v>15.950000000000001</v>
      </c>
      <c r="AC33" s="11">
        <v>7</v>
      </c>
      <c r="AF33" s="21">
        <f t="shared" si="0"/>
        <v>9.64</v>
      </c>
      <c r="AG33" t="str">
        <f t="shared" si="5"/>
        <v>APLAZ</v>
      </c>
    </row>
    <row r="34" spans="1:33">
      <c r="A34">
        <v>32</v>
      </c>
      <c r="B34" t="s">
        <v>122</v>
      </c>
      <c r="D34">
        <v>0</v>
      </c>
      <c r="E34" t="s">
        <v>7</v>
      </c>
      <c r="F34">
        <v>15</v>
      </c>
      <c r="G34" s="11">
        <v>17.5</v>
      </c>
      <c r="H34" t="s">
        <v>35</v>
      </c>
      <c r="L34">
        <v>18</v>
      </c>
      <c r="M34" s="11">
        <f t="shared" si="1"/>
        <v>9.6</v>
      </c>
      <c r="N34">
        <v>20</v>
      </c>
      <c r="R34">
        <v>0</v>
      </c>
      <c r="S34" s="9">
        <f t="shared" si="2"/>
        <v>10</v>
      </c>
      <c r="T34">
        <v>2</v>
      </c>
      <c r="U34">
        <v>2</v>
      </c>
      <c r="V34">
        <v>2</v>
      </c>
      <c r="W34">
        <v>2</v>
      </c>
      <c r="X34">
        <v>2</v>
      </c>
      <c r="Y34" s="9">
        <f t="shared" si="3"/>
        <v>20</v>
      </c>
      <c r="Z34">
        <v>16</v>
      </c>
      <c r="AA34">
        <v>15</v>
      </c>
      <c r="AB34" s="30">
        <f t="shared" si="4"/>
        <v>14.3</v>
      </c>
      <c r="AC34" s="11">
        <v>10.5</v>
      </c>
      <c r="AF34" s="21">
        <f t="shared" si="0"/>
        <v>13.180000000000001</v>
      </c>
      <c r="AG34" t="str">
        <f t="shared" si="5"/>
        <v/>
      </c>
    </row>
    <row r="35" spans="1:33">
      <c r="A35">
        <v>33</v>
      </c>
      <c r="B35" t="s">
        <v>150</v>
      </c>
      <c r="C35" t="s">
        <v>132</v>
      </c>
      <c r="E35" t="s">
        <v>7</v>
      </c>
      <c r="F35">
        <v>15</v>
      </c>
      <c r="G35" s="11">
        <v>14</v>
      </c>
      <c r="H35" t="s">
        <v>33</v>
      </c>
      <c r="I35">
        <v>14</v>
      </c>
      <c r="J35" t="s">
        <v>48</v>
      </c>
      <c r="L35">
        <v>18</v>
      </c>
      <c r="M35" s="11">
        <f t="shared" si="1"/>
        <v>15.200000000000001</v>
      </c>
      <c r="N35">
        <v>18</v>
      </c>
      <c r="R35">
        <v>18</v>
      </c>
      <c r="S35" s="9">
        <f t="shared" si="2"/>
        <v>18</v>
      </c>
      <c r="T35">
        <v>2</v>
      </c>
      <c r="U35">
        <v>2</v>
      </c>
      <c r="V35">
        <v>2</v>
      </c>
      <c r="W35">
        <v>2</v>
      </c>
      <c r="X35">
        <v>2</v>
      </c>
      <c r="Y35" s="9">
        <f t="shared" si="3"/>
        <v>20</v>
      </c>
      <c r="Z35">
        <v>15</v>
      </c>
      <c r="AA35">
        <v>16</v>
      </c>
      <c r="AB35" s="30">
        <f t="shared" si="4"/>
        <v>16.7</v>
      </c>
      <c r="AC35" s="11">
        <v>14.5</v>
      </c>
      <c r="AF35" s="21">
        <f t="shared" si="0"/>
        <v>14.930000000000001</v>
      </c>
      <c r="AG35" t="str">
        <f t="shared" si="5"/>
        <v/>
      </c>
    </row>
    <row r="36" spans="1:33">
      <c r="A36">
        <v>34</v>
      </c>
      <c r="B36" t="s">
        <v>45</v>
      </c>
      <c r="C36" t="s">
        <v>133</v>
      </c>
      <c r="E36" t="s">
        <v>7</v>
      </c>
      <c r="G36" s="11">
        <v>2.5</v>
      </c>
      <c r="H36" t="s">
        <v>37</v>
      </c>
      <c r="K36">
        <v>0</v>
      </c>
      <c r="L36">
        <v>12</v>
      </c>
      <c r="M36" s="11">
        <f t="shared" si="1"/>
        <v>2.4000000000000004</v>
      </c>
      <c r="N36">
        <v>10</v>
      </c>
      <c r="O36">
        <v>5</v>
      </c>
      <c r="P36">
        <v>13</v>
      </c>
      <c r="R36">
        <v>0</v>
      </c>
      <c r="S36" s="9">
        <f t="shared" si="2"/>
        <v>7</v>
      </c>
      <c r="T36">
        <v>2</v>
      </c>
      <c r="U36">
        <v>2</v>
      </c>
      <c r="V36">
        <v>2</v>
      </c>
      <c r="W36">
        <v>2</v>
      </c>
      <c r="X36">
        <v>2</v>
      </c>
      <c r="Y36" s="9">
        <f t="shared" si="3"/>
        <v>20</v>
      </c>
      <c r="Z36">
        <v>18</v>
      </c>
      <c r="AA36">
        <v>17</v>
      </c>
      <c r="AB36" s="30">
        <f t="shared" si="4"/>
        <v>14.6</v>
      </c>
      <c r="AC36" s="11">
        <v>12</v>
      </c>
      <c r="AF36" s="21">
        <f t="shared" si="0"/>
        <v>7.75</v>
      </c>
      <c r="AG36">
        <v>5.5</v>
      </c>
    </row>
    <row r="37" spans="1:33">
      <c r="A37">
        <v>35</v>
      </c>
      <c r="B37" t="s">
        <v>44</v>
      </c>
      <c r="C37" t="s">
        <v>132</v>
      </c>
      <c r="E37" t="s">
        <v>7</v>
      </c>
      <c r="F37">
        <v>15</v>
      </c>
      <c r="G37" s="11">
        <v>18</v>
      </c>
      <c r="H37" t="s">
        <v>33</v>
      </c>
      <c r="L37">
        <v>20</v>
      </c>
      <c r="M37" s="11">
        <f t="shared" si="1"/>
        <v>16</v>
      </c>
      <c r="N37">
        <v>20</v>
      </c>
      <c r="P37">
        <v>0</v>
      </c>
      <c r="R37">
        <v>12</v>
      </c>
      <c r="S37" s="9">
        <f t="shared" si="2"/>
        <v>10.666666666666666</v>
      </c>
      <c r="T37">
        <v>2</v>
      </c>
      <c r="U37">
        <v>2</v>
      </c>
      <c r="V37">
        <v>2</v>
      </c>
      <c r="X37">
        <v>2</v>
      </c>
      <c r="Y37" s="9">
        <f t="shared" si="3"/>
        <v>16</v>
      </c>
      <c r="Z37">
        <v>18</v>
      </c>
      <c r="AA37">
        <v>17</v>
      </c>
      <c r="AB37" s="30">
        <f t="shared" si="4"/>
        <v>15.299999999999999</v>
      </c>
      <c r="AC37" s="11">
        <v>14</v>
      </c>
      <c r="AF37" s="21">
        <f t="shared" si="0"/>
        <v>15.86</v>
      </c>
      <c r="AG37" t="str">
        <f t="shared" si="5"/>
        <v/>
      </c>
    </row>
    <row r="38" spans="1:33">
      <c r="B38" t="s">
        <v>18</v>
      </c>
      <c r="D38">
        <v>0</v>
      </c>
      <c r="F38">
        <v>0</v>
      </c>
      <c r="I38">
        <v>0</v>
      </c>
      <c r="M38" s="11">
        <f t="shared" si="1"/>
        <v>0</v>
      </c>
      <c r="R38">
        <v>0</v>
      </c>
      <c r="S38" s="9">
        <f t="shared" si="2"/>
        <v>0</v>
      </c>
      <c r="Y38" s="9">
        <f t="shared" si="3"/>
        <v>0</v>
      </c>
      <c r="AB38" s="30">
        <f t="shared" si="4"/>
        <v>0</v>
      </c>
      <c r="AF38" s="21">
        <f t="shared" si="0"/>
        <v>0</v>
      </c>
      <c r="AG38" t="str">
        <f t="shared" ref="AG38:AG40" si="7">IF(AF38&gt;=10.5,"",IF(AF38&gt;7,"APLAZ","DES"))</f>
        <v>DES</v>
      </c>
    </row>
    <row r="39" spans="1:33">
      <c r="B39" t="s">
        <v>19</v>
      </c>
      <c r="D39">
        <v>0</v>
      </c>
      <c r="F39">
        <v>0</v>
      </c>
      <c r="I39">
        <v>0</v>
      </c>
      <c r="L39">
        <v>4</v>
      </c>
      <c r="M39" s="11">
        <f t="shared" si="1"/>
        <v>0.8</v>
      </c>
      <c r="R39">
        <v>0</v>
      </c>
      <c r="S39" s="9">
        <f t="shared" si="2"/>
        <v>0</v>
      </c>
      <c r="T39">
        <v>2</v>
      </c>
      <c r="U39">
        <v>2</v>
      </c>
      <c r="Y39" s="9">
        <f t="shared" si="3"/>
        <v>8</v>
      </c>
      <c r="AB39" s="30">
        <f t="shared" si="4"/>
        <v>0.8</v>
      </c>
      <c r="AF39" s="21">
        <f t="shared" si="0"/>
        <v>0.32000000000000006</v>
      </c>
      <c r="AG39" t="str">
        <f t="shared" si="7"/>
        <v>DES</v>
      </c>
    </row>
    <row r="40" spans="1:33">
      <c r="B40" t="s">
        <v>110</v>
      </c>
      <c r="G40" s="11">
        <v>3.5</v>
      </c>
      <c r="I40">
        <v>0</v>
      </c>
      <c r="M40" s="11">
        <f t="shared" si="1"/>
        <v>0</v>
      </c>
      <c r="R40">
        <v>0</v>
      </c>
      <c r="S40" s="9">
        <f t="shared" si="2"/>
        <v>0</v>
      </c>
      <c r="W40">
        <v>2</v>
      </c>
      <c r="Y40" s="9">
        <f t="shared" si="3"/>
        <v>4</v>
      </c>
      <c r="AB40" s="30">
        <f t="shared" si="4"/>
        <v>0.4</v>
      </c>
      <c r="AF40" s="21">
        <f t="shared" si="0"/>
        <v>1.1300000000000001</v>
      </c>
      <c r="AG40" t="str">
        <f t="shared" si="7"/>
        <v>DES</v>
      </c>
    </row>
    <row r="41" spans="1:33" s="14" customFormat="1">
      <c r="D41" s="14" t="s">
        <v>55</v>
      </c>
      <c r="G41" s="15">
        <v>20</v>
      </c>
      <c r="K41" s="14">
        <v>20</v>
      </c>
      <c r="L41" s="14">
        <v>20</v>
      </c>
      <c r="M41" s="15">
        <f t="shared" si="1"/>
        <v>20</v>
      </c>
      <c r="S41" s="16">
        <v>20</v>
      </c>
      <c r="Y41" s="16">
        <v>20</v>
      </c>
      <c r="Z41" s="14">
        <v>20</v>
      </c>
      <c r="AA41" s="14">
        <v>20</v>
      </c>
      <c r="AB41" s="31">
        <f t="shared" si="4"/>
        <v>20</v>
      </c>
      <c r="AC41" s="15">
        <v>20</v>
      </c>
      <c r="AE41" s="19"/>
      <c r="AF41" s="22">
        <f t="shared" si="0"/>
        <v>20</v>
      </c>
    </row>
  </sheetData>
  <sortState ref="B2:C36">
    <sortCondition ref="B2:B36"/>
  </sortState>
  <phoneticPr fontId="8" type="noConversion"/>
  <pageMargins left="0.75" right="0.75" top="0.79166666666666663" bottom="1" header="0.5" footer="0.5"/>
  <headerFooter>
    <oddHeader>&amp;LEstructura de Datos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ProyTesis</vt:lpstr>
      <vt:lpstr>EDA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cp:lastPrinted>2015-03-05T12:33:51Z</cp:lastPrinted>
  <dcterms:created xsi:type="dcterms:W3CDTF">2015-01-20T17:18:20Z</dcterms:created>
  <dcterms:modified xsi:type="dcterms:W3CDTF">2015-03-18T12:44:34Z</dcterms:modified>
</cp:coreProperties>
</file>