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fasecolda-my.sharepoint.com/personal/mmoreno_fasecolda_com/Documents/Gestion Seguridad Social/Informes Seguridad Social/"/>
    </mc:Choice>
  </mc:AlternateContent>
  <xr:revisionPtr revIDLastSave="0" documentId="8_{F15092B9-5747-46FC-8AD1-04E706E9CE03}" xr6:coauthVersionLast="40" xr6:coauthVersionMax="40" xr10:uidLastSave="{00000000-0000-0000-0000-000000000000}"/>
  <bookViews>
    <workbookView xWindow="-120" yWindow="-120" windowWidth="20730" windowHeight="11160" tabRatio="897" xr2:uid="{00000000-000D-0000-FFFF-FFFF00000000}"/>
  </bookViews>
  <sheets>
    <sheet name="Índice" sheetId="35" r:id="rId1"/>
    <sheet name="Primas RV y SP x Cñía" sheetId="18" r:id="rId2"/>
    <sheet name="Siniestros SP x Cñía" sheetId="37" r:id="rId3"/>
    <sheet name="P&amp;G Histórico RV y SP" sheetId="2" r:id="rId4"/>
    <sheet name="Reservas RV y SP" sheetId="33" r:id="rId5"/>
    <sheet name="Pensionados RAIS" sheetId="13" r:id="rId6"/>
    <sheet name="Pensionados RAIS por Género" sheetId="34" r:id="rId7"/>
    <sheet name="Detalle Pensionados RV" sheetId="26" r:id="rId8"/>
    <sheet name="Afiliados y Cotizantes RAIS" sheetId="14" r:id="rId9"/>
    <sheet name="Afiliados Prima Media" sheetId="12" r:id="rId10"/>
    <sheet name="Valor Fondos" sheetId="21" r:id="rId11"/>
    <sheet name="Tasa seguros previsionales" sheetId="11" r:id="rId12"/>
    <sheet name="Aseguradoras Previsional" sheetId="32" r:id="rId13"/>
    <sheet name="Formato de Control Mensual" sheetId="28" state="hidden" r:id="rId14"/>
    <sheet name="SM-IPC-PTF" sheetId="24" r:id="rId15"/>
    <sheet name="Valor Multifondos RAIS" sheetId="30" r:id="rId16"/>
    <sheet name="Anexo 1" sheetId="22" r:id="rId17"/>
  </sheets>
  <externalReferences>
    <externalReference r:id="rId18"/>
    <externalReference r:id="rId19"/>
  </externalReferences>
  <definedNames>
    <definedName name="_xlnm._FilterDatabase" localSheetId="11" hidden="1">'Tasa seguros previsionales'!$A$10:$M$62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8" i="33" l="1"/>
  <c r="V43" i="33"/>
  <c r="AZ316" i="26" l="1"/>
  <c r="BA316" i="26"/>
  <c r="BB316" i="26"/>
  <c r="BC316" i="26"/>
  <c r="BD316" i="26"/>
  <c r="AZ162" i="26"/>
  <c r="BA162" i="26"/>
  <c r="BB162" i="26"/>
  <c r="BC162" i="26"/>
  <c r="BD162" i="26"/>
  <c r="BE316" i="26" l="1"/>
  <c r="BE162" i="26"/>
  <c r="B239" i="26"/>
  <c r="C239" i="26"/>
  <c r="D239" i="26"/>
  <c r="G239" i="26"/>
  <c r="H239" i="26"/>
  <c r="I239" i="26"/>
  <c r="J239" i="26"/>
  <c r="K239" i="26"/>
  <c r="L239" i="26"/>
  <c r="M239" i="26"/>
  <c r="N239" i="26"/>
  <c r="O239" i="26"/>
  <c r="P239" i="26"/>
  <c r="Q239" i="26"/>
  <c r="R239" i="26"/>
  <c r="S239" i="26"/>
  <c r="T239" i="26"/>
  <c r="U239" i="26"/>
  <c r="V239" i="26"/>
  <c r="W239" i="26"/>
  <c r="X239" i="26"/>
  <c r="Y239" i="26"/>
  <c r="Z239" i="26"/>
  <c r="AA239" i="26"/>
  <c r="AB239" i="26"/>
  <c r="AC239" i="26"/>
  <c r="AD239" i="26"/>
  <c r="AE239" i="26"/>
  <c r="AF239" i="26"/>
  <c r="AG239" i="26"/>
  <c r="AH239" i="26"/>
  <c r="AI239" i="26"/>
  <c r="AJ239" i="26"/>
  <c r="AK239" i="26"/>
  <c r="AL239" i="26"/>
  <c r="AM239" i="26"/>
  <c r="AN239" i="26"/>
  <c r="AO239" i="26"/>
  <c r="AP239" i="26"/>
  <c r="AQ239" i="26"/>
  <c r="AR239" i="26"/>
  <c r="AT239" i="26"/>
  <c r="AU239" i="26"/>
  <c r="AV239" i="26"/>
  <c r="AW239" i="26"/>
  <c r="AX239" i="26"/>
  <c r="AY239" i="26"/>
  <c r="B240" i="26"/>
  <c r="C240" i="26"/>
  <c r="D240" i="26"/>
  <c r="G240" i="26"/>
  <c r="H240" i="26"/>
  <c r="I240" i="26"/>
  <c r="J240" i="26"/>
  <c r="K240" i="26"/>
  <c r="L240" i="26"/>
  <c r="M240" i="26"/>
  <c r="N240" i="26"/>
  <c r="O240" i="26"/>
  <c r="P240" i="26"/>
  <c r="Q240" i="26"/>
  <c r="R240" i="26"/>
  <c r="S240" i="26"/>
  <c r="T240" i="26"/>
  <c r="U240" i="26"/>
  <c r="V240" i="26"/>
  <c r="W240" i="26"/>
  <c r="X240" i="26"/>
  <c r="Y240" i="26"/>
  <c r="Z240" i="26"/>
  <c r="AA240" i="26"/>
  <c r="AB240" i="26"/>
  <c r="AC240" i="26"/>
  <c r="AD240" i="26"/>
  <c r="AE240" i="26"/>
  <c r="AF240" i="26"/>
  <c r="AG240" i="26"/>
  <c r="AH240" i="26"/>
  <c r="AI240" i="26"/>
  <c r="AJ240" i="26"/>
  <c r="AK240" i="26"/>
  <c r="AL240" i="26"/>
  <c r="AM240" i="26"/>
  <c r="AN240" i="26"/>
  <c r="AO240" i="26"/>
  <c r="AP240" i="26"/>
  <c r="AQ240" i="26"/>
  <c r="AR240" i="26"/>
  <c r="AT240" i="26"/>
  <c r="AU240" i="26"/>
  <c r="AV240" i="26"/>
  <c r="AW240" i="26"/>
  <c r="AX240" i="26"/>
  <c r="AY240" i="26"/>
  <c r="AZ86" i="26"/>
  <c r="AZ240" i="26" s="1"/>
  <c r="BA86" i="26"/>
  <c r="BA240" i="26" s="1"/>
  <c r="BB86" i="26"/>
  <c r="BB240" i="26" s="1"/>
  <c r="BC86" i="26"/>
  <c r="BC240" i="26" s="1"/>
  <c r="BD86" i="26"/>
  <c r="BD240" i="26" s="1"/>
  <c r="AZ315" i="26"/>
  <c r="BA315" i="26"/>
  <c r="BB315" i="26"/>
  <c r="BC315" i="26"/>
  <c r="BD315" i="26"/>
  <c r="AZ161" i="26"/>
  <c r="BA161" i="26"/>
  <c r="BA239" i="26" s="1"/>
  <c r="BB161" i="26"/>
  <c r="BB239" i="26" s="1"/>
  <c r="BC161" i="26"/>
  <c r="BC239" i="26" s="1"/>
  <c r="BD161" i="26"/>
  <c r="AZ85" i="26"/>
  <c r="BA85" i="26"/>
  <c r="BB85" i="26"/>
  <c r="BC85" i="26"/>
  <c r="BD85" i="26"/>
  <c r="BE85" i="26"/>
  <c r="AZ239" i="26" l="1"/>
  <c r="BD239" i="26"/>
  <c r="BE315" i="26"/>
  <c r="BE161" i="26"/>
  <c r="BE239" i="26" s="1"/>
  <c r="BE86" i="26"/>
  <c r="BE240" i="26" s="1"/>
  <c r="U66" i="2"/>
  <c r="U40" i="2"/>
  <c r="U41" i="2"/>
  <c r="U42" i="2"/>
  <c r="U43" i="2"/>
  <c r="U44" i="2"/>
  <c r="U45" i="2"/>
  <c r="U46" i="2"/>
  <c r="U47" i="2"/>
  <c r="U48" i="2"/>
  <c r="U50" i="2"/>
  <c r="U52" i="2"/>
  <c r="U53" i="2"/>
  <c r="U54" i="2"/>
  <c r="U56" i="2"/>
  <c r="U57" i="2"/>
  <c r="U58" i="2"/>
  <c r="U59" i="2"/>
  <c r="U60" i="2"/>
  <c r="U61" i="2"/>
  <c r="U62" i="2"/>
  <c r="U63" i="2"/>
  <c r="U64" i="2"/>
  <c r="U65" i="2"/>
  <c r="U39" i="2"/>
  <c r="U13" i="2"/>
  <c r="U14" i="2"/>
  <c r="U15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V21" i="37" l="1"/>
  <c r="O109" i="37"/>
  <c r="N109" i="37"/>
  <c r="M109" i="37"/>
  <c r="L109" i="37"/>
  <c r="K109" i="37"/>
  <c r="J109" i="37"/>
  <c r="I109" i="37"/>
  <c r="H109" i="37"/>
  <c r="G109" i="37"/>
  <c r="F109" i="37"/>
  <c r="E109" i="37"/>
  <c r="D109" i="37"/>
  <c r="C109" i="37"/>
  <c r="O108" i="37"/>
  <c r="N108" i="37"/>
  <c r="M108" i="37"/>
  <c r="L108" i="37"/>
  <c r="K108" i="37"/>
  <c r="J108" i="37"/>
  <c r="I108" i="37"/>
  <c r="H108" i="37"/>
  <c r="G108" i="37"/>
  <c r="F108" i="37"/>
  <c r="E108" i="37"/>
  <c r="D108" i="37"/>
  <c r="C108" i="37"/>
  <c r="V78" i="37"/>
  <c r="V77" i="37"/>
  <c r="V76" i="37"/>
  <c r="V73" i="37"/>
  <c r="V72" i="37"/>
  <c r="V71" i="37"/>
  <c r="V63" i="37"/>
  <c r="V62" i="37"/>
  <c r="V61" i="37"/>
  <c r="V58" i="37"/>
  <c r="V57" i="37"/>
  <c r="V56" i="37"/>
  <c r="V53" i="37"/>
  <c r="V52" i="37"/>
  <c r="V38" i="37"/>
  <c r="V37" i="37"/>
  <c r="V36" i="37"/>
  <c r="V33" i="37"/>
  <c r="V32" i="37"/>
  <c r="V31" i="37"/>
  <c r="V28" i="37"/>
  <c r="V27" i="37"/>
  <c r="V26" i="37"/>
  <c r="V23" i="37"/>
  <c r="V22" i="37"/>
  <c r="V18" i="37"/>
  <c r="V17" i="37"/>
  <c r="V16" i="37"/>
  <c r="V15" i="37"/>
  <c r="U17" i="18" l="1"/>
  <c r="U18" i="18"/>
  <c r="U19" i="18"/>
  <c r="U21" i="18"/>
  <c r="U22" i="18"/>
  <c r="L90" i="11"/>
  <c r="KI58" i="14"/>
  <c r="KH58" i="14"/>
  <c r="B123" i="21" l="1"/>
  <c r="C123" i="21"/>
  <c r="E123" i="21"/>
  <c r="G123" i="21"/>
  <c r="L123" i="21"/>
  <c r="B124" i="21"/>
  <c r="C124" i="21"/>
  <c r="E124" i="21"/>
  <c r="G124" i="21"/>
  <c r="L124" i="21"/>
  <c r="FL36" i="12"/>
  <c r="FK36" i="12"/>
  <c r="B240" i="13"/>
  <c r="C240" i="13"/>
  <c r="D240" i="13"/>
  <c r="E240" i="13"/>
  <c r="F240" i="13"/>
  <c r="G240" i="13"/>
  <c r="H240" i="13"/>
  <c r="I240" i="13"/>
  <c r="J240" i="13"/>
  <c r="K240" i="13"/>
  <c r="L240" i="13"/>
  <c r="M240" i="13"/>
  <c r="Y240" i="13" s="1"/>
  <c r="N240" i="13"/>
  <c r="O240" i="13"/>
  <c r="P240" i="13"/>
  <c r="W240" i="13"/>
  <c r="B241" i="13"/>
  <c r="C241" i="13"/>
  <c r="X241" i="13" s="1"/>
  <c r="D241" i="13"/>
  <c r="E241" i="13"/>
  <c r="F241" i="13"/>
  <c r="G241" i="13"/>
  <c r="H241" i="13"/>
  <c r="Z241" i="13" s="1"/>
  <c r="I241" i="13"/>
  <c r="J241" i="13"/>
  <c r="K241" i="13"/>
  <c r="L241" i="13"/>
  <c r="M241" i="13"/>
  <c r="N241" i="13"/>
  <c r="O241" i="13"/>
  <c r="P241" i="13"/>
  <c r="W241" i="13"/>
  <c r="V63" i="33"/>
  <c r="V60" i="33"/>
  <c r="V59" i="33"/>
  <c r="V51" i="33"/>
  <c r="V49" i="33"/>
  <c r="V44" i="33"/>
  <c r="U52" i="33"/>
  <c r="V38" i="33"/>
  <c r="V14" i="33"/>
  <c r="X240" i="13" l="1"/>
  <c r="Z240" i="13"/>
  <c r="Y241" i="13"/>
  <c r="B121" i="21"/>
  <c r="C121" i="21"/>
  <c r="E121" i="21"/>
  <c r="G121" i="21"/>
  <c r="L121" i="21"/>
  <c r="B122" i="21"/>
  <c r="C122" i="21"/>
  <c r="E122" i="21"/>
  <c r="G122" i="21"/>
  <c r="L122" i="21"/>
  <c r="FJ36" i="12" l="1"/>
  <c r="U31" i="18"/>
  <c r="U33" i="18"/>
  <c r="U38" i="18"/>
  <c r="U40" i="18"/>
  <c r="U29" i="18"/>
  <c r="U13" i="18"/>
  <c r="T41" i="18"/>
  <c r="V34" i="18" s="1"/>
  <c r="T23" i="18"/>
  <c r="BC160" i="26"/>
  <c r="AZ160" i="26"/>
  <c r="BA160" i="26"/>
  <c r="BB160" i="26"/>
  <c r="BD160" i="26"/>
  <c r="AZ84" i="26"/>
  <c r="BA84" i="26"/>
  <c r="BB84" i="26"/>
  <c r="BC84" i="26"/>
  <c r="BD84" i="26"/>
  <c r="AZ313" i="26"/>
  <c r="BA313" i="26"/>
  <c r="BB313" i="26"/>
  <c r="BC313" i="26"/>
  <c r="BD313" i="26"/>
  <c r="AZ314" i="26"/>
  <c r="BA314" i="26"/>
  <c r="BB314" i="26"/>
  <c r="BC314" i="26"/>
  <c r="BD314" i="26"/>
  <c r="B237" i="26"/>
  <c r="C237" i="26"/>
  <c r="D237" i="26"/>
  <c r="G237" i="26"/>
  <c r="H237" i="26"/>
  <c r="I237" i="26"/>
  <c r="J237" i="26"/>
  <c r="K237" i="26"/>
  <c r="L237" i="26"/>
  <c r="M237" i="26"/>
  <c r="N237" i="26"/>
  <c r="O237" i="26"/>
  <c r="P237" i="26"/>
  <c r="Q237" i="26"/>
  <c r="R237" i="26"/>
  <c r="S237" i="26"/>
  <c r="T237" i="26"/>
  <c r="U237" i="26"/>
  <c r="V237" i="26"/>
  <c r="W237" i="26"/>
  <c r="X237" i="26"/>
  <c r="Y237" i="26"/>
  <c r="Z237" i="26"/>
  <c r="AA237" i="26"/>
  <c r="AB237" i="26"/>
  <c r="AC237" i="26"/>
  <c r="AD237" i="26"/>
  <c r="AE237" i="26"/>
  <c r="AF237" i="26"/>
  <c r="AG237" i="26"/>
  <c r="AH237" i="26"/>
  <c r="AI237" i="26"/>
  <c r="AJ237" i="26"/>
  <c r="AK237" i="26"/>
  <c r="AL237" i="26"/>
  <c r="AM237" i="26"/>
  <c r="AN237" i="26"/>
  <c r="AO237" i="26"/>
  <c r="AP237" i="26"/>
  <c r="AQ237" i="26"/>
  <c r="AR237" i="26"/>
  <c r="AT237" i="26"/>
  <c r="AU237" i="26"/>
  <c r="AV237" i="26"/>
  <c r="AW237" i="26"/>
  <c r="AX237" i="26"/>
  <c r="AY237" i="26"/>
  <c r="B238" i="26"/>
  <c r="C238" i="26"/>
  <c r="D238" i="26"/>
  <c r="G238" i="26"/>
  <c r="H238" i="26"/>
  <c r="I238" i="26"/>
  <c r="J238" i="26"/>
  <c r="K238" i="26"/>
  <c r="L238" i="26"/>
  <c r="M238" i="26"/>
  <c r="N238" i="26"/>
  <c r="O238" i="26"/>
  <c r="P238" i="26"/>
  <c r="Q238" i="26"/>
  <c r="R238" i="26"/>
  <c r="S238" i="26"/>
  <c r="T238" i="26"/>
  <c r="U238" i="26"/>
  <c r="V238" i="26"/>
  <c r="W238" i="26"/>
  <c r="X238" i="26"/>
  <c r="Y238" i="26"/>
  <c r="Z238" i="26"/>
  <c r="AA238" i="26"/>
  <c r="AB238" i="26"/>
  <c r="AC238" i="26"/>
  <c r="AD238" i="26"/>
  <c r="AE238" i="26"/>
  <c r="AF238" i="26"/>
  <c r="AG238" i="26"/>
  <c r="AH238" i="26"/>
  <c r="AI238" i="26"/>
  <c r="AJ238" i="26"/>
  <c r="AK238" i="26"/>
  <c r="AL238" i="26"/>
  <c r="AM238" i="26"/>
  <c r="AN238" i="26"/>
  <c r="AO238" i="26"/>
  <c r="AP238" i="26"/>
  <c r="AQ238" i="26"/>
  <c r="AR238" i="26"/>
  <c r="AT238" i="26"/>
  <c r="AU238" i="26"/>
  <c r="AV238" i="26"/>
  <c r="AW238" i="26"/>
  <c r="AX238" i="26"/>
  <c r="AY238" i="26"/>
  <c r="AZ156" i="26"/>
  <c r="BA156" i="26"/>
  <c r="BB156" i="26"/>
  <c r="BC156" i="26"/>
  <c r="BD156" i="26"/>
  <c r="AZ157" i="26"/>
  <c r="BA157" i="26"/>
  <c r="BB157" i="26"/>
  <c r="BC157" i="26"/>
  <c r="BD157" i="26"/>
  <c r="AZ158" i="26"/>
  <c r="BA158" i="26"/>
  <c r="BB158" i="26"/>
  <c r="BC158" i="26"/>
  <c r="BD158" i="26"/>
  <c r="AZ159" i="26"/>
  <c r="BA159" i="26"/>
  <c r="BB159" i="26"/>
  <c r="BC159" i="26"/>
  <c r="BD159" i="26"/>
  <c r="AZ155" i="26"/>
  <c r="BA155" i="26"/>
  <c r="BB155" i="26"/>
  <c r="BC155" i="26"/>
  <c r="BD155" i="26"/>
  <c r="BD81" i="26"/>
  <c r="AZ79" i="26"/>
  <c r="BA79" i="26"/>
  <c r="BB79" i="26"/>
  <c r="BC79" i="26"/>
  <c r="BD79" i="26"/>
  <c r="AZ80" i="26"/>
  <c r="BA80" i="26"/>
  <c r="BB80" i="26"/>
  <c r="BC80" i="26"/>
  <c r="BD80" i="26"/>
  <c r="AZ81" i="26"/>
  <c r="BA81" i="26"/>
  <c r="BB81" i="26"/>
  <c r="BC81" i="26"/>
  <c r="AZ82" i="26"/>
  <c r="BA82" i="26"/>
  <c r="BB82" i="26"/>
  <c r="BC82" i="26"/>
  <c r="BD82" i="26"/>
  <c r="AZ83" i="26"/>
  <c r="BA83" i="26"/>
  <c r="BB83" i="26"/>
  <c r="BC83" i="26"/>
  <c r="BD83" i="26"/>
  <c r="AZ78" i="26"/>
  <c r="BA78" i="26"/>
  <c r="BB78" i="26"/>
  <c r="BC78" i="26"/>
  <c r="BD78" i="26"/>
  <c r="AZ77" i="26"/>
  <c r="V14" i="18" l="1"/>
  <c r="V22" i="18"/>
  <c r="V15" i="18"/>
  <c r="V13" i="18"/>
  <c r="V18" i="18"/>
  <c r="V16" i="18"/>
  <c r="V17" i="18"/>
  <c r="V21" i="18"/>
  <c r="V19" i="18"/>
  <c r="V20" i="18"/>
  <c r="BC237" i="26"/>
  <c r="BD237" i="26"/>
  <c r="BD236" i="26"/>
  <c r="V41" i="18"/>
  <c r="V38" i="18"/>
  <c r="V33" i="18"/>
  <c r="V30" i="18"/>
  <c r="V40" i="18"/>
  <c r="V32" i="18"/>
  <c r="BE160" i="26"/>
  <c r="V39" i="18"/>
  <c r="V31" i="18"/>
  <c r="BE157" i="26"/>
  <c r="V37" i="18"/>
  <c r="BE156" i="26"/>
  <c r="BC238" i="26"/>
  <c r="V36" i="18"/>
  <c r="V35" i="18"/>
  <c r="V29" i="18"/>
  <c r="BE159" i="26"/>
  <c r="BB237" i="26"/>
  <c r="BA237" i="26"/>
  <c r="BB238" i="26"/>
  <c r="AZ237" i="26"/>
  <c r="AZ238" i="26"/>
  <c r="BD238" i="26"/>
  <c r="BE84" i="26"/>
  <c r="BA238" i="26"/>
  <c r="BE313" i="26"/>
  <c r="BE314" i="26"/>
  <c r="BE78" i="26"/>
  <c r="BE158" i="26"/>
  <c r="BE155" i="26"/>
  <c r="BE79" i="26"/>
  <c r="BE80" i="26"/>
  <c r="BE82" i="26"/>
  <c r="BE83" i="26"/>
  <c r="BE237" i="26" s="1"/>
  <c r="BE81" i="26"/>
  <c r="FI36" i="12"/>
  <c r="KF58" i="14"/>
  <c r="KG58" i="14"/>
  <c r="B238" i="13"/>
  <c r="C238" i="13"/>
  <c r="D238" i="13"/>
  <c r="E238" i="13"/>
  <c r="F238" i="13"/>
  <c r="G238" i="13"/>
  <c r="H238" i="13"/>
  <c r="I238" i="13"/>
  <c r="J238" i="13"/>
  <c r="K238" i="13"/>
  <c r="L238" i="13"/>
  <c r="M238" i="13"/>
  <c r="N238" i="13"/>
  <c r="O238" i="13"/>
  <c r="P238" i="13"/>
  <c r="W238" i="13"/>
  <c r="B239" i="13"/>
  <c r="C239" i="13"/>
  <c r="D239" i="13"/>
  <c r="E239" i="13"/>
  <c r="F239" i="13"/>
  <c r="G239" i="13"/>
  <c r="H239" i="13"/>
  <c r="I239" i="13"/>
  <c r="J239" i="13"/>
  <c r="K239" i="13"/>
  <c r="L239" i="13"/>
  <c r="M239" i="13"/>
  <c r="N239" i="13"/>
  <c r="O239" i="13"/>
  <c r="P239" i="13"/>
  <c r="W239" i="13"/>
  <c r="BE236" i="26" l="1"/>
  <c r="BE238" i="26"/>
  <c r="Z239" i="13"/>
  <c r="Y239" i="13"/>
  <c r="Z238" i="13"/>
  <c r="Y238" i="13"/>
  <c r="X238" i="13"/>
  <c r="X239" i="13"/>
  <c r="U40" i="33"/>
  <c r="U24" i="33"/>
  <c r="FG36" i="12" l="1"/>
  <c r="FH36" i="12"/>
  <c r="KD58" i="14"/>
  <c r="P237" i="13"/>
  <c r="V36" i="33"/>
  <c r="L89" i="11" l="1"/>
  <c r="B119" i="21"/>
  <c r="C119" i="21"/>
  <c r="E119" i="21"/>
  <c r="G119" i="21"/>
  <c r="L119" i="21"/>
  <c r="B120" i="21"/>
  <c r="C120" i="21"/>
  <c r="E120" i="21"/>
  <c r="G120" i="21"/>
  <c r="L120" i="21"/>
  <c r="KE58" i="14"/>
  <c r="V45" i="33"/>
  <c r="V46" i="33"/>
  <c r="V47" i="33"/>
  <c r="B237" i="13" l="1"/>
  <c r="C237" i="13"/>
  <c r="D237" i="13"/>
  <c r="E237" i="13"/>
  <c r="F237" i="13"/>
  <c r="G237" i="13"/>
  <c r="H237" i="13"/>
  <c r="I237" i="13"/>
  <c r="J237" i="13"/>
  <c r="K237" i="13"/>
  <c r="L237" i="13"/>
  <c r="M237" i="13"/>
  <c r="N237" i="13"/>
  <c r="O237" i="13"/>
  <c r="W237" i="13"/>
  <c r="B234" i="13"/>
  <c r="C234" i="13"/>
  <c r="D234" i="13"/>
  <c r="E234" i="13"/>
  <c r="F234" i="13"/>
  <c r="G234" i="13"/>
  <c r="H234" i="13"/>
  <c r="I234" i="13"/>
  <c r="J234" i="13"/>
  <c r="B235" i="13"/>
  <c r="C235" i="13"/>
  <c r="D235" i="13"/>
  <c r="E235" i="13"/>
  <c r="F235" i="13"/>
  <c r="G235" i="13"/>
  <c r="H235" i="13"/>
  <c r="I235" i="13"/>
  <c r="J235" i="13"/>
  <c r="B236" i="13"/>
  <c r="C236" i="13"/>
  <c r="D236" i="13"/>
  <c r="E236" i="13"/>
  <c r="F236" i="13"/>
  <c r="G236" i="13"/>
  <c r="H236" i="13"/>
  <c r="I236" i="13"/>
  <c r="J236" i="13"/>
  <c r="Z237" i="13" l="1"/>
  <c r="X237" i="13"/>
  <c r="Y237" i="13"/>
  <c r="AZ312" i="26"/>
  <c r="BA312" i="26"/>
  <c r="BB312" i="26"/>
  <c r="BC312" i="26"/>
  <c r="BD312" i="26"/>
  <c r="B233" i="26"/>
  <c r="C233" i="26"/>
  <c r="D233" i="26"/>
  <c r="G233" i="26"/>
  <c r="H233" i="26"/>
  <c r="I233" i="26"/>
  <c r="J233" i="26"/>
  <c r="K233" i="26"/>
  <c r="L233" i="26"/>
  <c r="M233" i="26"/>
  <c r="N233" i="26"/>
  <c r="O233" i="26"/>
  <c r="P233" i="26"/>
  <c r="Q233" i="26"/>
  <c r="R233" i="26"/>
  <c r="S233" i="26"/>
  <c r="T233" i="26"/>
  <c r="U233" i="26"/>
  <c r="V233" i="26"/>
  <c r="W233" i="26"/>
  <c r="X233" i="26"/>
  <c r="Y233" i="26"/>
  <c r="Z233" i="26"/>
  <c r="AA233" i="26"/>
  <c r="AB233" i="26"/>
  <c r="AC233" i="26"/>
  <c r="AD233" i="26"/>
  <c r="AE233" i="26"/>
  <c r="AF233" i="26"/>
  <c r="AG233" i="26"/>
  <c r="AH233" i="26"/>
  <c r="AI233" i="26"/>
  <c r="AJ233" i="26"/>
  <c r="AK233" i="26"/>
  <c r="AL233" i="26"/>
  <c r="AM233" i="26"/>
  <c r="AN233" i="26"/>
  <c r="AO233" i="26"/>
  <c r="AP233" i="26"/>
  <c r="AQ233" i="26"/>
  <c r="AR233" i="26"/>
  <c r="AT233" i="26"/>
  <c r="AU233" i="26"/>
  <c r="AV233" i="26"/>
  <c r="AW233" i="26"/>
  <c r="AX233" i="26"/>
  <c r="AY233" i="26"/>
  <c r="AZ233" i="26"/>
  <c r="BA233" i="26"/>
  <c r="BB233" i="26"/>
  <c r="BC233" i="26"/>
  <c r="BD233" i="26"/>
  <c r="BE233" i="26"/>
  <c r="B234" i="26"/>
  <c r="C234" i="26"/>
  <c r="D234" i="26"/>
  <c r="G234" i="26"/>
  <c r="H234" i="26"/>
  <c r="I234" i="26"/>
  <c r="J234" i="26"/>
  <c r="K234" i="26"/>
  <c r="L234" i="26"/>
  <c r="M234" i="26"/>
  <c r="N234" i="26"/>
  <c r="O234" i="26"/>
  <c r="P234" i="26"/>
  <c r="Q234" i="26"/>
  <c r="R234" i="26"/>
  <c r="S234" i="26"/>
  <c r="T234" i="26"/>
  <c r="U234" i="26"/>
  <c r="V234" i="26"/>
  <c r="W234" i="26"/>
  <c r="X234" i="26"/>
  <c r="Y234" i="26"/>
  <c r="Z234" i="26"/>
  <c r="AA234" i="26"/>
  <c r="AB234" i="26"/>
  <c r="AC234" i="26"/>
  <c r="AD234" i="26"/>
  <c r="AE234" i="26"/>
  <c r="AF234" i="26"/>
  <c r="AG234" i="26"/>
  <c r="AH234" i="26"/>
  <c r="AI234" i="26"/>
  <c r="AJ234" i="26"/>
  <c r="AK234" i="26"/>
  <c r="AL234" i="26"/>
  <c r="AM234" i="26"/>
  <c r="AN234" i="26"/>
  <c r="AO234" i="26"/>
  <c r="AP234" i="26"/>
  <c r="AQ234" i="26"/>
  <c r="AR234" i="26"/>
  <c r="AT234" i="26"/>
  <c r="AU234" i="26"/>
  <c r="AV234" i="26"/>
  <c r="AW234" i="26"/>
  <c r="AX234" i="26"/>
  <c r="AY234" i="26"/>
  <c r="AZ234" i="26"/>
  <c r="BA234" i="26"/>
  <c r="BB234" i="26"/>
  <c r="BC234" i="26"/>
  <c r="BD234" i="26"/>
  <c r="BE234" i="26"/>
  <c r="B235" i="26"/>
  <c r="C235" i="26"/>
  <c r="D235" i="26"/>
  <c r="G235" i="26"/>
  <c r="H235" i="26"/>
  <c r="I235" i="26"/>
  <c r="J235" i="26"/>
  <c r="K235" i="26"/>
  <c r="L235" i="26"/>
  <c r="M235" i="26"/>
  <c r="N235" i="26"/>
  <c r="O235" i="26"/>
  <c r="P235" i="26"/>
  <c r="Q235" i="26"/>
  <c r="R235" i="26"/>
  <c r="S235" i="26"/>
  <c r="T235" i="26"/>
  <c r="U235" i="26"/>
  <c r="V235" i="26"/>
  <c r="W235" i="26"/>
  <c r="X235" i="26"/>
  <c r="Y235" i="26"/>
  <c r="Z235" i="26"/>
  <c r="AA235" i="26"/>
  <c r="AB235" i="26"/>
  <c r="AC235" i="26"/>
  <c r="AD235" i="26"/>
  <c r="AE235" i="26"/>
  <c r="AF235" i="26"/>
  <c r="AG235" i="26"/>
  <c r="AH235" i="26"/>
  <c r="AI235" i="26"/>
  <c r="AJ235" i="26"/>
  <c r="AK235" i="26"/>
  <c r="AL235" i="26"/>
  <c r="AM235" i="26"/>
  <c r="AN235" i="26"/>
  <c r="AO235" i="26"/>
  <c r="AP235" i="26"/>
  <c r="AQ235" i="26"/>
  <c r="AR235" i="26"/>
  <c r="AT235" i="26"/>
  <c r="AU235" i="26"/>
  <c r="AV235" i="26"/>
  <c r="AW235" i="26"/>
  <c r="AX235" i="26"/>
  <c r="AY235" i="26"/>
  <c r="AZ235" i="26"/>
  <c r="BA235" i="26"/>
  <c r="BB235" i="26"/>
  <c r="BC235" i="26"/>
  <c r="BD235" i="26"/>
  <c r="BE235" i="26"/>
  <c r="B236" i="26"/>
  <c r="C236" i="26"/>
  <c r="D236" i="26"/>
  <c r="G236" i="26"/>
  <c r="H236" i="26"/>
  <c r="I236" i="26"/>
  <c r="J236" i="26"/>
  <c r="K236" i="26"/>
  <c r="L236" i="26"/>
  <c r="M236" i="26"/>
  <c r="N236" i="26"/>
  <c r="O236" i="26"/>
  <c r="P236" i="26"/>
  <c r="Q236" i="26"/>
  <c r="R236" i="26"/>
  <c r="S236" i="26"/>
  <c r="T236" i="26"/>
  <c r="U236" i="26"/>
  <c r="V236" i="26"/>
  <c r="W236" i="26"/>
  <c r="X236" i="26"/>
  <c r="Y236" i="26"/>
  <c r="Z236" i="26"/>
  <c r="AA236" i="26"/>
  <c r="AB236" i="26"/>
  <c r="AC236" i="26"/>
  <c r="AD236" i="26"/>
  <c r="AE236" i="26"/>
  <c r="AF236" i="26"/>
  <c r="AG236" i="26"/>
  <c r="AH236" i="26"/>
  <c r="AI236" i="26"/>
  <c r="AJ236" i="26"/>
  <c r="AK236" i="26"/>
  <c r="AL236" i="26"/>
  <c r="AM236" i="26"/>
  <c r="AN236" i="26"/>
  <c r="AO236" i="26"/>
  <c r="AP236" i="26"/>
  <c r="AQ236" i="26"/>
  <c r="AR236" i="26"/>
  <c r="AT236" i="26"/>
  <c r="AU236" i="26"/>
  <c r="AV236" i="26"/>
  <c r="AW236" i="26"/>
  <c r="AX236" i="26"/>
  <c r="AY236" i="26"/>
  <c r="AZ236" i="26"/>
  <c r="BA236" i="26"/>
  <c r="BB236" i="26"/>
  <c r="BC236" i="26"/>
  <c r="AZ311" i="26"/>
  <c r="BA311" i="26"/>
  <c r="BB311" i="26"/>
  <c r="BC311" i="26"/>
  <c r="BD311" i="26"/>
  <c r="BE311" i="26" l="1"/>
  <c r="BE312" i="26"/>
  <c r="BD310" i="26"/>
  <c r="BC310" i="26"/>
  <c r="BB310" i="26"/>
  <c r="BA310" i="26"/>
  <c r="AZ310" i="26"/>
  <c r="BD309" i="26"/>
  <c r="BC309" i="26"/>
  <c r="BB309" i="26"/>
  <c r="BA309" i="26"/>
  <c r="AZ309" i="26"/>
  <c r="BE310" i="26" l="1"/>
  <c r="BE309" i="26"/>
  <c r="U12" i="2"/>
  <c r="K236" i="13" l="1"/>
  <c r="L236" i="13"/>
  <c r="M236" i="13"/>
  <c r="N236" i="13"/>
  <c r="O236" i="13"/>
  <c r="P236" i="13"/>
  <c r="W236" i="13"/>
  <c r="X236" i="13" s="1"/>
  <c r="Y236" i="13" l="1"/>
  <c r="Z236" i="13"/>
  <c r="L88" i="11"/>
  <c r="B117" i="21"/>
  <c r="C117" i="21"/>
  <c r="E117" i="21"/>
  <c r="G117" i="21"/>
  <c r="L117" i="21"/>
  <c r="B118" i="21"/>
  <c r="C118" i="21"/>
  <c r="E118" i="21"/>
  <c r="G118" i="21"/>
  <c r="L118" i="21"/>
  <c r="L116" i="21"/>
  <c r="FF36" i="12"/>
  <c r="FE36" i="12"/>
  <c r="KC58" i="14"/>
  <c r="KB58" i="14"/>
  <c r="K234" i="13" l="1"/>
  <c r="L234" i="13"/>
  <c r="M234" i="13"/>
  <c r="N234" i="13"/>
  <c r="O234" i="13"/>
  <c r="P234" i="13"/>
  <c r="W234" i="13"/>
  <c r="K235" i="13"/>
  <c r="L235" i="13"/>
  <c r="M235" i="13"/>
  <c r="N235" i="13"/>
  <c r="O235" i="13"/>
  <c r="P235" i="13"/>
  <c r="W235" i="13"/>
  <c r="Y235" i="13" l="1"/>
  <c r="Z235" i="13"/>
  <c r="Z234" i="13"/>
  <c r="Y234" i="13"/>
  <c r="X235" i="13"/>
  <c r="X234" i="13"/>
  <c r="N225" i="13" l="1"/>
  <c r="X16" i="13"/>
  <c r="Y16" i="13"/>
  <c r="FC36" i="12" l="1"/>
  <c r="JZ58" i="14"/>
  <c r="D233" i="13"/>
  <c r="AZ308" i="26" l="1"/>
  <c r="BA308" i="26"/>
  <c r="BB308" i="26"/>
  <c r="BC308" i="26"/>
  <c r="BD308" i="26"/>
  <c r="C232" i="26"/>
  <c r="D232" i="26"/>
  <c r="G232" i="26"/>
  <c r="H232" i="26"/>
  <c r="I232" i="26"/>
  <c r="J232" i="26"/>
  <c r="K232" i="26"/>
  <c r="L232" i="26"/>
  <c r="M232" i="26"/>
  <c r="N232" i="26"/>
  <c r="O232" i="26"/>
  <c r="P232" i="26"/>
  <c r="Q232" i="26"/>
  <c r="R232" i="26"/>
  <c r="S232" i="26"/>
  <c r="T232" i="26"/>
  <c r="U232" i="26"/>
  <c r="V232" i="26"/>
  <c r="W232" i="26"/>
  <c r="X232" i="26"/>
  <c r="Y232" i="26"/>
  <c r="Z232" i="26"/>
  <c r="AA232" i="26"/>
  <c r="AB232" i="26"/>
  <c r="AC232" i="26"/>
  <c r="AD232" i="26"/>
  <c r="AE232" i="26"/>
  <c r="AF232" i="26"/>
  <c r="AG232" i="26"/>
  <c r="AH232" i="26"/>
  <c r="AI232" i="26"/>
  <c r="AJ232" i="26"/>
  <c r="AK232" i="26"/>
  <c r="AL232" i="26"/>
  <c r="AM232" i="26"/>
  <c r="AN232" i="26"/>
  <c r="AO232" i="26"/>
  <c r="AP232" i="26"/>
  <c r="AQ232" i="26"/>
  <c r="AR232" i="26"/>
  <c r="AT232" i="26"/>
  <c r="AU232" i="26"/>
  <c r="AV232" i="26"/>
  <c r="AW232" i="26"/>
  <c r="AX232" i="26"/>
  <c r="AY232" i="26"/>
  <c r="B232" i="26"/>
  <c r="AZ154" i="26"/>
  <c r="AZ232" i="26" s="1"/>
  <c r="BA154" i="26"/>
  <c r="BB154" i="26"/>
  <c r="BC154" i="26"/>
  <c r="BD154" i="26"/>
  <c r="AZ307" i="26"/>
  <c r="BA307" i="26"/>
  <c r="BB307" i="26"/>
  <c r="BC307" i="26"/>
  <c r="BD307" i="26"/>
  <c r="C231" i="26"/>
  <c r="D231" i="26"/>
  <c r="G231" i="26"/>
  <c r="H231" i="26"/>
  <c r="I231" i="26"/>
  <c r="J231" i="26"/>
  <c r="K231" i="26"/>
  <c r="L231" i="26"/>
  <c r="M231" i="26"/>
  <c r="N231" i="26"/>
  <c r="O231" i="26"/>
  <c r="P231" i="26"/>
  <c r="Q231" i="26"/>
  <c r="R231" i="26"/>
  <c r="S231" i="26"/>
  <c r="T231" i="26"/>
  <c r="U231" i="26"/>
  <c r="V231" i="26"/>
  <c r="W231" i="26"/>
  <c r="X231" i="26"/>
  <c r="Y231" i="26"/>
  <c r="Z231" i="26"/>
  <c r="AA231" i="26"/>
  <c r="AB231" i="26"/>
  <c r="AC231" i="26"/>
  <c r="AD231" i="26"/>
  <c r="AE231" i="26"/>
  <c r="AF231" i="26"/>
  <c r="AG231" i="26"/>
  <c r="AH231" i="26"/>
  <c r="AI231" i="26"/>
  <c r="AJ231" i="26"/>
  <c r="AK231" i="26"/>
  <c r="AL231" i="26"/>
  <c r="AM231" i="26"/>
  <c r="AN231" i="26"/>
  <c r="AO231" i="26"/>
  <c r="AP231" i="26"/>
  <c r="AQ231" i="26"/>
  <c r="AR231" i="26"/>
  <c r="AT231" i="26"/>
  <c r="AU231" i="26"/>
  <c r="AV231" i="26"/>
  <c r="AW231" i="26"/>
  <c r="AX231" i="26"/>
  <c r="AY231" i="26"/>
  <c r="B231" i="26"/>
  <c r="AZ153" i="26"/>
  <c r="BA153" i="26"/>
  <c r="BB153" i="26"/>
  <c r="BC153" i="26"/>
  <c r="BD153" i="26"/>
  <c r="BA77" i="26"/>
  <c r="BB77" i="26"/>
  <c r="BC77" i="26"/>
  <c r="BD77" i="26"/>
  <c r="BC231" i="26" l="1"/>
  <c r="BE154" i="26"/>
  <c r="BA232" i="26"/>
  <c r="BA231" i="26"/>
  <c r="BD231" i="26"/>
  <c r="BB232" i="26"/>
  <c r="BB231" i="26"/>
  <c r="BC232" i="26"/>
  <c r="AZ231" i="26"/>
  <c r="BD232" i="26"/>
  <c r="BE77" i="26"/>
  <c r="BE153" i="26"/>
  <c r="BE307" i="26"/>
  <c r="BE308" i="26"/>
  <c r="BE231" i="26" l="1"/>
  <c r="BE232" i="26"/>
  <c r="KA58" i="14"/>
  <c r="V61" i="33"/>
  <c r="V65" i="33"/>
  <c r="V31" i="33"/>
  <c r="V39" i="33"/>
  <c r="V32" i="33"/>
  <c r="V33" i="33"/>
  <c r="V34" i="33"/>
  <c r="V35" i="33"/>
  <c r="V37" i="33"/>
  <c r="V15" i="33"/>
  <c r="V16" i="33"/>
  <c r="V17" i="33"/>
  <c r="V18" i="33"/>
  <c r="V19" i="33"/>
  <c r="V20" i="33"/>
  <c r="V21" i="33"/>
  <c r="V22" i="33"/>
  <c r="V23" i="33"/>
  <c r="B115" i="21" l="1"/>
  <c r="C115" i="21"/>
  <c r="E115" i="21"/>
  <c r="G115" i="21"/>
  <c r="L115" i="21"/>
  <c r="B116" i="21"/>
  <c r="C116" i="21"/>
  <c r="E116" i="21"/>
  <c r="G116" i="21"/>
  <c r="FD36" i="12" l="1"/>
  <c r="B232" i="13"/>
  <c r="C232" i="13"/>
  <c r="D232" i="13"/>
  <c r="E232" i="13"/>
  <c r="F232" i="13"/>
  <c r="G232" i="13"/>
  <c r="H232" i="13"/>
  <c r="I232" i="13"/>
  <c r="J232" i="13"/>
  <c r="K232" i="13"/>
  <c r="L232" i="13"/>
  <c r="M232" i="13"/>
  <c r="N232" i="13"/>
  <c r="O232" i="13"/>
  <c r="P232" i="13"/>
  <c r="W232" i="13"/>
  <c r="B233" i="13"/>
  <c r="C233" i="13"/>
  <c r="E233" i="13"/>
  <c r="F233" i="13"/>
  <c r="G233" i="13"/>
  <c r="H233" i="13"/>
  <c r="I233" i="13"/>
  <c r="J233" i="13"/>
  <c r="K233" i="13"/>
  <c r="L233" i="13"/>
  <c r="M233" i="13"/>
  <c r="N233" i="13"/>
  <c r="O233" i="13"/>
  <c r="P233" i="13"/>
  <c r="W233" i="13"/>
  <c r="Z233" i="13" l="1"/>
  <c r="Y233" i="13"/>
  <c r="Y232" i="13"/>
  <c r="X232" i="13"/>
  <c r="Z232" i="13"/>
  <c r="X233" i="13"/>
  <c r="AZ152" i="26"/>
  <c r="BA152" i="26"/>
  <c r="BB152" i="26"/>
  <c r="BC152" i="26"/>
  <c r="BD152" i="26"/>
  <c r="AZ306" i="26"/>
  <c r="BA306" i="26"/>
  <c r="BB306" i="26"/>
  <c r="BC306" i="26"/>
  <c r="BD306" i="26"/>
  <c r="AZ76" i="26"/>
  <c r="BA76" i="26"/>
  <c r="BB76" i="26"/>
  <c r="BC76" i="26"/>
  <c r="BD76" i="26"/>
  <c r="BE152" i="26" l="1"/>
  <c r="BE76" i="26"/>
  <c r="BE306" i="26"/>
  <c r="AZ305" i="26"/>
  <c r="BA305" i="26"/>
  <c r="BB305" i="26"/>
  <c r="BC305" i="26"/>
  <c r="BD305" i="26"/>
  <c r="BE305" i="26" l="1"/>
  <c r="C229" i="26"/>
  <c r="B229" i="26"/>
  <c r="D229" i="26"/>
  <c r="G229" i="26"/>
  <c r="H229" i="26"/>
  <c r="I229" i="26"/>
  <c r="J229" i="26"/>
  <c r="K229" i="26"/>
  <c r="L229" i="26"/>
  <c r="M229" i="26"/>
  <c r="N229" i="26"/>
  <c r="O229" i="26"/>
  <c r="P229" i="26"/>
  <c r="Q229" i="26"/>
  <c r="R229" i="26"/>
  <c r="S229" i="26"/>
  <c r="T229" i="26"/>
  <c r="U229" i="26"/>
  <c r="V229" i="26"/>
  <c r="W229" i="26"/>
  <c r="X229" i="26"/>
  <c r="Y229" i="26"/>
  <c r="Z229" i="26"/>
  <c r="AA229" i="26"/>
  <c r="AB229" i="26"/>
  <c r="AC229" i="26"/>
  <c r="AD229" i="26"/>
  <c r="AE229" i="26"/>
  <c r="AF229" i="26"/>
  <c r="AG229" i="26"/>
  <c r="AH229" i="26"/>
  <c r="AI229" i="26"/>
  <c r="AJ229" i="26"/>
  <c r="AK229" i="26"/>
  <c r="AL229" i="26"/>
  <c r="AM229" i="26"/>
  <c r="AN229" i="26"/>
  <c r="AO229" i="26"/>
  <c r="AP229" i="26"/>
  <c r="AQ229" i="26"/>
  <c r="AR229" i="26"/>
  <c r="AU229" i="26"/>
  <c r="AV229" i="26"/>
  <c r="AW229" i="26"/>
  <c r="AX229" i="26"/>
  <c r="AY229" i="26"/>
  <c r="B230" i="26"/>
  <c r="C230" i="26"/>
  <c r="D230" i="26"/>
  <c r="G230" i="26"/>
  <c r="H230" i="26"/>
  <c r="I230" i="26"/>
  <c r="J230" i="26"/>
  <c r="K230" i="26"/>
  <c r="L230" i="26"/>
  <c r="M230" i="26"/>
  <c r="N230" i="26"/>
  <c r="O230" i="26"/>
  <c r="P230" i="26"/>
  <c r="Q230" i="26"/>
  <c r="R230" i="26"/>
  <c r="S230" i="26"/>
  <c r="T230" i="26"/>
  <c r="U230" i="26"/>
  <c r="V230" i="26"/>
  <c r="W230" i="26"/>
  <c r="X230" i="26"/>
  <c r="Y230" i="26"/>
  <c r="Z230" i="26"/>
  <c r="AA230" i="26"/>
  <c r="AB230" i="26"/>
  <c r="AC230" i="26"/>
  <c r="AD230" i="26"/>
  <c r="AE230" i="26"/>
  <c r="AF230" i="26"/>
  <c r="AG230" i="26"/>
  <c r="AH230" i="26"/>
  <c r="AI230" i="26"/>
  <c r="AJ230" i="26"/>
  <c r="AK230" i="26"/>
  <c r="AL230" i="26"/>
  <c r="AM230" i="26"/>
  <c r="AN230" i="26"/>
  <c r="AO230" i="26"/>
  <c r="AP230" i="26"/>
  <c r="AQ230" i="26"/>
  <c r="AR230" i="26"/>
  <c r="AU230" i="26"/>
  <c r="AV230" i="26"/>
  <c r="AW230" i="26"/>
  <c r="AX230" i="26"/>
  <c r="AY230" i="26"/>
  <c r="AZ230" i="26"/>
  <c r="BA230" i="26"/>
  <c r="BB230" i="26"/>
  <c r="BC230" i="26"/>
  <c r="BD230" i="26"/>
  <c r="BE230" i="26"/>
  <c r="AZ151" i="26"/>
  <c r="BA151" i="26"/>
  <c r="BB151" i="26"/>
  <c r="BC151" i="26"/>
  <c r="BD151" i="26"/>
  <c r="BC75" i="26"/>
  <c r="BD75" i="26"/>
  <c r="BB75" i="26"/>
  <c r="BA75" i="26"/>
  <c r="BD229" i="26" l="1"/>
  <c r="BC229" i="26"/>
  <c r="BB229" i="26"/>
  <c r="BA229" i="26"/>
  <c r="BE151" i="26"/>
  <c r="AZ75" i="26"/>
  <c r="BE75" i="26" s="1"/>
  <c r="AZ229" i="26" l="1"/>
  <c r="BE229" i="26"/>
  <c r="F64" i="24"/>
  <c r="F65" i="24"/>
  <c r="F66" i="24"/>
  <c r="B113" i="21"/>
  <c r="C113" i="21"/>
  <c r="E113" i="21"/>
  <c r="G113" i="21"/>
  <c r="L113" i="21"/>
  <c r="B114" i="21"/>
  <c r="C114" i="21"/>
  <c r="E114" i="21"/>
  <c r="G114" i="21"/>
  <c r="L114" i="21"/>
  <c r="G65" i="24" l="1"/>
  <c r="G66" i="24"/>
  <c r="H66" i="24" s="1"/>
  <c r="FB36" i="12" l="1"/>
  <c r="K66" i="24"/>
  <c r="JY58" i="14" l="1"/>
  <c r="B231" i="13"/>
  <c r="C231" i="13"/>
  <c r="D231" i="13"/>
  <c r="E231" i="13"/>
  <c r="F231" i="13"/>
  <c r="G231" i="13"/>
  <c r="H231" i="13"/>
  <c r="I231" i="13"/>
  <c r="J231" i="13"/>
  <c r="K231" i="13"/>
  <c r="L231" i="13"/>
  <c r="M231" i="13"/>
  <c r="N231" i="13"/>
  <c r="O231" i="13"/>
  <c r="P231" i="13"/>
  <c r="W231" i="13"/>
  <c r="B229" i="13"/>
  <c r="C229" i="13"/>
  <c r="D229" i="13"/>
  <c r="E229" i="13"/>
  <c r="F229" i="13"/>
  <c r="G229" i="13"/>
  <c r="H229" i="13"/>
  <c r="I229" i="13"/>
  <c r="B230" i="13"/>
  <c r="C230" i="13"/>
  <c r="D230" i="13"/>
  <c r="E230" i="13"/>
  <c r="F230" i="13"/>
  <c r="G230" i="13"/>
  <c r="H230" i="13"/>
  <c r="I230" i="13"/>
  <c r="S41" i="18"/>
  <c r="U41" i="18" s="1"/>
  <c r="Z231" i="13" l="1"/>
  <c r="Y231" i="13"/>
  <c r="X231" i="13"/>
  <c r="FA36" i="12"/>
  <c r="JX58" i="14" l="1"/>
  <c r="J230" i="13"/>
  <c r="Z230" i="13" s="1"/>
  <c r="K230" i="13"/>
  <c r="L230" i="13"/>
  <c r="M230" i="13"/>
  <c r="N230" i="13"/>
  <c r="O230" i="13"/>
  <c r="P230" i="13"/>
  <c r="W230" i="13"/>
  <c r="X230" i="13" l="1"/>
  <c r="Y230" i="13"/>
  <c r="AZ304" i="26"/>
  <c r="BA304" i="26"/>
  <c r="BB304" i="26"/>
  <c r="BC304" i="26"/>
  <c r="BD304" i="26"/>
  <c r="B228" i="26"/>
  <c r="C228" i="26"/>
  <c r="D228" i="26"/>
  <c r="G228" i="26"/>
  <c r="H228" i="26"/>
  <c r="I228" i="26"/>
  <c r="J228" i="26"/>
  <c r="K228" i="26"/>
  <c r="L228" i="26"/>
  <c r="M228" i="26"/>
  <c r="N228" i="26"/>
  <c r="O228" i="26"/>
  <c r="P228" i="26"/>
  <c r="Q228" i="26"/>
  <c r="R228" i="26"/>
  <c r="S228" i="26"/>
  <c r="T228" i="26"/>
  <c r="U228" i="26"/>
  <c r="V228" i="26"/>
  <c r="W228" i="26"/>
  <c r="X228" i="26"/>
  <c r="Y228" i="26"/>
  <c r="Z228" i="26"/>
  <c r="AA228" i="26"/>
  <c r="AB228" i="26"/>
  <c r="AC228" i="26"/>
  <c r="AD228" i="26"/>
  <c r="AE228" i="26"/>
  <c r="AF228" i="26"/>
  <c r="AG228" i="26"/>
  <c r="AH228" i="26"/>
  <c r="AI228" i="26"/>
  <c r="AJ228" i="26"/>
  <c r="AK228" i="26"/>
  <c r="AL228" i="26"/>
  <c r="AM228" i="26"/>
  <c r="AN228" i="26"/>
  <c r="AO228" i="26"/>
  <c r="AP228" i="26"/>
  <c r="AQ228" i="26"/>
  <c r="AR228" i="26"/>
  <c r="AU228" i="26"/>
  <c r="AV228" i="26"/>
  <c r="AW228" i="26"/>
  <c r="AX228" i="26"/>
  <c r="AY228" i="26"/>
  <c r="AZ150" i="26"/>
  <c r="BA150" i="26"/>
  <c r="BB150" i="26"/>
  <c r="BC150" i="26"/>
  <c r="BD150" i="26"/>
  <c r="AZ74" i="26"/>
  <c r="BA74" i="26"/>
  <c r="BB74" i="26"/>
  <c r="BC74" i="26"/>
  <c r="BD74" i="26"/>
  <c r="BD302" i="26"/>
  <c r="BD301" i="26"/>
  <c r="BB300" i="26"/>
  <c r="BD300" i="26"/>
  <c r="BB228" i="26" l="1"/>
  <c r="BC228" i="26"/>
  <c r="BA228" i="26"/>
  <c r="AZ228" i="26"/>
  <c r="BE304" i="26"/>
  <c r="BE150" i="26"/>
  <c r="BE74" i="26"/>
  <c r="BD228" i="26"/>
  <c r="BE228" i="26" l="1"/>
  <c r="B112" i="21"/>
  <c r="C112" i="21"/>
  <c r="E112" i="21"/>
  <c r="G112" i="21"/>
  <c r="L112" i="21"/>
  <c r="L87" i="11"/>
  <c r="EZ36" i="12"/>
  <c r="JW58" i="14"/>
  <c r="J229" i="13"/>
  <c r="K229" i="13"/>
  <c r="L229" i="13"/>
  <c r="M229" i="13"/>
  <c r="N229" i="13"/>
  <c r="O229" i="13"/>
  <c r="P229" i="13"/>
  <c r="W229" i="13"/>
  <c r="R23" i="18"/>
  <c r="Q23" i="18"/>
  <c r="S23" i="18"/>
  <c r="U23" i="18" s="1"/>
  <c r="Y229" i="13" l="1"/>
  <c r="Z229" i="13"/>
  <c r="X229" i="13"/>
  <c r="B212" i="26"/>
  <c r="C212" i="26"/>
  <c r="D212" i="26"/>
  <c r="G212" i="26"/>
  <c r="H212" i="26"/>
  <c r="I212" i="26"/>
  <c r="J212" i="26"/>
  <c r="K212" i="26"/>
  <c r="L212" i="26"/>
  <c r="M212" i="26"/>
  <c r="N212" i="26"/>
  <c r="O212" i="26"/>
  <c r="P212" i="26"/>
  <c r="Q212" i="26"/>
  <c r="R212" i="26"/>
  <c r="S212" i="26"/>
  <c r="T212" i="26"/>
  <c r="U212" i="26"/>
  <c r="V212" i="26"/>
  <c r="W212" i="26"/>
  <c r="X212" i="26"/>
  <c r="Y212" i="26"/>
  <c r="Z212" i="26"/>
  <c r="AA212" i="26"/>
  <c r="AB212" i="26"/>
  <c r="AC212" i="26"/>
  <c r="AD212" i="26"/>
  <c r="AE212" i="26"/>
  <c r="AF212" i="26"/>
  <c r="AG212" i="26"/>
  <c r="AH212" i="26"/>
  <c r="AI212" i="26"/>
  <c r="AJ212" i="26"/>
  <c r="AK212" i="26"/>
  <c r="AL212" i="26"/>
  <c r="AM212" i="26"/>
  <c r="AN212" i="26"/>
  <c r="AO212" i="26"/>
  <c r="AP212" i="26"/>
  <c r="AQ212" i="26"/>
  <c r="AR212" i="26"/>
  <c r="AU212" i="26"/>
  <c r="AV212" i="26"/>
  <c r="AW212" i="26"/>
  <c r="AX212" i="26"/>
  <c r="AY212" i="26"/>
  <c r="B213" i="26"/>
  <c r="C213" i="26"/>
  <c r="D213" i="26"/>
  <c r="G213" i="26"/>
  <c r="H213" i="26"/>
  <c r="I213" i="26"/>
  <c r="J213" i="26"/>
  <c r="K213" i="26"/>
  <c r="L213" i="26"/>
  <c r="M213" i="26"/>
  <c r="N213" i="26"/>
  <c r="O213" i="26"/>
  <c r="P213" i="26"/>
  <c r="Q213" i="26"/>
  <c r="R213" i="26"/>
  <c r="S213" i="26"/>
  <c r="T213" i="26"/>
  <c r="U213" i="26"/>
  <c r="V213" i="26"/>
  <c r="W213" i="26"/>
  <c r="X213" i="26"/>
  <c r="Y213" i="26"/>
  <c r="Z213" i="26"/>
  <c r="AA213" i="26"/>
  <c r="AB213" i="26"/>
  <c r="AC213" i="26"/>
  <c r="AD213" i="26"/>
  <c r="AE213" i="26"/>
  <c r="AF213" i="26"/>
  <c r="AG213" i="26"/>
  <c r="AH213" i="26"/>
  <c r="AI213" i="26"/>
  <c r="AJ213" i="26"/>
  <c r="AK213" i="26"/>
  <c r="AL213" i="26"/>
  <c r="AM213" i="26"/>
  <c r="AN213" i="26"/>
  <c r="AO213" i="26"/>
  <c r="AP213" i="26"/>
  <c r="AQ213" i="26"/>
  <c r="AR213" i="26"/>
  <c r="AU213" i="26"/>
  <c r="AV213" i="26"/>
  <c r="AW213" i="26"/>
  <c r="AX213" i="26"/>
  <c r="AY213" i="26"/>
  <c r="B214" i="26"/>
  <c r="C214" i="26"/>
  <c r="D214" i="26"/>
  <c r="G214" i="26"/>
  <c r="H214" i="26"/>
  <c r="I214" i="26"/>
  <c r="J214" i="26"/>
  <c r="K214" i="26"/>
  <c r="L214" i="26"/>
  <c r="M214" i="26"/>
  <c r="N214" i="26"/>
  <c r="O214" i="26"/>
  <c r="P214" i="26"/>
  <c r="Q214" i="26"/>
  <c r="R214" i="26"/>
  <c r="S214" i="26"/>
  <c r="T214" i="26"/>
  <c r="U214" i="26"/>
  <c r="V214" i="26"/>
  <c r="W214" i="26"/>
  <c r="X214" i="26"/>
  <c r="Y214" i="26"/>
  <c r="Z214" i="26"/>
  <c r="AA214" i="26"/>
  <c r="AB214" i="26"/>
  <c r="AC214" i="26"/>
  <c r="AD214" i="26"/>
  <c r="AE214" i="26"/>
  <c r="AF214" i="26"/>
  <c r="AG214" i="26"/>
  <c r="AH214" i="26"/>
  <c r="AI214" i="26"/>
  <c r="AJ214" i="26"/>
  <c r="AK214" i="26"/>
  <c r="AL214" i="26"/>
  <c r="AM214" i="26"/>
  <c r="AN214" i="26"/>
  <c r="AO214" i="26"/>
  <c r="AP214" i="26"/>
  <c r="AQ214" i="26"/>
  <c r="AR214" i="26"/>
  <c r="AU214" i="26"/>
  <c r="AV214" i="26"/>
  <c r="AW214" i="26"/>
  <c r="AX214" i="26"/>
  <c r="AY214" i="26"/>
  <c r="B215" i="26"/>
  <c r="C215" i="26"/>
  <c r="D215" i="26"/>
  <c r="G215" i="26"/>
  <c r="H215" i="26"/>
  <c r="I215" i="26"/>
  <c r="J215" i="26"/>
  <c r="K215" i="26"/>
  <c r="L215" i="26"/>
  <c r="M215" i="26"/>
  <c r="N215" i="26"/>
  <c r="O215" i="26"/>
  <c r="P215" i="26"/>
  <c r="Q215" i="26"/>
  <c r="R215" i="26"/>
  <c r="S215" i="26"/>
  <c r="T215" i="26"/>
  <c r="U215" i="26"/>
  <c r="V215" i="26"/>
  <c r="W215" i="26"/>
  <c r="X215" i="26"/>
  <c r="Y215" i="26"/>
  <c r="Z215" i="26"/>
  <c r="AA215" i="26"/>
  <c r="AB215" i="26"/>
  <c r="AC215" i="26"/>
  <c r="AD215" i="26"/>
  <c r="AE215" i="26"/>
  <c r="AF215" i="26"/>
  <c r="AG215" i="26"/>
  <c r="AH215" i="26"/>
  <c r="AI215" i="26"/>
  <c r="AJ215" i="26"/>
  <c r="AK215" i="26"/>
  <c r="AL215" i="26"/>
  <c r="AM215" i="26"/>
  <c r="AN215" i="26"/>
  <c r="AO215" i="26"/>
  <c r="AP215" i="26"/>
  <c r="AQ215" i="26"/>
  <c r="AR215" i="26"/>
  <c r="AU215" i="26"/>
  <c r="AV215" i="26"/>
  <c r="AW215" i="26"/>
  <c r="AX215" i="26"/>
  <c r="AY215" i="26"/>
  <c r="B216" i="26"/>
  <c r="C216" i="26"/>
  <c r="D216" i="26"/>
  <c r="G216" i="26"/>
  <c r="H216" i="26"/>
  <c r="I216" i="26"/>
  <c r="J216" i="26"/>
  <c r="K216" i="26"/>
  <c r="L216" i="26"/>
  <c r="M216" i="26"/>
  <c r="N216" i="26"/>
  <c r="O216" i="26"/>
  <c r="P216" i="26"/>
  <c r="Q216" i="26"/>
  <c r="R216" i="26"/>
  <c r="S216" i="26"/>
  <c r="T216" i="26"/>
  <c r="U216" i="26"/>
  <c r="V216" i="26"/>
  <c r="W216" i="26"/>
  <c r="X216" i="26"/>
  <c r="Y216" i="26"/>
  <c r="Z216" i="26"/>
  <c r="AA216" i="26"/>
  <c r="AB216" i="26"/>
  <c r="AC216" i="26"/>
  <c r="AD216" i="26"/>
  <c r="AE216" i="26"/>
  <c r="AF216" i="26"/>
  <c r="AG216" i="26"/>
  <c r="AH216" i="26"/>
  <c r="AI216" i="26"/>
  <c r="AJ216" i="26"/>
  <c r="AK216" i="26"/>
  <c r="AL216" i="26"/>
  <c r="AM216" i="26"/>
  <c r="AN216" i="26"/>
  <c r="AO216" i="26"/>
  <c r="AP216" i="26"/>
  <c r="AQ216" i="26"/>
  <c r="AR216" i="26"/>
  <c r="AU216" i="26"/>
  <c r="AV216" i="26"/>
  <c r="AW216" i="26"/>
  <c r="AX216" i="26"/>
  <c r="AY216" i="26"/>
  <c r="B217" i="26"/>
  <c r="C217" i="26"/>
  <c r="D217" i="26"/>
  <c r="G217" i="26"/>
  <c r="H217" i="26"/>
  <c r="I217" i="26"/>
  <c r="J217" i="26"/>
  <c r="K217" i="26"/>
  <c r="L217" i="26"/>
  <c r="M217" i="26"/>
  <c r="N217" i="26"/>
  <c r="O217" i="26"/>
  <c r="P217" i="26"/>
  <c r="Q217" i="26"/>
  <c r="R217" i="26"/>
  <c r="S217" i="26"/>
  <c r="T217" i="26"/>
  <c r="U217" i="26"/>
  <c r="V217" i="26"/>
  <c r="W217" i="26"/>
  <c r="X217" i="26"/>
  <c r="Y217" i="26"/>
  <c r="Z217" i="26"/>
  <c r="AA217" i="26"/>
  <c r="AB217" i="26"/>
  <c r="AC217" i="26"/>
  <c r="AD217" i="26"/>
  <c r="AE217" i="26"/>
  <c r="AF217" i="26"/>
  <c r="AG217" i="26"/>
  <c r="AH217" i="26"/>
  <c r="AI217" i="26"/>
  <c r="AJ217" i="26"/>
  <c r="AK217" i="26"/>
  <c r="AL217" i="26"/>
  <c r="AM217" i="26"/>
  <c r="AN217" i="26"/>
  <c r="AO217" i="26"/>
  <c r="AP217" i="26"/>
  <c r="AQ217" i="26"/>
  <c r="AR217" i="26"/>
  <c r="AU217" i="26"/>
  <c r="AV217" i="26"/>
  <c r="AW217" i="26"/>
  <c r="AX217" i="26"/>
  <c r="AY217" i="26"/>
  <c r="B218" i="26"/>
  <c r="C218" i="26"/>
  <c r="D218" i="26"/>
  <c r="G218" i="26"/>
  <c r="H218" i="26"/>
  <c r="I218" i="26"/>
  <c r="J218" i="26"/>
  <c r="K218" i="26"/>
  <c r="L218" i="26"/>
  <c r="M218" i="26"/>
  <c r="N218" i="26"/>
  <c r="O218" i="26"/>
  <c r="P218" i="26"/>
  <c r="Q218" i="26"/>
  <c r="R218" i="26"/>
  <c r="S218" i="26"/>
  <c r="T218" i="26"/>
  <c r="U218" i="26"/>
  <c r="V218" i="26"/>
  <c r="W218" i="26"/>
  <c r="X218" i="26"/>
  <c r="Y218" i="26"/>
  <c r="Z218" i="26"/>
  <c r="AA218" i="26"/>
  <c r="AB218" i="26"/>
  <c r="AC218" i="26"/>
  <c r="AD218" i="26"/>
  <c r="AE218" i="26"/>
  <c r="AF218" i="26"/>
  <c r="AG218" i="26"/>
  <c r="AH218" i="26"/>
  <c r="AI218" i="26"/>
  <c r="AJ218" i="26"/>
  <c r="AK218" i="26"/>
  <c r="AL218" i="26"/>
  <c r="AM218" i="26"/>
  <c r="AN218" i="26"/>
  <c r="AO218" i="26"/>
  <c r="AP218" i="26"/>
  <c r="AQ218" i="26"/>
  <c r="AR218" i="26"/>
  <c r="AU218" i="26"/>
  <c r="AV218" i="26"/>
  <c r="AW218" i="26"/>
  <c r="AX218" i="26"/>
  <c r="AY218" i="26"/>
  <c r="B219" i="26"/>
  <c r="C219" i="26"/>
  <c r="D219" i="26"/>
  <c r="G219" i="26"/>
  <c r="H219" i="26"/>
  <c r="I219" i="26"/>
  <c r="J219" i="26"/>
  <c r="K219" i="26"/>
  <c r="L219" i="26"/>
  <c r="M219" i="26"/>
  <c r="N219" i="26"/>
  <c r="O219" i="26"/>
  <c r="P219" i="26"/>
  <c r="Q219" i="26"/>
  <c r="R219" i="26"/>
  <c r="S219" i="26"/>
  <c r="T219" i="26"/>
  <c r="U219" i="26"/>
  <c r="V219" i="26"/>
  <c r="W219" i="26"/>
  <c r="X219" i="26"/>
  <c r="Y219" i="26"/>
  <c r="Z219" i="26"/>
  <c r="AA219" i="26"/>
  <c r="AB219" i="26"/>
  <c r="AC219" i="26"/>
  <c r="AD219" i="26"/>
  <c r="AE219" i="26"/>
  <c r="AF219" i="26"/>
  <c r="AG219" i="26"/>
  <c r="AH219" i="26"/>
  <c r="AI219" i="26"/>
  <c r="AJ219" i="26"/>
  <c r="AK219" i="26"/>
  <c r="AL219" i="26"/>
  <c r="AM219" i="26"/>
  <c r="AN219" i="26"/>
  <c r="AO219" i="26"/>
  <c r="AP219" i="26"/>
  <c r="AQ219" i="26"/>
  <c r="AR219" i="26"/>
  <c r="AU219" i="26"/>
  <c r="AV219" i="26"/>
  <c r="AW219" i="26"/>
  <c r="AX219" i="26"/>
  <c r="AY219" i="26"/>
  <c r="B220" i="26"/>
  <c r="C220" i="26"/>
  <c r="D220" i="26"/>
  <c r="G220" i="26"/>
  <c r="H220" i="26"/>
  <c r="I220" i="26"/>
  <c r="J220" i="26"/>
  <c r="K220" i="26"/>
  <c r="L220" i="26"/>
  <c r="M220" i="26"/>
  <c r="N220" i="26"/>
  <c r="O220" i="26"/>
  <c r="P220" i="26"/>
  <c r="Q220" i="26"/>
  <c r="R220" i="26"/>
  <c r="S220" i="26"/>
  <c r="T220" i="26"/>
  <c r="U220" i="26"/>
  <c r="V220" i="26"/>
  <c r="W220" i="26"/>
  <c r="X220" i="26"/>
  <c r="Y220" i="26"/>
  <c r="Z220" i="26"/>
  <c r="AA220" i="26"/>
  <c r="AB220" i="26"/>
  <c r="AC220" i="26"/>
  <c r="AD220" i="26"/>
  <c r="AE220" i="26"/>
  <c r="AF220" i="26"/>
  <c r="AG220" i="26"/>
  <c r="AH220" i="26"/>
  <c r="AI220" i="26"/>
  <c r="AJ220" i="26"/>
  <c r="AK220" i="26"/>
  <c r="AL220" i="26"/>
  <c r="AM220" i="26"/>
  <c r="AN220" i="26"/>
  <c r="AO220" i="26"/>
  <c r="AP220" i="26"/>
  <c r="AQ220" i="26"/>
  <c r="AR220" i="26"/>
  <c r="AU220" i="26"/>
  <c r="AV220" i="26"/>
  <c r="AW220" i="26"/>
  <c r="AX220" i="26"/>
  <c r="AY220" i="26"/>
  <c r="B221" i="26"/>
  <c r="C221" i="26"/>
  <c r="D221" i="26"/>
  <c r="G221" i="26"/>
  <c r="H221" i="26"/>
  <c r="I221" i="26"/>
  <c r="J221" i="26"/>
  <c r="K221" i="26"/>
  <c r="L221" i="26"/>
  <c r="M221" i="26"/>
  <c r="N221" i="26"/>
  <c r="O221" i="26"/>
  <c r="P221" i="26"/>
  <c r="Q221" i="26"/>
  <c r="R221" i="26"/>
  <c r="S221" i="26"/>
  <c r="T221" i="26"/>
  <c r="U221" i="26"/>
  <c r="V221" i="26"/>
  <c r="W221" i="26"/>
  <c r="X221" i="26"/>
  <c r="Y221" i="26"/>
  <c r="Z221" i="26"/>
  <c r="AA221" i="26"/>
  <c r="AB221" i="26"/>
  <c r="AC221" i="26"/>
  <c r="AD221" i="26"/>
  <c r="AE221" i="26"/>
  <c r="AF221" i="26"/>
  <c r="AG221" i="26"/>
  <c r="AH221" i="26"/>
  <c r="AI221" i="26"/>
  <c r="AJ221" i="26"/>
  <c r="AK221" i="26"/>
  <c r="AL221" i="26"/>
  <c r="AM221" i="26"/>
  <c r="AN221" i="26"/>
  <c r="AO221" i="26"/>
  <c r="AP221" i="26"/>
  <c r="AQ221" i="26"/>
  <c r="AR221" i="26"/>
  <c r="AU221" i="26"/>
  <c r="AV221" i="26"/>
  <c r="AW221" i="26"/>
  <c r="AX221" i="26"/>
  <c r="AY221" i="26"/>
  <c r="B222" i="26"/>
  <c r="C222" i="26"/>
  <c r="D222" i="26"/>
  <c r="G222" i="26"/>
  <c r="H222" i="26"/>
  <c r="I222" i="26"/>
  <c r="J222" i="26"/>
  <c r="K222" i="26"/>
  <c r="L222" i="26"/>
  <c r="M222" i="26"/>
  <c r="N222" i="26"/>
  <c r="O222" i="26"/>
  <c r="P222" i="26"/>
  <c r="Q222" i="26"/>
  <c r="R222" i="26"/>
  <c r="S222" i="26"/>
  <c r="T222" i="26"/>
  <c r="U222" i="26"/>
  <c r="V222" i="26"/>
  <c r="W222" i="26"/>
  <c r="X222" i="26"/>
  <c r="Y222" i="26"/>
  <c r="Z222" i="26"/>
  <c r="AA222" i="26"/>
  <c r="AB222" i="26"/>
  <c r="AC222" i="26"/>
  <c r="AD222" i="26"/>
  <c r="AE222" i="26"/>
  <c r="AF222" i="26"/>
  <c r="AG222" i="26"/>
  <c r="AH222" i="26"/>
  <c r="AI222" i="26"/>
  <c r="AJ222" i="26"/>
  <c r="AK222" i="26"/>
  <c r="AL222" i="26"/>
  <c r="AM222" i="26"/>
  <c r="AN222" i="26"/>
  <c r="AO222" i="26"/>
  <c r="AP222" i="26"/>
  <c r="AQ222" i="26"/>
  <c r="AR222" i="26"/>
  <c r="AU222" i="26"/>
  <c r="AV222" i="26"/>
  <c r="AW222" i="26"/>
  <c r="AX222" i="26"/>
  <c r="AY222" i="26"/>
  <c r="B223" i="26"/>
  <c r="C223" i="26"/>
  <c r="D223" i="26"/>
  <c r="G223" i="26"/>
  <c r="H223" i="26"/>
  <c r="I223" i="26"/>
  <c r="J223" i="26"/>
  <c r="K223" i="26"/>
  <c r="L223" i="26"/>
  <c r="M223" i="26"/>
  <c r="N223" i="26"/>
  <c r="O223" i="26"/>
  <c r="P223" i="26"/>
  <c r="Q223" i="26"/>
  <c r="R223" i="26"/>
  <c r="S223" i="26"/>
  <c r="T223" i="26"/>
  <c r="U223" i="26"/>
  <c r="V223" i="26"/>
  <c r="W223" i="26"/>
  <c r="X223" i="26"/>
  <c r="Y223" i="26"/>
  <c r="Z223" i="26"/>
  <c r="AA223" i="26"/>
  <c r="AB223" i="26"/>
  <c r="AC223" i="26"/>
  <c r="AD223" i="26"/>
  <c r="AE223" i="26"/>
  <c r="AF223" i="26"/>
  <c r="AG223" i="26"/>
  <c r="AH223" i="26"/>
  <c r="AI223" i="26"/>
  <c r="AJ223" i="26"/>
  <c r="AK223" i="26"/>
  <c r="AL223" i="26"/>
  <c r="AM223" i="26"/>
  <c r="AN223" i="26"/>
  <c r="AO223" i="26"/>
  <c r="AP223" i="26"/>
  <c r="AQ223" i="26"/>
  <c r="AR223" i="26"/>
  <c r="AU223" i="26"/>
  <c r="AV223" i="26"/>
  <c r="AW223" i="26"/>
  <c r="AX223" i="26"/>
  <c r="AY223" i="26"/>
  <c r="B224" i="26"/>
  <c r="C224" i="26"/>
  <c r="D224" i="26"/>
  <c r="G224" i="26"/>
  <c r="H224" i="26"/>
  <c r="I224" i="26"/>
  <c r="J224" i="26"/>
  <c r="K224" i="26"/>
  <c r="L224" i="26"/>
  <c r="M224" i="26"/>
  <c r="N224" i="26"/>
  <c r="O224" i="26"/>
  <c r="P224" i="26"/>
  <c r="Q224" i="26"/>
  <c r="R224" i="26"/>
  <c r="S224" i="26"/>
  <c r="T224" i="26"/>
  <c r="U224" i="26"/>
  <c r="V224" i="26"/>
  <c r="W224" i="26"/>
  <c r="X224" i="26"/>
  <c r="Y224" i="26"/>
  <c r="Z224" i="26"/>
  <c r="AA224" i="26"/>
  <c r="AB224" i="26"/>
  <c r="AC224" i="26"/>
  <c r="AD224" i="26"/>
  <c r="AE224" i="26"/>
  <c r="AF224" i="26"/>
  <c r="AG224" i="26"/>
  <c r="AH224" i="26"/>
  <c r="AI224" i="26"/>
  <c r="AJ224" i="26"/>
  <c r="AK224" i="26"/>
  <c r="AL224" i="26"/>
  <c r="AM224" i="26"/>
  <c r="AN224" i="26"/>
  <c r="AO224" i="26"/>
  <c r="AP224" i="26"/>
  <c r="AQ224" i="26"/>
  <c r="AR224" i="26"/>
  <c r="AU224" i="26"/>
  <c r="AV224" i="26"/>
  <c r="AW224" i="26"/>
  <c r="AX224" i="26"/>
  <c r="AY224" i="26"/>
  <c r="B225" i="26"/>
  <c r="C225" i="26"/>
  <c r="D225" i="26"/>
  <c r="G225" i="26"/>
  <c r="H225" i="26"/>
  <c r="I225" i="26"/>
  <c r="J225" i="26"/>
  <c r="K225" i="26"/>
  <c r="L225" i="26"/>
  <c r="M225" i="26"/>
  <c r="N225" i="26"/>
  <c r="O225" i="26"/>
  <c r="P225" i="26"/>
  <c r="Q225" i="26"/>
  <c r="R225" i="26"/>
  <c r="S225" i="26"/>
  <c r="T225" i="26"/>
  <c r="U225" i="26"/>
  <c r="V225" i="26"/>
  <c r="W225" i="26"/>
  <c r="X225" i="26"/>
  <c r="Y225" i="26"/>
  <c r="Z225" i="26"/>
  <c r="AA225" i="26"/>
  <c r="AB225" i="26"/>
  <c r="AC225" i="26"/>
  <c r="AD225" i="26"/>
  <c r="AE225" i="26"/>
  <c r="AF225" i="26"/>
  <c r="AG225" i="26"/>
  <c r="AH225" i="26"/>
  <c r="AI225" i="26"/>
  <c r="AJ225" i="26"/>
  <c r="AK225" i="26"/>
  <c r="AL225" i="26"/>
  <c r="AM225" i="26"/>
  <c r="AN225" i="26"/>
  <c r="AO225" i="26"/>
  <c r="AP225" i="26"/>
  <c r="AQ225" i="26"/>
  <c r="AR225" i="26"/>
  <c r="AU225" i="26"/>
  <c r="AV225" i="26"/>
  <c r="AW225" i="26"/>
  <c r="AX225" i="26"/>
  <c r="AY225" i="26"/>
  <c r="B226" i="26"/>
  <c r="C226" i="26"/>
  <c r="D226" i="26"/>
  <c r="G226" i="26"/>
  <c r="H226" i="26"/>
  <c r="I226" i="26"/>
  <c r="J226" i="26"/>
  <c r="K226" i="26"/>
  <c r="L226" i="26"/>
  <c r="M226" i="26"/>
  <c r="N226" i="26"/>
  <c r="O226" i="26"/>
  <c r="P226" i="26"/>
  <c r="Q226" i="26"/>
  <c r="R226" i="26"/>
  <c r="S226" i="26"/>
  <c r="T226" i="26"/>
  <c r="U226" i="26"/>
  <c r="V226" i="26"/>
  <c r="W226" i="26"/>
  <c r="X226" i="26"/>
  <c r="Y226" i="26"/>
  <c r="Z226" i="26"/>
  <c r="AA226" i="26"/>
  <c r="AB226" i="26"/>
  <c r="AC226" i="26"/>
  <c r="AD226" i="26"/>
  <c r="AE226" i="26"/>
  <c r="AF226" i="26"/>
  <c r="AG226" i="26"/>
  <c r="AH226" i="26"/>
  <c r="AI226" i="26"/>
  <c r="AJ226" i="26"/>
  <c r="AK226" i="26"/>
  <c r="AL226" i="26"/>
  <c r="AM226" i="26"/>
  <c r="AN226" i="26"/>
  <c r="AO226" i="26"/>
  <c r="AP226" i="26"/>
  <c r="AQ226" i="26"/>
  <c r="AR226" i="26"/>
  <c r="AU226" i="26"/>
  <c r="AV226" i="26"/>
  <c r="AW226" i="26"/>
  <c r="AX226" i="26"/>
  <c r="AY226" i="26"/>
  <c r="B227" i="26"/>
  <c r="C227" i="26"/>
  <c r="D227" i="26"/>
  <c r="G227" i="26"/>
  <c r="H227" i="26"/>
  <c r="I227" i="26"/>
  <c r="J227" i="26"/>
  <c r="K227" i="26"/>
  <c r="L227" i="26"/>
  <c r="M227" i="26"/>
  <c r="N227" i="26"/>
  <c r="O227" i="26"/>
  <c r="P227" i="26"/>
  <c r="Q227" i="26"/>
  <c r="R227" i="26"/>
  <c r="S227" i="26"/>
  <c r="T227" i="26"/>
  <c r="U227" i="26"/>
  <c r="V227" i="26"/>
  <c r="W227" i="26"/>
  <c r="X227" i="26"/>
  <c r="Y227" i="26"/>
  <c r="Z227" i="26"/>
  <c r="AA227" i="26"/>
  <c r="AB227" i="26"/>
  <c r="AC227" i="26"/>
  <c r="AD227" i="26"/>
  <c r="AE227" i="26"/>
  <c r="AF227" i="26"/>
  <c r="AG227" i="26"/>
  <c r="AH227" i="26"/>
  <c r="AI227" i="26"/>
  <c r="AJ227" i="26"/>
  <c r="AK227" i="26"/>
  <c r="AL227" i="26"/>
  <c r="AM227" i="26"/>
  <c r="AN227" i="26"/>
  <c r="AO227" i="26"/>
  <c r="AP227" i="26"/>
  <c r="AQ227" i="26"/>
  <c r="AR227" i="26"/>
  <c r="AU227" i="26"/>
  <c r="AV227" i="26"/>
  <c r="AW227" i="26"/>
  <c r="AX227" i="26"/>
  <c r="AY227" i="26"/>
  <c r="BB299" i="26"/>
  <c r="AZ299" i="26"/>
  <c r="BA299" i="26"/>
  <c r="BC299" i="26"/>
  <c r="BD299" i="26"/>
  <c r="AZ149" i="26"/>
  <c r="BA149" i="26"/>
  <c r="BB149" i="26"/>
  <c r="BC149" i="26"/>
  <c r="BD149" i="26"/>
  <c r="AZ73" i="26"/>
  <c r="BA73" i="26"/>
  <c r="BB73" i="26"/>
  <c r="BC73" i="26"/>
  <c r="BD73" i="26"/>
  <c r="AZ302" i="26"/>
  <c r="BA302" i="26"/>
  <c r="BB302" i="26"/>
  <c r="BC302" i="26"/>
  <c r="AZ147" i="26"/>
  <c r="BA147" i="26"/>
  <c r="BB147" i="26"/>
  <c r="BC147" i="26"/>
  <c r="BD147" i="26"/>
  <c r="AZ148" i="26"/>
  <c r="BA148" i="26"/>
  <c r="BB148" i="26"/>
  <c r="BC148" i="26"/>
  <c r="BD148" i="26"/>
  <c r="AZ72" i="26"/>
  <c r="BA72" i="26"/>
  <c r="BB72" i="26"/>
  <c r="BC72" i="26"/>
  <c r="BD72" i="26"/>
  <c r="AZ71" i="26"/>
  <c r="BA71" i="26"/>
  <c r="BB71" i="26"/>
  <c r="BC71" i="26"/>
  <c r="BD71" i="26"/>
  <c r="AZ146" i="26"/>
  <c r="BA146" i="26"/>
  <c r="BB146" i="26"/>
  <c r="BC146" i="26"/>
  <c r="BD146" i="26"/>
  <c r="AZ70" i="26"/>
  <c r="BA70" i="26"/>
  <c r="BB70" i="26"/>
  <c r="BC70" i="26"/>
  <c r="BD70" i="26"/>
  <c r="AZ145" i="26"/>
  <c r="BA145" i="26"/>
  <c r="BB145" i="26"/>
  <c r="BC145" i="26"/>
  <c r="BD145" i="26"/>
  <c r="AZ69" i="26"/>
  <c r="BA69" i="26"/>
  <c r="BB69" i="26"/>
  <c r="BC69" i="26"/>
  <c r="BD69" i="26"/>
  <c r="AZ68" i="26"/>
  <c r="BA68" i="26"/>
  <c r="BB68" i="26"/>
  <c r="BC68" i="26"/>
  <c r="BD68" i="26"/>
  <c r="AZ297" i="26"/>
  <c r="BA297" i="26"/>
  <c r="BB297" i="26"/>
  <c r="BC297" i="26"/>
  <c r="BD297" i="26"/>
  <c r="AZ295" i="26"/>
  <c r="BA295" i="26"/>
  <c r="BB295" i="26"/>
  <c r="BC295" i="26"/>
  <c r="BD295" i="26"/>
  <c r="AZ296" i="26"/>
  <c r="BA296" i="26"/>
  <c r="BB296" i="26"/>
  <c r="BC296" i="26"/>
  <c r="BD296" i="26"/>
  <c r="AZ298" i="26"/>
  <c r="BA298" i="26"/>
  <c r="BB298" i="26"/>
  <c r="BC298" i="26"/>
  <c r="BD298" i="26"/>
  <c r="AZ300" i="26"/>
  <c r="BA300" i="26"/>
  <c r="BC300" i="26"/>
  <c r="AZ301" i="26"/>
  <c r="BA301" i="26"/>
  <c r="BB301" i="26"/>
  <c r="BC301" i="26"/>
  <c r="AZ303" i="26"/>
  <c r="BA303" i="26"/>
  <c r="BB303" i="26"/>
  <c r="BC303" i="26"/>
  <c r="BD303" i="26"/>
  <c r="AZ142" i="26"/>
  <c r="BA142" i="26"/>
  <c r="BB142" i="26"/>
  <c r="BC142" i="26"/>
  <c r="BD142" i="26"/>
  <c r="AZ143" i="26"/>
  <c r="BA143" i="26"/>
  <c r="BB143" i="26"/>
  <c r="BC143" i="26"/>
  <c r="BD143" i="26"/>
  <c r="AZ144" i="26"/>
  <c r="BA144" i="26"/>
  <c r="BB144" i="26"/>
  <c r="BC144" i="26"/>
  <c r="BD144" i="26"/>
  <c r="AZ66" i="26"/>
  <c r="BA66" i="26"/>
  <c r="BB66" i="26"/>
  <c r="BC66" i="26"/>
  <c r="BD66" i="26"/>
  <c r="BC65" i="26"/>
  <c r="BD65" i="26"/>
  <c r="AZ141" i="26"/>
  <c r="BA141" i="26"/>
  <c r="BB141" i="26"/>
  <c r="BC141" i="26"/>
  <c r="BD141" i="26"/>
  <c r="AZ65" i="26"/>
  <c r="BA65" i="26"/>
  <c r="BB65" i="26"/>
  <c r="AZ67" i="26"/>
  <c r="BA67" i="26"/>
  <c r="BB67" i="26"/>
  <c r="BC67" i="26"/>
  <c r="BD67" i="26"/>
  <c r="AZ222" i="26" l="1"/>
  <c r="BC224" i="26"/>
  <c r="BD219" i="26"/>
  <c r="BB223" i="26"/>
  <c r="BB220" i="26"/>
  <c r="BA223" i="26"/>
  <c r="BB226" i="26"/>
  <c r="BA222" i="26"/>
  <c r="BA219" i="26"/>
  <c r="BB221" i="26"/>
  <c r="AZ219" i="26"/>
  <c r="BB222" i="26"/>
  <c r="BC223" i="26"/>
  <c r="BC219" i="26"/>
  <c r="BA220" i="26"/>
  <c r="AZ223" i="26"/>
  <c r="BB219" i="26"/>
  <c r="BC222" i="26"/>
  <c r="BD223" i="26"/>
  <c r="BC221" i="26"/>
  <c r="AZ220" i="26"/>
  <c r="BA221" i="26"/>
  <c r="BE145" i="26"/>
  <c r="AZ221" i="26"/>
  <c r="BE300" i="26"/>
  <c r="BC220" i="26"/>
  <c r="BE146" i="26"/>
  <c r="AZ227" i="26"/>
  <c r="BA227" i="26"/>
  <c r="BC227" i="26"/>
  <c r="BE149" i="26"/>
  <c r="BD227" i="26"/>
  <c r="BB227" i="26"/>
  <c r="AZ226" i="26"/>
  <c r="BD226" i="26"/>
  <c r="BC226" i="26"/>
  <c r="BA226" i="26"/>
  <c r="BA225" i="26"/>
  <c r="BD225" i="26"/>
  <c r="BC225" i="26"/>
  <c r="BB225" i="26"/>
  <c r="AZ225" i="26"/>
  <c r="BD224" i="26"/>
  <c r="AZ224" i="26"/>
  <c r="BB224" i="26"/>
  <c r="BA224" i="26"/>
  <c r="BD222" i="26"/>
  <c r="BD220" i="26"/>
  <c r="BD221" i="26"/>
  <c r="BE141" i="26"/>
  <c r="BE301" i="26"/>
  <c r="BE299" i="26"/>
  <c r="BE142" i="26"/>
  <c r="BE298" i="26"/>
  <c r="BE68" i="26"/>
  <c r="BE302" i="26"/>
  <c r="BE295" i="26"/>
  <c r="BE143" i="26"/>
  <c r="BE296" i="26"/>
  <c r="BE66" i="26"/>
  <c r="BE297" i="26"/>
  <c r="BE147" i="26"/>
  <c r="BE144" i="26"/>
  <c r="BE303" i="26"/>
  <c r="BE148" i="26"/>
  <c r="BE71" i="26"/>
  <c r="BE65" i="26"/>
  <c r="BE67" i="26"/>
  <c r="BE73" i="26"/>
  <c r="BE70" i="26"/>
  <c r="BE69" i="26"/>
  <c r="BE223" i="26" s="1"/>
  <c r="BE72" i="26"/>
  <c r="C110" i="21"/>
  <c r="E110" i="21"/>
  <c r="G110" i="21"/>
  <c r="L110" i="21"/>
  <c r="C111" i="21"/>
  <c r="E111" i="21"/>
  <c r="G111" i="21"/>
  <c r="L111" i="21"/>
  <c r="B110" i="21"/>
  <c r="B111" i="21"/>
  <c r="BE219" i="26" l="1"/>
  <c r="BE224" i="26"/>
  <c r="BE221" i="26"/>
  <c r="BE227" i="26"/>
  <c r="BE220" i="26"/>
  <c r="BE225" i="26"/>
  <c r="BE222" i="26"/>
  <c r="BE226" i="26"/>
  <c r="JV58" i="14"/>
  <c r="JU58" i="14"/>
  <c r="EX36" i="12"/>
  <c r="EY36" i="12"/>
  <c r="EW36" i="12"/>
  <c r="L86" i="11" l="1"/>
  <c r="E227" i="13"/>
  <c r="F227" i="13"/>
  <c r="G227" i="13"/>
  <c r="H227" i="13"/>
  <c r="I227" i="13"/>
  <c r="J227" i="13"/>
  <c r="K227" i="13"/>
  <c r="L227" i="13"/>
  <c r="M227" i="13"/>
  <c r="N227" i="13"/>
  <c r="O227" i="13"/>
  <c r="P227" i="13"/>
  <c r="W227" i="13"/>
  <c r="E228" i="13"/>
  <c r="F228" i="13"/>
  <c r="G228" i="13"/>
  <c r="H228" i="13"/>
  <c r="I228" i="13"/>
  <c r="J228" i="13"/>
  <c r="K228" i="13"/>
  <c r="L228" i="13"/>
  <c r="M228" i="13"/>
  <c r="N228" i="13"/>
  <c r="O228" i="13"/>
  <c r="P228" i="13"/>
  <c r="W228" i="13"/>
  <c r="B227" i="13"/>
  <c r="C227" i="13"/>
  <c r="D227" i="13"/>
  <c r="B228" i="13"/>
  <c r="C228" i="13"/>
  <c r="D228" i="13"/>
  <c r="Z227" i="13" l="1"/>
  <c r="Z228" i="13"/>
  <c r="Y228" i="13"/>
  <c r="X228" i="13"/>
  <c r="X227" i="13"/>
  <c r="Y227" i="13"/>
  <c r="B106" i="21"/>
  <c r="C106" i="21"/>
  <c r="E106" i="21"/>
  <c r="G106" i="21"/>
  <c r="L106" i="21"/>
  <c r="B107" i="21"/>
  <c r="C107" i="21"/>
  <c r="E107" i="21"/>
  <c r="G107" i="21"/>
  <c r="L107" i="21"/>
  <c r="B108" i="21"/>
  <c r="C108" i="21"/>
  <c r="E108" i="21"/>
  <c r="G108" i="21"/>
  <c r="L108" i="21"/>
  <c r="B109" i="21"/>
  <c r="C109" i="21"/>
  <c r="E109" i="21"/>
  <c r="G109" i="21"/>
  <c r="L109" i="21"/>
  <c r="JT58" i="14"/>
  <c r="M85" i="11"/>
  <c r="L85" i="11"/>
  <c r="EV36" i="12"/>
  <c r="EU36" i="12"/>
  <c r="ET36" i="12"/>
  <c r="JS58" i="14"/>
  <c r="JR58" i="14"/>
  <c r="JQ58" i="14"/>
  <c r="B223" i="13" l="1"/>
  <c r="C223" i="13"/>
  <c r="D223" i="13"/>
  <c r="E223" i="13"/>
  <c r="F223" i="13"/>
  <c r="G223" i="13"/>
  <c r="H223" i="13"/>
  <c r="I223" i="13"/>
  <c r="J223" i="13"/>
  <c r="K223" i="13"/>
  <c r="L223" i="13"/>
  <c r="M223" i="13"/>
  <c r="N223" i="13"/>
  <c r="O223" i="13"/>
  <c r="P223" i="13"/>
  <c r="W223" i="13"/>
  <c r="B224" i="13"/>
  <c r="C224" i="13"/>
  <c r="D224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W224" i="13"/>
  <c r="B225" i="13"/>
  <c r="C225" i="13"/>
  <c r="D225" i="13"/>
  <c r="E225" i="13"/>
  <c r="F225" i="13"/>
  <c r="G225" i="13"/>
  <c r="H225" i="13"/>
  <c r="I225" i="13"/>
  <c r="J225" i="13"/>
  <c r="K225" i="13"/>
  <c r="L225" i="13"/>
  <c r="M225" i="13"/>
  <c r="O225" i="13"/>
  <c r="P225" i="13"/>
  <c r="W225" i="13"/>
  <c r="B226" i="13"/>
  <c r="C226" i="13"/>
  <c r="D226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W226" i="13"/>
  <c r="Z225" i="13" l="1"/>
  <c r="Z224" i="13"/>
  <c r="Y225" i="13"/>
  <c r="Z223" i="13"/>
  <c r="Y223" i="13"/>
  <c r="Y224" i="13"/>
  <c r="X226" i="13"/>
  <c r="X225" i="13"/>
  <c r="Y226" i="13"/>
  <c r="X224" i="13"/>
  <c r="Z226" i="13"/>
  <c r="X223" i="13"/>
  <c r="B105" i="21" l="1"/>
  <c r="C105" i="21"/>
  <c r="E105" i="21"/>
  <c r="G105" i="21"/>
  <c r="L105" i="21"/>
  <c r="B104" i="21"/>
  <c r="C104" i="21"/>
  <c r="E104" i="21"/>
  <c r="G104" i="21"/>
  <c r="L104" i="21"/>
  <c r="B103" i="21"/>
  <c r="C103" i="21"/>
  <c r="E103" i="21"/>
  <c r="M90" i="11" s="1"/>
  <c r="G103" i="21"/>
  <c r="L103" i="21"/>
  <c r="ES36" i="12" l="1"/>
  <c r="ER36" i="12"/>
  <c r="EQ36" i="12"/>
  <c r="L84" i="11" l="1"/>
  <c r="JN58" i="14" l="1"/>
  <c r="JO58" i="14"/>
  <c r="JP58" i="14"/>
  <c r="B220" i="13"/>
  <c r="C220" i="13"/>
  <c r="D220" i="13"/>
  <c r="E220" i="13"/>
  <c r="F220" i="13"/>
  <c r="G220" i="13"/>
  <c r="H220" i="13"/>
  <c r="I220" i="13"/>
  <c r="J220" i="13"/>
  <c r="K220" i="13"/>
  <c r="L220" i="13"/>
  <c r="M220" i="13"/>
  <c r="N220" i="13"/>
  <c r="O220" i="13"/>
  <c r="P220" i="13"/>
  <c r="W220" i="13"/>
  <c r="B221" i="13"/>
  <c r="C221" i="13"/>
  <c r="D221" i="13"/>
  <c r="E221" i="13"/>
  <c r="F221" i="13"/>
  <c r="G221" i="13"/>
  <c r="H221" i="13"/>
  <c r="I221" i="13"/>
  <c r="J221" i="13"/>
  <c r="K221" i="13"/>
  <c r="L221" i="13"/>
  <c r="M221" i="13"/>
  <c r="N221" i="13"/>
  <c r="O221" i="13"/>
  <c r="P221" i="13"/>
  <c r="W221" i="13"/>
  <c r="B222" i="13"/>
  <c r="C222" i="13"/>
  <c r="D222" i="13"/>
  <c r="E222" i="13"/>
  <c r="F222" i="13"/>
  <c r="G222" i="13"/>
  <c r="H222" i="13"/>
  <c r="I222" i="13"/>
  <c r="J222" i="13"/>
  <c r="K222" i="13"/>
  <c r="L222" i="13"/>
  <c r="M222" i="13"/>
  <c r="N222" i="13"/>
  <c r="O222" i="13"/>
  <c r="P222" i="13"/>
  <c r="W222" i="13"/>
  <c r="T68" i="33"/>
  <c r="V68" i="33" s="1"/>
  <c r="S68" i="33"/>
  <c r="T52" i="33"/>
  <c r="V52" i="33" s="1"/>
  <c r="T40" i="33"/>
  <c r="V40" i="33" s="1"/>
  <c r="S40" i="33"/>
  <c r="R40" i="33"/>
  <c r="T24" i="33"/>
  <c r="V24" i="33" s="1"/>
  <c r="Y221" i="13" l="1"/>
  <c r="Y220" i="13"/>
  <c r="X220" i="13"/>
  <c r="X221" i="13"/>
  <c r="Z222" i="13"/>
  <c r="Z220" i="13"/>
  <c r="Z221" i="13"/>
  <c r="X222" i="13"/>
  <c r="Y222" i="13"/>
  <c r="V23" i="18" l="1"/>
  <c r="BD64" i="26" l="1"/>
  <c r="BD63" i="26"/>
  <c r="BB294" i="26"/>
  <c r="BC294" i="26"/>
  <c r="BD294" i="26"/>
  <c r="AZ140" i="26" l="1"/>
  <c r="BA140" i="26"/>
  <c r="BB140" i="26"/>
  <c r="BC140" i="26"/>
  <c r="BD140" i="26"/>
  <c r="BD218" i="26" s="1"/>
  <c r="BE140" i="26" l="1"/>
  <c r="AZ294" i="26"/>
  <c r="BA294" i="26"/>
  <c r="AZ64" i="26"/>
  <c r="AZ218" i="26" s="1"/>
  <c r="BA64" i="26"/>
  <c r="BA218" i="26" s="1"/>
  <c r="BB64" i="26"/>
  <c r="BB218" i="26" s="1"/>
  <c r="BC64" i="26"/>
  <c r="BC218" i="26" s="1"/>
  <c r="BE64" i="26" l="1"/>
  <c r="BE218" i="26" s="1"/>
  <c r="BE294" i="26"/>
  <c r="B102" i="21"/>
  <c r="C102" i="21"/>
  <c r="E102" i="21"/>
  <c r="G102" i="21"/>
  <c r="L102" i="21"/>
  <c r="EP36" i="12"/>
  <c r="JL58" i="14"/>
  <c r="JM58" i="14"/>
  <c r="B219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W219" i="13"/>
  <c r="M89" i="11" l="1"/>
  <c r="Y219" i="13"/>
  <c r="X219" i="13"/>
  <c r="Z219" i="13"/>
  <c r="L83" i="11"/>
  <c r="S52" i="33" l="1"/>
  <c r="R52" i="33"/>
  <c r="R24" i="33"/>
  <c r="S24" i="33"/>
  <c r="JL78" i="14" l="1"/>
  <c r="BC293" i="26"/>
  <c r="BD293" i="26"/>
  <c r="AZ293" i="26"/>
  <c r="BA293" i="26"/>
  <c r="BB293" i="26"/>
  <c r="AZ139" i="26"/>
  <c r="BA139" i="26"/>
  <c r="BA217" i="26" s="1"/>
  <c r="BB139" i="26"/>
  <c r="BC139" i="26"/>
  <c r="BD139" i="26"/>
  <c r="BD217" i="26" s="1"/>
  <c r="AZ63" i="26"/>
  <c r="BA63" i="26"/>
  <c r="BB63" i="26"/>
  <c r="BC63" i="26"/>
  <c r="B101" i="21"/>
  <c r="C101" i="21"/>
  <c r="E101" i="21"/>
  <c r="G101" i="21"/>
  <c r="L101" i="21"/>
  <c r="EO36" i="12"/>
  <c r="M88" i="11" l="1"/>
  <c r="AZ217" i="26"/>
  <c r="BB217" i="26"/>
  <c r="BC217" i="26"/>
  <c r="BE63" i="26"/>
  <c r="BE139" i="26"/>
  <c r="BE293" i="26"/>
  <c r="B218" i="13"/>
  <c r="C218" i="13"/>
  <c r="D218" i="13"/>
  <c r="E218" i="13"/>
  <c r="F218" i="13"/>
  <c r="G218" i="13"/>
  <c r="H218" i="13"/>
  <c r="I218" i="13"/>
  <c r="J218" i="13"/>
  <c r="K218" i="13"/>
  <c r="L218" i="13"/>
  <c r="M218" i="13"/>
  <c r="N218" i="13"/>
  <c r="O218" i="13"/>
  <c r="P218" i="13"/>
  <c r="W218" i="13"/>
  <c r="BE217" i="26" l="1"/>
  <c r="X218" i="13"/>
  <c r="Y218" i="13"/>
  <c r="Z218" i="13"/>
  <c r="AZ138" i="26"/>
  <c r="BA138" i="26"/>
  <c r="BA216" i="26" s="1"/>
  <c r="BB138" i="26"/>
  <c r="BC138" i="26"/>
  <c r="BD138" i="26"/>
  <c r="AZ62" i="26"/>
  <c r="BA62" i="26"/>
  <c r="BB62" i="26"/>
  <c r="BC62" i="26"/>
  <c r="BD62" i="26"/>
  <c r="BB216" i="26" l="1"/>
  <c r="AZ216" i="26"/>
  <c r="BC216" i="26"/>
  <c r="BD216" i="26"/>
  <c r="BE138" i="26"/>
  <c r="BE62" i="26"/>
  <c r="K65" i="24"/>
  <c r="K64" i="24"/>
  <c r="H65" i="24"/>
  <c r="L100" i="21"/>
  <c r="G100" i="21"/>
  <c r="E100" i="21"/>
  <c r="C100" i="21"/>
  <c r="C99" i="21"/>
  <c r="B99" i="21"/>
  <c r="B100" i="21"/>
  <c r="BE216" i="26" l="1"/>
  <c r="M87" i="11"/>
  <c r="AZ137" i="26"/>
  <c r="BA137" i="26"/>
  <c r="BB137" i="26"/>
  <c r="BC137" i="26"/>
  <c r="BD137" i="26"/>
  <c r="AZ61" i="26"/>
  <c r="BA61" i="26"/>
  <c r="BB61" i="26"/>
  <c r="BC61" i="26"/>
  <c r="BD61" i="26"/>
  <c r="AZ136" i="26"/>
  <c r="BA136" i="26"/>
  <c r="BB136" i="26"/>
  <c r="BC136" i="26"/>
  <c r="BD136" i="26"/>
  <c r="AZ60" i="26"/>
  <c r="BA60" i="26"/>
  <c r="BB60" i="26"/>
  <c r="BC60" i="26"/>
  <c r="BD60" i="26"/>
  <c r="BD215" i="26" l="1"/>
  <c r="BB214" i="26"/>
  <c r="BC214" i="26"/>
  <c r="BA214" i="26"/>
  <c r="BC215" i="26"/>
  <c r="BD214" i="26"/>
  <c r="BB215" i="26"/>
  <c r="BA215" i="26"/>
  <c r="AZ214" i="26"/>
  <c r="AZ215" i="26"/>
  <c r="BE136" i="26"/>
  <c r="BE60" i="26"/>
  <c r="BE137" i="26"/>
  <c r="BE61" i="26"/>
  <c r="AZ289" i="26"/>
  <c r="BA289" i="26"/>
  <c r="BB289" i="26"/>
  <c r="BC289" i="26"/>
  <c r="BD289" i="26"/>
  <c r="AZ290" i="26"/>
  <c r="BA290" i="26"/>
  <c r="BB290" i="26"/>
  <c r="BC290" i="26"/>
  <c r="BD290" i="26"/>
  <c r="AZ291" i="26"/>
  <c r="BA291" i="26"/>
  <c r="BB291" i="26"/>
  <c r="BC291" i="26"/>
  <c r="BD291" i="26"/>
  <c r="AZ292" i="26"/>
  <c r="BA292" i="26"/>
  <c r="BB292" i="26"/>
  <c r="BC292" i="26"/>
  <c r="BD292" i="26"/>
  <c r="AZ135" i="26"/>
  <c r="BA135" i="26"/>
  <c r="BB135" i="26"/>
  <c r="BC135" i="26"/>
  <c r="BD135" i="26"/>
  <c r="AZ59" i="26"/>
  <c r="BA59" i="26"/>
  <c r="BB59" i="26"/>
  <c r="BC59" i="26"/>
  <c r="BD59" i="26"/>
  <c r="AZ213" i="26" l="1"/>
  <c r="BA213" i="26"/>
  <c r="BB213" i="26"/>
  <c r="BD213" i="26"/>
  <c r="BC213" i="26"/>
  <c r="BE215" i="26"/>
  <c r="BE214" i="26"/>
  <c r="BE135" i="26"/>
  <c r="BE59" i="26"/>
  <c r="BE290" i="26"/>
  <c r="BE289" i="26"/>
  <c r="BE291" i="26"/>
  <c r="BE292" i="26"/>
  <c r="BE213" i="26" l="1"/>
  <c r="L99" i="21"/>
  <c r="C97" i="21"/>
  <c r="E97" i="21"/>
  <c r="G97" i="21"/>
  <c r="L97" i="21"/>
  <c r="C98" i="21"/>
  <c r="E98" i="21"/>
  <c r="G98" i="21"/>
  <c r="L98" i="21"/>
  <c r="E99" i="21"/>
  <c r="G99" i="21"/>
  <c r="B97" i="21"/>
  <c r="B98" i="21"/>
  <c r="EN36" i="12"/>
  <c r="JK78" i="14"/>
  <c r="JI58" i="14"/>
  <c r="JJ58" i="14"/>
  <c r="JK58" i="14"/>
  <c r="JH58" i="14"/>
  <c r="JG58" i="14"/>
  <c r="B217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W217" i="13"/>
  <c r="M86" i="11" l="1"/>
  <c r="M84" i="11"/>
  <c r="Y217" i="13"/>
  <c r="Z217" i="13"/>
  <c r="X217" i="13"/>
  <c r="L82" i="11"/>
  <c r="EK36" i="12" l="1"/>
  <c r="EL36" i="12"/>
  <c r="EM36" i="12"/>
  <c r="JH78" i="14" l="1"/>
  <c r="JI78" i="14"/>
  <c r="JJ78" i="14"/>
  <c r="B216" i="13"/>
  <c r="C216" i="13"/>
  <c r="D216" i="13"/>
  <c r="E216" i="13"/>
  <c r="F216" i="13"/>
  <c r="G216" i="13"/>
  <c r="H216" i="13"/>
  <c r="I216" i="13"/>
  <c r="J216" i="13"/>
  <c r="K216" i="13"/>
  <c r="L216" i="13"/>
  <c r="M216" i="13"/>
  <c r="N216" i="13"/>
  <c r="O216" i="13"/>
  <c r="P216" i="13"/>
  <c r="W216" i="13"/>
  <c r="B215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W215" i="13"/>
  <c r="B214" i="13"/>
  <c r="C214" i="13"/>
  <c r="D214" i="13"/>
  <c r="E214" i="13"/>
  <c r="F214" i="13"/>
  <c r="G214" i="13"/>
  <c r="H214" i="13"/>
  <c r="I214" i="13"/>
  <c r="J214" i="13"/>
  <c r="K214" i="13"/>
  <c r="L214" i="13"/>
  <c r="M214" i="13"/>
  <c r="N214" i="13"/>
  <c r="O214" i="13"/>
  <c r="P214" i="13"/>
  <c r="W214" i="13"/>
  <c r="Y215" i="13" l="1"/>
  <c r="Y216" i="13"/>
  <c r="X215" i="13"/>
  <c r="Z216" i="13"/>
  <c r="Z215" i="13"/>
  <c r="X216" i="13"/>
  <c r="Z214" i="13"/>
  <c r="X214" i="13"/>
  <c r="Y214" i="13"/>
  <c r="JG54" i="14"/>
  <c r="JG34" i="14"/>
  <c r="AZ288" i="26" l="1"/>
  <c r="BA288" i="26"/>
  <c r="BB288" i="26"/>
  <c r="BC288" i="26"/>
  <c r="BD288" i="26"/>
  <c r="BE288" i="26" l="1"/>
  <c r="AZ134" i="26" l="1"/>
  <c r="BA134" i="26"/>
  <c r="BB134" i="26"/>
  <c r="BC134" i="26"/>
  <c r="BD134" i="26"/>
  <c r="AZ58" i="26"/>
  <c r="BA58" i="26"/>
  <c r="BB58" i="26"/>
  <c r="BC58" i="26"/>
  <c r="BD58" i="26"/>
  <c r="BD212" i="26" l="1"/>
  <c r="AZ212" i="26"/>
  <c r="BC212" i="26"/>
  <c r="BB212" i="26"/>
  <c r="BA212" i="26"/>
  <c r="BE58" i="26"/>
  <c r="BE134" i="26"/>
  <c r="BE212" i="26" l="1"/>
  <c r="B96" i="21"/>
  <c r="C96" i="21"/>
  <c r="E96" i="21"/>
  <c r="G96" i="21"/>
  <c r="L96" i="21"/>
  <c r="B95" i="21"/>
  <c r="EJ36" i="12"/>
  <c r="JG78" i="14"/>
  <c r="B213" i="13"/>
  <c r="C213" i="13"/>
  <c r="D213" i="13"/>
  <c r="E213" i="13"/>
  <c r="F213" i="13"/>
  <c r="G213" i="13"/>
  <c r="H213" i="13"/>
  <c r="I213" i="13"/>
  <c r="J213" i="13"/>
  <c r="K213" i="13"/>
  <c r="L213" i="13"/>
  <c r="M213" i="13"/>
  <c r="N213" i="13"/>
  <c r="O213" i="13"/>
  <c r="P213" i="13"/>
  <c r="W213" i="13"/>
  <c r="M83" i="11" l="1"/>
  <c r="Z213" i="13"/>
  <c r="Y213" i="13"/>
  <c r="X213" i="13"/>
  <c r="AZ127" i="26"/>
  <c r="L80" i="11" l="1"/>
  <c r="L81" i="11"/>
  <c r="G95" i="21" l="1"/>
  <c r="E95" i="21"/>
  <c r="C95" i="21"/>
  <c r="B94" i="21"/>
  <c r="C94" i="21"/>
  <c r="E94" i="21"/>
  <c r="G94" i="21"/>
  <c r="L94" i="21"/>
  <c r="L93" i="21"/>
  <c r="EH36" i="12"/>
  <c r="EI36" i="12"/>
  <c r="EG36" i="12"/>
  <c r="JF38" i="14"/>
  <c r="JF78" i="14" s="1"/>
  <c r="JE38" i="14"/>
  <c r="JE78" i="14" s="1"/>
  <c r="JD38" i="14"/>
  <c r="JD58" i="14" s="1"/>
  <c r="B212" i="13"/>
  <c r="C212" i="13"/>
  <c r="D212" i="13"/>
  <c r="E212" i="13"/>
  <c r="F212" i="13"/>
  <c r="G212" i="13"/>
  <c r="H212" i="13"/>
  <c r="I212" i="13"/>
  <c r="J212" i="13"/>
  <c r="K212" i="13"/>
  <c r="L212" i="13"/>
  <c r="M212" i="13"/>
  <c r="N212" i="13"/>
  <c r="O212" i="13"/>
  <c r="P212" i="13"/>
  <c r="W212" i="13"/>
  <c r="B211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W211" i="13"/>
  <c r="L210" i="13"/>
  <c r="JE58" i="14" l="1"/>
  <c r="JF58" i="14"/>
  <c r="M82" i="11"/>
  <c r="Z211" i="13"/>
  <c r="Z212" i="13"/>
  <c r="Y211" i="13"/>
  <c r="Y212" i="13"/>
  <c r="X212" i="13"/>
  <c r="L95" i="21"/>
  <c r="X211" i="13"/>
  <c r="B91" i="21" l="1"/>
  <c r="C91" i="21"/>
  <c r="E91" i="21"/>
  <c r="G91" i="21"/>
  <c r="L91" i="21"/>
  <c r="B92" i="21"/>
  <c r="C92" i="21"/>
  <c r="E92" i="21"/>
  <c r="G92" i="21"/>
  <c r="L92" i="21"/>
  <c r="B93" i="21"/>
  <c r="C93" i="21"/>
  <c r="E93" i="21"/>
  <c r="G93" i="21"/>
  <c r="B90" i="21"/>
  <c r="C90" i="21"/>
  <c r="E90" i="21"/>
  <c r="G90" i="21"/>
  <c r="L90" i="21"/>
  <c r="JD78" i="14"/>
  <c r="B210" i="13"/>
  <c r="C210" i="13"/>
  <c r="D210" i="13"/>
  <c r="E210" i="13"/>
  <c r="F210" i="13"/>
  <c r="G210" i="13"/>
  <c r="H210" i="13"/>
  <c r="I210" i="13"/>
  <c r="J210" i="13"/>
  <c r="K210" i="13"/>
  <c r="M210" i="13"/>
  <c r="N210" i="13"/>
  <c r="O210" i="13"/>
  <c r="P210" i="13"/>
  <c r="W210" i="13"/>
  <c r="M80" i="11" l="1"/>
  <c r="M81" i="11"/>
  <c r="Y210" i="13"/>
  <c r="X210" i="13"/>
  <c r="Z210" i="13"/>
  <c r="EE36" i="12"/>
  <c r="EF36" i="12"/>
  <c r="JB78" i="14"/>
  <c r="JB38" i="14"/>
  <c r="JB58" i="14" s="1"/>
  <c r="JC38" i="14"/>
  <c r="JC58" i="14" s="1"/>
  <c r="B208" i="13"/>
  <c r="C208" i="13"/>
  <c r="D208" i="13"/>
  <c r="E208" i="13"/>
  <c r="F208" i="13"/>
  <c r="G208" i="13"/>
  <c r="H208" i="13"/>
  <c r="I208" i="13"/>
  <c r="J208" i="13"/>
  <c r="K208" i="13"/>
  <c r="L208" i="13"/>
  <c r="M208" i="13"/>
  <c r="N208" i="13"/>
  <c r="O208" i="13"/>
  <c r="P208" i="13"/>
  <c r="W208" i="13"/>
  <c r="B209" i="13"/>
  <c r="C209" i="13"/>
  <c r="D209" i="13"/>
  <c r="E209" i="13"/>
  <c r="F209" i="13"/>
  <c r="G209" i="13"/>
  <c r="H209" i="13"/>
  <c r="I209" i="13"/>
  <c r="J209" i="13"/>
  <c r="K209" i="13"/>
  <c r="L209" i="13"/>
  <c r="M209" i="13"/>
  <c r="N209" i="13"/>
  <c r="O209" i="13"/>
  <c r="P209" i="13"/>
  <c r="W209" i="13"/>
  <c r="JC78" i="14" l="1"/>
  <c r="X208" i="13"/>
  <c r="Y209" i="13"/>
  <c r="Y208" i="13"/>
  <c r="Z208" i="13"/>
  <c r="Z209" i="13"/>
  <c r="X209" i="13"/>
  <c r="ED36" i="12"/>
  <c r="IT56" i="14"/>
  <c r="IU56" i="14"/>
  <c r="IV56" i="14"/>
  <c r="IW56" i="14"/>
  <c r="IX56" i="14"/>
  <c r="IY56" i="14"/>
  <c r="IZ56" i="14"/>
  <c r="JA56" i="14"/>
  <c r="B207" i="13"/>
  <c r="C207" i="13"/>
  <c r="D207" i="13"/>
  <c r="E207" i="13"/>
  <c r="F207" i="13"/>
  <c r="G207" i="13"/>
  <c r="H207" i="13"/>
  <c r="I207" i="13"/>
  <c r="J207" i="13"/>
  <c r="K207" i="13"/>
  <c r="L207" i="13"/>
  <c r="M207" i="13"/>
  <c r="N207" i="13"/>
  <c r="O207" i="13"/>
  <c r="P207" i="13"/>
  <c r="W207" i="13"/>
  <c r="M79" i="11" l="1"/>
  <c r="X207" i="13"/>
  <c r="Y207" i="13"/>
  <c r="Z207" i="13"/>
  <c r="JA38" i="14"/>
  <c r="JA58" i="14" s="1"/>
  <c r="IU38" i="14"/>
  <c r="IV38" i="14"/>
  <c r="IW38" i="14"/>
  <c r="IX38" i="14"/>
  <c r="IY38" i="14"/>
  <c r="IZ38" i="14"/>
  <c r="JA78" i="14" l="1"/>
  <c r="AZ263" i="26"/>
  <c r="BA263" i="26"/>
  <c r="BB263" i="26"/>
  <c r="BC263" i="26"/>
  <c r="BD263" i="26"/>
  <c r="AZ264" i="26"/>
  <c r="BA264" i="26"/>
  <c r="BB264" i="26"/>
  <c r="BC264" i="26"/>
  <c r="BD264" i="26"/>
  <c r="AZ265" i="26"/>
  <c r="BA265" i="26"/>
  <c r="BB265" i="26"/>
  <c r="BC265" i="26"/>
  <c r="BD265" i="26"/>
  <c r="AZ266" i="26"/>
  <c r="BA266" i="26"/>
  <c r="BB266" i="26"/>
  <c r="BC266" i="26"/>
  <c r="BD266" i="26"/>
  <c r="AZ267" i="26"/>
  <c r="BA267" i="26"/>
  <c r="BB267" i="26"/>
  <c r="BC267" i="26"/>
  <c r="BD267" i="26"/>
  <c r="AZ268" i="26"/>
  <c r="BA268" i="26"/>
  <c r="BB268" i="26"/>
  <c r="BC268" i="26"/>
  <c r="BD268" i="26"/>
  <c r="AZ269" i="26"/>
  <c r="BA269" i="26"/>
  <c r="BB269" i="26"/>
  <c r="BC269" i="26"/>
  <c r="BD269" i="26"/>
  <c r="AZ270" i="26"/>
  <c r="BA270" i="26"/>
  <c r="BB270" i="26"/>
  <c r="BC270" i="26"/>
  <c r="BD270" i="26"/>
  <c r="AZ271" i="26"/>
  <c r="BA271" i="26"/>
  <c r="BB271" i="26"/>
  <c r="BC271" i="26"/>
  <c r="BD271" i="26"/>
  <c r="AZ272" i="26"/>
  <c r="BA272" i="26"/>
  <c r="BB272" i="26"/>
  <c r="BC272" i="26"/>
  <c r="BD272" i="26"/>
  <c r="AZ273" i="26"/>
  <c r="BA273" i="26"/>
  <c r="BB273" i="26"/>
  <c r="BC273" i="26"/>
  <c r="BD273" i="26"/>
  <c r="AZ274" i="26"/>
  <c r="BA274" i="26"/>
  <c r="BB274" i="26"/>
  <c r="BC274" i="26"/>
  <c r="BD274" i="26"/>
  <c r="AZ275" i="26"/>
  <c r="BA275" i="26"/>
  <c r="BB275" i="26"/>
  <c r="BC275" i="26"/>
  <c r="BD275" i="26"/>
  <c r="AZ276" i="26"/>
  <c r="BA276" i="26"/>
  <c r="BB276" i="26"/>
  <c r="BC276" i="26"/>
  <c r="BD276" i="26"/>
  <c r="AZ277" i="26"/>
  <c r="BA277" i="26"/>
  <c r="BB277" i="26"/>
  <c r="BC277" i="26"/>
  <c r="BD277" i="26"/>
  <c r="AZ278" i="26"/>
  <c r="BA278" i="26"/>
  <c r="BB278" i="26"/>
  <c r="BC278" i="26"/>
  <c r="BD278" i="26"/>
  <c r="AZ279" i="26"/>
  <c r="BA279" i="26"/>
  <c r="BB279" i="26"/>
  <c r="BC279" i="26"/>
  <c r="BD279" i="26"/>
  <c r="AZ280" i="26"/>
  <c r="BA280" i="26"/>
  <c r="BB280" i="26"/>
  <c r="BC280" i="26"/>
  <c r="BD280" i="26"/>
  <c r="AZ281" i="26"/>
  <c r="BA281" i="26"/>
  <c r="BB281" i="26"/>
  <c r="BC281" i="26"/>
  <c r="BD281" i="26"/>
  <c r="AZ282" i="26"/>
  <c r="BA282" i="26"/>
  <c r="BB282" i="26"/>
  <c r="BC282" i="26"/>
  <c r="BD282" i="26"/>
  <c r="AZ283" i="26"/>
  <c r="BA283" i="26"/>
  <c r="BB283" i="26"/>
  <c r="BC283" i="26"/>
  <c r="BD283" i="26"/>
  <c r="AZ284" i="26"/>
  <c r="BA284" i="26"/>
  <c r="BB284" i="26"/>
  <c r="BC284" i="26"/>
  <c r="BD284" i="26"/>
  <c r="AZ285" i="26"/>
  <c r="BA285" i="26"/>
  <c r="BB285" i="26"/>
  <c r="BC285" i="26"/>
  <c r="BD285" i="26"/>
  <c r="AZ286" i="26"/>
  <c r="BA286" i="26"/>
  <c r="BB286" i="26"/>
  <c r="BC286" i="26"/>
  <c r="BD286" i="26"/>
  <c r="AZ287" i="26"/>
  <c r="BA287" i="26"/>
  <c r="BB287" i="26"/>
  <c r="BC287" i="26"/>
  <c r="BD287" i="26"/>
  <c r="AP207" i="26"/>
  <c r="AQ207" i="26"/>
  <c r="AR207" i="26"/>
  <c r="BE282" i="26" l="1"/>
  <c r="BE283" i="26"/>
  <c r="BE284" i="26"/>
  <c r="BE285" i="26"/>
  <c r="BE286" i="26"/>
  <c r="BE287" i="26"/>
  <c r="G199" i="26" l="1"/>
  <c r="H199" i="26"/>
  <c r="I199" i="26"/>
  <c r="J199" i="26"/>
  <c r="K199" i="26"/>
  <c r="L199" i="26"/>
  <c r="M199" i="26"/>
  <c r="N199" i="26"/>
  <c r="O199" i="26"/>
  <c r="P199" i="26"/>
  <c r="Q199" i="26"/>
  <c r="R199" i="26"/>
  <c r="S199" i="26"/>
  <c r="T199" i="26"/>
  <c r="U199" i="26"/>
  <c r="V199" i="26"/>
  <c r="W199" i="26"/>
  <c r="X199" i="26"/>
  <c r="Y199" i="26"/>
  <c r="Z199" i="26"/>
  <c r="AA199" i="26"/>
  <c r="AB199" i="26"/>
  <c r="AC199" i="26"/>
  <c r="AD199" i="26"/>
  <c r="AE199" i="26"/>
  <c r="AF199" i="26"/>
  <c r="AG199" i="26"/>
  <c r="AH199" i="26"/>
  <c r="AI199" i="26"/>
  <c r="AJ199" i="26"/>
  <c r="AK199" i="26"/>
  <c r="AL199" i="26"/>
  <c r="AM199" i="26"/>
  <c r="AN199" i="26"/>
  <c r="AO199" i="26"/>
  <c r="AP199" i="26"/>
  <c r="AQ199" i="26"/>
  <c r="AR199" i="26"/>
  <c r="AU199" i="26"/>
  <c r="AV199" i="26"/>
  <c r="AW199" i="26"/>
  <c r="AX199" i="26"/>
  <c r="AY199" i="26"/>
  <c r="G200" i="26"/>
  <c r="H200" i="26"/>
  <c r="I200" i="26"/>
  <c r="J200" i="26"/>
  <c r="K200" i="26"/>
  <c r="L200" i="26"/>
  <c r="M200" i="26"/>
  <c r="N200" i="26"/>
  <c r="O200" i="26"/>
  <c r="P200" i="26"/>
  <c r="Q200" i="26"/>
  <c r="R200" i="26"/>
  <c r="S200" i="26"/>
  <c r="T200" i="26"/>
  <c r="U200" i="26"/>
  <c r="V200" i="26"/>
  <c r="W200" i="26"/>
  <c r="X200" i="26"/>
  <c r="Y200" i="26"/>
  <c r="Z200" i="26"/>
  <c r="AA200" i="26"/>
  <c r="AB200" i="26"/>
  <c r="AC200" i="26"/>
  <c r="AD200" i="26"/>
  <c r="AE200" i="26"/>
  <c r="AF200" i="26"/>
  <c r="AG200" i="26"/>
  <c r="AH200" i="26"/>
  <c r="AI200" i="26"/>
  <c r="AJ200" i="26"/>
  <c r="AK200" i="26"/>
  <c r="AL200" i="26"/>
  <c r="AM200" i="26"/>
  <c r="AN200" i="26"/>
  <c r="AO200" i="26"/>
  <c r="AP200" i="26"/>
  <c r="AQ200" i="26"/>
  <c r="AR200" i="26"/>
  <c r="AU200" i="26"/>
  <c r="AV200" i="26"/>
  <c r="AW200" i="26"/>
  <c r="AX200" i="26"/>
  <c r="AY200" i="26"/>
  <c r="G201" i="26"/>
  <c r="H201" i="26"/>
  <c r="I201" i="26"/>
  <c r="J201" i="26"/>
  <c r="K201" i="26"/>
  <c r="L201" i="26"/>
  <c r="M201" i="26"/>
  <c r="N201" i="26"/>
  <c r="O201" i="26"/>
  <c r="P201" i="26"/>
  <c r="Q201" i="26"/>
  <c r="R201" i="26"/>
  <c r="S201" i="26"/>
  <c r="T201" i="26"/>
  <c r="U201" i="26"/>
  <c r="V201" i="26"/>
  <c r="W201" i="26"/>
  <c r="X201" i="26"/>
  <c r="Y201" i="26"/>
  <c r="Z201" i="26"/>
  <c r="AA201" i="26"/>
  <c r="AB201" i="26"/>
  <c r="AC201" i="26"/>
  <c r="AD201" i="26"/>
  <c r="AE201" i="26"/>
  <c r="AF201" i="26"/>
  <c r="AG201" i="26"/>
  <c r="AH201" i="26"/>
  <c r="AI201" i="26"/>
  <c r="AJ201" i="26"/>
  <c r="AK201" i="26"/>
  <c r="AL201" i="26"/>
  <c r="AM201" i="26"/>
  <c r="AN201" i="26"/>
  <c r="AO201" i="26"/>
  <c r="AP201" i="26"/>
  <c r="AQ201" i="26"/>
  <c r="AR201" i="26"/>
  <c r="AU201" i="26"/>
  <c r="AV201" i="26"/>
  <c r="AW201" i="26"/>
  <c r="AX201" i="26"/>
  <c r="AY201" i="26"/>
  <c r="G202" i="26"/>
  <c r="H202" i="26"/>
  <c r="I202" i="26"/>
  <c r="J202" i="26"/>
  <c r="K202" i="26"/>
  <c r="L202" i="26"/>
  <c r="M202" i="26"/>
  <c r="N202" i="26"/>
  <c r="O202" i="26"/>
  <c r="P202" i="26"/>
  <c r="Q202" i="26"/>
  <c r="R202" i="26"/>
  <c r="S202" i="26"/>
  <c r="T202" i="26"/>
  <c r="U202" i="26"/>
  <c r="V202" i="26"/>
  <c r="W202" i="26"/>
  <c r="X202" i="26"/>
  <c r="Y202" i="26"/>
  <c r="Z202" i="26"/>
  <c r="AA202" i="26"/>
  <c r="AB202" i="26"/>
  <c r="AC202" i="26"/>
  <c r="AD202" i="26"/>
  <c r="AE202" i="26"/>
  <c r="AF202" i="26"/>
  <c r="AG202" i="26"/>
  <c r="AH202" i="26"/>
  <c r="AI202" i="26"/>
  <c r="AJ202" i="26"/>
  <c r="AK202" i="26"/>
  <c r="AL202" i="26"/>
  <c r="AM202" i="26"/>
  <c r="AN202" i="26"/>
  <c r="AO202" i="26"/>
  <c r="AP202" i="26"/>
  <c r="AQ202" i="26"/>
  <c r="AR202" i="26"/>
  <c r="AU202" i="26"/>
  <c r="AV202" i="26"/>
  <c r="AW202" i="26"/>
  <c r="AX202" i="26"/>
  <c r="AY202" i="26"/>
  <c r="G203" i="26"/>
  <c r="H203" i="26"/>
  <c r="I203" i="26"/>
  <c r="J203" i="26"/>
  <c r="K203" i="26"/>
  <c r="L203" i="26"/>
  <c r="M203" i="26"/>
  <c r="N203" i="26"/>
  <c r="O203" i="26"/>
  <c r="P203" i="26"/>
  <c r="Q203" i="26"/>
  <c r="R203" i="26"/>
  <c r="S203" i="26"/>
  <c r="T203" i="26"/>
  <c r="U203" i="26"/>
  <c r="V203" i="26"/>
  <c r="W203" i="26"/>
  <c r="X203" i="26"/>
  <c r="Y203" i="26"/>
  <c r="Z203" i="26"/>
  <c r="AA203" i="26"/>
  <c r="AB203" i="26"/>
  <c r="AC203" i="26"/>
  <c r="AD203" i="26"/>
  <c r="AE203" i="26"/>
  <c r="AF203" i="26"/>
  <c r="AG203" i="26"/>
  <c r="AH203" i="26"/>
  <c r="AI203" i="26"/>
  <c r="AJ203" i="26"/>
  <c r="AK203" i="26"/>
  <c r="AL203" i="26"/>
  <c r="AM203" i="26"/>
  <c r="AN203" i="26"/>
  <c r="AO203" i="26"/>
  <c r="AP203" i="26"/>
  <c r="AQ203" i="26"/>
  <c r="AR203" i="26"/>
  <c r="AU203" i="26"/>
  <c r="AV203" i="26"/>
  <c r="AW203" i="26"/>
  <c r="AX203" i="26"/>
  <c r="AY203" i="26"/>
  <c r="G204" i="26"/>
  <c r="H204" i="26"/>
  <c r="I204" i="26"/>
  <c r="J204" i="26"/>
  <c r="K204" i="26"/>
  <c r="L204" i="26"/>
  <c r="M204" i="26"/>
  <c r="N204" i="26"/>
  <c r="O204" i="26"/>
  <c r="P204" i="26"/>
  <c r="Q204" i="26"/>
  <c r="R204" i="26"/>
  <c r="S204" i="26"/>
  <c r="T204" i="26"/>
  <c r="U204" i="26"/>
  <c r="V204" i="26"/>
  <c r="W204" i="26"/>
  <c r="X204" i="26"/>
  <c r="Y204" i="26"/>
  <c r="Z204" i="26"/>
  <c r="AA204" i="26"/>
  <c r="AB204" i="26"/>
  <c r="AC204" i="26"/>
  <c r="AD204" i="26"/>
  <c r="AE204" i="26"/>
  <c r="AF204" i="26"/>
  <c r="AG204" i="26"/>
  <c r="AH204" i="26"/>
  <c r="AI204" i="26"/>
  <c r="AJ204" i="26"/>
  <c r="AK204" i="26"/>
  <c r="AL204" i="26"/>
  <c r="AM204" i="26"/>
  <c r="AN204" i="26"/>
  <c r="AO204" i="26"/>
  <c r="AP204" i="26"/>
  <c r="AQ204" i="26"/>
  <c r="AR204" i="26"/>
  <c r="AU204" i="26"/>
  <c r="AV204" i="26"/>
  <c r="AW204" i="26"/>
  <c r="AX204" i="26"/>
  <c r="AY204" i="26"/>
  <c r="G205" i="26"/>
  <c r="H205" i="26"/>
  <c r="I205" i="26"/>
  <c r="J205" i="26"/>
  <c r="K205" i="26"/>
  <c r="L205" i="26"/>
  <c r="M205" i="26"/>
  <c r="N205" i="26"/>
  <c r="O205" i="26"/>
  <c r="P205" i="26"/>
  <c r="Q205" i="26"/>
  <c r="R205" i="26"/>
  <c r="S205" i="26"/>
  <c r="T205" i="26"/>
  <c r="U205" i="26"/>
  <c r="V205" i="26"/>
  <c r="W205" i="26"/>
  <c r="X205" i="26"/>
  <c r="Y205" i="26"/>
  <c r="Z205" i="26"/>
  <c r="AA205" i="26"/>
  <c r="AB205" i="26"/>
  <c r="AC205" i="26"/>
  <c r="AD205" i="26"/>
  <c r="AE205" i="26"/>
  <c r="AF205" i="26"/>
  <c r="AG205" i="26"/>
  <c r="AH205" i="26"/>
  <c r="AI205" i="26"/>
  <c r="AJ205" i="26"/>
  <c r="AK205" i="26"/>
  <c r="AL205" i="26"/>
  <c r="AM205" i="26"/>
  <c r="AN205" i="26"/>
  <c r="AO205" i="26"/>
  <c r="AP205" i="26"/>
  <c r="AQ205" i="26"/>
  <c r="AR205" i="26"/>
  <c r="AU205" i="26"/>
  <c r="AV205" i="26"/>
  <c r="AW205" i="26"/>
  <c r="AX205" i="26"/>
  <c r="AY205" i="26"/>
  <c r="G206" i="26"/>
  <c r="H206" i="26"/>
  <c r="I206" i="26"/>
  <c r="J206" i="26"/>
  <c r="K206" i="26"/>
  <c r="L206" i="26"/>
  <c r="M206" i="26"/>
  <c r="N206" i="26"/>
  <c r="O206" i="26"/>
  <c r="P206" i="26"/>
  <c r="Q206" i="26"/>
  <c r="R206" i="26"/>
  <c r="S206" i="26"/>
  <c r="T206" i="26"/>
  <c r="U206" i="26"/>
  <c r="V206" i="26"/>
  <c r="W206" i="26"/>
  <c r="X206" i="26"/>
  <c r="Y206" i="26"/>
  <c r="Z206" i="26"/>
  <c r="AA206" i="26"/>
  <c r="AB206" i="26"/>
  <c r="AC206" i="26"/>
  <c r="AD206" i="26"/>
  <c r="AE206" i="26"/>
  <c r="AF206" i="26"/>
  <c r="AG206" i="26"/>
  <c r="AH206" i="26"/>
  <c r="AI206" i="26"/>
  <c r="AJ206" i="26"/>
  <c r="AK206" i="26"/>
  <c r="AL206" i="26"/>
  <c r="AM206" i="26"/>
  <c r="AN206" i="26"/>
  <c r="AO206" i="26"/>
  <c r="AU206" i="26"/>
  <c r="AV206" i="26"/>
  <c r="AW206" i="26"/>
  <c r="AX206" i="26"/>
  <c r="AY206" i="26"/>
  <c r="G207" i="26"/>
  <c r="H207" i="26"/>
  <c r="I207" i="26"/>
  <c r="J207" i="26"/>
  <c r="K207" i="26"/>
  <c r="L207" i="26"/>
  <c r="M207" i="26"/>
  <c r="N207" i="26"/>
  <c r="O207" i="26"/>
  <c r="P207" i="26"/>
  <c r="Q207" i="26"/>
  <c r="R207" i="26"/>
  <c r="S207" i="26"/>
  <c r="T207" i="26"/>
  <c r="U207" i="26"/>
  <c r="V207" i="26"/>
  <c r="W207" i="26"/>
  <c r="X207" i="26"/>
  <c r="Y207" i="26"/>
  <c r="Z207" i="26"/>
  <c r="AA207" i="26"/>
  <c r="AB207" i="26"/>
  <c r="AC207" i="26"/>
  <c r="AD207" i="26"/>
  <c r="AE207" i="26"/>
  <c r="AF207" i="26"/>
  <c r="AG207" i="26"/>
  <c r="AH207" i="26"/>
  <c r="AI207" i="26"/>
  <c r="AJ207" i="26"/>
  <c r="AK207" i="26"/>
  <c r="AL207" i="26"/>
  <c r="AM207" i="26"/>
  <c r="AN207" i="26"/>
  <c r="AO207" i="26"/>
  <c r="AU207" i="26"/>
  <c r="AV207" i="26"/>
  <c r="AW207" i="26"/>
  <c r="AX207" i="26"/>
  <c r="AY207" i="26"/>
  <c r="G208" i="26"/>
  <c r="H208" i="26"/>
  <c r="I208" i="26"/>
  <c r="J208" i="26"/>
  <c r="K208" i="26"/>
  <c r="L208" i="26"/>
  <c r="M208" i="26"/>
  <c r="N208" i="26"/>
  <c r="O208" i="26"/>
  <c r="P208" i="26"/>
  <c r="Q208" i="26"/>
  <c r="R208" i="26"/>
  <c r="S208" i="26"/>
  <c r="T208" i="26"/>
  <c r="U208" i="26"/>
  <c r="V208" i="26"/>
  <c r="W208" i="26"/>
  <c r="X208" i="26"/>
  <c r="Y208" i="26"/>
  <c r="Z208" i="26"/>
  <c r="AA208" i="26"/>
  <c r="AB208" i="26"/>
  <c r="AC208" i="26"/>
  <c r="AD208" i="26"/>
  <c r="AE208" i="26"/>
  <c r="AF208" i="26"/>
  <c r="AG208" i="26"/>
  <c r="AH208" i="26"/>
  <c r="AI208" i="26"/>
  <c r="AJ208" i="26"/>
  <c r="AK208" i="26"/>
  <c r="AL208" i="26"/>
  <c r="AM208" i="26"/>
  <c r="AN208" i="26"/>
  <c r="AO208" i="26"/>
  <c r="AP208" i="26"/>
  <c r="AQ208" i="26"/>
  <c r="AR208" i="26"/>
  <c r="AU208" i="26"/>
  <c r="AV208" i="26"/>
  <c r="AW208" i="26"/>
  <c r="AX208" i="26"/>
  <c r="AY208" i="26"/>
  <c r="G209" i="26"/>
  <c r="H209" i="26"/>
  <c r="I209" i="26"/>
  <c r="J209" i="26"/>
  <c r="K209" i="26"/>
  <c r="L209" i="26"/>
  <c r="M209" i="26"/>
  <c r="N209" i="26"/>
  <c r="O209" i="26"/>
  <c r="P209" i="26"/>
  <c r="Q209" i="26"/>
  <c r="R209" i="26"/>
  <c r="S209" i="26"/>
  <c r="T209" i="26"/>
  <c r="U209" i="26"/>
  <c r="V209" i="26"/>
  <c r="W209" i="26"/>
  <c r="X209" i="26"/>
  <c r="Y209" i="26"/>
  <c r="Z209" i="26"/>
  <c r="AA209" i="26"/>
  <c r="AB209" i="26"/>
  <c r="AC209" i="26"/>
  <c r="AD209" i="26"/>
  <c r="AE209" i="26"/>
  <c r="AF209" i="26"/>
  <c r="AG209" i="26"/>
  <c r="AH209" i="26"/>
  <c r="AI209" i="26"/>
  <c r="AJ209" i="26"/>
  <c r="AK209" i="26"/>
  <c r="AL209" i="26"/>
  <c r="AM209" i="26"/>
  <c r="AN209" i="26"/>
  <c r="AO209" i="26"/>
  <c r="AP209" i="26"/>
  <c r="AQ209" i="26"/>
  <c r="AR209" i="26"/>
  <c r="AU209" i="26"/>
  <c r="AV209" i="26"/>
  <c r="AW209" i="26"/>
  <c r="AX209" i="26"/>
  <c r="AY209" i="26"/>
  <c r="G210" i="26"/>
  <c r="H210" i="26"/>
  <c r="I210" i="26"/>
  <c r="J210" i="26"/>
  <c r="K210" i="26"/>
  <c r="L210" i="26"/>
  <c r="M210" i="26"/>
  <c r="N210" i="26"/>
  <c r="O210" i="26"/>
  <c r="P210" i="26"/>
  <c r="Q210" i="26"/>
  <c r="R210" i="26"/>
  <c r="S210" i="26"/>
  <c r="T210" i="26"/>
  <c r="U210" i="26"/>
  <c r="V210" i="26"/>
  <c r="W210" i="26"/>
  <c r="X210" i="26"/>
  <c r="Y210" i="26"/>
  <c r="Z210" i="26"/>
  <c r="AA210" i="26"/>
  <c r="AB210" i="26"/>
  <c r="AC210" i="26"/>
  <c r="AD210" i="26"/>
  <c r="AE210" i="26"/>
  <c r="AF210" i="26"/>
  <c r="AG210" i="26"/>
  <c r="AH210" i="26"/>
  <c r="AI210" i="26"/>
  <c r="AJ210" i="26"/>
  <c r="AK210" i="26"/>
  <c r="AL210" i="26"/>
  <c r="AM210" i="26"/>
  <c r="AN210" i="26"/>
  <c r="AO210" i="26"/>
  <c r="AP210" i="26"/>
  <c r="AQ210" i="26"/>
  <c r="AR210" i="26"/>
  <c r="AU210" i="26"/>
  <c r="AV210" i="26"/>
  <c r="AW210" i="26"/>
  <c r="AX210" i="26"/>
  <c r="AY210" i="26"/>
  <c r="G211" i="26"/>
  <c r="H211" i="26"/>
  <c r="I211" i="26"/>
  <c r="J211" i="26"/>
  <c r="K211" i="26"/>
  <c r="L211" i="26"/>
  <c r="M211" i="26"/>
  <c r="N211" i="26"/>
  <c r="O211" i="26"/>
  <c r="P211" i="26"/>
  <c r="Q211" i="26"/>
  <c r="R211" i="26"/>
  <c r="S211" i="26"/>
  <c r="T211" i="26"/>
  <c r="U211" i="26"/>
  <c r="V211" i="26"/>
  <c r="W211" i="26"/>
  <c r="X211" i="26"/>
  <c r="Y211" i="26"/>
  <c r="Z211" i="26"/>
  <c r="AA211" i="26"/>
  <c r="AB211" i="26"/>
  <c r="AC211" i="26"/>
  <c r="AD211" i="26"/>
  <c r="AE211" i="26"/>
  <c r="AF211" i="26"/>
  <c r="AG211" i="26"/>
  <c r="AH211" i="26"/>
  <c r="AI211" i="26"/>
  <c r="AJ211" i="26"/>
  <c r="AK211" i="26"/>
  <c r="AL211" i="26"/>
  <c r="AM211" i="26"/>
  <c r="AN211" i="26"/>
  <c r="AO211" i="26"/>
  <c r="AP211" i="26"/>
  <c r="AQ211" i="26"/>
  <c r="AR211" i="26"/>
  <c r="AU211" i="26"/>
  <c r="AV211" i="26"/>
  <c r="AW211" i="26"/>
  <c r="AX211" i="26"/>
  <c r="AY211" i="26"/>
  <c r="B199" i="26"/>
  <c r="C199" i="26"/>
  <c r="D199" i="26"/>
  <c r="B200" i="26"/>
  <c r="C200" i="26"/>
  <c r="D200" i="26"/>
  <c r="B201" i="26"/>
  <c r="C201" i="26"/>
  <c r="D201" i="26"/>
  <c r="B202" i="26"/>
  <c r="C202" i="26"/>
  <c r="D202" i="26"/>
  <c r="B203" i="26"/>
  <c r="C203" i="26"/>
  <c r="D203" i="26"/>
  <c r="B204" i="26"/>
  <c r="C204" i="26"/>
  <c r="D204" i="26"/>
  <c r="B205" i="26"/>
  <c r="C205" i="26"/>
  <c r="D205" i="26"/>
  <c r="B206" i="26"/>
  <c r="C206" i="26"/>
  <c r="D206" i="26"/>
  <c r="B207" i="26"/>
  <c r="C207" i="26"/>
  <c r="D207" i="26"/>
  <c r="B208" i="26"/>
  <c r="C208" i="26"/>
  <c r="D208" i="26"/>
  <c r="B209" i="26"/>
  <c r="C209" i="26"/>
  <c r="D209" i="26"/>
  <c r="B210" i="26"/>
  <c r="C210" i="26"/>
  <c r="D210" i="26"/>
  <c r="B211" i="26"/>
  <c r="C211" i="26"/>
  <c r="D211" i="26"/>
  <c r="AZ133" i="26"/>
  <c r="BA133" i="26"/>
  <c r="BB133" i="26"/>
  <c r="BC133" i="26"/>
  <c r="BD133" i="26"/>
  <c r="BE133" i="26" l="1"/>
  <c r="AZ129" i="26" l="1"/>
  <c r="BA129" i="26"/>
  <c r="BB129" i="26"/>
  <c r="BC129" i="26"/>
  <c r="BD129" i="26"/>
  <c r="AZ131" i="26"/>
  <c r="BA131" i="26"/>
  <c r="BB131" i="26"/>
  <c r="BC131" i="26"/>
  <c r="BD131" i="26"/>
  <c r="AZ55" i="26"/>
  <c r="BA55" i="26"/>
  <c r="BB55" i="26"/>
  <c r="BC55" i="26"/>
  <c r="BD55" i="26"/>
  <c r="AZ130" i="26"/>
  <c r="BA130" i="26"/>
  <c r="BB130" i="26"/>
  <c r="BC130" i="26"/>
  <c r="BD130" i="26"/>
  <c r="AZ54" i="26"/>
  <c r="BA54" i="26"/>
  <c r="BB54" i="26"/>
  <c r="BC54" i="26"/>
  <c r="BD54" i="26"/>
  <c r="BA209" i="26" l="1"/>
  <c r="AZ209" i="26"/>
  <c r="BD208" i="26"/>
  <c r="BC208" i="26"/>
  <c r="BE55" i="26"/>
  <c r="BB208" i="26"/>
  <c r="BA208" i="26"/>
  <c r="BD209" i="26"/>
  <c r="BE130" i="26"/>
  <c r="AZ208" i="26"/>
  <c r="BC209" i="26"/>
  <c r="BE129" i="26"/>
  <c r="BB209" i="26"/>
  <c r="BE131" i="26"/>
  <c r="BE54" i="26"/>
  <c r="BE208" i="26" l="1"/>
  <c r="BE209" i="26"/>
  <c r="AZ57" i="26"/>
  <c r="AZ211" i="26" s="1"/>
  <c r="BA57" i="26"/>
  <c r="BA211" i="26" s="1"/>
  <c r="BB57" i="26"/>
  <c r="BB211" i="26" s="1"/>
  <c r="BC57" i="26"/>
  <c r="BC211" i="26" s="1"/>
  <c r="BD57" i="26"/>
  <c r="BD211" i="26" s="1"/>
  <c r="BD132" i="26"/>
  <c r="BC132" i="26"/>
  <c r="BB132" i="26"/>
  <c r="BA132" i="26"/>
  <c r="AZ132" i="26"/>
  <c r="BD56" i="26"/>
  <c r="BC56" i="26"/>
  <c r="BB56" i="26"/>
  <c r="BA56" i="26"/>
  <c r="AZ56" i="26"/>
  <c r="BD210" i="26" l="1"/>
  <c r="BE57" i="26"/>
  <c r="BE211" i="26" s="1"/>
  <c r="BE132" i="26"/>
  <c r="AZ210" i="26"/>
  <c r="BA210" i="26"/>
  <c r="BB210" i="26"/>
  <c r="BE56" i="26"/>
  <c r="BC210" i="26"/>
  <c r="AZ128" i="26"/>
  <c r="BA128" i="26"/>
  <c r="BB128" i="26"/>
  <c r="BC128" i="26"/>
  <c r="BD128" i="26"/>
  <c r="AZ52" i="26"/>
  <c r="BA52" i="26"/>
  <c r="BB52" i="26"/>
  <c r="BC52" i="26"/>
  <c r="BD52" i="26"/>
  <c r="AZ206" i="26" l="1"/>
  <c r="BE210" i="26"/>
  <c r="BA206" i="26"/>
  <c r="BC206" i="26"/>
  <c r="BB206" i="26"/>
  <c r="BD206" i="26"/>
  <c r="BE128" i="26"/>
  <c r="BE52" i="26"/>
  <c r="BE206" i="26" l="1"/>
  <c r="BD53" i="26"/>
  <c r="BD207" i="26" s="1"/>
  <c r="BC53" i="26"/>
  <c r="BC207" i="26" s="1"/>
  <c r="BB53" i="26"/>
  <c r="BB207" i="26" s="1"/>
  <c r="BA53" i="26"/>
  <c r="BA207" i="26" s="1"/>
  <c r="AZ53" i="26"/>
  <c r="BE53" i="26" l="1"/>
  <c r="BE207" i="26" s="1"/>
  <c r="AZ207" i="26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B40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C68" i="33"/>
  <c r="B68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Q40" i="33"/>
  <c r="R68" i="33"/>
  <c r="L78" i="11" l="1"/>
  <c r="L79" i="11"/>
  <c r="L87" i="21" l="1"/>
  <c r="L88" i="21"/>
  <c r="L89" i="21"/>
  <c r="B87" i="21"/>
  <c r="C87" i="21"/>
  <c r="E87" i="21"/>
  <c r="G87" i="21"/>
  <c r="B88" i="21"/>
  <c r="C88" i="21"/>
  <c r="E88" i="21"/>
  <c r="G88" i="21"/>
  <c r="B89" i="21"/>
  <c r="C89" i="21"/>
  <c r="E89" i="21"/>
  <c r="G89" i="21"/>
  <c r="M78" i="11" l="1"/>
  <c r="G64" i="24"/>
  <c r="H64" i="24"/>
  <c r="K63" i="24"/>
  <c r="G63" i="24"/>
  <c r="F63" i="24"/>
  <c r="K62" i="24"/>
  <c r="F62" i="24"/>
  <c r="H62" i="24" s="1"/>
  <c r="K61" i="24"/>
  <c r="G61" i="24"/>
  <c r="F61" i="24"/>
  <c r="K60" i="24"/>
  <c r="G60" i="24"/>
  <c r="F60" i="24"/>
  <c r="K59" i="24"/>
  <c r="G59" i="24"/>
  <c r="F59" i="24"/>
  <c r="K58" i="24"/>
  <c r="G58" i="24"/>
  <c r="F58" i="24"/>
  <c r="H58" i="24" s="1"/>
  <c r="K57" i="24"/>
  <c r="G57" i="24"/>
  <c r="F57" i="24"/>
  <c r="H57" i="24" s="1"/>
  <c r="K56" i="24"/>
  <c r="G56" i="24"/>
  <c r="F56" i="24"/>
  <c r="K55" i="24"/>
  <c r="G55" i="24"/>
  <c r="F55" i="24"/>
  <c r="K54" i="24"/>
  <c r="G54" i="24"/>
  <c r="F54" i="24"/>
  <c r="K53" i="24"/>
  <c r="G53" i="24"/>
  <c r="F53" i="24"/>
  <c r="K52" i="24"/>
  <c r="G52" i="24"/>
  <c r="F52" i="24"/>
  <c r="K51" i="24"/>
  <c r="G51" i="24"/>
  <c r="F51" i="24"/>
  <c r="K50" i="24"/>
  <c r="G50" i="24"/>
  <c r="F50" i="24"/>
  <c r="K49" i="24"/>
  <c r="G49" i="24"/>
  <c r="F49" i="24"/>
  <c r="H49" i="24" s="1"/>
  <c r="K48" i="24"/>
  <c r="G48" i="24"/>
  <c r="F48" i="24"/>
  <c r="G47" i="24"/>
  <c r="F47" i="24"/>
  <c r="G46" i="24"/>
  <c r="F46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H40" i="24" s="1"/>
  <c r="G39" i="24"/>
  <c r="F39" i="24"/>
  <c r="G38" i="24"/>
  <c r="F38" i="24"/>
  <c r="G37" i="24"/>
  <c r="F37" i="24"/>
  <c r="G36" i="24"/>
  <c r="F36" i="24"/>
  <c r="H36" i="24" s="1"/>
  <c r="G35" i="24"/>
  <c r="F35" i="24"/>
  <c r="G34" i="24"/>
  <c r="F34" i="24"/>
  <c r="G33" i="24"/>
  <c r="F33" i="24"/>
  <c r="G32" i="24"/>
  <c r="F32" i="24"/>
  <c r="H32" i="24" s="1"/>
  <c r="G31" i="24"/>
  <c r="F31" i="24"/>
  <c r="G30" i="24"/>
  <c r="F30" i="24"/>
  <c r="G29" i="24"/>
  <c r="F29" i="24"/>
  <c r="G28" i="24"/>
  <c r="F28" i="24"/>
  <c r="H28" i="24" s="1"/>
  <c r="G27" i="24"/>
  <c r="F27" i="24"/>
  <c r="G26" i="24"/>
  <c r="F26" i="24"/>
  <c r="G25" i="24"/>
  <c r="F25" i="24"/>
  <c r="G24" i="24"/>
  <c r="F24" i="24"/>
  <c r="H24" i="24" s="1"/>
  <c r="G23" i="24"/>
  <c r="F23" i="24"/>
  <c r="G22" i="24"/>
  <c r="F22" i="24"/>
  <c r="G21" i="24"/>
  <c r="F21" i="24"/>
  <c r="G20" i="24"/>
  <c r="F20" i="24"/>
  <c r="H20" i="24" s="1"/>
  <c r="G19" i="24"/>
  <c r="F19" i="24"/>
  <c r="G18" i="24"/>
  <c r="F18" i="24"/>
  <c r="G17" i="24"/>
  <c r="F17" i="24"/>
  <c r="G16" i="24"/>
  <c r="F16" i="24"/>
  <c r="H16" i="24" s="1"/>
  <c r="G15" i="24"/>
  <c r="F15" i="24"/>
  <c r="G14" i="24"/>
  <c r="F14" i="24"/>
  <c r="G13" i="24"/>
  <c r="F13" i="24"/>
  <c r="G12" i="24"/>
  <c r="F12" i="24"/>
  <c r="H63" i="24" l="1"/>
  <c r="H44" i="24"/>
  <c r="H19" i="24"/>
  <c r="H14" i="24"/>
  <c r="H18" i="24"/>
  <c r="I27" i="24" s="1"/>
  <c r="H22" i="24"/>
  <c r="H26" i="24"/>
  <c r="H30" i="24"/>
  <c r="H34" i="24"/>
  <c r="H38" i="24"/>
  <c r="H50" i="24"/>
  <c r="H21" i="24"/>
  <c r="H25" i="24"/>
  <c r="H29" i="24"/>
  <c r="H33" i="24"/>
  <c r="H37" i="24"/>
  <c r="H41" i="24"/>
  <c r="H45" i="24"/>
  <c r="H42" i="24"/>
  <c r="H46" i="24"/>
  <c r="H52" i="24"/>
  <c r="H48" i="24"/>
  <c r="H12" i="24"/>
  <c r="H23" i="24"/>
  <c r="I29" i="24" s="1"/>
  <c r="H51" i="24"/>
  <c r="H59" i="24"/>
  <c r="H53" i="24"/>
  <c r="H54" i="24"/>
  <c r="H15" i="24"/>
  <c r="H27" i="24"/>
  <c r="H31" i="24"/>
  <c r="H35" i="24"/>
  <c r="H39" i="24"/>
  <c r="H43" i="24"/>
  <c r="H47" i="24"/>
  <c r="H55" i="24"/>
  <c r="H60" i="24"/>
  <c r="H13" i="24"/>
  <c r="H17" i="24"/>
  <c r="I25" i="24" s="1"/>
  <c r="H56" i="24"/>
  <c r="H61" i="24"/>
  <c r="I38" i="24" l="1"/>
  <c r="I31" i="24"/>
  <c r="I64" i="24"/>
  <c r="I65" i="24"/>
  <c r="I26" i="24"/>
  <c r="I30" i="24"/>
  <c r="I32" i="24"/>
  <c r="I36" i="24"/>
  <c r="I61" i="24"/>
  <c r="I54" i="24"/>
  <c r="I57" i="24"/>
  <c r="I56" i="24"/>
  <c r="I59" i="24"/>
  <c r="I28" i="24"/>
  <c r="I35" i="24"/>
  <c r="I39" i="24"/>
  <c r="I34" i="24"/>
  <c r="I60" i="24"/>
  <c r="I62" i="24"/>
  <c r="I58" i="24"/>
  <c r="I51" i="24"/>
  <c r="I53" i="24"/>
  <c r="I63" i="24"/>
  <c r="I46" i="24"/>
  <c r="I43" i="24"/>
  <c r="I41" i="24"/>
  <c r="I50" i="24"/>
  <c r="I49" i="24"/>
  <c r="I45" i="24"/>
  <c r="I48" i="24"/>
  <c r="I55" i="24"/>
  <c r="I52" i="24"/>
  <c r="I37" i="24"/>
  <c r="I44" i="24"/>
  <c r="I33" i="24"/>
  <c r="I40" i="24"/>
  <c r="I47" i="24"/>
  <c r="I42" i="24"/>
  <c r="EC36" i="12" l="1"/>
  <c r="ID56" i="14"/>
  <c r="IJ74" i="14"/>
  <c r="IZ78" i="14" l="1"/>
  <c r="IZ58" i="14"/>
  <c r="IY58" i="14"/>
  <c r="IY78" i="14"/>
  <c r="B206" i="13"/>
  <c r="C206" i="13"/>
  <c r="D206" i="13"/>
  <c r="E206" i="13"/>
  <c r="F206" i="13"/>
  <c r="G206" i="13"/>
  <c r="H206" i="13"/>
  <c r="I206" i="13"/>
  <c r="J206" i="13"/>
  <c r="K206" i="13"/>
  <c r="L206" i="13"/>
  <c r="M206" i="13"/>
  <c r="N206" i="13"/>
  <c r="O206" i="13"/>
  <c r="P206" i="13"/>
  <c r="W206" i="13"/>
  <c r="X206" i="13" l="1"/>
  <c r="Z206" i="13"/>
  <c r="Y206" i="13"/>
  <c r="B86" i="21"/>
  <c r="C86" i="21"/>
  <c r="E86" i="21"/>
  <c r="G86" i="21"/>
  <c r="L86" i="21"/>
  <c r="DZ36" i="12"/>
  <c r="EA36" i="12"/>
  <c r="EB36" i="12"/>
  <c r="IW58" i="14"/>
  <c r="IX58" i="14"/>
  <c r="B205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W205" i="13"/>
  <c r="B203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O203" i="13"/>
  <c r="P203" i="13"/>
  <c r="W203" i="13"/>
  <c r="X205" i="13" l="1"/>
  <c r="Y205" i="13"/>
  <c r="Z205" i="13"/>
  <c r="Y203" i="13"/>
  <c r="Z203" i="13"/>
  <c r="X203" i="13"/>
  <c r="N204" i="13"/>
  <c r="B204" i="13"/>
  <c r="C204" i="13"/>
  <c r="D204" i="13"/>
  <c r="E204" i="13"/>
  <c r="F204" i="13"/>
  <c r="G204" i="13"/>
  <c r="H204" i="13"/>
  <c r="I204" i="13"/>
  <c r="J204" i="13"/>
  <c r="K204" i="13"/>
  <c r="L204" i="13"/>
  <c r="M204" i="13"/>
  <c r="O204" i="13"/>
  <c r="P204" i="13"/>
  <c r="W204" i="13"/>
  <c r="Z204" i="13" l="1"/>
  <c r="X204" i="13"/>
  <c r="Y204" i="13"/>
  <c r="IW78" i="14"/>
  <c r="IX78" i="14"/>
  <c r="AZ126" i="26" l="1"/>
  <c r="BA126" i="26"/>
  <c r="BB126" i="26"/>
  <c r="BC126" i="26"/>
  <c r="BD126" i="26"/>
  <c r="BA124" i="26"/>
  <c r="AZ124" i="26"/>
  <c r="AZ16" i="26"/>
  <c r="BA16" i="26"/>
  <c r="BB16" i="26"/>
  <c r="BC16" i="26"/>
  <c r="BD16" i="26"/>
  <c r="AZ17" i="26"/>
  <c r="BA17" i="26"/>
  <c r="BB17" i="26"/>
  <c r="BC17" i="26"/>
  <c r="BD17" i="26"/>
  <c r="AZ18" i="26"/>
  <c r="BA18" i="26"/>
  <c r="BB18" i="26"/>
  <c r="BC18" i="26"/>
  <c r="BD18" i="26"/>
  <c r="AZ19" i="26"/>
  <c r="BA19" i="26"/>
  <c r="BB19" i="26"/>
  <c r="BC19" i="26"/>
  <c r="BD19" i="26"/>
  <c r="AZ20" i="26"/>
  <c r="BA20" i="26"/>
  <c r="BB20" i="26"/>
  <c r="BC20" i="26"/>
  <c r="BD20" i="26"/>
  <c r="AZ21" i="26"/>
  <c r="BA21" i="26"/>
  <c r="BB21" i="26"/>
  <c r="BC21" i="26"/>
  <c r="BD21" i="26"/>
  <c r="AZ22" i="26"/>
  <c r="BA22" i="26"/>
  <c r="BB22" i="26"/>
  <c r="BC22" i="26"/>
  <c r="BD22" i="26"/>
  <c r="AZ23" i="26"/>
  <c r="BA23" i="26"/>
  <c r="BB23" i="26"/>
  <c r="BC23" i="26"/>
  <c r="BD23" i="26"/>
  <c r="AZ24" i="26"/>
  <c r="BA24" i="26"/>
  <c r="BB24" i="26"/>
  <c r="BC24" i="26"/>
  <c r="BD24" i="26"/>
  <c r="AZ25" i="26"/>
  <c r="BA25" i="26"/>
  <c r="BB25" i="26"/>
  <c r="BC25" i="26"/>
  <c r="BD25" i="26"/>
  <c r="AZ26" i="26"/>
  <c r="BA26" i="26"/>
  <c r="BB26" i="26"/>
  <c r="BC26" i="26"/>
  <c r="BD26" i="26"/>
  <c r="AZ27" i="26"/>
  <c r="BA27" i="26"/>
  <c r="BB27" i="26"/>
  <c r="BC27" i="26"/>
  <c r="BD27" i="26"/>
  <c r="AZ28" i="26"/>
  <c r="BA28" i="26"/>
  <c r="BB28" i="26"/>
  <c r="BC28" i="26"/>
  <c r="BD28" i="26"/>
  <c r="AZ29" i="26"/>
  <c r="BA29" i="26"/>
  <c r="BB29" i="26"/>
  <c r="BC29" i="26"/>
  <c r="BD29" i="26"/>
  <c r="AZ30" i="26"/>
  <c r="BA30" i="26"/>
  <c r="BB30" i="26"/>
  <c r="BC30" i="26"/>
  <c r="BD30" i="26"/>
  <c r="AZ31" i="26"/>
  <c r="BA31" i="26"/>
  <c r="BB31" i="26"/>
  <c r="BC31" i="26"/>
  <c r="BD31" i="26"/>
  <c r="AZ32" i="26"/>
  <c r="BA32" i="26"/>
  <c r="BB32" i="26"/>
  <c r="BC32" i="26"/>
  <c r="BD32" i="26"/>
  <c r="AZ33" i="26"/>
  <c r="BA33" i="26"/>
  <c r="BB33" i="26"/>
  <c r="BC33" i="26"/>
  <c r="BD33" i="26"/>
  <c r="AZ34" i="26"/>
  <c r="BA34" i="26"/>
  <c r="BB34" i="26"/>
  <c r="BC34" i="26"/>
  <c r="BD34" i="26"/>
  <c r="AZ35" i="26"/>
  <c r="BA35" i="26"/>
  <c r="BB35" i="26"/>
  <c r="BC35" i="26"/>
  <c r="BD35" i="26"/>
  <c r="AZ36" i="26"/>
  <c r="BA36" i="26"/>
  <c r="BB36" i="26"/>
  <c r="BC36" i="26"/>
  <c r="BD36" i="26"/>
  <c r="AZ37" i="26"/>
  <c r="BA37" i="26"/>
  <c r="BB37" i="26"/>
  <c r="BC37" i="26"/>
  <c r="BD37" i="26"/>
  <c r="AZ38" i="26"/>
  <c r="BA38" i="26"/>
  <c r="BB38" i="26"/>
  <c r="BC38" i="26"/>
  <c r="BD38" i="26"/>
  <c r="AZ39" i="26"/>
  <c r="BA39" i="26"/>
  <c r="BB39" i="26"/>
  <c r="BC39" i="26"/>
  <c r="BD39" i="26"/>
  <c r="AZ40" i="26"/>
  <c r="BA40" i="26"/>
  <c r="BB40" i="26"/>
  <c r="BC40" i="26"/>
  <c r="BD40" i="26"/>
  <c r="AZ41" i="26"/>
  <c r="BA41" i="26"/>
  <c r="BB41" i="26"/>
  <c r="BC41" i="26"/>
  <c r="BD41" i="26"/>
  <c r="AZ42" i="26"/>
  <c r="BA42" i="26"/>
  <c r="BB42" i="26"/>
  <c r="BC42" i="26"/>
  <c r="BD42" i="26"/>
  <c r="AZ43" i="26"/>
  <c r="BA43" i="26"/>
  <c r="BB43" i="26"/>
  <c r="BC43" i="26"/>
  <c r="BD43" i="26"/>
  <c r="AZ44" i="26"/>
  <c r="BA44" i="26"/>
  <c r="BB44" i="26"/>
  <c r="BC44" i="26"/>
  <c r="BD44" i="26"/>
  <c r="AZ45" i="26"/>
  <c r="BA45" i="26"/>
  <c r="BB45" i="26"/>
  <c r="BC45" i="26"/>
  <c r="BD45" i="26"/>
  <c r="AZ46" i="26"/>
  <c r="BA46" i="26"/>
  <c r="BB46" i="26"/>
  <c r="BC46" i="26"/>
  <c r="BD46" i="26"/>
  <c r="AZ47" i="26"/>
  <c r="BA47" i="26"/>
  <c r="BB47" i="26"/>
  <c r="BC47" i="26"/>
  <c r="BD47" i="26"/>
  <c r="AZ48" i="26"/>
  <c r="BA48" i="26"/>
  <c r="BB48" i="26"/>
  <c r="BC48" i="26"/>
  <c r="BD48" i="26"/>
  <c r="AZ49" i="26"/>
  <c r="BA49" i="26"/>
  <c r="BB49" i="26"/>
  <c r="BC49" i="26"/>
  <c r="BD49" i="26"/>
  <c r="AZ50" i="26"/>
  <c r="BA50" i="26"/>
  <c r="BB50" i="26"/>
  <c r="BC50" i="26"/>
  <c r="BD50" i="26"/>
  <c r="AZ51" i="26"/>
  <c r="BA51" i="26"/>
  <c r="BB51" i="26"/>
  <c r="BC51" i="26"/>
  <c r="BD51" i="26"/>
  <c r="BA202" i="26" l="1"/>
  <c r="BD204" i="26"/>
  <c r="BC204" i="26"/>
  <c r="AZ202" i="26"/>
  <c r="BB204" i="26"/>
  <c r="BA204" i="26"/>
  <c r="AZ204" i="26"/>
  <c r="AZ205" i="26"/>
  <c r="BA127" i="26"/>
  <c r="BB127" i="26"/>
  <c r="BB205" i="26" s="1"/>
  <c r="BC127" i="26"/>
  <c r="BC205" i="26" s="1"/>
  <c r="BD127" i="26"/>
  <c r="BD205" i="26" s="1"/>
  <c r="BA205" i="26" l="1"/>
  <c r="BE127" i="26"/>
  <c r="BE281" i="26"/>
  <c r="BE126" i="26"/>
  <c r="BE50" i="26"/>
  <c r="BE280" i="26"/>
  <c r="BE51" i="26"/>
  <c r="AZ125" i="26"/>
  <c r="AZ203" i="26" s="1"/>
  <c r="BA125" i="26"/>
  <c r="BA203" i="26" s="1"/>
  <c r="BB125" i="26"/>
  <c r="BB203" i="26" s="1"/>
  <c r="BC125" i="26"/>
  <c r="BC203" i="26" s="1"/>
  <c r="BD125" i="26"/>
  <c r="BD203" i="26" s="1"/>
  <c r="BE204" i="26" l="1"/>
  <c r="BE205" i="26"/>
  <c r="BE49" i="26"/>
  <c r="BE125" i="26"/>
  <c r="BE279" i="26"/>
  <c r="BE203" i="26" l="1"/>
  <c r="B84" i="21"/>
  <c r="C84" i="21"/>
  <c r="E84" i="21"/>
  <c r="G84" i="21"/>
  <c r="L84" i="21"/>
  <c r="B85" i="21"/>
  <c r="C85" i="21"/>
  <c r="E85" i="21"/>
  <c r="G85" i="21"/>
  <c r="L85" i="21"/>
  <c r="IV78" i="14"/>
  <c r="M77" i="11" l="1"/>
  <c r="DV36" i="12"/>
  <c r="DW36" i="12"/>
  <c r="DX36" i="12"/>
  <c r="DY36" i="12"/>
  <c r="IU78" i="14" l="1"/>
  <c r="IU58" i="14"/>
  <c r="IV58" i="14"/>
  <c r="B201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W201" i="13"/>
  <c r="B202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W202" i="13"/>
  <c r="X202" i="13" l="1"/>
  <c r="X201" i="13"/>
  <c r="Z202" i="13"/>
  <c r="Z201" i="13"/>
  <c r="Y202" i="13"/>
  <c r="Y201" i="13"/>
  <c r="L77" i="11" l="1"/>
  <c r="B82" i="21" l="1"/>
  <c r="C82" i="21"/>
  <c r="E82" i="21"/>
  <c r="G82" i="21"/>
  <c r="L82" i="21"/>
  <c r="B83" i="21"/>
  <c r="C83" i="21"/>
  <c r="E83" i="21"/>
  <c r="G83" i="21"/>
  <c r="L83" i="21"/>
  <c r="IS56" i="14"/>
  <c r="IS38" i="14"/>
  <c r="IS78" i="14" s="1"/>
  <c r="IT38" i="14"/>
  <c r="IT78" i="14" s="1"/>
  <c r="B199" i="13"/>
  <c r="C199" i="13"/>
  <c r="D199" i="13"/>
  <c r="E199" i="13"/>
  <c r="F199" i="13"/>
  <c r="G199" i="13"/>
  <c r="H199" i="13"/>
  <c r="I199" i="13"/>
  <c r="J199" i="13"/>
  <c r="K199" i="13"/>
  <c r="L199" i="13"/>
  <c r="M199" i="13"/>
  <c r="N199" i="13"/>
  <c r="O199" i="13"/>
  <c r="P199" i="13"/>
  <c r="W199" i="13"/>
  <c r="B200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W200" i="13"/>
  <c r="IT58" i="14" l="1"/>
  <c r="IS58" i="14"/>
  <c r="X199" i="13"/>
  <c r="X200" i="13"/>
  <c r="Y200" i="13"/>
  <c r="Z200" i="13"/>
  <c r="Z199" i="13"/>
  <c r="Y199" i="13"/>
  <c r="BB124" i="26"/>
  <c r="BB202" i="26" s="1"/>
  <c r="BC124" i="26"/>
  <c r="BC202" i="26" s="1"/>
  <c r="BD124" i="26"/>
  <c r="BD202" i="26" s="1"/>
  <c r="BE124" i="26" l="1"/>
  <c r="BE278" i="26"/>
  <c r="BE48" i="26"/>
  <c r="B81" i="21"/>
  <c r="C81" i="21"/>
  <c r="E81" i="21"/>
  <c r="G81" i="21"/>
  <c r="L81" i="21"/>
  <c r="AH166" i="30"/>
  <c r="DU36" i="12"/>
  <c r="BE202" i="26" l="1"/>
  <c r="M76" i="11"/>
  <c r="IR38" i="14"/>
  <c r="IR78" i="14" s="1"/>
  <c r="IQ38" i="14"/>
  <c r="IR56" i="14"/>
  <c r="IR58" i="14" s="1"/>
  <c r="AZ123" i="26"/>
  <c r="AZ201" i="26" s="1"/>
  <c r="BA123" i="26"/>
  <c r="BA201" i="26" s="1"/>
  <c r="BB123" i="26"/>
  <c r="BB201" i="26" s="1"/>
  <c r="BC123" i="26"/>
  <c r="BC201" i="26" s="1"/>
  <c r="BD123" i="26"/>
  <c r="BD201" i="26" s="1"/>
  <c r="B197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W197" i="13"/>
  <c r="B198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W198" i="13"/>
  <c r="BE123" i="26" l="1"/>
  <c r="X198" i="13"/>
  <c r="Z197" i="13"/>
  <c r="X197" i="13"/>
  <c r="Y198" i="13"/>
  <c r="Y197" i="13"/>
  <c r="Z198" i="13"/>
  <c r="BE277" i="26"/>
  <c r="BE47" i="26"/>
  <c r="BE201" i="26" l="1"/>
  <c r="BE46" i="26"/>
  <c r="B80" i="21"/>
  <c r="C80" i="21"/>
  <c r="E80" i="21"/>
  <c r="G80" i="21"/>
  <c r="L80" i="21"/>
  <c r="AH165" i="30"/>
  <c r="IQ78" i="14" l="1"/>
  <c r="IQ56" i="14"/>
  <c r="IQ58" i="14" s="1"/>
  <c r="DT36" i="12"/>
  <c r="BE276" i="26" l="1"/>
  <c r="AZ122" i="26"/>
  <c r="AZ200" i="26" s="1"/>
  <c r="BA122" i="26"/>
  <c r="BA200" i="26" s="1"/>
  <c r="BB122" i="26"/>
  <c r="BB200" i="26" s="1"/>
  <c r="BC122" i="26"/>
  <c r="BC200" i="26" s="1"/>
  <c r="BD122" i="26"/>
  <c r="BD200" i="26" s="1"/>
  <c r="BE122" i="26" l="1"/>
  <c r="BE200" i="26" s="1"/>
  <c r="IP56" i="14"/>
  <c r="IP38" i="14"/>
  <c r="IP78" i="14" s="1"/>
  <c r="IO38" i="14"/>
  <c r="B79" i="21"/>
  <c r="C79" i="21"/>
  <c r="E79" i="21"/>
  <c r="G79" i="21"/>
  <c r="AD164" i="30"/>
  <c r="AE164" i="30"/>
  <c r="AF164" i="30"/>
  <c r="AG164" i="30"/>
  <c r="IP58" i="14" l="1"/>
  <c r="L79" i="21"/>
  <c r="AH164" i="30"/>
  <c r="DS36" i="12"/>
  <c r="L76" i="11" l="1"/>
  <c r="L73" i="11"/>
  <c r="B78" i="21"/>
  <c r="C78" i="21"/>
  <c r="E78" i="21"/>
  <c r="G78" i="21"/>
  <c r="AD163" i="30"/>
  <c r="AE163" i="30"/>
  <c r="AH163" i="30" s="1"/>
  <c r="AF163" i="30"/>
  <c r="AG163" i="30"/>
  <c r="L78" i="21" l="1"/>
  <c r="M75" i="11"/>
  <c r="L75" i="11"/>
  <c r="IO56" i="14" l="1"/>
  <c r="IO58" i="14" s="1"/>
  <c r="IO23" i="14" l="1"/>
  <c r="AZ256" i="26"/>
  <c r="BA256" i="26"/>
  <c r="BB256" i="26"/>
  <c r="BC256" i="26"/>
  <c r="BD256" i="26"/>
  <c r="AZ257" i="26"/>
  <c r="BA257" i="26"/>
  <c r="BB257" i="26"/>
  <c r="BC257" i="26"/>
  <c r="BD257" i="26"/>
  <c r="AZ258" i="26"/>
  <c r="BA258" i="26"/>
  <c r="BB258" i="26"/>
  <c r="BC258" i="26"/>
  <c r="BD258" i="26"/>
  <c r="AZ259" i="26"/>
  <c r="BA259" i="26"/>
  <c r="BB259" i="26"/>
  <c r="BC259" i="26"/>
  <c r="BD259" i="26"/>
  <c r="AZ260" i="26"/>
  <c r="BA260" i="26"/>
  <c r="BB260" i="26"/>
  <c r="BC260" i="26"/>
  <c r="BD260" i="26"/>
  <c r="AZ261" i="26"/>
  <c r="BA261" i="26"/>
  <c r="BB261" i="26"/>
  <c r="BC261" i="26"/>
  <c r="BD261" i="26"/>
  <c r="AZ262" i="26"/>
  <c r="BA262" i="26"/>
  <c r="BB262" i="26"/>
  <c r="BC262" i="26"/>
  <c r="BD262" i="26"/>
  <c r="AZ102" i="26"/>
  <c r="BA102" i="26"/>
  <c r="BB102" i="26"/>
  <c r="BC102" i="26"/>
  <c r="BD102" i="26"/>
  <c r="AZ103" i="26"/>
  <c r="BA103" i="26"/>
  <c r="BB103" i="26"/>
  <c r="BC103" i="26"/>
  <c r="BD103" i="26"/>
  <c r="AZ104" i="26"/>
  <c r="BA104" i="26"/>
  <c r="BB104" i="26"/>
  <c r="BC104" i="26"/>
  <c r="BD104" i="26"/>
  <c r="AZ105" i="26"/>
  <c r="BA105" i="26"/>
  <c r="BB105" i="26"/>
  <c r="BC105" i="26"/>
  <c r="BD105" i="26"/>
  <c r="AZ106" i="26"/>
  <c r="BA106" i="26"/>
  <c r="BB106" i="26"/>
  <c r="BC106" i="26"/>
  <c r="BD106" i="26"/>
  <c r="AZ107" i="26"/>
  <c r="BA107" i="26"/>
  <c r="BB107" i="26"/>
  <c r="BC107" i="26"/>
  <c r="BD107" i="26"/>
  <c r="AZ108" i="26"/>
  <c r="BA108" i="26"/>
  <c r="BB108" i="26"/>
  <c r="BC108" i="26"/>
  <c r="BD108" i="26"/>
  <c r="AZ109" i="26"/>
  <c r="BA109" i="26"/>
  <c r="BB109" i="26"/>
  <c r="BC109" i="26"/>
  <c r="BD109" i="26"/>
  <c r="AZ110" i="26"/>
  <c r="BA110" i="26"/>
  <c r="BB110" i="26"/>
  <c r="BC110" i="26"/>
  <c r="BD110" i="26"/>
  <c r="AZ111" i="26"/>
  <c r="BA111" i="26"/>
  <c r="BB111" i="26"/>
  <c r="BC111" i="26"/>
  <c r="BD111" i="26"/>
  <c r="AZ112" i="26"/>
  <c r="BA112" i="26"/>
  <c r="BB112" i="26"/>
  <c r="BC112" i="26"/>
  <c r="BD112" i="26"/>
  <c r="AZ113" i="26"/>
  <c r="BA113" i="26"/>
  <c r="BB113" i="26"/>
  <c r="BC113" i="26"/>
  <c r="BD113" i="26"/>
  <c r="AZ114" i="26"/>
  <c r="BA114" i="26"/>
  <c r="BB114" i="26"/>
  <c r="BC114" i="26"/>
  <c r="BD114" i="26"/>
  <c r="AZ115" i="26"/>
  <c r="BA115" i="26"/>
  <c r="BB115" i="26"/>
  <c r="BC115" i="26"/>
  <c r="BD115" i="26"/>
  <c r="AZ116" i="26"/>
  <c r="BA116" i="26"/>
  <c r="BB116" i="26"/>
  <c r="BC116" i="26"/>
  <c r="BD116" i="26"/>
  <c r="AZ117" i="26"/>
  <c r="BA117" i="26"/>
  <c r="BB117" i="26"/>
  <c r="BC117" i="26"/>
  <c r="BD117" i="26"/>
  <c r="AZ118" i="26"/>
  <c r="BA118" i="26"/>
  <c r="BB118" i="26"/>
  <c r="BC118" i="26"/>
  <c r="BD118" i="26"/>
  <c r="AZ119" i="26"/>
  <c r="BA119" i="26"/>
  <c r="BB119" i="26"/>
  <c r="BC119" i="26"/>
  <c r="BD119" i="26"/>
  <c r="AZ120" i="26"/>
  <c r="BA120" i="26"/>
  <c r="BB120" i="26"/>
  <c r="BC120" i="26"/>
  <c r="BD120" i="26"/>
  <c r="BA121" i="26"/>
  <c r="BA199" i="26" s="1"/>
  <c r="BB121" i="26"/>
  <c r="BB199" i="26" s="1"/>
  <c r="BC121" i="26"/>
  <c r="BC199" i="26" s="1"/>
  <c r="BD121" i="26"/>
  <c r="BD199" i="26" s="1"/>
  <c r="AZ121" i="26"/>
  <c r="AZ199" i="26" s="1"/>
  <c r="BE275" i="26" l="1"/>
  <c r="BE45" i="26"/>
  <c r="BE121" i="26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1" i="13"/>
  <c r="Z122" i="13"/>
  <c r="Z123" i="13"/>
  <c r="Z124" i="13"/>
  <c r="Z125" i="13"/>
  <c r="Z126" i="13"/>
  <c r="Z127" i="13"/>
  <c r="Z128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Y12" i="13"/>
  <c r="Y13" i="13"/>
  <c r="Y14" i="13"/>
  <c r="Y15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83" i="13"/>
  <c r="Y84" i="13"/>
  <c r="Y85" i="13"/>
  <c r="Y86" i="13"/>
  <c r="Y87" i="13"/>
  <c r="Y88" i="13"/>
  <c r="Y89" i="13"/>
  <c r="Y90" i="13"/>
  <c r="Y91" i="13"/>
  <c r="Y92" i="13"/>
  <c r="Y93" i="13"/>
  <c r="Y94" i="13"/>
  <c r="Y95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Y124" i="13"/>
  <c r="Y125" i="13"/>
  <c r="Y126" i="13"/>
  <c r="Y127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1" i="13"/>
  <c r="X12" i="13"/>
  <c r="X13" i="13"/>
  <c r="X14" i="13"/>
  <c r="X15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1" i="13"/>
  <c r="Z11" i="13"/>
  <c r="W194" i="13"/>
  <c r="W195" i="13"/>
  <c r="W196" i="13"/>
  <c r="O195" i="13"/>
  <c r="P195" i="13"/>
  <c r="P196" i="13"/>
  <c r="O196" i="13"/>
  <c r="N195" i="13"/>
  <c r="N196" i="13"/>
  <c r="K150" i="13"/>
  <c r="L150" i="13"/>
  <c r="M150" i="13"/>
  <c r="K151" i="13"/>
  <c r="L151" i="13"/>
  <c r="M151" i="13"/>
  <c r="K152" i="13"/>
  <c r="L152" i="13"/>
  <c r="M152" i="13"/>
  <c r="K153" i="13"/>
  <c r="L153" i="13"/>
  <c r="M153" i="13"/>
  <c r="K154" i="13"/>
  <c r="L154" i="13"/>
  <c r="M154" i="13"/>
  <c r="K155" i="13"/>
  <c r="L155" i="13"/>
  <c r="M155" i="13"/>
  <c r="K156" i="13"/>
  <c r="L156" i="13"/>
  <c r="M156" i="13"/>
  <c r="K157" i="13"/>
  <c r="L157" i="13"/>
  <c r="M157" i="13"/>
  <c r="K158" i="13"/>
  <c r="L158" i="13"/>
  <c r="M158" i="13"/>
  <c r="K159" i="13"/>
  <c r="L159" i="13"/>
  <c r="M159" i="13"/>
  <c r="K160" i="13"/>
  <c r="L160" i="13"/>
  <c r="M160" i="13"/>
  <c r="K161" i="13"/>
  <c r="L161" i="13"/>
  <c r="M161" i="13"/>
  <c r="K162" i="13"/>
  <c r="L162" i="13"/>
  <c r="M162" i="13"/>
  <c r="K163" i="13"/>
  <c r="L163" i="13"/>
  <c r="M163" i="13"/>
  <c r="K164" i="13"/>
  <c r="L164" i="13"/>
  <c r="M164" i="13"/>
  <c r="K165" i="13"/>
  <c r="L165" i="13"/>
  <c r="M165" i="13"/>
  <c r="K166" i="13"/>
  <c r="L166" i="13"/>
  <c r="M166" i="13"/>
  <c r="K167" i="13"/>
  <c r="L167" i="13"/>
  <c r="M167" i="13"/>
  <c r="K168" i="13"/>
  <c r="L168" i="13"/>
  <c r="M168" i="13"/>
  <c r="K169" i="13"/>
  <c r="L169" i="13"/>
  <c r="M169" i="13"/>
  <c r="K170" i="13"/>
  <c r="L170" i="13"/>
  <c r="M170" i="13"/>
  <c r="K171" i="13"/>
  <c r="L171" i="13"/>
  <c r="M171" i="13"/>
  <c r="K172" i="13"/>
  <c r="L172" i="13"/>
  <c r="M172" i="13"/>
  <c r="K173" i="13"/>
  <c r="L173" i="13"/>
  <c r="M173" i="13"/>
  <c r="K174" i="13"/>
  <c r="L174" i="13"/>
  <c r="M174" i="13"/>
  <c r="K175" i="13"/>
  <c r="L175" i="13"/>
  <c r="M175" i="13"/>
  <c r="K176" i="13"/>
  <c r="L176" i="13"/>
  <c r="M176" i="13"/>
  <c r="K177" i="13"/>
  <c r="L177" i="13"/>
  <c r="M177" i="13"/>
  <c r="K178" i="13"/>
  <c r="L178" i="13"/>
  <c r="M178" i="13"/>
  <c r="K179" i="13"/>
  <c r="L179" i="13"/>
  <c r="M179" i="13"/>
  <c r="K180" i="13"/>
  <c r="L180" i="13"/>
  <c r="M180" i="13"/>
  <c r="K181" i="13"/>
  <c r="L181" i="13"/>
  <c r="M181" i="13"/>
  <c r="K182" i="13"/>
  <c r="L182" i="13"/>
  <c r="M182" i="13"/>
  <c r="K183" i="13"/>
  <c r="L183" i="13"/>
  <c r="M183" i="13"/>
  <c r="K184" i="13"/>
  <c r="L184" i="13"/>
  <c r="M184" i="13"/>
  <c r="K185" i="13"/>
  <c r="L185" i="13"/>
  <c r="M185" i="13"/>
  <c r="K186" i="13"/>
  <c r="L186" i="13"/>
  <c r="M186" i="13"/>
  <c r="K187" i="13"/>
  <c r="L187" i="13"/>
  <c r="M187" i="13"/>
  <c r="K188" i="13"/>
  <c r="L188" i="13"/>
  <c r="M188" i="13"/>
  <c r="K189" i="13"/>
  <c r="L189" i="13"/>
  <c r="M189" i="13"/>
  <c r="K190" i="13"/>
  <c r="L190" i="13"/>
  <c r="M190" i="13"/>
  <c r="K191" i="13"/>
  <c r="L191" i="13"/>
  <c r="M191" i="13"/>
  <c r="K192" i="13"/>
  <c r="L192" i="13"/>
  <c r="M192" i="13"/>
  <c r="K193" i="13"/>
  <c r="L193" i="13"/>
  <c r="M193" i="13"/>
  <c r="K194" i="13"/>
  <c r="L194" i="13"/>
  <c r="M194" i="13"/>
  <c r="K195" i="13"/>
  <c r="L195" i="13"/>
  <c r="M195" i="13"/>
  <c r="M196" i="13"/>
  <c r="L196" i="13"/>
  <c r="K196" i="13"/>
  <c r="H150" i="13"/>
  <c r="I150" i="13"/>
  <c r="J150" i="13"/>
  <c r="H151" i="13"/>
  <c r="I151" i="13"/>
  <c r="J151" i="13"/>
  <c r="H152" i="13"/>
  <c r="I152" i="13"/>
  <c r="J152" i="13"/>
  <c r="H153" i="13"/>
  <c r="I153" i="13"/>
  <c r="J153" i="13"/>
  <c r="H154" i="13"/>
  <c r="I154" i="13"/>
  <c r="J154" i="13"/>
  <c r="H155" i="13"/>
  <c r="I155" i="13"/>
  <c r="J155" i="13"/>
  <c r="H156" i="13"/>
  <c r="I156" i="13"/>
  <c r="J156" i="13"/>
  <c r="H157" i="13"/>
  <c r="I157" i="13"/>
  <c r="J157" i="13"/>
  <c r="H158" i="13"/>
  <c r="I158" i="13"/>
  <c r="J158" i="13"/>
  <c r="H159" i="13"/>
  <c r="I159" i="13"/>
  <c r="J159" i="13"/>
  <c r="H160" i="13"/>
  <c r="I160" i="13"/>
  <c r="J160" i="13"/>
  <c r="H161" i="13"/>
  <c r="I161" i="13"/>
  <c r="J161" i="13"/>
  <c r="H162" i="13"/>
  <c r="I162" i="13"/>
  <c r="J162" i="13"/>
  <c r="H163" i="13"/>
  <c r="I163" i="13"/>
  <c r="J163" i="13"/>
  <c r="H164" i="13"/>
  <c r="I164" i="13"/>
  <c r="J164" i="13"/>
  <c r="H165" i="13"/>
  <c r="I165" i="13"/>
  <c r="J165" i="13"/>
  <c r="H166" i="13"/>
  <c r="I166" i="13"/>
  <c r="J166" i="13"/>
  <c r="H167" i="13"/>
  <c r="I167" i="13"/>
  <c r="J167" i="13"/>
  <c r="H168" i="13"/>
  <c r="I168" i="13"/>
  <c r="J168" i="13"/>
  <c r="H169" i="13"/>
  <c r="I169" i="13"/>
  <c r="J169" i="13"/>
  <c r="H170" i="13"/>
  <c r="I170" i="13"/>
  <c r="J170" i="13"/>
  <c r="H171" i="13"/>
  <c r="I171" i="13"/>
  <c r="J171" i="13"/>
  <c r="H172" i="13"/>
  <c r="I172" i="13"/>
  <c r="J172" i="13"/>
  <c r="H173" i="13"/>
  <c r="I173" i="13"/>
  <c r="J173" i="13"/>
  <c r="H174" i="13"/>
  <c r="I174" i="13"/>
  <c r="J174" i="13"/>
  <c r="H175" i="13"/>
  <c r="I175" i="13"/>
  <c r="J175" i="13"/>
  <c r="H176" i="13"/>
  <c r="I176" i="13"/>
  <c r="J176" i="13"/>
  <c r="H177" i="13"/>
  <c r="I177" i="13"/>
  <c r="J177" i="13"/>
  <c r="H178" i="13"/>
  <c r="I178" i="13"/>
  <c r="J178" i="13"/>
  <c r="H179" i="13"/>
  <c r="I179" i="13"/>
  <c r="J179" i="13"/>
  <c r="H180" i="13"/>
  <c r="I180" i="13"/>
  <c r="J180" i="13"/>
  <c r="H181" i="13"/>
  <c r="I181" i="13"/>
  <c r="J181" i="13"/>
  <c r="H182" i="13"/>
  <c r="I182" i="13"/>
  <c r="J182" i="13"/>
  <c r="H183" i="13"/>
  <c r="I183" i="13"/>
  <c r="J183" i="13"/>
  <c r="H184" i="13"/>
  <c r="I184" i="13"/>
  <c r="J184" i="13"/>
  <c r="H185" i="13"/>
  <c r="I185" i="13"/>
  <c r="J185" i="13"/>
  <c r="H186" i="13"/>
  <c r="I186" i="13"/>
  <c r="J186" i="13"/>
  <c r="H187" i="13"/>
  <c r="I187" i="13"/>
  <c r="J187" i="13"/>
  <c r="H188" i="13"/>
  <c r="I188" i="13"/>
  <c r="J188" i="13"/>
  <c r="H189" i="13"/>
  <c r="I189" i="13"/>
  <c r="J189" i="13"/>
  <c r="H190" i="13"/>
  <c r="I190" i="13"/>
  <c r="J190" i="13"/>
  <c r="H191" i="13"/>
  <c r="I191" i="13"/>
  <c r="J191" i="13"/>
  <c r="H192" i="13"/>
  <c r="I192" i="13"/>
  <c r="J192" i="13"/>
  <c r="H193" i="13"/>
  <c r="I193" i="13"/>
  <c r="J193" i="13"/>
  <c r="H194" i="13"/>
  <c r="I194" i="13"/>
  <c r="J194" i="13"/>
  <c r="H195" i="13"/>
  <c r="I195" i="13"/>
  <c r="J195" i="13"/>
  <c r="J196" i="13"/>
  <c r="I196" i="13"/>
  <c r="H196" i="13"/>
  <c r="D196" i="13"/>
  <c r="C196" i="13"/>
  <c r="B196" i="13"/>
  <c r="E196" i="13"/>
  <c r="F196" i="13"/>
  <c r="G196" i="13"/>
  <c r="E151" i="13"/>
  <c r="F151" i="13"/>
  <c r="G151" i="13"/>
  <c r="E152" i="13"/>
  <c r="F152" i="13"/>
  <c r="G152" i="13"/>
  <c r="E153" i="13"/>
  <c r="F153" i="13"/>
  <c r="G153" i="13"/>
  <c r="E154" i="13"/>
  <c r="F154" i="13"/>
  <c r="G154" i="13"/>
  <c r="E155" i="13"/>
  <c r="F155" i="13"/>
  <c r="G155" i="13"/>
  <c r="E156" i="13"/>
  <c r="F156" i="13"/>
  <c r="G156" i="13"/>
  <c r="E157" i="13"/>
  <c r="F157" i="13"/>
  <c r="G157" i="13"/>
  <c r="E158" i="13"/>
  <c r="F158" i="13"/>
  <c r="G158" i="13"/>
  <c r="E159" i="13"/>
  <c r="F159" i="13"/>
  <c r="G159" i="13"/>
  <c r="E160" i="13"/>
  <c r="F160" i="13"/>
  <c r="G160" i="13"/>
  <c r="E161" i="13"/>
  <c r="F161" i="13"/>
  <c r="G161" i="13"/>
  <c r="E162" i="13"/>
  <c r="F162" i="13"/>
  <c r="G162" i="13"/>
  <c r="E163" i="13"/>
  <c r="F163" i="13"/>
  <c r="G163" i="13"/>
  <c r="E164" i="13"/>
  <c r="F164" i="13"/>
  <c r="G164" i="13"/>
  <c r="E165" i="13"/>
  <c r="F165" i="13"/>
  <c r="G165" i="13"/>
  <c r="E166" i="13"/>
  <c r="F166" i="13"/>
  <c r="G166" i="13"/>
  <c r="E167" i="13"/>
  <c r="F167" i="13"/>
  <c r="G167" i="13"/>
  <c r="E168" i="13"/>
  <c r="F168" i="13"/>
  <c r="G168" i="13"/>
  <c r="E169" i="13"/>
  <c r="F169" i="13"/>
  <c r="G169" i="13"/>
  <c r="E170" i="13"/>
  <c r="F170" i="13"/>
  <c r="G170" i="13"/>
  <c r="E171" i="13"/>
  <c r="F171" i="13"/>
  <c r="G171" i="13"/>
  <c r="E172" i="13"/>
  <c r="F172" i="13"/>
  <c r="G172" i="13"/>
  <c r="E173" i="13"/>
  <c r="F173" i="13"/>
  <c r="G173" i="13"/>
  <c r="E174" i="13"/>
  <c r="F174" i="13"/>
  <c r="G174" i="13"/>
  <c r="E175" i="13"/>
  <c r="F175" i="13"/>
  <c r="G175" i="13"/>
  <c r="E176" i="13"/>
  <c r="F176" i="13"/>
  <c r="G176" i="13"/>
  <c r="E177" i="13"/>
  <c r="F177" i="13"/>
  <c r="G177" i="13"/>
  <c r="E178" i="13"/>
  <c r="F178" i="13"/>
  <c r="G178" i="13"/>
  <c r="E179" i="13"/>
  <c r="F179" i="13"/>
  <c r="G179" i="13"/>
  <c r="E180" i="13"/>
  <c r="F180" i="13"/>
  <c r="G180" i="13"/>
  <c r="E181" i="13"/>
  <c r="F181" i="13"/>
  <c r="G181" i="13"/>
  <c r="E182" i="13"/>
  <c r="F182" i="13"/>
  <c r="G182" i="13"/>
  <c r="E183" i="13"/>
  <c r="F183" i="13"/>
  <c r="G183" i="13"/>
  <c r="E184" i="13"/>
  <c r="F184" i="13"/>
  <c r="G184" i="13"/>
  <c r="E185" i="13"/>
  <c r="F185" i="13"/>
  <c r="G185" i="13"/>
  <c r="E186" i="13"/>
  <c r="F186" i="13"/>
  <c r="G186" i="13"/>
  <c r="E187" i="13"/>
  <c r="F187" i="13"/>
  <c r="G187" i="13"/>
  <c r="E188" i="13"/>
  <c r="F188" i="13"/>
  <c r="G188" i="13"/>
  <c r="E189" i="13"/>
  <c r="F189" i="13"/>
  <c r="G189" i="13"/>
  <c r="E190" i="13"/>
  <c r="F190" i="13"/>
  <c r="G190" i="13"/>
  <c r="E191" i="13"/>
  <c r="F191" i="13"/>
  <c r="G191" i="13"/>
  <c r="E192" i="13"/>
  <c r="F192" i="13"/>
  <c r="G192" i="13"/>
  <c r="E193" i="13"/>
  <c r="F193" i="13"/>
  <c r="G193" i="13"/>
  <c r="E194" i="13"/>
  <c r="F194" i="13"/>
  <c r="G194" i="13"/>
  <c r="E195" i="13"/>
  <c r="F195" i="13"/>
  <c r="G195" i="13"/>
  <c r="G150" i="13"/>
  <c r="F150" i="13"/>
  <c r="E150" i="13"/>
  <c r="BE199" i="26" l="1"/>
  <c r="Z192" i="13"/>
  <c r="Z188" i="13"/>
  <c r="Z184" i="13"/>
  <c r="Z180" i="13"/>
  <c r="Z176" i="13"/>
  <c r="Z172" i="13"/>
  <c r="Z168" i="13"/>
  <c r="Z164" i="13"/>
  <c r="Z160" i="13"/>
  <c r="Z156" i="13"/>
  <c r="Z152" i="13"/>
  <c r="Z196" i="13"/>
  <c r="Z194" i="13"/>
  <c r="Z190" i="13"/>
  <c r="Z186" i="13"/>
  <c r="Z182" i="13"/>
  <c r="Z178" i="13"/>
  <c r="Z174" i="13"/>
  <c r="Z170" i="13"/>
  <c r="Z166" i="13"/>
  <c r="Z162" i="13"/>
  <c r="Z158" i="13"/>
  <c r="Z154" i="13"/>
  <c r="Z150" i="13"/>
  <c r="X196" i="13"/>
  <c r="Z195" i="13"/>
  <c r="Z191" i="13"/>
  <c r="Z187" i="13"/>
  <c r="Z183" i="13"/>
  <c r="Z179" i="13"/>
  <c r="Z175" i="13"/>
  <c r="Z171" i="13"/>
  <c r="Z167" i="13"/>
  <c r="Z163" i="13"/>
  <c r="Z159" i="13"/>
  <c r="Z155" i="13"/>
  <c r="Z151" i="13"/>
  <c r="Y196" i="13"/>
  <c r="Z193" i="13"/>
  <c r="Z189" i="13"/>
  <c r="Z185" i="13"/>
  <c r="Z181" i="13"/>
  <c r="Z177" i="13"/>
  <c r="Z173" i="13"/>
  <c r="Z169" i="13"/>
  <c r="Z165" i="13"/>
  <c r="Z161" i="13"/>
  <c r="Z157" i="13"/>
  <c r="Z153" i="13"/>
  <c r="Y195" i="13"/>
  <c r="DR31" i="12" l="1"/>
  <c r="DR36" i="12" s="1"/>
  <c r="IO74" i="14"/>
  <c r="IO78" i="14" s="1"/>
  <c r="B195" i="13" l="1"/>
  <c r="C195" i="13"/>
  <c r="D195" i="13"/>
  <c r="X195" i="13" l="1"/>
  <c r="P23" i="18"/>
  <c r="C77" i="21" l="1"/>
  <c r="B75" i="21"/>
  <c r="C75" i="21"/>
  <c r="E75" i="21"/>
  <c r="G75" i="21"/>
  <c r="B76" i="21"/>
  <c r="C76" i="21"/>
  <c r="E76" i="21"/>
  <c r="G76" i="21"/>
  <c r="B77" i="21"/>
  <c r="E77" i="21"/>
  <c r="G77" i="21"/>
  <c r="AD162" i="30"/>
  <c r="AE162" i="30"/>
  <c r="AF162" i="30"/>
  <c r="AG162" i="30"/>
  <c r="L74" i="11"/>
  <c r="M74" i="11" l="1"/>
  <c r="L77" i="21"/>
  <c r="AH162" i="30"/>
  <c r="DQ59" i="12"/>
  <c r="DQ31" i="12"/>
  <c r="DQ36" i="12" s="1"/>
  <c r="IN74" i="14" l="1"/>
  <c r="IN56" i="14"/>
  <c r="IN38" i="14"/>
  <c r="IN23" i="14"/>
  <c r="IN78" i="14" l="1"/>
  <c r="IN58" i="14"/>
  <c r="B191" i="13"/>
  <c r="C191" i="13"/>
  <c r="D191" i="13"/>
  <c r="N191" i="13"/>
  <c r="O191" i="13"/>
  <c r="P191" i="13"/>
  <c r="B192" i="13"/>
  <c r="C192" i="13"/>
  <c r="D192" i="13"/>
  <c r="N192" i="13"/>
  <c r="O192" i="13"/>
  <c r="P192" i="13"/>
  <c r="B193" i="13"/>
  <c r="C193" i="13"/>
  <c r="D193" i="13"/>
  <c r="N193" i="13"/>
  <c r="O193" i="13"/>
  <c r="P193" i="13"/>
  <c r="B194" i="13"/>
  <c r="C194" i="13"/>
  <c r="D194" i="13"/>
  <c r="N194" i="13"/>
  <c r="O194" i="13"/>
  <c r="P194" i="13"/>
  <c r="X194" i="13" l="1"/>
  <c r="X192" i="13"/>
  <c r="Y194" i="13"/>
  <c r="Y192" i="13"/>
  <c r="X193" i="13"/>
  <c r="X191" i="13"/>
  <c r="Y193" i="13"/>
  <c r="Y191" i="13"/>
  <c r="BE274" i="26"/>
  <c r="BE120" i="26"/>
  <c r="AZ198" i="26"/>
  <c r="BA198" i="26"/>
  <c r="BC198" i="26"/>
  <c r="BD198" i="26"/>
  <c r="AU198" i="26"/>
  <c r="AV198" i="26"/>
  <c r="AW198" i="26"/>
  <c r="AX198" i="26"/>
  <c r="AY198" i="26"/>
  <c r="AP192" i="26"/>
  <c r="AQ192" i="26"/>
  <c r="AR192" i="26"/>
  <c r="AT192" i="26"/>
  <c r="AP193" i="26"/>
  <c r="AQ193" i="26"/>
  <c r="AR193" i="26"/>
  <c r="AT193" i="26"/>
  <c r="AP194" i="26"/>
  <c r="AQ194" i="26"/>
  <c r="AR194" i="26"/>
  <c r="AT194" i="26"/>
  <c r="AP195" i="26"/>
  <c r="AQ195" i="26"/>
  <c r="AR195" i="26"/>
  <c r="AT195" i="26"/>
  <c r="AP196" i="26"/>
  <c r="AQ196" i="26"/>
  <c r="AR196" i="26"/>
  <c r="AT196" i="26"/>
  <c r="AP197" i="26"/>
  <c r="AQ197" i="26"/>
  <c r="AR197" i="26"/>
  <c r="AT197" i="26"/>
  <c r="AQ191" i="26"/>
  <c r="AR191" i="26"/>
  <c r="AT191" i="26"/>
  <c r="AP198" i="26"/>
  <c r="AQ198" i="26"/>
  <c r="AR198" i="26"/>
  <c r="AK198" i="26"/>
  <c r="AL198" i="26"/>
  <c r="AM198" i="26"/>
  <c r="AN198" i="26"/>
  <c r="AO198" i="26"/>
  <c r="AF198" i="26"/>
  <c r="AG198" i="26"/>
  <c r="AH198" i="26"/>
  <c r="AI198" i="26"/>
  <c r="AJ198" i="26"/>
  <c r="AA198" i="26"/>
  <c r="AB198" i="26"/>
  <c r="AC198" i="26"/>
  <c r="AD198" i="26"/>
  <c r="AE198" i="26"/>
  <c r="V198" i="26"/>
  <c r="W198" i="26"/>
  <c r="X198" i="26"/>
  <c r="Y198" i="26"/>
  <c r="Z198" i="26"/>
  <c r="T198" i="26"/>
  <c r="U198" i="26"/>
  <c r="Q198" i="26"/>
  <c r="Q197" i="26"/>
  <c r="R198" i="26"/>
  <c r="S198" i="26"/>
  <c r="P198" i="26"/>
  <c r="O198" i="26"/>
  <c r="L198" i="26"/>
  <c r="M198" i="26"/>
  <c r="N198" i="26"/>
  <c r="G198" i="26"/>
  <c r="H198" i="26"/>
  <c r="I198" i="26"/>
  <c r="J198" i="26"/>
  <c r="K198" i="26"/>
  <c r="B198" i="26"/>
  <c r="C198" i="26"/>
  <c r="D198" i="26"/>
  <c r="BB198" i="26" l="1"/>
  <c r="BE44" i="26"/>
  <c r="BE198" i="26" s="1"/>
  <c r="DP59" i="12"/>
  <c r="DP31" i="12"/>
  <c r="DP36" i="12" s="1"/>
  <c r="IM74" i="14" l="1"/>
  <c r="IM56" i="14"/>
  <c r="IM38" i="14"/>
  <c r="IM23" i="14"/>
  <c r="IM58" i="14" l="1"/>
  <c r="IM78" i="14"/>
  <c r="AD161" i="30"/>
  <c r="AE161" i="30"/>
  <c r="AF161" i="30"/>
  <c r="AG161" i="30"/>
  <c r="DO59" i="12"/>
  <c r="DO31" i="12"/>
  <c r="DO36" i="12" s="1"/>
  <c r="IL23" i="14"/>
  <c r="AH161" i="30" l="1"/>
  <c r="L76" i="21"/>
  <c r="IL74" i="14"/>
  <c r="IL56" i="14"/>
  <c r="IL38" i="14"/>
  <c r="B189" i="13"/>
  <c r="C189" i="13"/>
  <c r="D189" i="13"/>
  <c r="N189" i="13"/>
  <c r="O189" i="13"/>
  <c r="P189" i="13"/>
  <c r="B190" i="13"/>
  <c r="C190" i="13"/>
  <c r="D190" i="13"/>
  <c r="N190" i="13"/>
  <c r="O190" i="13"/>
  <c r="P190" i="13"/>
  <c r="IL58" i="14" l="1"/>
  <c r="Y189" i="13"/>
  <c r="X189" i="13"/>
  <c r="X190" i="13"/>
  <c r="Y190" i="13"/>
  <c r="IL78" i="14"/>
  <c r="BC197" i="26" l="1"/>
  <c r="BD197" i="26"/>
  <c r="AF197" i="26"/>
  <c r="AG197" i="26"/>
  <c r="AH197" i="26"/>
  <c r="AI197" i="26"/>
  <c r="AJ197" i="26"/>
  <c r="AV196" i="26"/>
  <c r="AU197" i="26"/>
  <c r="AV197" i="26"/>
  <c r="AW197" i="26"/>
  <c r="AX197" i="26"/>
  <c r="AY197" i="26"/>
  <c r="AK197" i="26"/>
  <c r="AL197" i="26"/>
  <c r="AM197" i="26"/>
  <c r="AN197" i="26"/>
  <c r="AO197" i="26"/>
  <c r="AE187" i="26"/>
  <c r="AE194" i="26"/>
  <c r="AE195" i="26"/>
  <c r="AE196" i="26"/>
  <c r="AE197" i="26"/>
  <c r="AE186" i="26"/>
  <c r="AD186" i="26"/>
  <c r="AA197" i="26"/>
  <c r="AB197" i="26"/>
  <c r="AC197" i="26"/>
  <c r="AD197" i="26"/>
  <c r="V197" i="26"/>
  <c r="W197" i="26"/>
  <c r="X197" i="26"/>
  <c r="Y197" i="26"/>
  <c r="Z197" i="26"/>
  <c r="BB197" i="26" l="1"/>
  <c r="AZ197" i="26"/>
  <c r="BE43" i="26"/>
  <c r="BE119" i="26"/>
  <c r="BE273" i="26"/>
  <c r="BA197" i="26"/>
  <c r="R197" i="26"/>
  <c r="S197" i="26"/>
  <c r="T197" i="26"/>
  <c r="U197" i="26"/>
  <c r="L197" i="26"/>
  <c r="N197" i="26"/>
  <c r="K197" i="26"/>
  <c r="M197" i="26"/>
  <c r="BE197" i="26" l="1"/>
  <c r="J197" i="26"/>
  <c r="G197" i="26" l="1"/>
  <c r="I197" i="26"/>
  <c r="H197" i="26"/>
  <c r="B74" i="21" l="1"/>
  <c r="C74" i="21"/>
  <c r="E74" i="21"/>
  <c r="G74" i="21"/>
  <c r="AD159" i="30"/>
  <c r="AE159" i="30"/>
  <c r="AF159" i="30"/>
  <c r="AG159" i="30"/>
  <c r="AD160" i="30"/>
  <c r="AE160" i="30"/>
  <c r="AF160" i="30"/>
  <c r="AG160" i="30"/>
  <c r="DN59" i="12"/>
  <c r="DN31" i="12"/>
  <c r="DN36" i="12" s="1"/>
  <c r="L75" i="21" l="1"/>
  <c r="L74" i="21"/>
  <c r="AH159" i="30"/>
  <c r="AH160" i="30"/>
  <c r="IK74" i="14"/>
  <c r="IK56" i="14"/>
  <c r="IK38" i="14"/>
  <c r="IK23" i="14"/>
  <c r="IK78" i="14" l="1"/>
  <c r="IK58" i="14"/>
  <c r="DM59" i="12" l="1"/>
  <c r="DM31" i="12"/>
  <c r="DM36" i="12" s="1"/>
  <c r="IJ56" i="14" l="1"/>
  <c r="IJ38" i="14"/>
  <c r="IJ78" i="14" s="1"/>
  <c r="IJ58" i="14" l="1"/>
  <c r="AK195" i="26"/>
  <c r="AL195" i="26"/>
  <c r="AM195" i="26"/>
  <c r="AN195" i="26"/>
  <c r="AO195" i="26"/>
  <c r="AK196" i="26"/>
  <c r="AL196" i="26"/>
  <c r="AM196" i="26"/>
  <c r="AN196" i="26"/>
  <c r="AO196" i="26"/>
  <c r="AZ196" i="26" l="1"/>
  <c r="BE118" i="26"/>
  <c r="BE42" i="26"/>
  <c r="BE272" i="26"/>
  <c r="AF196" i="26"/>
  <c r="AJ190" i="26"/>
  <c r="AJ191" i="26"/>
  <c r="AJ192" i="26"/>
  <c r="AJ193" i="26"/>
  <c r="AJ194" i="26"/>
  <c r="AJ195" i="26"/>
  <c r="AJ196" i="26"/>
  <c r="AF190" i="26"/>
  <c r="AF191" i="26"/>
  <c r="AF192" i="26"/>
  <c r="AF193" i="26"/>
  <c r="AF194" i="26"/>
  <c r="AF195" i="26"/>
  <c r="AI190" i="26"/>
  <c r="AI191" i="26"/>
  <c r="AI192" i="26"/>
  <c r="AI193" i="26"/>
  <c r="AI194" i="26"/>
  <c r="AI195" i="26"/>
  <c r="AI196" i="26"/>
  <c r="AH190" i="26"/>
  <c r="AH191" i="26"/>
  <c r="AH192" i="26"/>
  <c r="AH193" i="26"/>
  <c r="AH194" i="26"/>
  <c r="AH195" i="26"/>
  <c r="AH196" i="26"/>
  <c r="AG190" i="26"/>
  <c r="AG191" i="26"/>
  <c r="AG192" i="26"/>
  <c r="AG193" i="26"/>
  <c r="AG194" i="26"/>
  <c r="AG195" i="26"/>
  <c r="AG196" i="26"/>
  <c r="BA196" i="26"/>
  <c r="BB196" i="26"/>
  <c r="BC196" i="26"/>
  <c r="BD196" i="26"/>
  <c r="G196" i="26"/>
  <c r="H196" i="26"/>
  <c r="I196" i="26"/>
  <c r="J196" i="26"/>
  <c r="K196" i="26"/>
  <c r="L196" i="26"/>
  <c r="M196" i="26"/>
  <c r="N196" i="26"/>
  <c r="Q196" i="26"/>
  <c r="R196" i="26"/>
  <c r="S196" i="26"/>
  <c r="T196" i="26"/>
  <c r="U196" i="26"/>
  <c r="V196" i="26"/>
  <c r="W196" i="26"/>
  <c r="X196" i="26"/>
  <c r="Y196" i="26"/>
  <c r="Z196" i="26"/>
  <c r="AA196" i="26"/>
  <c r="AB196" i="26"/>
  <c r="AC196" i="26"/>
  <c r="AD196" i="26"/>
  <c r="AU196" i="26"/>
  <c r="AW196" i="26"/>
  <c r="AX196" i="26"/>
  <c r="AY196" i="26"/>
  <c r="BE196" i="26" l="1"/>
  <c r="B73" i="21"/>
  <c r="C73" i="21"/>
  <c r="E73" i="21"/>
  <c r="G73" i="21"/>
  <c r="AD158" i="30"/>
  <c r="AE158" i="30"/>
  <c r="AF158" i="30"/>
  <c r="AG158" i="30"/>
  <c r="DL31" i="12"/>
  <c r="DL36" i="12" s="1"/>
  <c r="DL59" i="12"/>
  <c r="M73" i="11" l="1"/>
  <c r="L73" i="21"/>
  <c r="AH158" i="30"/>
  <c r="II74" i="14"/>
  <c r="II56" i="14"/>
  <c r="II38" i="14"/>
  <c r="II23" i="14"/>
  <c r="B188" i="13"/>
  <c r="C188" i="13"/>
  <c r="D188" i="13"/>
  <c r="N188" i="13"/>
  <c r="O188" i="13"/>
  <c r="P188" i="13"/>
  <c r="X188" i="13" l="1"/>
  <c r="Y188" i="13"/>
  <c r="II78" i="14"/>
  <c r="II58" i="14"/>
  <c r="IH74" i="14" l="1"/>
  <c r="IF56" i="14"/>
  <c r="DK31" i="12"/>
  <c r="DJ31" i="12"/>
  <c r="DJ36" i="12" s="1"/>
  <c r="DJ59" i="12"/>
  <c r="DK59" i="12"/>
  <c r="DK36" i="12"/>
  <c r="IF38" i="14"/>
  <c r="IG74" i="14" l="1"/>
  <c r="IH56" i="14"/>
  <c r="IG56" i="14"/>
  <c r="IH38" i="14"/>
  <c r="IH23" i="14"/>
  <c r="IG38" i="14"/>
  <c r="IG23" i="14"/>
  <c r="B187" i="13"/>
  <c r="C187" i="13"/>
  <c r="D187" i="13"/>
  <c r="N187" i="13"/>
  <c r="O187" i="13"/>
  <c r="P187" i="13"/>
  <c r="X187" i="13" l="1"/>
  <c r="Y187" i="13"/>
  <c r="IG58" i="14"/>
  <c r="IH78" i="14"/>
  <c r="IH58" i="14"/>
  <c r="IG78" i="14"/>
  <c r="DI59" i="12"/>
  <c r="DH59" i="12"/>
  <c r="DI31" i="12" l="1"/>
  <c r="DI36" i="12" s="1"/>
  <c r="IF74" i="14" l="1"/>
  <c r="IF23" i="14"/>
  <c r="B186" i="13"/>
  <c r="C186" i="13"/>
  <c r="D186" i="13"/>
  <c r="N186" i="13"/>
  <c r="O186" i="13"/>
  <c r="P186" i="13"/>
  <c r="G194" i="26"/>
  <c r="H194" i="26"/>
  <c r="I194" i="26"/>
  <c r="J194" i="26"/>
  <c r="K194" i="26"/>
  <c r="G195" i="26"/>
  <c r="H195" i="26"/>
  <c r="I195" i="26"/>
  <c r="J195" i="26"/>
  <c r="K195" i="26"/>
  <c r="AU194" i="26"/>
  <c r="AV194" i="26"/>
  <c r="AW194" i="26"/>
  <c r="AX194" i="26"/>
  <c r="AY194" i="26"/>
  <c r="AU195" i="26"/>
  <c r="AV195" i="26"/>
  <c r="AW195" i="26"/>
  <c r="AX195" i="26"/>
  <c r="AY195" i="26"/>
  <c r="AK194" i="26"/>
  <c r="AL194" i="26"/>
  <c r="AM194" i="26"/>
  <c r="AN194" i="26"/>
  <c r="AO194" i="26"/>
  <c r="V194" i="26"/>
  <c r="W194" i="26"/>
  <c r="X194" i="26"/>
  <c r="Y194" i="26"/>
  <c r="Z194" i="26"/>
  <c r="V195" i="26"/>
  <c r="W195" i="26"/>
  <c r="X195" i="26"/>
  <c r="Y195" i="26"/>
  <c r="Z195" i="26"/>
  <c r="Q194" i="26"/>
  <c r="R194" i="26"/>
  <c r="S194" i="26"/>
  <c r="T194" i="26"/>
  <c r="U194" i="26"/>
  <c r="Q195" i="26"/>
  <c r="R195" i="26"/>
  <c r="S195" i="26"/>
  <c r="T195" i="26"/>
  <c r="U195" i="26"/>
  <c r="L194" i="26"/>
  <c r="M194" i="26"/>
  <c r="N194" i="26"/>
  <c r="L195" i="26"/>
  <c r="M195" i="26"/>
  <c r="N195" i="26"/>
  <c r="AA194" i="26"/>
  <c r="AB194" i="26"/>
  <c r="AC194" i="26"/>
  <c r="AD194" i="26"/>
  <c r="AA195" i="26"/>
  <c r="AB195" i="26"/>
  <c r="AC195" i="26"/>
  <c r="AD195" i="26"/>
  <c r="B72" i="21"/>
  <c r="C72" i="21"/>
  <c r="E72" i="21"/>
  <c r="G72" i="21"/>
  <c r="AD157" i="30"/>
  <c r="AE157" i="30"/>
  <c r="AF157" i="30"/>
  <c r="AG157" i="30"/>
  <c r="AE156" i="30"/>
  <c r="ID23" i="14"/>
  <c r="B184" i="13"/>
  <c r="C184" i="13"/>
  <c r="D184" i="13"/>
  <c r="N184" i="13"/>
  <c r="O184" i="13"/>
  <c r="P184" i="13"/>
  <c r="L72" i="11"/>
  <c r="DG31" i="12"/>
  <c r="DG36" i="12" s="1"/>
  <c r="DH31" i="12"/>
  <c r="DH36" i="12" s="1"/>
  <c r="DG59" i="12"/>
  <c r="IE56" i="14"/>
  <c r="ID74" i="14"/>
  <c r="IE74" i="14"/>
  <c r="ID38" i="14"/>
  <c r="ID58" i="14" s="1"/>
  <c r="IE38" i="14"/>
  <c r="IE23" i="14"/>
  <c r="B185" i="13"/>
  <c r="C185" i="13"/>
  <c r="D185" i="13"/>
  <c r="N185" i="13"/>
  <c r="O185" i="13"/>
  <c r="P185" i="13"/>
  <c r="B71" i="21"/>
  <c r="G193" i="26"/>
  <c r="B183" i="13"/>
  <c r="C183" i="13"/>
  <c r="D183" i="13"/>
  <c r="N183" i="13"/>
  <c r="O183" i="13"/>
  <c r="P183" i="13"/>
  <c r="Q68" i="33"/>
  <c r="Q52" i="33"/>
  <c r="Q24" i="33"/>
  <c r="AD156" i="30"/>
  <c r="AF156" i="30"/>
  <c r="AG156" i="30"/>
  <c r="C71" i="21"/>
  <c r="D71" i="21"/>
  <c r="E71" i="21"/>
  <c r="G71" i="21"/>
  <c r="L71" i="11"/>
  <c r="DE31" i="12"/>
  <c r="DE36" i="12" s="1"/>
  <c r="DF31" i="12"/>
  <c r="DF36" i="12" s="1"/>
  <c r="DE59" i="12"/>
  <c r="DF59" i="12"/>
  <c r="IB23" i="14"/>
  <c r="IC23" i="14"/>
  <c r="IB38" i="14"/>
  <c r="IB58" i="14" s="1"/>
  <c r="IC38" i="14"/>
  <c r="IC56" i="14"/>
  <c r="IB74" i="14"/>
  <c r="IC74" i="14"/>
  <c r="B182" i="13"/>
  <c r="C182" i="13"/>
  <c r="D182" i="13"/>
  <c r="N182" i="13"/>
  <c r="O182" i="13"/>
  <c r="P182" i="13"/>
  <c r="AY193" i="26"/>
  <c r="AX193" i="26"/>
  <c r="AW193" i="26"/>
  <c r="AV193" i="26"/>
  <c r="AU193" i="26"/>
  <c r="AO193" i="26"/>
  <c r="AN193" i="26"/>
  <c r="AM193" i="26"/>
  <c r="AL193" i="26"/>
  <c r="AK193" i="26"/>
  <c r="AD193" i="26"/>
  <c r="AC193" i="26"/>
  <c r="AB193" i="26"/>
  <c r="AA193" i="26"/>
  <c r="Z193" i="26"/>
  <c r="Y193" i="26"/>
  <c r="X193" i="26"/>
  <c r="W193" i="26"/>
  <c r="V193" i="26"/>
  <c r="U193" i="26"/>
  <c r="T193" i="26"/>
  <c r="S193" i="26"/>
  <c r="R193" i="26"/>
  <c r="Q193" i="26"/>
  <c r="N193" i="26"/>
  <c r="M193" i="26"/>
  <c r="L193" i="26"/>
  <c r="K193" i="26"/>
  <c r="J193" i="26"/>
  <c r="I193" i="26"/>
  <c r="H193" i="26"/>
  <c r="G70" i="21"/>
  <c r="AD155" i="30"/>
  <c r="AE155" i="30"/>
  <c r="AF155" i="30"/>
  <c r="AG155" i="30"/>
  <c r="DD31" i="12"/>
  <c r="DD36" i="12" s="1"/>
  <c r="DD59" i="12"/>
  <c r="IA74" i="14"/>
  <c r="HN56" i="14"/>
  <c r="HO56" i="14"/>
  <c r="HO58" i="14" s="1"/>
  <c r="HP56" i="14"/>
  <c r="HQ56" i="14"/>
  <c r="HR56" i="14"/>
  <c r="HS56" i="14"/>
  <c r="HT56" i="14"/>
  <c r="HU56" i="14"/>
  <c r="HV56" i="14"/>
  <c r="HW56" i="14"/>
  <c r="HW58" i="14" s="1"/>
  <c r="HX56" i="14"/>
  <c r="HZ56" i="14"/>
  <c r="IA56" i="14"/>
  <c r="HY56" i="14"/>
  <c r="IA38" i="14"/>
  <c r="IA23" i="14"/>
  <c r="HF23" i="14"/>
  <c r="HF38" i="14"/>
  <c r="HF56" i="14"/>
  <c r="HF74" i="14"/>
  <c r="HG23" i="14"/>
  <c r="HG38" i="14"/>
  <c r="HG56" i="14"/>
  <c r="HG74" i="14"/>
  <c r="B181" i="13"/>
  <c r="C181" i="13"/>
  <c r="D181" i="13"/>
  <c r="N181" i="13"/>
  <c r="O181" i="13"/>
  <c r="P181" i="13"/>
  <c r="L70" i="11"/>
  <c r="B70" i="21"/>
  <c r="C70" i="21"/>
  <c r="D70" i="21"/>
  <c r="E70" i="21"/>
  <c r="DC31" i="12"/>
  <c r="DC36" i="12" s="1"/>
  <c r="DC59" i="12"/>
  <c r="HZ23" i="14"/>
  <c r="HZ38" i="14"/>
  <c r="HZ74" i="14"/>
  <c r="B180" i="13"/>
  <c r="C180" i="13"/>
  <c r="D180" i="13"/>
  <c r="N180" i="13"/>
  <c r="O180" i="13"/>
  <c r="P180" i="13"/>
  <c r="AY192" i="26"/>
  <c r="AX192" i="26"/>
  <c r="AW192" i="26"/>
  <c r="AV192" i="26"/>
  <c r="AU192" i="26"/>
  <c r="AO192" i="26"/>
  <c r="AN192" i="26"/>
  <c r="AM192" i="26"/>
  <c r="AL192" i="26"/>
  <c r="AK192" i="26"/>
  <c r="AD192" i="26"/>
  <c r="AC192" i="26"/>
  <c r="AB192" i="26"/>
  <c r="AA192" i="26"/>
  <c r="Z192" i="26"/>
  <c r="Y192" i="26"/>
  <c r="X192" i="26"/>
  <c r="W192" i="26"/>
  <c r="V192" i="26"/>
  <c r="U192" i="26"/>
  <c r="T192" i="26"/>
  <c r="S192" i="26"/>
  <c r="R192" i="26"/>
  <c r="Q192" i="26"/>
  <c r="N192" i="26"/>
  <c r="M192" i="26"/>
  <c r="L192" i="26"/>
  <c r="K192" i="26"/>
  <c r="J192" i="26"/>
  <c r="I192" i="26"/>
  <c r="H192" i="26"/>
  <c r="G192" i="26"/>
  <c r="DB59" i="12"/>
  <c r="DA31" i="12"/>
  <c r="DA36" i="12" s="1"/>
  <c r="DB31" i="12"/>
  <c r="DB36" i="12" s="1"/>
  <c r="DA59" i="12"/>
  <c r="HX74" i="14"/>
  <c r="HY74" i="14"/>
  <c r="HX38" i="14"/>
  <c r="HY38" i="14"/>
  <c r="HY58" i="14" s="1"/>
  <c r="HX23" i="14"/>
  <c r="HY23" i="14"/>
  <c r="B178" i="13"/>
  <c r="C178" i="13"/>
  <c r="D178" i="13"/>
  <c r="B179" i="13"/>
  <c r="C179" i="13"/>
  <c r="D179" i="13"/>
  <c r="N178" i="13"/>
  <c r="O178" i="13"/>
  <c r="P178" i="13"/>
  <c r="N179" i="13"/>
  <c r="O179" i="13"/>
  <c r="P179" i="13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G154" i="30"/>
  <c r="AF154" i="30"/>
  <c r="AE154" i="30"/>
  <c r="AD154" i="30"/>
  <c r="AG153" i="30"/>
  <c r="AF153" i="30"/>
  <c r="AE153" i="30"/>
  <c r="AD153" i="30"/>
  <c r="AG152" i="30"/>
  <c r="AF152" i="30"/>
  <c r="AE152" i="30"/>
  <c r="AD152" i="30"/>
  <c r="AG151" i="30"/>
  <c r="AF151" i="30"/>
  <c r="AE151" i="30"/>
  <c r="AD151" i="30"/>
  <c r="AG150" i="30"/>
  <c r="AF150" i="30"/>
  <c r="AE150" i="30"/>
  <c r="AD150" i="30"/>
  <c r="AG149" i="30"/>
  <c r="AF149" i="30"/>
  <c r="AE149" i="30"/>
  <c r="AD149" i="30"/>
  <c r="AG148" i="30"/>
  <c r="AF148" i="30"/>
  <c r="AE148" i="30"/>
  <c r="AD148" i="30"/>
  <c r="AG147" i="30"/>
  <c r="AF147" i="30"/>
  <c r="AE147" i="30"/>
  <c r="AD147" i="30"/>
  <c r="AG146" i="30"/>
  <c r="AF146" i="30"/>
  <c r="AE146" i="30"/>
  <c r="AD146" i="30"/>
  <c r="AG145" i="30"/>
  <c r="AF145" i="30"/>
  <c r="AE145" i="30"/>
  <c r="AD145" i="30"/>
  <c r="AG144" i="30"/>
  <c r="AF144" i="30"/>
  <c r="AE144" i="30"/>
  <c r="AD144" i="30"/>
  <c r="AG143" i="30"/>
  <c r="AF143" i="30"/>
  <c r="AE143" i="30"/>
  <c r="AD143" i="30"/>
  <c r="AG142" i="30"/>
  <c r="AF142" i="30"/>
  <c r="AE142" i="30"/>
  <c r="AD142" i="30"/>
  <c r="AG141" i="30"/>
  <c r="AF141" i="30"/>
  <c r="AE141" i="30"/>
  <c r="AD141" i="30"/>
  <c r="AG140" i="30"/>
  <c r="AF140" i="30"/>
  <c r="AE140" i="30"/>
  <c r="AD140" i="30"/>
  <c r="AG139" i="30"/>
  <c r="AF139" i="30"/>
  <c r="AE139" i="30"/>
  <c r="AD139" i="30"/>
  <c r="AG138" i="30"/>
  <c r="AF138" i="30"/>
  <c r="AE138" i="30"/>
  <c r="AD138" i="30"/>
  <c r="AG137" i="30"/>
  <c r="AF137" i="30"/>
  <c r="AE137" i="30"/>
  <c r="AD137" i="30"/>
  <c r="AG136" i="30"/>
  <c r="AF136" i="30"/>
  <c r="AE136" i="30"/>
  <c r="AD136" i="30"/>
  <c r="AG135" i="30"/>
  <c r="AF135" i="30"/>
  <c r="AE135" i="30"/>
  <c r="AD135" i="30"/>
  <c r="AG134" i="30"/>
  <c r="AF134" i="30"/>
  <c r="AE134" i="30"/>
  <c r="AD134" i="30"/>
  <c r="AG133" i="30"/>
  <c r="AF133" i="30"/>
  <c r="AE133" i="30"/>
  <c r="AD133" i="30"/>
  <c r="AG132" i="30"/>
  <c r="AF132" i="30"/>
  <c r="AE132" i="30"/>
  <c r="AD132" i="30"/>
  <c r="AG131" i="30"/>
  <c r="AF131" i="30"/>
  <c r="AE131" i="30"/>
  <c r="AD131" i="30"/>
  <c r="AH130" i="30"/>
  <c r="AH129" i="30"/>
  <c r="AE128" i="30"/>
  <c r="AH128" i="30" s="1"/>
  <c r="AE127" i="30"/>
  <c r="AH127" i="30" s="1"/>
  <c r="AE126" i="30"/>
  <c r="AH126" i="30" s="1"/>
  <c r="AE125" i="30"/>
  <c r="AH125" i="30" s="1"/>
  <c r="AE124" i="30"/>
  <c r="AH124" i="30" s="1"/>
  <c r="AE123" i="30"/>
  <c r="AH123" i="30" s="1"/>
  <c r="AE122" i="30"/>
  <c r="AH122" i="30" s="1"/>
  <c r="AE121" i="30"/>
  <c r="AH121" i="30" s="1"/>
  <c r="AE120" i="30"/>
  <c r="AH120" i="30" s="1"/>
  <c r="AE119" i="30"/>
  <c r="AH119" i="30" s="1"/>
  <c r="AE118" i="30"/>
  <c r="AH118" i="30" s="1"/>
  <c r="AE117" i="30"/>
  <c r="AH117" i="30" s="1"/>
  <c r="AE116" i="30"/>
  <c r="AH116" i="30" s="1"/>
  <c r="AE115" i="30"/>
  <c r="AH115" i="30" s="1"/>
  <c r="AE114" i="30"/>
  <c r="AH114" i="30" s="1"/>
  <c r="AE113" i="30"/>
  <c r="AH113" i="30" s="1"/>
  <c r="AE112" i="30"/>
  <c r="AH112" i="30" s="1"/>
  <c r="AE111" i="30"/>
  <c r="AH111" i="30" s="1"/>
  <c r="AE110" i="30"/>
  <c r="AH110" i="30" s="1"/>
  <c r="AE109" i="30"/>
  <c r="AH109" i="30" s="1"/>
  <c r="AE108" i="30"/>
  <c r="AH108" i="30" s="1"/>
  <c r="AE107" i="30"/>
  <c r="AH107" i="30" s="1"/>
  <c r="AE106" i="30"/>
  <c r="AH106" i="30" s="1"/>
  <c r="AE105" i="30"/>
  <c r="AH105" i="30" s="1"/>
  <c r="AE104" i="30"/>
  <c r="AH104" i="30" s="1"/>
  <c r="AE103" i="30"/>
  <c r="AH103" i="30" s="1"/>
  <c r="AE102" i="30"/>
  <c r="AH102" i="30" s="1"/>
  <c r="AE101" i="30"/>
  <c r="AH101" i="30" s="1"/>
  <c r="AE100" i="30"/>
  <c r="AH100" i="30" s="1"/>
  <c r="AE99" i="30"/>
  <c r="AH99" i="30" s="1"/>
  <c r="AE98" i="30"/>
  <c r="AH98" i="30" s="1"/>
  <c r="AE97" i="30"/>
  <c r="AH97" i="30" s="1"/>
  <c r="AE96" i="30"/>
  <c r="AH96" i="30" s="1"/>
  <c r="AE95" i="30"/>
  <c r="AH95" i="30" s="1"/>
  <c r="AE94" i="30"/>
  <c r="AH94" i="30" s="1"/>
  <c r="AE93" i="30"/>
  <c r="AH93" i="30" s="1"/>
  <c r="AE92" i="30"/>
  <c r="AH92" i="30" s="1"/>
  <c r="AE91" i="30"/>
  <c r="AH91" i="30" s="1"/>
  <c r="AE90" i="30"/>
  <c r="AH90" i="30" s="1"/>
  <c r="AE89" i="30"/>
  <c r="AH89" i="30" s="1"/>
  <c r="AE88" i="30"/>
  <c r="AH88" i="30" s="1"/>
  <c r="AE87" i="30"/>
  <c r="AH87" i="30" s="1"/>
  <c r="AE86" i="30"/>
  <c r="AH86" i="30" s="1"/>
  <c r="AE85" i="30"/>
  <c r="AH85" i="30" s="1"/>
  <c r="AE84" i="30"/>
  <c r="AH84" i="30" s="1"/>
  <c r="AE83" i="30"/>
  <c r="AH83" i="30" s="1"/>
  <c r="AE82" i="30"/>
  <c r="AH82" i="30" s="1"/>
  <c r="AE81" i="30"/>
  <c r="AH81" i="30" s="1"/>
  <c r="AE80" i="30"/>
  <c r="AH80" i="30" s="1"/>
  <c r="AE79" i="30"/>
  <c r="AH79" i="30" s="1"/>
  <c r="AE78" i="30"/>
  <c r="AH78" i="30" s="1"/>
  <c r="AE77" i="30"/>
  <c r="AH77" i="30" s="1"/>
  <c r="AE76" i="30"/>
  <c r="AH76" i="30" s="1"/>
  <c r="AE75" i="30"/>
  <c r="AH75" i="30" s="1"/>
  <c r="AE74" i="30"/>
  <c r="AH74" i="30" s="1"/>
  <c r="AE73" i="30"/>
  <c r="AH73" i="30" s="1"/>
  <c r="AE72" i="30"/>
  <c r="AH72" i="30" s="1"/>
  <c r="AE71" i="30"/>
  <c r="AH71" i="30" s="1"/>
  <c r="AE70" i="30"/>
  <c r="AH70" i="30" s="1"/>
  <c r="AE69" i="30"/>
  <c r="AH69" i="30" s="1"/>
  <c r="AE68" i="30"/>
  <c r="AH68" i="30" s="1"/>
  <c r="AE67" i="30"/>
  <c r="AH67" i="30" s="1"/>
  <c r="AE66" i="30"/>
  <c r="AH66" i="30" s="1"/>
  <c r="AE65" i="30"/>
  <c r="AH65" i="30" s="1"/>
  <c r="AE64" i="30"/>
  <c r="AH64" i="30" s="1"/>
  <c r="AE63" i="30"/>
  <c r="AH63" i="30" s="1"/>
  <c r="AE62" i="30"/>
  <c r="AH62" i="30" s="1"/>
  <c r="AE61" i="30"/>
  <c r="AH61" i="30" s="1"/>
  <c r="AE60" i="30"/>
  <c r="AH60" i="30" s="1"/>
  <c r="AE59" i="30"/>
  <c r="AH59" i="30" s="1"/>
  <c r="AE58" i="30"/>
  <c r="AH58" i="30" s="1"/>
  <c r="AE57" i="30"/>
  <c r="AH57" i="30" s="1"/>
  <c r="AE56" i="30"/>
  <c r="AH56" i="30" s="1"/>
  <c r="AE55" i="30"/>
  <c r="AH55" i="30" s="1"/>
  <c r="AE54" i="30"/>
  <c r="AH54" i="30" s="1"/>
  <c r="AE53" i="30"/>
  <c r="AH53" i="30" s="1"/>
  <c r="AE52" i="30"/>
  <c r="AH52" i="30" s="1"/>
  <c r="AE51" i="30"/>
  <c r="AH51" i="30" s="1"/>
  <c r="AE50" i="30"/>
  <c r="AH50" i="30" s="1"/>
  <c r="AE49" i="30"/>
  <c r="AH49" i="30" s="1"/>
  <c r="AE48" i="30"/>
  <c r="AH48" i="30" s="1"/>
  <c r="AE47" i="30"/>
  <c r="AH47" i="30" s="1"/>
  <c r="AE46" i="30"/>
  <c r="AH46" i="30" s="1"/>
  <c r="AE45" i="30"/>
  <c r="AH45" i="30" s="1"/>
  <c r="AE44" i="30"/>
  <c r="AH44" i="30" s="1"/>
  <c r="AE43" i="30"/>
  <c r="AH43" i="30" s="1"/>
  <c r="AE42" i="30"/>
  <c r="AH42" i="30" s="1"/>
  <c r="AE41" i="30"/>
  <c r="AH41" i="30" s="1"/>
  <c r="AE40" i="30"/>
  <c r="AH40" i="30" s="1"/>
  <c r="AE39" i="30"/>
  <c r="AH39" i="30" s="1"/>
  <c r="AE38" i="30"/>
  <c r="AH38" i="30" s="1"/>
  <c r="AE37" i="30"/>
  <c r="AH37" i="30" s="1"/>
  <c r="AE36" i="30"/>
  <c r="AH36" i="30" s="1"/>
  <c r="AE35" i="30"/>
  <c r="AH35" i="30" s="1"/>
  <c r="AE34" i="30"/>
  <c r="AH34" i="30" s="1"/>
  <c r="AE33" i="30"/>
  <c r="AH33" i="30" s="1"/>
  <c r="AE32" i="30"/>
  <c r="AH32" i="30" s="1"/>
  <c r="AE31" i="30"/>
  <c r="AH31" i="30" s="1"/>
  <c r="AE30" i="30"/>
  <c r="AH30" i="30" s="1"/>
  <c r="AE29" i="30"/>
  <c r="AH29" i="30" s="1"/>
  <c r="AE28" i="30"/>
  <c r="AH28" i="30" s="1"/>
  <c r="AE27" i="30"/>
  <c r="AH27" i="30" s="1"/>
  <c r="AE26" i="30"/>
  <c r="AH26" i="30" s="1"/>
  <c r="AE25" i="30"/>
  <c r="AH25" i="30" s="1"/>
  <c r="AE24" i="30"/>
  <c r="AH24" i="30" s="1"/>
  <c r="AE23" i="30"/>
  <c r="AH23" i="30" s="1"/>
  <c r="AE22" i="30"/>
  <c r="AH22" i="30" s="1"/>
  <c r="AE21" i="30"/>
  <c r="AH21" i="30" s="1"/>
  <c r="AE20" i="30"/>
  <c r="AH20" i="30" s="1"/>
  <c r="AE19" i="30"/>
  <c r="AH19" i="30" s="1"/>
  <c r="AE18" i="30"/>
  <c r="AH18" i="30" s="1"/>
  <c r="AE17" i="30"/>
  <c r="AH17" i="30" s="1"/>
  <c r="AE16" i="30"/>
  <c r="AH16" i="30" s="1"/>
  <c r="AE15" i="30"/>
  <c r="AH15" i="30" s="1"/>
  <c r="AE14" i="30"/>
  <c r="AH14" i="30" s="1"/>
  <c r="AE13" i="30"/>
  <c r="AH13" i="30" s="1"/>
  <c r="AE12" i="30"/>
  <c r="AH12" i="30" s="1"/>
  <c r="AE11" i="30"/>
  <c r="AH11" i="30" s="1"/>
  <c r="AE10" i="30"/>
  <c r="AH10" i="30" s="1"/>
  <c r="AE9" i="30"/>
  <c r="AH9" i="30" s="1"/>
  <c r="G69" i="21"/>
  <c r="E69" i="21"/>
  <c r="D69" i="21"/>
  <c r="C69" i="21"/>
  <c r="B69" i="21"/>
  <c r="G68" i="21"/>
  <c r="E68" i="21"/>
  <c r="D68" i="21"/>
  <c r="C68" i="21"/>
  <c r="B68" i="21"/>
  <c r="G67" i="21"/>
  <c r="F67" i="21"/>
  <c r="E67" i="21"/>
  <c r="D67" i="21"/>
  <c r="C67" i="21"/>
  <c r="B67" i="21"/>
  <c r="G66" i="21"/>
  <c r="F66" i="21"/>
  <c r="E66" i="21"/>
  <c r="D66" i="21"/>
  <c r="C66" i="21"/>
  <c r="B66" i="21"/>
  <c r="G65" i="21"/>
  <c r="F65" i="21"/>
  <c r="E65" i="21"/>
  <c r="D65" i="21"/>
  <c r="C65" i="21"/>
  <c r="B65" i="21"/>
  <c r="G64" i="21"/>
  <c r="F64" i="21"/>
  <c r="E64" i="21"/>
  <c r="D64" i="21"/>
  <c r="C64" i="21"/>
  <c r="B64" i="21"/>
  <c r="G63" i="21"/>
  <c r="F63" i="21"/>
  <c r="E63" i="21"/>
  <c r="D63" i="21"/>
  <c r="C63" i="21"/>
  <c r="B63" i="21"/>
  <c r="G62" i="21"/>
  <c r="F62" i="21"/>
  <c r="E62" i="21"/>
  <c r="D62" i="21"/>
  <c r="C62" i="21"/>
  <c r="B62" i="21"/>
  <c r="G61" i="21"/>
  <c r="F61" i="21"/>
  <c r="E61" i="21"/>
  <c r="D61" i="21"/>
  <c r="C61" i="21"/>
  <c r="B61" i="21"/>
  <c r="G60" i="21"/>
  <c r="F60" i="21"/>
  <c r="E60" i="21"/>
  <c r="D60" i="21"/>
  <c r="C60" i="21"/>
  <c r="B60" i="21"/>
  <c r="L59" i="21"/>
  <c r="L19" i="21"/>
  <c r="M19" i="11" s="1"/>
  <c r="L18" i="21"/>
  <c r="L17" i="21"/>
  <c r="M17" i="11" s="1"/>
  <c r="L16" i="21"/>
  <c r="M16" i="11" s="1"/>
  <c r="L15" i="21"/>
  <c r="L14" i="21"/>
  <c r="L13" i="21"/>
  <c r="M13" i="11" s="1"/>
  <c r="L12" i="21"/>
  <c r="M12" i="11" s="1"/>
  <c r="L11" i="21"/>
  <c r="M11" i="11" s="1"/>
  <c r="L69" i="11"/>
  <c r="L68" i="11"/>
  <c r="L67" i="11"/>
  <c r="L66" i="11"/>
  <c r="L65" i="11"/>
  <c r="L64" i="11"/>
  <c r="L63" i="11"/>
  <c r="L62" i="11"/>
  <c r="L61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L19" i="11"/>
  <c r="M18" i="11"/>
  <c r="L18" i="11"/>
  <c r="L17" i="11"/>
  <c r="L16" i="11"/>
  <c r="M15" i="11"/>
  <c r="L15" i="11"/>
  <c r="M14" i="11"/>
  <c r="L14" i="11"/>
  <c r="L13" i="11"/>
  <c r="L12" i="11"/>
  <c r="L11" i="11"/>
  <c r="CZ59" i="12"/>
  <c r="CY59" i="12"/>
  <c r="CX59" i="12"/>
  <c r="CW59" i="12"/>
  <c r="CV59" i="12"/>
  <c r="CU59" i="12"/>
  <c r="CT59" i="12"/>
  <c r="CS59" i="12"/>
  <c r="CR59" i="12"/>
  <c r="CQ59" i="12"/>
  <c r="CP59" i="12"/>
  <c r="CO59" i="12"/>
  <c r="CN59" i="12"/>
  <c r="CM59" i="12"/>
  <c r="CL59" i="12"/>
  <c r="CK59" i="12"/>
  <c r="CJ59" i="12"/>
  <c r="CI59" i="12"/>
  <c r="CH59" i="12"/>
  <c r="CG59" i="12"/>
  <c r="CF59" i="12"/>
  <c r="CE59" i="12"/>
  <c r="CD59" i="12"/>
  <c r="CC59" i="12"/>
  <c r="CB59" i="12"/>
  <c r="CA59" i="12"/>
  <c r="BZ59" i="12"/>
  <c r="BY59" i="12"/>
  <c r="CN36" i="12"/>
  <c r="CM36" i="12"/>
  <c r="CL36" i="12"/>
  <c r="CK36" i="12"/>
  <c r="CJ36" i="12"/>
  <c r="CI36" i="12"/>
  <c r="CH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O36" i="12"/>
  <c r="AN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CZ31" i="12"/>
  <c r="CZ36" i="12" s="1"/>
  <c r="CY31" i="12"/>
  <c r="CY36" i="12" s="1"/>
  <c r="CX31" i="12"/>
  <c r="CX36" i="12" s="1"/>
  <c r="CW31" i="12"/>
  <c r="CW36" i="12" s="1"/>
  <c r="CV31" i="12"/>
  <c r="CV36" i="12" s="1"/>
  <c r="CU31" i="12"/>
  <c r="CU36" i="12" s="1"/>
  <c r="CT31" i="12"/>
  <c r="CT36" i="12" s="1"/>
  <c r="CS31" i="12"/>
  <c r="CS36" i="12" s="1"/>
  <c r="CR31" i="12"/>
  <c r="CR36" i="12" s="1"/>
  <c r="CQ31" i="12"/>
  <c r="CQ36" i="12" s="1"/>
  <c r="CP31" i="12"/>
  <c r="CP36" i="12" s="1"/>
  <c r="CO31" i="12"/>
  <c r="CO36" i="12" s="1"/>
  <c r="CG31" i="12"/>
  <c r="CG36" i="12" s="1"/>
  <c r="AQ31" i="12"/>
  <c r="AQ36" i="12" s="1"/>
  <c r="AP31" i="12"/>
  <c r="AP36" i="12" s="1"/>
  <c r="AM31" i="12"/>
  <c r="AM36" i="12" s="1"/>
  <c r="HW74" i="14"/>
  <c r="HV74" i="14"/>
  <c r="HU74" i="14"/>
  <c r="HT74" i="14"/>
  <c r="HS74" i="14"/>
  <c r="HR74" i="14"/>
  <c r="HQ74" i="14"/>
  <c r="HP74" i="14"/>
  <c r="HO74" i="14"/>
  <c r="HN74" i="14"/>
  <c r="HM74" i="14"/>
  <c r="HL74" i="14"/>
  <c r="HK74" i="14"/>
  <c r="HJ74" i="14"/>
  <c r="HI74" i="14"/>
  <c r="HH74" i="14"/>
  <c r="HE74" i="14"/>
  <c r="HD74" i="14"/>
  <c r="HC74" i="14"/>
  <c r="HB74" i="14"/>
  <c r="HA74" i="14"/>
  <c r="GZ74" i="14"/>
  <c r="GY74" i="14"/>
  <c r="GX74" i="14"/>
  <c r="GW74" i="14"/>
  <c r="GV74" i="14"/>
  <c r="HM56" i="14"/>
  <c r="HL56" i="14"/>
  <c r="HK56" i="14"/>
  <c r="HJ56" i="14"/>
  <c r="HI56" i="14"/>
  <c r="HH56" i="14"/>
  <c r="HE56" i="14"/>
  <c r="HD56" i="14"/>
  <c r="HC56" i="14"/>
  <c r="HB56" i="14"/>
  <c r="HA56" i="14"/>
  <c r="GZ56" i="14"/>
  <c r="GY56" i="14"/>
  <c r="GX56" i="14"/>
  <c r="GW56" i="14"/>
  <c r="GV56" i="14"/>
  <c r="GU56" i="14"/>
  <c r="GT56" i="14"/>
  <c r="GS56" i="14"/>
  <c r="GS58" i="14" s="1"/>
  <c r="GR56" i="14"/>
  <c r="GQ56" i="14"/>
  <c r="GP56" i="14"/>
  <c r="GO56" i="14"/>
  <c r="GN56" i="14"/>
  <c r="GM56" i="14"/>
  <c r="GL56" i="14"/>
  <c r="GK56" i="14"/>
  <c r="GJ56" i="14"/>
  <c r="GI56" i="14"/>
  <c r="GH56" i="14"/>
  <c r="GG56" i="14"/>
  <c r="GF56" i="14"/>
  <c r="GE56" i="14"/>
  <c r="GD56" i="14"/>
  <c r="GC56" i="14"/>
  <c r="GB56" i="14"/>
  <c r="GA56" i="14"/>
  <c r="FZ56" i="14"/>
  <c r="FY56" i="14"/>
  <c r="FX56" i="14"/>
  <c r="FW56" i="14"/>
  <c r="FV56" i="14"/>
  <c r="FU56" i="14"/>
  <c r="FT56" i="14"/>
  <c r="FS56" i="14"/>
  <c r="FR56" i="14"/>
  <c r="FQ56" i="14"/>
  <c r="FP56" i="14"/>
  <c r="FO56" i="14"/>
  <c r="FN56" i="14"/>
  <c r="FM56" i="14"/>
  <c r="FM58" i="14" s="1"/>
  <c r="FL56" i="14"/>
  <c r="FK56" i="14"/>
  <c r="FJ56" i="14"/>
  <c r="FI56" i="14"/>
  <c r="FH56" i="14"/>
  <c r="FG56" i="14"/>
  <c r="FF56" i="14"/>
  <c r="FE56" i="14"/>
  <c r="FD56" i="14"/>
  <c r="FC56" i="14"/>
  <c r="FB56" i="14"/>
  <c r="FA56" i="14"/>
  <c r="EZ56" i="14"/>
  <c r="EY56" i="14"/>
  <c r="EX56" i="14"/>
  <c r="HW38" i="14"/>
  <c r="HV38" i="14"/>
  <c r="HV58" i="14" s="1"/>
  <c r="HU38" i="14"/>
  <c r="HT38" i="14"/>
  <c r="HS38" i="14"/>
  <c r="HS58" i="14" s="1"/>
  <c r="HR38" i="14"/>
  <c r="HQ38" i="14"/>
  <c r="HP38" i="14"/>
  <c r="HP58" i="14" s="1"/>
  <c r="HO38" i="14"/>
  <c r="HN38" i="14"/>
  <c r="HM38" i="14"/>
  <c r="HL38" i="14"/>
  <c r="HK38" i="14"/>
  <c r="HJ38" i="14"/>
  <c r="HI38" i="14"/>
  <c r="HI58" i="14" s="1"/>
  <c r="HH38" i="14"/>
  <c r="HH58" i="14" s="1"/>
  <c r="HE38" i="14"/>
  <c r="HD38" i="14"/>
  <c r="HC38" i="14"/>
  <c r="HB38" i="14"/>
  <c r="HA38" i="14"/>
  <c r="GZ38" i="14"/>
  <c r="GY38" i="14"/>
  <c r="GY58" i="14" s="1"/>
  <c r="GX38" i="14"/>
  <c r="GW38" i="14"/>
  <c r="GV38" i="14"/>
  <c r="GV58" i="14" s="1"/>
  <c r="GU38" i="14"/>
  <c r="GT38" i="14"/>
  <c r="GR38" i="14"/>
  <c r="GQ38" i="14"/>
  <c r="GP38" i="14"/>
  <c r="GO38" i="14"/>
  <c r="GO58" i="14" s="1"/>
  <c r="GN38" i="14"/>
  <c r="GM38" i="14"/>
  <c r="GL38" i="14"/>
  <c r="GK38" i="14"/>
  <c r="GJ38" i="14"/>
  <c r="GI38" i="14"/>
  <c r="GH38" i="14"/>
  <c r="GH58" i="14" s="1"/>
  <c r="GG38" i="14"/>
  <c r="GG58" i="14" s="1"/>
  <c r="GF38" i="14"/>
  <c r="GE38" i="14"/>
  <c r="GD38" i="14"/>
  <c r="GC38" i="14"/>
  <c r="GB38" i="14"/>
  <c r="GA38" i="14"/>
  <c r="FZ38" i="14"/>
  <c r="FY38" i="14"/>
  <c r="FY58" i="14" s="1"/>
  <c r="FX38" i="14"/>
  <c r="FW38" i="14"/>
  <c r="FV38" i="14"/>
  <c r="FU38" i="14"/>
  <c r="FT38" i="14"/>
  <c r="FS38" i="14"/>
  <c r="FR38" i="14"/>
  <c r="FQ38" i="14"/>
  <c r="FQ58" i="14" s="1"/>
  <c r="FP38" i="14"/>
  <c r="FO38" i="14"/>
  <c r="FN38" i="14"/>
  <c r="FM38" i="14"/>
  <c r="FL38" i="14"/>
  <c r="FK38" i="14"/>
  <c r="FJ38" i="14"/>
  <c r="FJ58" i="14" s="1"/>
  <c r="FI38" i="14"/>
  <c r="FI58" i="14" s="1"/>
  <c r="FH38" i="14"/>
  <c r="FG38" i="14"/>
  <c r="FF38" i="14"/>
  <c r="FE38" i="14"/>
  <c r="FD38" i="14"/>
  <c r="FC38" i="14"/>
  <c r="FB38" i="14"/>
  <c r="FB58" i="14" s="1"/>
  <c r="FA38" i="14"/>
  <c r="EZ38" i="14"/>
  <c r="EZ58" i="14" s="1"/>
  <c r="EY38" i="14"/>
  <c r="EX38" i="14"/>
  <c r="EW38" i="14"/>
  <c r="EW58" i="14" s="1"/>
  <c r="EV38" i="14"/>
  <c r="EV58" i="14" s="1"/>
  <c r="EU38" i="14"/>
  <c r="EU58" i="14" s="1"/>
  <c r="ET38" i="14"/>
  <c r="ET58" i="14" s="1"/>
  <c r="ES38" i="14"/>
  <c r="ES58" i="14" s="1"/>
  <c r="ER38" i="14"/>
  <c r="ER58" i="14" s="1"/>
  <c r="EQ38" i="14"/>
  <c r="EQ58" i="14" s="1"/>
  <c r="EP38" i="14"/>
  <c r="EO38" i="14"/>
  <c r="EN38" i="14"/>
  <c r="EN58" i="14" s="1"/>
  <c r="EM38" i="14"/>
  <c r="EM58" i="14" s="1"/>
  <c r="EL38" i="14"/>
  <c r="EL58" i="14" s="1"/>
  <c r="EK38" i="14"/>
  <c r="EJ38" i="14"/>
  <c r="EI38" i="14"/>
  <c r="EI58" i="14" s="1"/>
  <c r="EH38" i="14"/>
  <c r="EH58" i="14" s="1"/>
  <c r="EG38" i="14"/>
  <c r="EG58" i="14" s="1"/>
  <c r="EF38" i="14"/>
  <c r="EF58" i="14" s="1"/>
  <c r="EE38" i="14"/>
  <c r="ED38" i="14"/>
  <c r="ED58" i="14" s="1"/>
  <c r="EC38" i="14"/>
  <c r="EC58" i="14" s="1"/>
  <c r="EB38" i="14"/>
  <c r="EB58" i="14" s="1"/>
  <c r="EA38" i="14"/>
  <c r="EA58" i="14" s="1"/>
  <c r="DZ38" i="14"/>
  <c r="DY38" i="14"/>
  <c r="DX38" i="14"/>
  <c r="DX58" i="14" s="1"/>
  <c r="DW38" i="14"/>
  <c r="DV38" i="14"/>
  <c r="DV58" i="14" s="1"/>
  <c r="DU38" i="14"/>
  <c r="DU58" i="14" s="1"/>
  <c r="DT38" i="14"/>
  <c r="DT58" i="14" s="1"/>
  <c r="DS38" i="14"/>
  <c r="DS58" i="14" s="1"/>
  <c r="DR38" i="14"/>
  <c r="DR58" i="14" s="1"/>
  <c r="DQ38" i="14"/>
  <c r="DP38" i="14"/>
  <c r="DP58" i="14" s="1"/>
  <c r="DO38" i="14"/>
  <c r="DN38" i="14"/>
  <c r="DM38" i="14"/>
  <c r="DL38" i="14"/>
  <c r="DK38" i="14"/>
  <c r="DJ38" i="14"/>
  <c r="DI38" i="14"/>
  <c r="DH38" i="14"/>
  <c r="DG38" i="14"/>
  <c r="DF38" i="14"/>
  <c r="DE38" i="14"/>
  <c r="DD38" i="14"/>
  <c r="DC38" i="14"/>
  <c r="DB38" i="14"/>
  <c r="DA38" i="14"/>
  <c r="CZ38" i="14"/>
  <c r="CY38" i="14"/>
  <c r="CX38" i="14"/>
  <c r="CW38" i="14"/>
  <c r="CV38" i="14"/>
  <c r="CU38" i="14"/>
  <c r="CT38" i="14"/>
  <c r="CS38" i="14"/>
  <c r="CR38" i="14"/>
  <c r="CQ38" i="14"/>
  <c r="CP38" i="14"/>
  <c r="CO38" i="14"/>
  <c r="CN38" i="14"/>
  <c r="CM38" i="14"/>
  <c r="CL38" i="14"/>
  <c r="CK38" i="14"/>
  <c r="CJ38" i="14"/>
  <c r="CI38" i="14"/>
  <c r="CH38" i="14"/>
  <c r="CG38" i="14"/>
  <c r="CF38" i="14"/>
  <c r="CE38" i="14"/>
  <c r="CD38" i="14"/>
  <c r="CC38" i="14"/>
  <c r="CB38" i="14"/>
  <c r="CA38" i="14"/>
  <c r="BZ38" i="14"/>
  <c r="BY38" i="14"/>
  <c r="BX38" i="14"/>
  <c r="BW38" i="14"/>
  <c r="BV38" i="14"/>
  <c r="BU38" i="14"/>
  <c r="BT38" i="14"/>
  <c r="BS38" i="14"/>
  <c r="BR38" i="14"/>
  <c r="BQ38" i="14"/>
  <c r="BP38" i="14"/>
  <c r="BO38" i="14"/>
  <c r="BN38" i="14"/>
  <c r="BM38" i="14"/>
  <c r="BL38" i="14"/>
  <c r="BK38" i="14"/>
  <c r="BJ38" i="14"/>
  <c r="BI38" i="14"/>
  <c r="BH38" i="14"/>
  <c r="BG38" i="14"/>
  <c r="BF38" i="14"/>
  <c r="BE38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EP58" i="14"/>
  <c r="EO58" i="14"/>
  <c r="EK58" i="14"/>
  <c r="EJ58" i="14"/>
  <c r="EE58" i="14"/>
  <c r="DZ58" i="14"/>
  <c r="DY58" i="14"/>
  <c r="DW58" i="14"/>
  <c r="DQ58" i="14"/>
  <c r="DO58" i="14"/>
  <c r="FC58" i="14"/>
  <c r="FZ58" i="14"/>
  <c r="GQ58" i="14"/>
  <c r="GX58" i="14"/>
  <c r="HR58" i="14"/>
  <c r="FX58" i="14"/>
  <c r="HT58" i="14"/>
  <c r="HW23" i="14"/>
  <c r="HV23" i="14"/>
  <c r="HU23" i="14"/>
  <c r="HT23" i="14"/>
  <c r="HS23" i="14"/>
  <c r="HR23" i="14"/>
  <c r="HQ23" i="14"/>
  <c r="HP23" i="14"/>
  <c r="HO23" i="14"/>
  <c r="HN23" i="14"/>
  <c r="HM23" i="14"/>
  <c r="HL23" i="14"/>
  <c r="HK23" i="14"/>
  <c r="HJ23" i="14"/>
  <c r="HI23" i="14"/>
  <c r="HH23" i="14"/>
  <c r="HE23" i="14"/>
  <c r="HD23" i="14"/>
  <c r="HC23" i="14"/>
  <c r="HB23" i="14"/>
  <c r="HA23" i="14"/>
  <c r="GZ23" i="14"/>
  <c r="GY23" i="14"/>
  <c r="GX23" i="14"/>
  <c r="GW23" i="14"/>
  <c r="GV23" i="14"/>
  <c r="GU23" i="14"/>
  <c r="GT23" i="14"/>
  <c r="DE23" i="14"/>
  <c r="DC23" i="14"/>
  <c r="DB23" i="14"/>
  <c r="DA23" i="14"/>
  <c r="CZ23" i="14"/>
  <c r="CW23" i="14"/>
  <c r="CV23" i="14"/>
  <c r="CR23" i="14"/>
  <c r="CQ23" i="14"/>
  <c r="CP23" i="14"/>
  <c r="CO23" i="14"/>
  <c r="CN23" i="14"/>
  <c r="CM23" i="14"/>
  <c r="CI23" i="14"/>
  <c r="CC23" i="14"/>
  <c r="CB23" i="14"/>
  <c r="CA23" i="14"/>
  <c r="BZ23" i="14"/>
  <c r="BY23" i="14"/>
  <c r="BX23" i="14"/>
  <c r="BW23" i="14"/>
  <c r="BV23" i="14"/>
  <c r="BU23" i="14"/>
  <c r="BT23" i="14"/>
  <c r="BS23" i="14"/>
  <c r="AA244" i="26"/>
  <c r="AY191" i="26"/>
  <c r="AX191" i="26"/>
  <c r="AW191" i="26"/>
  <c r="AV191" i="26"/>
  <c r="AU191" i="26"/>
  <c r="AP191" i="26"/>
  <c r="AO191" i="26"/>
  <c r="AN191" i="26"/>
  <c r="AM191" i="26"/>
  <c r="AL191" i="26"/>
  <c r="AK191" i="26"/>
  <c r="AD191" i="26"/>
  <c r="AC191" i="26"/>
  <c r="AB191" i="26"/>
  <c r="AA191" i="26"/>
  <c r="Z191" i="26"/>
  <c r="Y191" i="26"/>
  <c r="X191" i="26"/>
  <c r="W191" i="26"/>
  <c r="V191" i="26"/>
  <c r="U191" i="26"/>
  <c r="T191" i="26"/>
  <c r="S191" i="26"/>
  <c r="R191" i="26"/>
  <c r="Q191" i="26"/>
  <c r="N191" i="26"/>
  <c r="M191" i="26"/>
  <c r="L191" i="26"/>
  <c r="K191" i="26"/>
  <c r="J191" i="26"/>
  <c r="I191" i="26"/>
  <c r="H191" i="26"/>
  <c r="G191" i="26"/>
  <c r="AY190" i="26"/>
  <c r="AX190" i="26"/>
  <c r="AW190" i="26"/>
  <c r="AV190" i="26"/>
  <c r="AU190" i="26"/>
  <c r="AO190" i="26"/>
  <c r="AN190" i="26"/>
  <c r="AM190" i="26"/>
  <c r="AL190" i="26"/>
  <c r="AK190" i="26"/>
  <c r="AD190" i="26"/>
  <c r="AC190" i="26"/>
  <c r="AB190" i="26"/>
  <c r="AA190" i="26"/>
  <c r="Z190" i="26"/>
  <c r="Y190" i="26"/>
  <c r="X190" i="26"/>
  <c r="W190" i="26"/>
  <c r="V190" i="26"/>
  <c r="U190" i="26"/>
  <c r="T190" i="26"/>
  <c r="S190" i="26"/>
  <c r="R190" i="26"/>
  <c r="Q190" i="26"/>
  <c r="N190" i="26"/>
  <c r="M190" i="26"/>
  <c r="L190" i="26"/>
  <c r="K190" i="26"/>
  <c r="J190" i="26"/>
  <c r="I190" i="26"/>
  <c r="H190" i="26"/>
  <c r="G190" i="26"/>
  <c r="AY189" i="26"/>
  <c r="AX189" i="26"/>
  <c r="AW189" i="26"/>
  <c r="AV189" i="26"/>
  <c r="AU189" i="26"/>
  <c r="AO189" i="26"/>
  <c r="AN189" i="26"/>
  <c r="AM189" i="26"/>
  <c r="AL189" i="26"/>
  <c r="AK189" i="26"/>
  <c r="AJ189" i="26"/>
  <c r="AI189" i="26"/>
  <c r="AH189" i="26"/>
  <c r="AG189" i="26"/>
  <c r="AF189" i="26"/>
  <c r="AD189" i="26"/>
  <c r="AC189" i="26"/>
  <c r="AB189" i="26"/>
  <c r="AA189" i="26"/>
  <c r="Z189" i="26"/>
  <c r="Y189" i="26"/>
  <c r="X189" i="26"/>
  <c r="W189" i="26"/>
  <c r="V189" i="26"/>
  <c r="U189" i="26"/>
  <c r="T189" i="26"/>
  <c r="S189" i="26"/>
  <c r="R189" i="26"/>
  <c r="Q189" i="26"/>
  <c r="N189" i="26"/>
  <c r="M189" i="26"/>
  <c r="L189" i="26"/>
  <c r="K189" i="26"/>
  <c r="J189" i="26"/>
  <c r="I189" i="26"/>
  <c r="H189" i="26"/>
  <c r="G189" i="26"/>
  <c r="AY188" i="26"/>
  <c r="AX188" i="26"/>
  <c r="AW188" i="26"/>
  <c r="AV188" i="26"/>
  <c r="AU188" i="26"/>
  <c r="AO188" i="26"/>
  <c r="AN188" i="26"/>
  <c r="AM188" i="26"/>
  <c r="AL188" i="26"/>
  <c r="AK188" i="26"/>
  <c r="AJ188" i="26"/>
  <c r="AI188" i="26"/>
  <c r="AH188" i="26"/>
  <c r="AG188" i="26"/>
  <c r="AF188" i="26"/>
  <c r="AD188" i="26"/>
  <c r="AC188" i="26"/>
  <c r="AB188" i="26"/>
  <c r="AA188" i="26"/>
  <c r="Y188" i="26"/>
  <c r="X188" i="26"/>
  <c r="W188" i="26"/>
  <c r="V188" i="26"/>
  <c r="U188" i="26"/>
  <c r="T188" i="26"/>
  <c r="S188" i="26"/>
  <c r="R188" i="26"/>
  <c r="Q188" i="26"/>
  <c r="N188" i="26"/>
  <c r="M188" i="26"/>
  <c r="L188" i="26"/>
  <c r="K188" i="26"/>
  <c r="J188" i="26"/>
  <c r="I188" i="26"/>
  <c r="H188" i="26"/>
  <c r="G188" i="26"/>
  <c r="AY187" i="26"/>
  <c r="AX187" i="26"/>
  <c r="AW187" i="26"/>
  <c r="AV187" i="26"/>
  <c r="AU187" i="26"/>
  <c r="AO187" i="26"/>
  <c r="AN187" i="26"/>
  <c r="AM187" i="26"/>
  <c r="AL187" i="26"/>
  <c r="AK187" i="26"/>
  <c r="AJ187" i="26"/>
  <c r="AI187" i="26"/>
  <c r="AH187" i="26"/>
  <c r="AG187" i="26"/>
  <c r="AF187" i="26"/>
  <c r="AD187" i="26"/>
  <c r="AC187" i="26"/>
  <c r="AB187" i="26"/>
  <c r="AA187" i="26"/>
  <c r="X187" i="26"/>
  <c r="W187" i="26"/>
  <c r="V187" i="26"/>
  <c r="U187" i="26"/>
  <c r="T187" i="26"/>
  <c r="S187" i="26"/>
  <c r="R187" i="26"/>
  <c r="Q187" i="26"/>
  <c r="N187" i="26"/>
  <c r="M187" i="26"/>
  <c r="L187" i="26"/>
  <c r="K187" i="26"/>
  <c r="J187" i="26"/>
  <c r="I187" i="26"/>
  <c r="H187" i="26"/>
  <c r="G187" i="26"/>
  <c r="AY186" i="26"/>
  <c r="AX186" i="26"/>
  <c r="AW186" i="26"/>
  <c r="AV186" i="26"/>
  <c r="AU186" i="26"/>
  <c r="AO186" i="26"/>
  <c r="AN186" i="26"/>
  <c r="AM186" i="26"/>
  <c r="AL186" i="26"/>
  <c r="AK186" i="26"/>
  <c r="AH186" i="26"/>
  <c r="AG186" i="26"/>
  <c r="AF186" i="26"/>
  <c r="AC186" i="26"/>
  <c r="AB186" i="26"/>
  <c r="AA186" i="26"/>
  <c r="X186" i="26"/>
  <c r="W186" i="26"/>
  <c r="V186" i="26"/>
  <c r="U186" i="26"/>
  <c r="T186" i="26"/>
  <c r="S186" i="26"/>
  <c r="R186" i="26"/>
  <c r="Q186" i="26"/>
  <c r="N186" i="26"/>
  <c r="M186" i="26"/>
  <c r="L186" i="26"/>
  <c r="K186" i="26"/>
  <c r="J186" i="26"/>
  <c r="I186" i="26"/>
  <c r="H186" i="26"/>
  <c r="G186" i="26"/>
  <c r="D186" i="26"/>
  <c r="C186" i="26"/>
  <c r="B186" i="26"/>
  <c r="AW185" i="26"/>
  <c r="AV185" i="26"/>
  <c r="AU185" i="26"/>
  <c r="AM185" i="26"/>
  <c r="AL185" i="26"/>
  <c r="AK185" i="26"/>
  <c r="AH185" i="26"/>
  <c r="AG185" i="26"/>
  <c r="AF185" i="26"/>
  <c r="AC185" i="26"/>
  <c r="AB185" i="26"/>
  <c r="AA185" i="26"/>
  <c r="X185" i="26"/>
  <c r="W185" i="26"/>
  <c r="V185" i="26"/>
  <c r="S185" i="26"/>
  <c r="R185" i="26"/>
  <c r="Q185" i="26"/>
  <c r="N185" i="26"/>
  <c r="M185" i="26"/>
  <c r="L185" i="26"/>
  <c r="I185" i="26"/>
  <c r="H185" i="26"/>
  <c r="G185" i="26"/>
  <c r="D185" i="26"/>
  <c r="C185" i="26"/>
  <c r="B185" i="26"/>
  <c r="AW184" i="26"/>
  <c r="AV184" i="26"/>
  <c r="AU184" i="26"/>
  <c r="AM184" i="26"/>
  <c r="AL184" i="26"/>
  <c r="AK184" i="26"/>
  <c r="AH184" i="26"/>
  <c r="AG184" i="26"/>
  <c r="AF184" i="26"/>
  <c r="AC184" i="26"/>
  <c r="AB184" i="26"/>
  <c r="AA184" i="26"/>
  <c r="X184" i="26"/>
  <c r="W184" i="26"/>
  <c r="V184" i="26"/>
  <c r="S184" i="26"/>
  <c r="R184" i="26"/>
  <c r="Q184" i="26"/>
  <c r="N184" i="26"/>
  <c r="M184" i="26"/>
  <c r="L184" i="26"/>
  <c r="I184" i="26"/>
  <c r="H184" i="26"/>
  <c r="G184" i="26"/>
  <c r="D184" i="26"/>
  <c r="C184" i="26"/>
  <c r="B184" i="26"/>
  <c r="AW183" i="26"/>
  <c r="AV183" i="26"/>
  <c r="AU183" i="26"/>
  <c r="AM183" i="26"/>
  <c r="AL183" i="26"/>
  <c r="AK183" i="26"/>
  <c r="AH183" i="26"/>
  <c r="AG183" i="26"/>
  <c r="AF183" i="26"/>
  <c r="AC183" i="26"/>
  <c r="AB183" i="26"/>
  <c r="AA183" i="26"/>
  <c r="X183" i="26"/>
  <c r="W183" i="26"/>
  <c r="V183" i="26"/>
  <c r="S183" i="26"/>
  <c r="R183" i="26"/>
  <c r="Q183" i="26"/>
  <c r="N183" i="26"/>
  <c r="M183" i="26"/>
  <c r="L183" i="26"/>
  <c r="I183" i="26"/>
  <c r="H183" i="26"/>
  <c r="G183" i="26"/>
  <c r="D183" i="26"/>
  <c r="C183" i="26"/>
  <c r="B183" i="26"/>
  <c r="AW182" i="26"/>
  <c r="AV182" i="26"/>
  <c r="AU182" i="26"/>
  <c r="AM182" i="26"/>
  <c r="AL182" i="26"/>
  <c r="AK182" i="26"/>
  <c r="AH182" i="26"/>
  <c r="AG182" i="26"/>
  <c r="AF182" i="26"/>
  <c r="AC182" i="26"/>
  <c r="AB182" i="26"/>
  <c r="AA182" i="26"/>
  <c r="X182" i="26"/>
  <c r="W182" i="26"/>
  <c r="V182" i="26"/>
  <c r="S182" i="26"/>
  <c r="R182" i="26"/>
  <c r="Q182" i="26"/>
  <c r="N182" i="26"/>
  <c r="M182" i="26"/>
  <c r="L182" i="26"/>
  <c r="I182" i="26"/>
  <c r="H182" i="26"/>
  <c r="G182" i="26"/>
  <c r="D182" i="26"/>
  <c r="C182" i="26"/>
  <c r="B182" i="26"/>
  <c r="AW181" i="26"/>
  <c r="AV181" i="26"/>
  <c r="AU181" i="26"/>
  <c r="AM181" i="26"/>
  <c r="AL181" i="26"/>
  <c r="AK181" i="26"/>
  <c r="AH181" i="26"/>
  <c r="AG181" i="26"/>
  <c r="AF181" i="26"/>
  <c r="AC181" i="26"/>
  <c r="AB181" i="26"/>
  <c r="AA181" i="26"/>
  <c r="X181" i="26"/>
  <c r="W181" i="26"/>
  <c r="V181" i="26"/>
  <c r="S181" i="26"/>
  <c r="R181" i="26"/>
  <c r="Q181" i="26"/>
  <c r="N181" i="26"/>
  <c r="M181" i="26"/>
  <c r="L181" i="26"/>
  <c r="I181" i="26"/>
  <c r="H181" i="26"/>
  <c r="G181" i="26"/>
  <c r="D181" i="26"/>
  <c r="C181" i="26"/>
  <c r="B181" i="26"/>
  <c r="AW180" i="26"/>
  <c r="AV180" i="26"/>
  <c r="AU180" i="26"/>
  <c r="AM180" i="26"/>
  <c r="AL180" i="26"/>
  <c r="AK180" i="26"/>
  <c r="AH180" i="26"/>
  <c r="AG180" i="26"/>
  <c r="AF180" i="26"/>
  <c r="AC180" i="26"/>
  <c r="AB180" i="26"/>
  <c r="AA180" i="26"/>
  <c r="X180" i="26"/>
  <c r="W180" i="26"/>
  <c r="V180" i="26"/>
  <c r="S180" i="26"/>
  <c r="R180" i="26"/>
  <c r="Q180" i="26"/>
  <c r="N180" i="26"/>
  <c r="M180" i="26"/>
  <c r="L180" i="26"/>
  <c r="I180" i="26"/>
  <c r="H180" i="26"/>
  <c r="G180" i="26"/>
  <c r="D180" i="26"/>
  <c r="C180" i="26"/>
  <c r="B180" i="26"/>
  <c r="AW179" i="26"/>
  <c r="AV179" i="26"/>
  <c r="AU179" i="26"/>
  <c r="AM179" i="26"/>
  <c r="AL179" i="26"/>
  <c r="AK179" i="26"/>
  <c r="AH179" i="26"/>
  <c r="AG179" i="26"/>
  <c r="AF179" i="26"/>
  <c r="AC179" i="26"/>
  <c r="AB179" i="26"/>
  <c r="AA179" i="26"/>
  <c r="S179" i="26"/>
  <c r="R179" i="26"/>
  <c r="Q179" i="26"/>
  <c r="N179" i="26"/>
  <c r="M179" i="26"/>
  <c r="L179" i="26"/>
  <c r="I179" i="26"/>
  <c r="H179" i="26"/>
  <c r="G179" i="26"/>
  <c r="D179" i="26"/>
  <c r="C179" i="26"/>
  <c r="B179" i="26"/>
  <c r="AW178" i="26"/>
  <c r="AV178" i="26"/>
  <c r="AU178" i="26"/>
  <c r="AM178" i="26"/>
  <c r="AL178" i="26"/>
  <c r="AK178" i="26"/>
  <c r="AH178" i="26"/>
  <c r="AG178" i="26"/>
  <c r="AF178" i="26"/>
  <c r="AC178" i="26"/>
  <c r="AB178" i="26"/>
  <c r="AA178" i="26"/>
  <c r="S178" i="26"/>
  <c r="R178" i="26"/>
  <c r="Q178" i="26"/>
  <c r="N178" i="26"/>
  <c r="M178" i="26"/>
  <c r="L178" i="26"/>
  <c r="I178" i="26"/>
  <c r="H178" i="26"/>
  <c r="G178" i="26"/>
  <c r="D178" i="26"/>
  <c r="C178" i="26"/>
  <c r="B178" i="26"/>
  <c r="AW177" i="26"/>
  <c r="AV177" i="26"/>
  <c r="AU177" i="26"/>
  <c r="AM177" i="26"/>
  <c r="AL177" i="26"/>
  <c r="AK177" i="26"/>
  <c r="AH177" i="26"/>
  <c r="AG177" i="26"/>
  <c r="AF177" i="26"/>
  <c r="AC177" i="26"/>
  <c r="AB177" i="26"/>
  <c r="AA177" i="26"/>
  <c r="S177" i="26"/>
  <c r="R177" i="26"/>
  <c r="Q177" i="26"/>
  <c r="N177" i="26"/>
  <c r="M177" i="26"/>
  <c r="L177" i="26"/>
  <c r="I177" i="26"/>
  <c r="H177" i="26"/>
  <c r="G177" i="26"/>
  <c r="D177" i="26"/>
  <c r="C177" i="26"/>
  <c r="B177" i="26"/>
  <c r="AW176" i="26"/>
  <c r="AV176" i="26"/>
  <c r="AU176" i="26"/>
  <c r="AM176" i="26"/>
  <c r="AL176" i="26"/>
  <c r="AK176" i="26"/>
  <c r="AH176" i="26"/>
  <c r="AG176" i="26"/>
  <c r="AF176" i="26"/>
  <c r="AC176" i="26"/>
  <c r="AB176" i="26"/>
  <c r="AA176" i="26"/>
  <c r="S176" i="26"/>
  <c r="R176" i="26"/>
  <c r="Q176" i="26"/>
  <c r="N176" i="26"/>
  <c r="M176" i="26"/>
  <c r="L176" i="26"/>
  <c r="I176" i="26"/>
  <c r="H176" i="26"/>
  <c r="G176" i="26"/>
  <c r="D176" i="26"/>
  <c r="C176" i="26"/>
  <c r="B176" i="26"/>
  <c r="AW175" i="26"/>
  <c r="AV175" i="26"/>
  <c r="AU175" i="26"/>
  <c r="AM175" i="26"/>
  <c r="AL175" i="26"/>
  <c r="AK175" i="26"/>
  <c r="AH175" i="26"/>
  <c r="AG175" i="26"/>
  <c r="AF175" i="26"/>
  <c r="AC175" i="26"/>
  <c r="AB175" i="26"/>
  <c r="AA175" i="26"/>
  <c r="S175" i="26"/>
  <c r="R175" i="26"/>
  <c r="Q175" i="26"/>
  <c r="N175" i="26"/>
  <c r="M175" i="26"/>
  <c r="L175" i="26"/>
  <c r="I175" i="26"/>
  <c r="H175" i="26"/>
  <c r="G175" i="26"/>
  <c r="D175" i="26"/>
  <c r="C175" i="26"/>
  <c r="B175" i="26"/>
  <c r="AW174" i="26"/>
  <c r="AV174" i="26"/>
  <c r="AU174" i="26"/>
  <c r="AM174" i="26"/>
  <c r="AL174" i="26"/>
  <c r="AK174" i="26"/>
  <c r="AH174" i="26"/>
  <c r="AG174" i="26"/>
  <c r="AF174" i="26"/>
  <c r="AC174" i="26"/>
  <c r="AB174" i="26"/>
  <c r="AA174" i="26"/>
  <c r="S174" i="26"/>
  <c r="R174" i="26"/>
  <c r="Q174" i="26"/>
  <c r="N174" i="26"/>
  <c r="M174" i="26"/>
  <c r="L174" i="26"/>
  <c r="I174" i="26"/>
  <c r="H174" i="26"/>
  <c r="G174" i="26"/>
  <c r="D174" i="26"/>
  <c r="C174" i="26"/>
  <c r="B174" i="26"/>
  <c r="AW173" i="26"/>
  <c r="AV173" i="26"/>
  <c r="AU173" i="26"/>
  <c r="AM173" i="26"/>
  <c r="AL173" i="26"/>
  <c r="AK173" i="26"/>
  <c r="AH173" i="26"/>
  <c r="AG173" i="26"/>
  <c r="AF173" i="26"/>
  <c r="AC173" i="26"/>
  <c r="AB173" i="26"/>
  <c r="AA173" i="26"/>
  <c r="S173" i="26"/>
  <c r="R173" i="26"/>
  <c r="Q173" i="26"/>
  <c r="N173" i="26"/>
  <c r="M173" i="26"/>
  <c r="L173" i="26"/>
  <c r="I173" i="26"/>
  <c r="H173" i="26"/>
  <c r="G173" i="26"/>
  <c r="D173" i="26"/>
  <c r="C173" i="26"/>
  <c r="B173" i="26"/>
  <c r="AW172" i="26"/>
  <c r="AV172" i="26"/>
  <c r="AU172" i="26"/>
  <c r="AM172" i="26"/>
  <c r="AL172" i="26"/>
  <c r="AK172" i="26"/>
  <c r="AH172" i="26"/>
  <c r="AG172" i="26"/>
  <c r="AF172" i="26"/>
  <c r="AC172" i="26"/>
  <c r="AB172" i="26"/>
  <c r="AA172" i="26"/>
  <c r="S172" i="26"/>
  <c r="R172" i="26"/>
  <c r="Q172" i="26"/>
  <c r="N172" i="26"/>
  <c r="M172" i="26"/>
  <c r="L172" i="26"/>
  <c r="I172" i="26"/>
  <c r="H172" i="26"/>
  <c r="G172" i="26"/>
  <c r="D172" i="26"/>
  <c r="C172" i="26"/>
  <c r="B172" i="26"/>
  <c r="AW171" i="26"/>
  <c r="AV171" i="26"/>
  <c r="AU171" i="26"/>
  <c r="AM171" i="26"/>
  <c r="AL171" i="26"/>
  <c r="AK171" i="26"/>
  <c r="AH171" i="26"/>
  <c r="AG171" i="26"/>
  <c r="AF171" i="26"/>
  <c r="AC171" i="26"/>
  <c r="AB171" i="26"/>
  <c r="AA171" i="26"/>
  <c r="S171" i="26"/>
  <c r="R171" i="26"/>
  <c r="Q171" i="26"/>
  <c r="N171" i="26"/>
  <c r="M171" i="26"/>
  <c r="L171" i="26"/>
  <c r="I171" i="26"/>
  <c r="H171" i="26"/>
  <c r="G171" i="26"/>
  <c r="D171" i="26"/>
  <c r="C171" i="26"/>
  <c r="B171" i="26"/>
  <c r="AW170" i="26"/>
  <c r="AV170" i="26"/>
  <c r="AU170" i="26"/>
  <c r="AM170" i="26"/>
  <c r="AL170" i="26"/>
  <c r="AK170" i="26"/>
  <c r="AH170" i="26"/>
  <c r="AG170" i="26"/>
  <c r="AF170" i="26"/>
  <c r="AC170" i="26"/>
  <c r="AB170" i="26"/>
  <c r="AA170" i="26"/>
  <c r="S170" i="26"/>
  <c r="R170" i="26"/>
  <c r="Q170" i="26"/>
  <c r="N170" i="26"/>
  <c r="M170" i="26"/>
  <c r="L170" i="26"/>
  <c r="I170" i="26"/>
  <c r="H170" i="26"/>
  <c r="G170" i="26"/>
  <c r="D170" i="26"/>
  <c r="C170" i="26"/>
  <c r="B170" i="26"/>
  <c r="AA168" i="26"/>
  <c r="BB101" i="26"/>
  <c r="BA101" i="26"/>
  <c r="AZ101" i="26"/>
  <c r="BB100" i="26"/>
  <c r="BA100" i="26"/>
  <c r="AZ100" i="26"/>
  <c r="BB99" i="26"/>
  <c r="BA99" i="26"/>
  <c r="AZ99" i="26"/>
  <c r="BB98" i="26"/>
  <c r="BA98" i="26"/>
  <c r="AZ98" i="26"/>
  <c r="BB97" i="26"/>
  <c r="BA97" i="26"/>
  <c r="AZ97" i="26"/>
  <c r="BB96" i="26"/>
  <c r="BA96" i="26"/>
  <c r="AZ96" i="26"/>
  <c r="BB95" i="26"/>
  <c r="BA95" i="26"/>
  <c r="AZ95" i="26"/>
  <c r="BB94" i="26"/>
  <c r="BA94" i="26"/>
  <c r="AZ94" i="26"/>
  <c r="BB93" i="26"/>
  <c r="BA93" i="26"/>
  <c r="AZ93" i="26"/>
  <c r="BB92" i="26"/>
  <c r="BA92" i="26"/>
  <c r="AZ92" i="26"/>
  <c r="AA90" i="26"/>
  <c r="P177" i="13"/>
  <c r="O177" i="13"/>
  <c r="N177" i="13"/>
  <c r="D177" i="13"/>
  <c r="C177" i="13"/>
  <c r="B177" i="13"/>
  <c r="P176" i="13"/>
  <c r="O176" i="13"/>
  <c r="N176" i="13"/>
  <c r="D176" i="13"/>
  <c r="C176" i="13"/>
  <c r="B176" i="13"/>
  <c r="P175" i="13"/>
  <c r="O175" i="13"/>
  <c r="N175" i="13"/>
  <c r="D175" i="13"/>
  <c r="C175" i="13"/>
  <c r="B175" i="13"/>
  <c r="P174" i="13"/>
  <c r="O174" i="13"/>
  <c r="N174" i="13"/>
  <c r="D174" i="13"/>
  <c r="C174" i="13"/>
  <c r="B174" i="13"/>
  <c r="P173" i="13"/>
  <c r="O173" i="13"/>
  <c r="N173" i="13"/>
  <c r="D173" i="13"/>
  <c r="C173" i="13"/>
  <c r="B173" i="13"/>
  <c r="P172" i="13"/>
  <c r="O172" i="13"/>
  <c r="N172" i="13"/>
  <c r="D172" i="13"/>
  <c r="C172" i="13"/>
  <c r="B172" i="13"/>
  <c r="P171" i="13"/>
  <c r="O171" i="13"/>
  <c r="N171" i="13"/>
  <c r="D171" i="13"/>
  <c r="C171" i="13"/>
  <c r="B171" i="13"/>
  <c r="P170" i="13"/>
  <c r="O170" i="13"/>
  <c r="N170" i="13"/>
  <c r="D170" i="13"/>
  <c r="C170" i="13"/>
  <c r="B170" i="13"/>
  <c r="P169" i="13"/>
  <c r="O169" i="13"/>
  <c r="N169" i="13"/>
  <c r="D169" i="13"/>
  <c r="C169" i="13"/>
  <c r="B169" i="13"/>
  <c r="P168" i="13"/>
  <c r="O168" i="13"/>
  <c r="N168" i="13"/>
  <c r="D168" i="13"/>
  <c r="C168" i="13"/>
  <c r="B168" i="13"/>
  <c r="P167" i="13"/>
  <c r="O167" i="13"/>
  <c r="N167" i="13"/>
  <c r="D167" i="13"/>
  <c r="C167" i="13"/>
  <c r="B167" i="13"/>
  <c r="P166" i="13"/>
  <c r="O166" i="13"/>
  <c r="N166" i="13"/>
  <c r="D166" i="13"/>
  <c r="C166" i="13"/>
  <c r="B166" i="13"/>
  <c r="P165" i="13"/>
  <c r="O165" i="13"/>
  <c r="N165" i="13"/>
  <c r="D165" i="13"/>
  <c r="C165" i="13"/>
  <c r="B165" i="13"/>
  <c r="P164" i="13"/>
  <c r="O164" i="13"/>
  <c r="N164" i="13"/>
  <c r="D164" i="13"/>
  <c r="C164" i="13"/>
  <c r="B164" i="13"/>
  <c r="P163" i="13"/>
  <c r="O163" i="13"/>
  <c r="N163" i="13"/>
  <c r="D163" i="13"/>
  <c r="C163" i="13"/>
  <c r="B163" i="13"/>
  <c r="P162" i="13"/>
  <c r="O162" i="13"/>
  <c r="N162" i="13"/>
  <c r="D162" i="13"/>
  <c r="C162" i="13"/>
  <c r="B162" i="13"/>
  <c r="P161" i="13"/>
  <c r="O161" i="13"/>
  <c r="N161" i="13"/>
  <c r="D161" i="13"/>
  <c r="C161" i="13"/>
  <c r="B161" i="13"/>
  <c r="P160" i="13"/>
  <c r="O160" i="13"/>
  <c r="N160" i="13"/>
  <c r="D160" i="13"/>
  <c r="C160" i="13"/>
  <c r="B160" i="13"/>
  <c r="P159" i="13"/>
  <c r="O159" i="13"/>
  <c r="N159" i="13"/>
  <c r="D159" i="13"/>
  <c r="C159" i="13"/>
  <c r="B159" i="13"/>
  <c r="P158" i="13"/>
  <c r="O158" i="13"/>
  <c r="N158" i="13"/>
  <c r="D158" i="13"/>
  <c r="C158" i="13"/>
  <c r="B158" i="13"/>
  <c r="P157" i="13"/>
  <c r="O157" i="13"/>
  <c r="N157" i="13"/>
  <c r="D157" i="13"/>
  <c r="C157" i="13"/>
  <c r="B157" i="13"/>
  <c r="P156" i="13"/>
  <c r="O156" i="13"/>
  <c r="N156" i="13"/>
  <c r="D156" i="13"/>
  <c r="C156" i="13"/>
  <c r="B156" i="13"/>
  <c r="P155" i="13"/>
  <c r="O155" i="13"/>
  <c r="N155" i="13"/>
  <c r="D155" i="13"/>
  <c r="C155" i="13"/>
  <c r="B155" i="13"/>
  <c r="P154" i="13"/>
  <c r="O154" i="13"/>
  <c r="N154" i="13"/>
  <c r="D154" i="13"/>
  <c r="C154" i="13"/>
  <c r="B154" i="13"/>
  <c r="P153" i="13"/>
  <c r="O153" i="13"/>
  <c r="N153" i="13"/>
  <c r="D153" i="13"/>
  <c r="C153" i="13"/>
  <c r="B153" i="13"/>
  <c r="P152" i="13"/>
  <c r="O152" i="13"/>
  <c r="N152" i="13"/>
  <c r="D152" i="13"/>
  <c r="C152" i="13"/>
  <c r="B152" i="13"/>
  <c r="P151" i="13"/>
  <c r="O151" i="13"/>
  <c r="N151" i="13"/>
  <c r="D151" i="13"/>
  <c r="C151" i="13"/>
  <c r="B151" i="13"/>
  <c r="P150" i="13"/>
  <c r="O150" i="13"/>
  <c r="N150" i="13"/>
  <c r="D150" i="13"/>
  <c r="C150" i="13"/>
  <c r="B150" i="13"/>
  <c r="P68" i="33"/>
  <c r="P52" i="33"/>
  <c r="P40" i="33"/>
  <c r="P26" i="33"/>
  <c r="O26" i="33"/>
  <c r="N26" i="33"/>
  <c r="M26" i="33"/>
  <c r="M27" i="33" s="1"/>
  <c r="L26" i="33"/>
  <c r="L27" i="33" s="1"/>
  <c r="K26" i="33"/>
  <c r="K27" i="33" s="1"/>
  <c r="J26" i="33"/>
  <c r="J27" i="33" s="1"/>
  <c r="I26" i="33"/>
  <c r="I27" i="33" s="1"/>
  <c r="H26" i="33"/>
  <c r="H27" i="33" s="1"/>
  <c r="G26" i="33"/>
  <c r="G27" i="33" s="1"/>
  <c r="F26" i="33"/>
  <c r="F27" i="33" s="1"/>
  <c r="E26" i="33"/>
  <c r="E27" i="33" s="1"/>
  <c r="D26" i="33"/>
  <c r="D27" i="33" s="1"/>
  <c r="C26" i="33"/>
  <c r="C27" i="33" s="1"/>
  <c r="P24" i="33"/>
  <c r="O24" i="33"/>
  <c r="N38" i="2"/>
  <c r="M38" i="2"/>
  <c r="N41" i="18"/>
  <c r="N23" i="18"/>
  <c r="N68" i="18"/>
  <c r="FE58" i="14" l="1"/>
  <c r="GC58" i="14"/>
  <c r="GK58" i="14"/>
  <c r="GT58" i="14"/>
  <c r="HJ78" i="14"/>
  <c r="AH145" i="30"/>
  <c r="EY58" i="14"/>
  <c r="FG58" i="14"/>
  <c r="FW58" i="14"/>
  <c r="GE58" i="14"/>
  <c r="GM58" i="14"/>
  <c r="FD58" i="14"/>
  <c r="FL58" i="14"/>
  <c r="FT58" i="14"/>
  <c r="GB58" i="14"/>
  <c r="GJ58" i="14"/>
  <c r="HL58" i="14"/>
  <c r="EX58" i="14"/>
  <c r="HG78" i="14"/>
  <c r="GU58" i="14"/>
  <c r="HC58" i="14"/>
  <c r="HU78" i="14"/>
  <c r="FO58" i="14"/>
  <c r="HN58" i="14"/>
  <c r="HF78" i="14"/>
  <c r="HM58" i="14"/>
  <c r="GW58" i="14"/>
  <c r="HE58" i="14"/>
  <c r="GW78" i="14"/>
  <c r="FS58" i="14"/>
  <c r="GA58" i="14"/>
  <c r="GR58" i="14"/>
  <c r="HJ58" i="14"/>
  <c r="GX78" i="14"/>
  <c r="HT78" i="14"/>
  <c r="HY78" i="14"/>
  <c r="HU58" i="14"/>
  <c r="HI78" i="14"/>
  <c r="HQ78" i="14"/>
  <c r="HC78" i="14"/>
  <c r="IC78" i="14"/>
  <c r="GZ58" i="14"/>
  <c r="HE78" i="14"/>
  <c r="IE78" i="14"/>
  <c r="GY78" i="14"/>
  <c r="HA78" i="14"/>
  <c r="FK58" i="14"/>
  <c r="GI58" i="14"/>
  <c r="HP78" i="14"/>
  <c r="FU58" i="14"/>
  <c r="HA58" i="14"/>
  <c r="HK58" i="14"/>
  <c r="FN58" i="14"/>
  <c r="HB58" i="14"/>
  <c r="HL78" i="14"/>
  <c r="HZ58" i="14"/>
  <c r="HM78" i="14"/>
  <c r="HQ58" i="14"/>
  <c r="IB78" i="14"/>
  <c r="HR78" i="14"/>
  <c r="HZ78" i="14"/>
  <c r="FH58" i="14"/>
  <c r="FP58" i="14"/>
  <c r="GF58" i="14"/>
  <c r="GN58" i="14"/>
  <c r="HD58" i="14"/>
  <c r="GV78" i="14"/>
  <c r="HD78" i="14"/>
  <c r="HN78" i="14"/>
  <c r="HV78" i="14"/>
  <c r="IC58" i="14"/>
  <c r="L63" i="21"/>
  <c r="FA58" i="14"/>
  <c r="HO78" i="14"/>
  <c r="HW78" i="14"/>
  <c r="HF58" i="14"/>
  <c r="FR58" i="14"/>
  <c r="GP58" i="14"/>
  <c r="HH78" i="14"/>
  <c r="HX78" i="14"/>
  <c r="IA78" i="14"/>
  <c r="HK78" i="14"/>
  <c r="HS78" i="14"/>
  <c r="HX58" i="14"/>
  <c r="HG58" i="14"/>
  <c r="IA58" i="14"/>
  <c r="AH156" i="30"/>
  <c r="FF58" i="14"/>
  <c r="FV58" i="14"/>
  <c r="GD58" i="14"/>
  <c r="GL58" i="14"/>
  <c r="HB78" i="14"/>
  <c r="IE58" i="14"/>
  <c r="O27" i="33"/>
  <c r="Y151" i="13"/>
  <c r="Y153" i="13"/>
  <c r="Y155" i="13"/>
  <c r="Y157" i="13"/>
  <c r="Y159" i="13"/>
  <c r="Y161" i="13"/>
  <c r="Y163" i="13"/>
  <c r="Y165" i="13"/>
  <c r="Y167" i="13"/>
  <c r="Y169" i="13"/>
  <c r="Y171" i="13"/>
  <c r="Y173" i="13"/>
  <c r="Y175" i="13"/>
  <c r="Y177" i="13"/>
  <c r="Y182" i="13"/>
  <c r="X151" i="13"/>
  <c r="X153" i="13"/>
  <c r="X155" i="13"/>
  <c r="X157" i="13"/>
  <c r="X159" i="13"/>
  <c r="X161" i="13"/>
  <c r="X163" i="13"/>
  <c r="X165" i="13"/>
  <c r="X167" i="13"/>
  <c r="X169" i="13"/>
  <c r="X171" i="13"/>
  <c r="X173" i="13"/>
  <c r="X175" i="13"/>
  <c r="X177" i="13"/>
  <c r="X181" i="13"/>
  <c r="Y178" i="13"/>
  <c r="Y185" i="13"/>
  <c r="AH140" i="30"/>
  <c r="L67" i="21"/>
  <c r="AH135" i="30"/>
  <c r="AH131" i="30"/>
  <c r="AH136" i="30"/>
  <c r="L64" i="21"/>
  <c r="AH147" i="30"/>
  <c r="L69" i="21"/>
  <c r="L71" i="21"/>
  <c r="AH153" i="30"/>
  <c r="L70" i="21"/>
  <c r="AH141" i="30"/>
  <c r="AH132" i="30"/>
  <c r="AH133" i="30"/>
  <c r="L61" i="21"/>
  <c r="AH137" i="30"/>
  <c r="AH139" i="30"/>
  <c r="AH143" i="30"/>
  <c r="AH144" i="30"/>
  <c r="L65" i="21"/>
  <c r="AH148" i="30"/>
  <c r="AH149" i="30"/>
  <c r="AH155" i="30"/>
  <c r="BA195" i="26"/>
  <c r="X182" i="13"/>
  <c r="X185" i="13"/>
  <c r="Y179" i="13"/>
  <c r="Y181" i="13"/>
  <c r="X183" i="13"/>
  <c r="X184" i="13"/>
  <c r="X186" i="13"/>
  <c r="Y152" i="13"/>
  <c r="Y158" i="13"/>
  <c r="Y160" i="13"/>
  <c r="Y162" i="13"/>
  <c r="Y164" i="13"/>
  <c r="Y166" i="13"/>
  <c r="Y168" i="13"/>
  <c r="Y170" i="13"/>
  <c r="Y172" i="13"/>
  <c r="Y174" i="13"/>
  <c r="Y176" i="13"/>
  <c r="X178" i="13"/>
  <c r="X180" i="13"/>
  <c r="Y183" i="13"/>
  <c r="Y184" i="13"/>
  <c r="Y186" i="13"/>
  <c r="Y150" i="13"/>
  <c r="Y154" i="13"/>
  <c r="Y156" i="13"/>
  <c r="X150" i="13"/>
  <c r="X152" i="13"/>
  <c r="X154" i="13"/>
  <c r="X156" i="13"/>
  <c r="X158" i="13"/>
  <c r="X160" i="13"/>
  <c r="X162" i="13"/>
  <c r="X164" i="13"/>
  <c r="X166" i="13"/>
  <c r="X168" i="13"/>
  <c r="X170" i="13"/>
  <c r="X172" i="13"/>
  <c r="X174" i="13"/>
  <c r="X176" i="13"/>
  <c r="X179" i="13"/>
  <c r="Y180" i="13"/>
  <c r="N27" i="33"/>
  <c r="L62" i="21"/>
  <c r="L66" i="21"/>
  <c r="AH152" i="30"/>
  <c r="AH154" i="30"/>
  <c r="AH157" i="30"/>
  <c r="L68" i="21"/>
  <c r="AH134" i="30"/>
  <c r="L60" i="21"/>
  <c r="AH150" i="30"/>
  <c r="AH151" i="30"/>
  <c r="BE264" i="26"/>
  <c r="BE257" i="26"/>
  <c r="BE261" i="26"/>
  <c r="BE262" i="26"/>
  <c r="BB194" i="26"/>
  <c r="BE19" i="26"/>
  <c r="BE23" i="26"/>
  <c r="BE27" i="26"/>
  <c r="BE31" i="26"/>
  <c r="BE20" i="26"/>
  <c r="BE24" i="26"/>
  <c r="BE28" i="26"/>
  <c r="BA174" i="26"/>
  <c r="BB175" i="26"/>
  <c r="BA178" i="26"/>
  <c r="BB179" i="26"/>
  <c r="BB183" i="26"/>
  <c r="BD191" i="26"/>
  <c r="BE263" i="26"/>
  <c r="BE267" i="26"/>
  <c r="BE265" i="26"/>
  <c r="BE256" i="26"/>
  <c r="BE260" i="26"/>
  <c r="BA180" i="26"/>
  <c r="BA184" i="26"/>
  <c r="BE26" i="26"/>
  <c r="BE30" i="26"/>
  <c r="BA172" i="26"/>
  <c r="BE21" i="26"/>
  <c r="BE25" i="26"/>
  <c r="BB181" i="26"/>
  <c r="BE29" i="26"/>
  <c r="BB185" i="26"/>
  <c r="BE22" i="26"/>
  <c r="BA170" i="26"/>
  <c r="BA176" i="26"/>
  <c r="AZ187" i="26"/>
  <c r="BD187" i="26"/>
  <c r="BA190" i="26"/>
  <c r="BA173" i="26"/>
  <c r="BB174" i="26"/>
  <c r="BA177" i="26"/>
  <c r="BB178" i="26"/>
  <c r="BB182" i="26"/>
  <c r="BA187" i="26"/>
  <c r="AZ188" i="26"/>
  <c r="BD188" i="26"/>
  <c r="BD194" i="26"/>
  <c r="BE18" i="26"/>
  <c r="BE34" i="26"/>
  <c r="AZ189" i="26"/>
  <c r="BD189" i="26"/>
  <c r="BA171" i="26"/>
  <c r="AZ174" i="26"/>
  <c r="BA175" i="26"/>
  <c r="BB176" i="26"/>
  <c r="AZ178" i="26"/>
  <c r="BA179" i="26"/>
  <c r="AZ182" i="26"/>
  <c r="BA183" i="26"/>
  <c r="AZ186" i="26"/>
  <c r="BD186" i="26"/>
  <c r="BC187" i="26"/>
  <c r="BA189" i="26"/>
  <c r="AZ190" i="26"/>
  <c r="BD190" i="26"/>
  <c r="BC191" i="26"/>
  <c r="BD192" i="26"/>
  <c r="M67" i="11"/>
  <c r="M71" i="11"/>
  <c r="BB172" i="26"/>
  <c r="BB188" i="26"/>
  <c r="BE35" i="26"/>
  <c r="BB171" i="26"/>
  <c r="AZ173" i="26"/>
  <c r="AZ177" i="26"/>
  <c r="AZ181" i="26"/>
  <c r="BA182" i="26"/>
  <c r="AZ185" i="26"/>
  <c r="BA186" i="26"/>
  <c r="BC188" i="26"/>
  <c r="BB189" i="26"/>
  <c r="BE268" i="26"/>
  <c r="AZ170" i="26"/>
  <c r="BB170" i="26"/>
  <c r="BA181" i="26"/>
  <c r="BA185" i="26"/>
  <c r="BE259" i="26"/>
  <c r="BB193" i="26"/>
  <c r="BD193" i="26"/>
  <c r="AZ195" i="26"/>
  <c r="BC194" i="26"/>
  <c r="BE17" i="26"/>
  <c r="BE16" i="26"/>
  <c r="BE32" i="26"/>
  <c r="AZ172" i="26"/>
  <c r="AZ176" i="26"/>
  <c r="BE102" i="26"/>
  <c r="BE180" i="26" s="1"/>
  <c r="BE106" i="26"/>
  <c r="BB180" i="26"/>
  <c r="BB184" i="26"/>
  <c r="BB186" i="26"/>
  <c r="BE33" i="26"/>
  <c r="BC189" i="26"/>
  <c r="BB190" i="26"/>
  <c r="BA191" i="26"/>
  <c r="AZ171" i="26"/>
  <c r="BB173" i="26"/>
  <c r="AZ175" i="26"/>
  <c r="BB177" i="26"/>
  <c r="AZ179" i="26"/>
  <c r="AZ183" i="26"/>
  <c r="BC186" i="26"/>
  <c r="BB187" i="26"/>
  <c r="BA188" i="26"/>
  <c r="BC190" i="26"/>
  <c r="BB191" i="26"/>
  <c r="BE258" i="26"/>
  <c r="BC192" i="26"/>
  <c r="BC193" i="26"/>
  <c r="AZ180" i="26"/>
  <c r="AZ184" i="26"/>
  <c r="GZ78" i="14"/>
  <c r="BE92" i="26"/>
  <c r="BE93" i="26"/>
  <c r="BE94" i="26"/>
  <c r="BE95" i="26"/>
  <c r="BE96" i="26"/>
  <c r="BE97" i="26"/>
  <c r="BE98" i="26"/>
  <c r="BE99" i="26"/>
  <c r="BE100" i="26"/>
  <c r="BE101" i="26"/>
  <c r="BE103" i="26"/>
  <c r="BE104" i="26"/>
  <c r="BE105" i="26"/>
  <c r="BE107" i="26"/>
  <c r="BE109" i="26"/>
  <c r="BE111" i="26"/>
  <c r="BE108" i="26"/>
  <c r="BE110" i="26"/>
  <c r="AH138" i="30"/>
  <c r="AH142" i="30"/>
  <c r="AH146" i="30"/>
  <c r="M70" i="11"/>
  <c r="L72" i="21"/>
  <c r="BA192" i="26"/>
  <c r="ID78" i="14"/>
  <c r="M72" i="11"/>
  <c r="BD195" i="26"/>
  <c r="BC195" i="26"/>
  <c r="BE271" i="26"/>
  <c r="BE117" i="26"/>
  <c r="BE41" i="26"/>
  <c r="BB195" i="26"/>
  <c r="AZ194" i="26"/>
  <c r="BA194" i="26"/>
  <c r="AZ193" i="26"/>
  <c r="BE269" i="26"/>
  <c r="BE115" i="26"/>
  <c r="BE39" i="26"/>
  <c r="BA193" i="26"/>
  <c r="AZ192" i="26"/>
  <c r="BB192" i="26"/>
  <c r="BE38" i="26"/>
  <c r="BE114" i="26"/>
  <c r="BE113" i="26"/>
  <c r="BE37" i="26"/>
  <c r="AZ191" i="26"/>
  <c r="BE266" i="26"/>
  <c r="BE112" i="26"/>
  <c r="BE36" i="26"/>
  <c r="M61" i="11"/>
  <c r="M63" i="11"/>
  <c r="M65" i="11"/>
  <c r="M69" i="11"/>
  <c r="M60" i="11"/>
  <c r="M62" i="11"/>
  <c r="M64" i="11"/>
  <c r="M66" i="11"/>
  <c r="M68" i="11"/>
  <c r="IF78" i="14"/>
  <c r="IF58" i="14"/>
  <c r="BE270" i="26"/>
  <c r="BE116" i="26"/>
  <c r="BE40" i="26"/>
  <c r="BE174" i="26" l="1"/>
  <c r="BE170" i="26"/>
  <c r="BE189" i="26"/>
  <c r="BE186" i="26"/>
  <c r="BE178" i="26"/>
  <c r="BE177" i="26"/>
  <c r="BE173" i="26"/>
  <c r="BE176" i="26"/>
  <c r="BE172" i="26"/>
  <c r="BE185" i="26"/>
  <c r="BE182" i="26"/>
  <c r="BE181" i="26"/>
  <c r="BE183" i="26"/>
  <c r="BE179" i="26"/>
  <c r="BE175" i="26"/>
  <c r="BE184" i="26"/>
  <c r="BE188" i="26"/>
  <c r="BE187" i="26"/>
  <c r="BE171" i="26"/>
  <c r="BE190" i="26"/>
  <c r="BE191" i="26"/>
  <c r="BE195" i="26"/>
  <c r="BE194" i="26"/>
  <c r="BE193" i="26"/>
  <c r="BE192" i="26"/>
  <c r="I66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 Camilo Gaitan Ochoa</author>
  </authors>
  <commentList>
    <comment ref="Q3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Jorge Camilo Gaitan Ochoa:</t>
        </r>
        <r>
          <rPr>
            <sz val="9"/>
            <color indexed="81"/>
            <rFont val="Tahoma"/>
            <family val="2"/>
          </rPr>
          <t xml:space="preserve">
El dato está correcto al compararlo con SF. De hecho todo el año tuvo reportes negativos.
</t>
        </r>
      </text>
    </comment>
  </commentList>
</comments>
</file>

<file path=xl/sharedStrings.xml><?xml version="1.0" encoding="utf-8"?>
<sst xmlns="http://schemas.openxmlformats.org/spreadsheetml/2006/main" count="2668" uniqueCount="672">
  <si>
    <t>2000-12</t>
  </si>
  <si>
    <t>2001-1*</t>
  </si>
  <si>
    <t>2001-2</t>
  </si>
  <si>
    <t>2001-3</t>
  </si>
  <si>
    <t>2001-4</t>
  </si>
  <si>
    <t>2001-5</t>
  </si>
  <si>
    <t>2001-6</t>
  </si>
  <si>
    <t>2001-7</t>
  </si>
  <si>
    <t>2001-8</t>
  </si>
  <si>
    <t>2001-9</t>
  </si>
  <si>
    <t>2001-10</t>
  </si>
  <si>
    <t>2001-11</t>
  </si>
  <si>
    <t>2001-12</t>
  </si>
  <si>
    <t>2002-1</t>
  </si>
  <si>
    <t>2002-2</t>
  </si>
  <si>
    <t>2002-3</t>
  </si>
  <si>
    <t>2002-4</t>
  </si>
  <si>
    <t>2002-5</t>
  </si>
  <si>
    <t>2002-6</t>
  </si>
  <si>
    <t>2002-7</t>
  </si>
  <si>
    <t>2002-8</t>
  </si>
  <si>
    <t>2002-9</t>
  </si>
  <si>
    <t>2002-10</t>
  </si>
  <si>
    <t>2002-11</t>
  </si>
  <si>
    <t>2002-12</t>
  </si>
  <si>
    <t>2003-1</t>
  </si>
  <si>
    <t>2003-2</t>
  </si>
  <si>
    <t>2003-3</t>
  </si>
  <si>
    <t>2003-4</t>
  </si>
  <si>
    <t>2003-5</t>
  </si>
  <si>
    <t>2003-6</t>
  </si>
  <si>
    <t>2003-7</t>
  </si>
  <si>
    <t>2003-8</t>
  </si>
  <si>
    <t>2003-9</t>
  </si>
  <si>
    <t>2003-10</t>
  </si>
  <si>
    <t>2003-11</t>
  </si>
  <si>
    <t>2003-12</t>
  </si>
  <si>
    <t>2004-1</t>
  </si>
  <si>
    <t>2004-2</t>
  </si>
  <si>
    <t>2004-3</t>
  </si>
  <si>
    <t>2004-4</t>
  </si>
  <si>
    <t>2004-5</t>
  </si>
  <si>
    <t>2004-6</t>
  </si>
  <si>
    <t>2004-7</t>
  </si>
  <si>
    <t>2004-8</t>
  </si>
  <si>
    <t>2004-9</t>
  </si>
  <si>
    <t>2004-10</t>
  </si>
  <si>
    <t>2004-11</t>
  </si>
  <si>
    <t>2004-12</t>
  </si>
  <si>
    <t>2005-1</t>
  </si>
  <si>
    <t>2005-2</t>
  </si>
  <si>
    <t>2005-3</t>
  </si>
  <si>
    <t>2005-4</t>
  </si>
  <si>
    <t>2005-5</t>
  </si>
  <si>
    <t>2005-6</t>
  </si>
  <si>
    <t>2005-7</t>
  </si>
  <si>
    <t>2005-8</t>
  </si>
  <si>
    <t>2005-9</t>
  </si>
  <si>
    <t>2005-10</t>
  </si>
  <si>
    <t>2005-11</t>
  </si>
  <si>
    <t>2005-12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</si>
  <si>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</si>
  <si>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</si>
  <si>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</si>
  <si>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</si>
  <si>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</si>
  <si>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</si>
  <si>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</si>
  <si>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</si>
  <si>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</si>
  <si>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</si>
  <si>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</si>
  <si>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</si>
  <si>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</si>
  <si>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</si>
  <si>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</si>
  <si>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</si>
  <si>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</si>
  <si>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</si>
  <si>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</si>
  <si>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</si>
  <si>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</si>
  <si>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</si>
  <si>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</si>
  <si>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</si>
  <si>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Vejez</t>
  </si>
  <si>
    <t>Invalidez</t>
  </si>
  <si>
    <t>Sobrevivencia</t>
  </si>
  <si>
    <t>COLPATRIA</t>
  </si>
  <si>
    <t>MAPFRE</t>
  </si>
  <si>
    <t>GLOBAL</t>
  </si>
  <si>
    <t>COLMENA ARP</t>
  </si>
  <si>
    <t>1999-12</t>
  </si>
  <si>
    <t>2000-1</t>
  </si>
  <si>
    <t>2000-2</t>
  </si>
  <si>
    <t>2000-3</t>
  </si>
  <si>
    <t>2000-4</t>
  </si>
  <si>
    <t>2000-5</t>
  </si>
  <si>
    <t>2000-6</t>
  </si>
  <si>
    <t>2000-7</t>
  </si>
  <si>
    <t>2000-8</t>
  </si>
  <si>
    <t>2000-9</t>
  </si>
  <si>
    <t>2000-10</t>
  </si>
  <si>
    <t>2000-11</t>
  </si>
  <si>
    <t>Retiro Programado</t>
  </si>
  <si>
    <t>1998-12</t>
  </si>
  <si>
    <t>1999-3</t>
  </si>
  <si>
    <t>1999-6</t>
  </si>
  <si>
    <t>1999-9</t>
  </si>
  <si>
    <t>PORVENIR</t>
  </si>
  <si>
    <t>COLFONDOS</t>
  </si>
  <si>
    <t>HORIZONTE</t>
  </si>
  <si>
    <t>COLMENA</t>
  </si>
  <si>
    <t>DAVIVIR</t>
  </si>
  <si>
    <t>PROTECCION</t>
  </si>
  <si>
    <t>SANTANDER</t>
  </si>
  <si>
    <t>TOTAL</t>
  </si>
  <si>
    <t>Cotizantes</t>
  </si>
  <si>
    <t xml:space="preserve"> 15-19</t>
  </si>
  <si>
    <t xml:space="preserve"> 20-24</t>
  </si>
  <si>
    <t xml:space="preserve"> 25-29</t>
  </si>
  <si>
    <t xml:space="preserve"> 30-34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</si>
  <si>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</si>
  <si>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</si>
  <si>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</si>
  <si>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</si>
  <si>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</si>
  <si>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</si>
  <si>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 65 ó Más</t>
  </si>
  <si>
    <t>2001-1</t>
  </si>
  <si>
    <t>0- 19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</si>
  <si>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</si>
  <si>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</si>
  <si>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</si>
  <si>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</si>
  <si>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</si>
  <si>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</si>
  <si>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</si>
  <si>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</si>
  <si>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</si>
  <si>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</si>
  <si>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</si>
  <si>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</si>
  <si>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</si>
  <si>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</si>
  <si>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</si>
  <si>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</si>
  <si>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100-104</t>
  </si>
  <si>
    <t>Afiliados al RAIS por edad</t>
  </si>
  <si>
    <t>Fuente: SUPERFINANCIERA</t>
  </si>
  <si>
    <t>Gastos de personal</t>
  </si>
  <si>
    <t>Gastos administrativos</t>
  </si>
  <si>
    <t>CONFIANZA</t>
  </si>
  <si>
    <t>MAPFRE VIDA</t>
  </si>
  <si>
    <t>RAIS: Régimen de Ahorro Individual con Solidaridad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</si>
  <si>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</si>
  <si>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</si>
  <si>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</si>
  <si>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</si>
  <si>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</si>
  <si>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</si>
  <si>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</si>
  <si>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</si>
  <si>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</si>
  <si>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</si>
  <si>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</si>
  <si>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</si>
  <si>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Liberación Reserva para Siniestros Avisados</t>
  </si>
  <si>
    <t>Liberación Reserva para Siniestros No Avisados</t>
  </si>
  <si>
    <t>Liberación Reservas especiales</t>
  </si>
  <si>
    <t>Constitución Reservas especiales (resta)</t>
  </si>
  <si>
    <t>Otros productos de seguros</t>
  </si>
  <si>
    <t>Ingresos y Egresos Portafolio de Inversiones</t>
  </si>
  <si>
    <t>Otras Provisiones (resta)</t>
  </si>
  <si>
    <t>Otros ingresos y Egresos</t>
  </si>
  <si>
    <t>ALFA VIDA</t>
  </si>
  <si>
    <t>BBVA SEGUROS VIDA</t>
  </si>
  <si>
    <t>BOLIVAR VIDA</t>
  </si>
  <si>
    <t>Liberación Reserva Matemática</t>
  </si>
  <si>
    <t>Constitución Reserva matemática (resta)</t>
  </si>
  <si>
    <t>ING</t>
  </si>
  <si>
    <t>Fuente: SUPERFINANCIERA, Asofondos</t>
  </si>
  <si>
    <t>n.d.</t>
  </si>
  <si>
    <t>2009-1</t>
  </si>
  <si>
    <t>2009-2</t>
  </si>
  <si>
    <t>2009-3</t>
  </si>
  <si>
    <t>2009-4</t>
  </si>
  <si>
    <t>2009-5</t>
  </si>
  <si>
    <t>2009-6</t>
  </si>
  <si>
    <t>2009-7</t>
  </si>
  <si>
    <t>Total general</t>
  </si>
  <si>
    <t>Compañía</t>
  </si>
  <si>
    <t>Cifras en miles de pesos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</si>
  <si>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</si>
  <si>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</si>
  <si>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</si>
  <si>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</si>
  <si>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</si>
  <si>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</si>
  <si>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</si>
  <si>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</si>
  <si>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</si>
  <si>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</si>
  <si>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</si>
  <si>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</si>
  <si>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</si>
  <si>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BBVA VIDA</t>
  </si>
  <si>
    <t>SURA VIDA</t>
  </si>
  <si>
    <t>Seguro Previsional</t>
  </si>
  <si>
    <t>Rentas vitalicias</t>
  </si>
  <si>
    <t>EQUIDAD</t>
  </si>
  <si>
    <t>2010-9</t>
  </si>
  <si>
    <t>2010-10</t>
  </si>
  <si>
    <t>2010-11</t>
  </si>
  <si>
    <t>2010-12</t>
  </si>
  <si>
    <t>Primas Cedidas</t>
  </si>
  <si>
    <t>Costo Exceso de Pérdida (resta)</t>
  </si>
  <si>
    <t>Recobros</t>
  </si>
  <si>
    <t>Otros Egresos (resta)</t>
  </si>
  <si>
    <t>Reembolso de siniestros sobre cesiones reaseguro exterior</t>
  </si>
  <si>
    <t>Reembolso de siniestros contratos no proporcionales reaseguro exterior</t>
  </si>
  <si>
    <t>Comisiones AFP</t>
  </si>
  <si>
    <t>Comisiones por uso de red de oficinas</t>
  </si>
  <si>
    <t>Comisiones de Reaseguro Cedido</t>
  </si>
  <si>
    <t>Comisiones Netas</t>
  </si>
  <si>
    <t>Afiliados al RAIS por AFP</t>
  </si>
  <si>
    <t>AFP</t>
  </si>
  <si>
    <t>HORIZONTE (2)</t>
  </si>
  <si>
    <t>DAVIVIR/SANTANDER/ING Pensiones (3)</t>
  </si>
  <si>
    <t>COLMENA (1)</t>
  </si>
  <si>
    <t>COLPATRIA (2)</t>
  </si>
  <si>
    <t>INVERTIR*</t>
  </si>
  <si>
    <t>* Fondo cedido a la AFP Horizonte, en octubre de 1996.</t>
  </si>
  <si>
    <t>(1) SOCIEDADES ADMINISTRADAS POR EL FONDO SANTANDER, PRODUCTO DE LA FUSION REALIZADA ENTRE LA AFP COLMENA Y LA AFP DAVIVIR, A PARTIR DEL 1o. DE ABRIL DE 2000</t>
  </si>
  <si>
    <t>(2) SOCIEDAD FUSIONADA CON LA AFP COLPATRIA, A PARTIR DEL 29 DE SEPTIEMBRE DE 2000</t>
  </si>
  <si>
    <t>(3) Administradora Santander adquirida por ING. Pensiones y Cesantías, en marzo de 2008</t>
  </si>
  <si>
    <t>% Participación</t>
  </si>
  <si>
    <t>Siniestralidad (1) = Siniestros Incurridos (1) / Primas Devengadas (1)</t>
  </si>
  <si>
    <t>Siniestralidad (2) = Siniestros Incurridos (2) / Primas Devengadas (2) con XL</t>
  </si>
  <si>
    <t>Datos</t>
  </si>
  <si>
    <t>Dic</t>
  </si>
  <si>
    <t xml:space="preserve">Anexo 1 – Cálculo de Indicadores </t>
  </si>
  <si>
    <t>PRIMAS RETENIDAS</t>
  </si>
  <si>
    <t xml:space="preserve">Primas Emitidas  +  Primas Aceptadas - Primas Cedidas </t>
  </si>
  <si>
    <t>PRIMAS DEVENGADAS (1) Sin XL</t>
  </si>
  <si>
    <t>Primas Retenidas + Movimiento en Reservas Técnicas y Matemáticas</t>
  </si>
  <si>
    <t>PRIMAS DEVENGADAS (2) Con XL</t>
  </si>
  <si>
    <t>SINIESTROS PAGADOS</t>
  </si>
  <si>
    <t>Siniestros Liquidados – Salvamentos liquidados y realizados – Recobros</t>
  </si>
  <si>
    <t>SINIESTROS RETENIDOS</t>
  </si>
  <si>
    <t xml:space="preserve">Siniestros Pagados </t>
  </si>
  <si>
    <t xml:space="preserve">+ Siniestros de aceptaciones reaseguro interior/exterior </t>
  </si>
  <si>
    <t xml:space="preserve">– Salvamentos Aceptaciones reaseguro interior/exterior </t>
  </si>
  <si>
    <t xml:space="preserve">– Reembolso de siniestros sobre cesiones reaseguro interior/exterior </t>
  </si>
  <si>
    <t>+ Gastos de salvamentos parte reasegurada interior/exterior</t>
  </si>
  <si>
    <t>SINIESTROS INCURRIDOS (1) Sin Contratos No proporcionales</t>
  </si>
  <si>
    <t>Siniestros Retenidos + Liberación/Constitución de reservas de siniestros</t>
  </si>
  <si>
    <t>SINIESTROS INCURRIDOS (2) Con Contratos No proporcionales</t>
  </si>
  <si>
    <t>Siniestros Incurridos(1)</t>
  </si>
  <si>
    <t>+ Siniestros aceptaciones contratos no proporcionales interior/exterior</t>
  </si>
  <si>
    <t>- Reembolso  siniestros contratos no proporcionales interior/exterior</t>
  </si>
  <si>
    <t>COMISIONES A INTERMEDIARIOS (1)</t>
  </si>
  <si>
    <t xml:space="preserve">Remuneración a favor de intermediarios </t>
  </si>
  <si>
    <t>+ Comisiones AFP</t>
  </si>
  <si>
    <t>+ Comisión por uso de red de oficinas</t>
  </si>
  <si>
    <t>COMISIONES NETAS</t>
  </si>
  <si>
    <t xml:space="preserve">Comisiones (1) – Comisiones de Reaseguro Cedido </t>
  </si>
  <si>
    <r>
      <t>–</t>
    </r>
    <r>
      <rPr>
        <sz val="7"/>
        <rFont val="Times New Roman"/>
        <family val="1"/>
      </rPr>
      <t xml:space="preserve">        </t>
    </r>
    <r>
      <rPr>
        <b/>
        <sz val="12"/>
        <rFont val="Times New Roman"/>
        <family val="1"/>
      </rPr>
      <t xml:space="preserve">Participación de utilidades reaseguro cedido </t>
    </r>
  </si>
  <si>
    <r>
      <t>–</t>
    </r>
    <r>
      <rPr>
        <sz val="7"/>
        <rFont val="Times New Roman"/>
        <family val="1"/>
      </rPr>
      <t xml:space="preserve">        </t>
    </r>
    <r>
      <rPr>
        <b/>
        <sz val="12"/>
        <rFont val="Times New Roman"/>
        <family val="1"/>
      </rPr>
      <t>Intereses y gastos reconocidos por reaseguradores</t>
    </r>
  </si>
  <si>
    <t>+Intereses reconocidos a reaseguradores</t>
  </si>
  <si>
    <t>+ Participación Utilidades y Otros</t>
  </si>
  <si>
    <t xml:space="preserve">GASTON DE ADMINISTRACIÓN Y PERSONAL </t>
  </si>
  <si>
    <t xml:space="preserve">Gastos de Administración </t>
  </si>
  <si>
    <t xml:space="preserve">+ Gastos de administración de coaseguro aceptado </t>
  </si>
  <si>
    <t xml:space="preserve">–Remuneración de administración de coaseguro </t>
  </si>
  <si>
    <t>+ Provisión de cuentas por cobrar actividad aseguradora</t>
  </si>
  <si>
    <r>
      <t>–</t>
    </r>
    <r>
      <rPr>
        <sz val="7"/>
        <rFont val="Times New Roman"/>
        <family val="1"/>
      </rPr>
      <t xml:space="preserve">        </t>
    </r>
    <r>
      <rPr>
        <b/>
        <sz val="12"/>
        <rFont val="Times New Roman"/>
        <family val="1"/>
      </rPr>
      <t xml:space="preserve">Otros productos de seguros </t>
    </r>
  </si>
  <si>
    <t xml:space="preserve">+ Contribuciones de Seguros </t>
  </si>
  <si>
    <t xml:space="preserve">+ Otros egresos </t>
  </si>
  <si>
    <t>+ Gastos de Personal</t>
  </si>
  <si>
    <t>INDICADORES</t>
  </si>
  <si>
    <t>% Retención  =  Primas Retenidas / Primas Emitidas</t>
  </si>
  <si>
    <t>% Comisiones (1)  = Comisiones a Intermediarios / Primas Emitidas</t>
  </si>
  <si>
    <t>% Comisiones (2) = Comisiones Netas / Primas Retenidas</t>
  </si>
  <si>
    <t xml:space="preserve">% Comisiones (3) = Comisiones Netas / Primas Devengadas (2) con XL </t>
  </si>
  <si>
    <t>% Gastos (1) = Gastos Admón y Personal / Primas Emitidas</t>
  </si>
  <si>
    <r>
      <t>% Gastos (2) = Gastos Admón y Personal / Primas Devengadas (2) con XL</t>
    </r>
    <r>
      <rPr>
        <sz val="12"/>
        <rFont val="Times New Roman"/>
        <family val="1"/>
      </rPr>
      <t xml:space="preserve"> </t>
    </r>
  </si>
  <si>
    <r>
      <t>Índice Combinado</t>
    </r>
    <r>
      <rPr>
        <sz val="12"/>
        <rFont val="Times New Roman"/>
        <family val="1"/>
      </rPr>
      <t xml:space="preserve"> </t>
    </r>
  </si>
  <si>
    <r>
      <t xml:space="preserve">    </t>
    </r>
    <r>
      <rPr>
        <b/>
        <u/>
        <sz val="12"/>
        <rFont val="Times New Roman"/>
        <family val="1"/>
      </rPr>
      <t>( Siniestros Incurridos (2) + Comisiones Netas + Gastos Admón y Personal )</t>
    </r>
    <r>
      <rPr>
        <b/>
        <sz val="12"/>
        <rFont val="Times New Roman"/>
        <family val="1"/>
      </rPr>
      <t xml:space="preserve">  </t>
    </r>
  </si>
  <si>
    <t xml:space="preserve">                                          Primas devengadas (2) con XL</t>
  </si>
  <si>
    <t xml:space="preserve">     </t>
  </si>
  <si>
    <t xml:space="preserve">                 Siniestralidad (2)  + % Comisiones (3)  + % Gastos (2)</t>
  </si>
  <si>
    <t>Cuentas PUC</t>
  </si>
  <si>
    <t>2010</t>
  </si>
  <si>
    <t>SEGURO SOCIAL</t>
  </si>
  <si>
    <t>FONDOANTIOQUIA</t>
  </si>
  <si>
    <t>CAPRECOM</t>
  </si>
  <si>
    <t>FONPRECON = LEY 4a.  (1001)</t>
  </si>
  <si>
    <t>FONPRECON = LEY 100  (1000)</t>
  </si>
  <si>
    <t>CAXDAC</t>
  </si>
  <si>
    <t>% Cotizantes/Total Afiliados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</si>
  <si>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</si>
  <si>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</si>
  <si>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</si>
  <si>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</si>
  <si>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</si>
  <si>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</si>
  <si>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</si>
  <si>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</si>
  <si>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</si>
  <si>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</si>
  <si>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</si>
  <si>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 xml:space="preserve">HORIZONTE </t>
  </si>
  <si>
    <t>CITI COLFONDOS</t>
  </si>
  <si>
    <t>ING. PENSIONES Y CESANTIAS</t>
  </si>
  <si>
    <t>% Cotizantes/Afiliados</t>
  </si>
  <si>
    <t>Cotizantes al RAIS por AFP</t>
  </si>
  <si>
    <t xml:space="preserve"> </t>
  </si>
  <si>
    <t>Fuente: SFC</t>
  </si>
  <si>
    <t>*Cifras en millones de pesos</t>
  </si>
  <si>
    <t>Var Anual IPC</t>
  </si>
  <si>
    <t>Var Anual SM</t>
  </si>
  <si>
    <t>ALFA</t>
  </si>
  <si>
    <t>BBVA</t>
  </si>
  <si>
    <t>BOLÍVAR</t>
  </si>
  <si>
    <t>ND</t>
  </si>
  <si>
    <t>Número de Rentas</t>
  </si>
  <si>
    <t>De Salario Mínimo</t>
  </si>
  <si>
    <t>Promedio Aritmetico</t>
  </si>
  <si>
    <t>Año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</si>
  <si>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</si>
  <si>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</si>
  <si>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</si>
  <si>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</si>
  <si>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</si>
  <si>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</si>
  <si>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</si>
  <si>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</si>
  <si>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</si>
  <si>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</si>
  <si>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</si>
  <si>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</si>
  <si>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</si>
  <si>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Valor promedio rentas emitidas en el mes </t>
  </si>
  <si>
    <t>Siniestros Invalidez</t>
  </si>
  <si>
    <t>Siniestros Sobrevivencia</t>
  </si>
  <si>
    <t>Auxilio Funerario</t>
  </si>
  <si>
    <t>Tabla Valor promedio de siniestros pagados y auxilios funerarios reconocidos en el mes (previsionales)</t>
  </si>
  <si>
    <t>2011-3</t>
  </si>
  <si>
    <t>2011-1</t>
  </si>
  <si>
    <t>2011-2</t>
  </si>
  <si>
    <t>METLIFE</t>
  </si>
  <si>
    <t>Resevas Especiales</t>
  </si>
  <si>
    <t>Protección</t>
  </si>
  <si>
    <t>Horizonte</t>
  </si>
  <si>
    <t>Citicolfondos</t>
  </si>
  <si>
    <t>Porvenir</t>
  </si>
  <si>
    <t>SURA</t>
  </si>
  <si>
    <t>BBVA(Ganadero)/Atlas/Grancolombiana</t>
  </si>
  <si>
    <t>Colseguros</t>
  </si>
  <si>
    <t>Bolívar</t>
  </si>
  <si>
    <t>Global</t>
  </si>
  <si>
    <t>Colpatria</t>
  </si>
  <si>
    <t xml:space="preserve">Davivir </t>
  </si>
  <si>
    <t>Colmena</t>
  </si>
  <si>
    <t>Promedio Ponderado por valor de fondo</t>
  </si>
  <si>
    <t>2011-4</t>
  </si>
  <si>
    <t>2011-6</t>
  </si>
  <si>
    <t>2011-06</t>
  </si>
  <si>
    <t>Var % Último Periodo</t>
  </si>
  <si>
    <t>Fuente: Formato 290 SFC</t>
  </si>
  <si>
    <t>Mayor Riesgo</t>
  </si>
  <si>
    <t>Conservador</t>
  </si>
  <si>
    <t>Moderado</t>
  </si>
  <si>
    <t>FE Retiro Programado</t>
  </si>
  <si>
    <t>Multifondo</t>
  </si>
  <si>
    <t>Siniestralidad 1</t>
  </si>
  <si>
    <t>Siniestralidad 2</t>
  </si>
  <si>
    <t>2011-5</t>
  </si>
  <si>
    <t>2011-9</t>
  </si>
  <si>
    <t>2010-09</t>
  </si>
  <si>
    <t>2011-09</t>
  </si>
  <si>
    <t>2011-7</t>
  </si>
  <si>
    <t>2011-8</t>
  </si>
  <si>
    <t>La información que se encuentra en gris no ha sido reportada</t>
  </si>
  <si>
    <t>Los totales pueden estar sujetos a cambios una vez se reciba la información faltante</t>
  </si>
  <si>
    <t xml:space="preserve">%  de compañías que realizan la encuesta </t>
  </si>
  <si>
    <t>2011-10</t>
  </si>
  <si>
    <t>** A partir de marzo de 2011 corresponden a la suma de todos los afiliados de acuerdo a la modalidad de fondo en virtud de la entrada en vigencia del esquema multifondos.</t>
  </si>
  <si>
    <t>2011-11</t>
  </si>
  <si>
    <t>2011-12</t>
  </si>
  <si>
    <t>2011</t>
  </si>
  <si>
    <t>Sobre-Inva</t>
  </si>
  <si>
    <t>Sobre-Vejez</t>
  </si>
  <si>
    <t>A partir de Diciembre de 2011, debido al cambio en el Formato 394, la presentación de la información varía.</t>
  </si>
  <si>
    <t>Siniestros Seguro Previsional Por Compañía</t>
  </si>
  <si>
    <t>Cifras en Millones de pesos</t>
  </si>
  <si>
    <t>RESERVA MATEMÁTICA (RENTAS LEY 100)</t>
  </si>
  <si>
    <t>RESERVA DE AVISADOS</t>
  </si>
  <si>
    <t>RESERVA NO AVISADOS (IBNR)</t>
  </si>
  <si>
    <t>Reservas Especiales</t>
  </si>
  <si>
    <t>Fecha</t>
  </si>
  <si>
    <t>Detalle pensionados Rentas Vitalicias</t>
  </si>
  <si>
    <t>Matemática</t>
  </si>
  <si>
    <t>Afiliados y Cotizantes Régimen de Ahorro Individual con Solidaridad</t>
  </si>
  <si>
    <t>Tasas Seguro Previsional</t>
  </si>
  <si>
    <t>Valor Fondos de Pensiones</t>
  </si>
  <si>
    <t>Cifras en millones de pesos</t>
  </si>
  <si>
    <t>Valor promedio rentas vitalicias emitidas y siniestros del Seguro Previsional</t>
  </si>
  <si>
    <t>POSITIVA</t>
  </si>
  <si>
    <t>MUJERES</t>
  </si>
  <si>
    <t>HOMBRES</t>
  </si>
  <si>
    <t>SOBREVIVIENTES</t>
  </si>
  <si>
    <t>INVALIDEZ</t>
  </si>
  <si>
    <t>VEJEZ</t>
  </si>
  <si>
    <t>RENTA VITALICIA INMEDIATA</t>
  </si>
  <si>
    <t>PENSIONES RECONOCIDAS POR FALLO JUDICIAL</t>
  </si>
  <si>
    <t>RETIRO PROGRAMADO CON RENTA VITALICIA DIFERIDA</t>
  </si>
  <si>
    <t>RETIRO PROGRAMADO</t>
  </si>
  <si>
    <t>FONDO</t>
  </si>
  <si>
    <t>2012-1</t>
  </si>
  <si>
    <t>2012-2</t>
  </si>
  <si>
    <t>2012-3</t>
  </si>
  <si>
    <t>Fuente: Formato 394 Superfinanciera, Cáluculos Cámara Técnica de Seguridad Social Fasecolda</t>
  </si>
  <si>
    <t>Pensionados Régimen de Ahorro Individual con Solidaridad por género y modalidad</t>
  </si>
  <si>
    <t>2012-4</t>
  </si>
  <si>
    <t>% Cubiertos/Afiliados</t>
  </si>
  <si>
    <t>Afiliados al RAIS Con cobertura Seguro Previsional</t>
  </si>
  <si>
    <t>ALLIANZ VIDA</t>
  </si>
  <si>
    <t>ALLIANZ</t>
  </si>
  <si>
    <t>2012-5</t>
  </si>
  <si>
    <t>2012-6</t>
  </si>
  <si>
    <t>GuíaTablas  "Informe Seguridad Social"</t>
  </si>
  <si>
    <t>Mes</t>
  </si>
  <si>
    <t>2.1 Pensionados del Régimen de Ahorro Individual con Solidaridad</t>
  </si>
  <si>
    <t>2.2 Pensionados del Régimen de Ahorro Individual con Solidaridad, por género</t>
  </si>
  <si>
    <t>2.3 Detalle de pensionados en modalidad de Renta Vitalicia</t>
  </si>
  <si>
    <t>1.2 Siniestros Seguro Previsional por compañía</t>
  </si>
  <si>
    <t>1.3 P&amp;G histórico compañías prestadoras de Renta Vitalicia y Seguro Previsional</t>
  </si>
  <si>
    <t>1.4 Reservas de compañías prestadoras de Renta Vitalicia y Seguro Previsional</t>
  </si>
  <si>
    <t>2.4 Afiliados y cotizantes del Régimen de Ahorro Individual con Solidaridad</t>
  </si>
  <si>
    <t>3. Afiliados y Cotizantes del Régimen de Prima Media - Fuente: Superfinanciera</t>
  </si>
  <si>
    <t>3.1 Afiliados Prima Media</t>
  </si>
  <si>
    <t>4. Tasas - Fuente: Carta Circular de Superfinanciera</t>
  </si>
  <si>
    <t>4.1 Tasa de Seguros Previsionales</t>
  </si>
  <si>
    <t>5. Valor de fondo de Administradoras de Fondos de Pensiones - Fuente: Superfinanciera</t>
  </si>
  <si>
    <t>5.1 Valor Fondos</t>
  </si>
  <si>
    <t>6. Información Sistema de Información de Seguridad Social - Fuente: SISS</t>
  </si>
  <si>
    <t xml:space="preserve">Salario Mínimo e IPC anual </t>
  </si>
  <si>
    <t>6.1 Formato de Control Mensual</t>
  </si>
  <si>
    <t>7.Otros Formatos</t>
  </si>
  <si>
    <t>7.1 Aseguradoras Previsional</t>
  </si>
  <si>
    <t>7.2 Salario Mínimo e IPC anual</t>
  </si>
  <si>
    <t>7.3 Anexos</t>
  </si>
  <si>
    <t>2. Pensionados, afiliados y cotizantes del Régimen de Ahorro Individual con Solidaridad  - Fuente: Superfinanciera</t>
  </si>
  <si>
    <t xml:space="preserve">           Primas Emitidas Rentas Vitalicias y Seguro Previsional por Compañía</t>
  </si>
  <si>
    <t xml:space="preserve">         Reservas Rentas Vitalicias y Seguro Previsional</t>
  </si>
  <si>
    <t xml:space="preserve">    Pensionados Régimen de Ahorro Individual con Solidaridad</t>
  </si>
  <si>
    <t>1. Información de compañías - Fuente: PUC y Formato 290</t>
  </si>
  <si>
    <t xml:space="preserve">           P&amp;G Rentas Vitalicias y Seguro Previsional</t>
  </si>
  <si>
    <t>2012-7</t>
  </si>
  <si>
    <t>Total Retiro Programado</t>
  </si>
  <si>
    <t>Total Renta Vitalicia</t>
  </si>
  <si>
    <t>Rentas Vitalicias</t>
  </si>
  <si>
    <t>Siniestros Seguro Previsional</t>
  </si>
  <si>
    <t>Primas Rentas Vitalicias</t>
  </si>
  <si>
    <t>2012-8</t>
  </si>
  <si>
    <t>2012-9</t>
  </si>
  <si>
    <t>RV</t>
  </si>
  <si>
    <t>SP</t>
  </si>
  <si>
    <t>Porcentaje de rentas de Salario Mínimo</t>
  </si>
  <si>
    <t>2012</t>
  </si>
  <si>
    <t>2012-10</t>
  </si>
  <si>
    <t>2012-11</t>
  </si>
  <si>
    <t>TOTAL GENERAL</t>
  </si>
  <si>
    <t>2012-12</t>
  </si>
  <si>
    <t>FECHA</t>
  </si>
  <si>
    <t>2013-1</t>
  </si>
  <si>
    <t>2013-2</t>
  </si>
  <si>
    <t>2013-3</t>
  </si>
  <si>
    <t>2013-4</t>
  </si>
  <si>
    <t>SURA**</t>
  </si>
  <si>
    <t>** A partir de enero del 2013, Protección se fusionó con ING Pensiones y Cesantías</t>
  </si>
  <si>
    <t>2013-5</t>
  </si>
  <si>
    <t>2013-6</t>
  </si>
  <si>
    <t>2013-7</t>
  </si>
  <si>
    <t>2013-8</t>
  </si>
  <si>
    <t>Fuente: Superintedencia Financiera de Colombia.</t>
  </si>
  <si>
    <t>2013-9</t>
  </si>
  <si>
    <t>2013-10</t>
  </si>
  <si>
    <t>Afiliados, Cotizantes de Prima Media y Afiliados Trasladados RPM a RAIS</t>
  </si>
  <si>
    <t>2013-11</t>
  </si>
  <si>
    <t>2013-12</t>
  </si>
  <si>
    <t>ALFA***</t>
  </si>
  <si>
    <t>*** A partir de enero del 2014, Horizonte se fusionó con Porvenir</t>
  </si>
  <si>
    <t>2013</t>
  </si>
  <si>
    <t>Afiliados por edad</t>
  </si>
  <si>
    <t>2014-02</t>
  </si>
  <si>
    <t>2014-01</t>
  </si>
  <si>
    <t>2014-3</t>
  </si>
  <si>
    <t>2014-03</t>
  </si>
  <si>
    <t>2014-04</t>
  </si>
  <si>
    <t>2014-05</t>
  </si>
  <si>
    <t>2014-06</t>
  </si>
  <si>
    <t>2014-6</t>
  </si>
  <si>
    <t>PORVENIR (4)</t>
  </si>
  <si>
    <t>(4) A partir de enero del 2014, Horizonte se fusionó con Porvenir</t>
  </si>
  <si>
    <t>2014-07</t>
  </si>
  <si>
    <t xml:space="preserve">Old Mutual </t>
  </si>
  <si>
    <t>Old Mutual Alternativo</t>
  </si>
  <si>
    <t>Old Mutual</t>
  </si>
  <si>
    <t>OLD MUTUAL - ALTERNATIVO</t>
  </si>
  <si>
    <t>PENSIONAR/OLD MUTUAL</t>
  </si>
  <si>
    <t xml:space="preserve">OLD MUTUAL PLAN ALTERNATIVO </t>
  </si>
  <si>
    <t>OLD MUTUAL</t>
  </si>
  <si>
    <t>Primas devengadas (1) + Ingreso Exceso de Pérdida – Costo exceso de Pérdida</t>
  </si>
  <si>
    <t>2014-08</t>
  </si>
  <si>
    <t>2014-9</t>
  </si>
  <si>
    <t>2014-09</t>
  </si>
  <si>
    <t>2014-10</t>
  </si>
  <si>
    <t>Colmena Vida</t>
  </si>
  <si>
    <t>Colmena AIG Seguros de Vida (hoy MetLife)</t>
  </si>
  <si>
    <t>Bolivar</t>
  </si>
  <si>
    <t>2014</t>
  </si>
  <si>
    <t>2014-11</t>
  </si>
  <si>
    <t>OLD MUTUAL - PLAN ALTERNATIVO</t>
  </si>
  <si>
    <t>BOLIVAR VIDA *(ARL)</t>
  </si>
  <si>
    <t>ALFA VIDA *(ARL)</t>
  </si>
  <si>
    <t>MAPFRE VIDA *(ARL)</t>
  </si>
  <si>
    <t xml:space="preserve">El total no incluye las siguientes entidades: 
</t>
  </si>
  <si>
    <t>2014-12</t>
  </si>
  <si>
    <t>PATRIMONIO AUTONOMO COLFONDOS</t>
  </si>
  <si>
    <t>PTF Promedio Movil 10 años</t>
  </si>
  <si>
    <t>RENTA TEMPORAL VARIABLE CON RENTA VITALICIA DIFERIDA</t>
  </si>
  <si>
    <t>RENTA TEMPORAL VARIABLE CON RENTA VITALICIA INMEDIATA</t>
  </si>
  <si>
    <t>Retiro Programado Con Renta Vitalicia Diferida</t>
  </si>
  <si>
    <t>Pensiones Reconocidas Por Fallo Judicial</t>
  </si>
  <si>
    <t>Otras Modalidades De Pensión</t>
  </si>
  <si>
    <t>Renta Vitalicia Inmediata</t>
  </si>
  <si>
    <t>Renta Temporal Variable Con Renta Vitalicia Diferida</t>
  </si>
  <si>
    <t>Renta Temporal Variable Con Renta Vitalicia Inmediata</t>
  </si>
  <si>
    <t>Retiro Programado Sin Negociación</t>
  </si>
  <si>
    <t>2015-1</t>
  </si>
  <si>
    <t>Total reconocidas por fallo judicial</t>
  </si>
  <si>
    <t>Valor de la reserva total</t>
  </si>
  <si>
    <t>dic.-2014</t>
  </si>
  <si>
    <t>2015-01</t>
  </si>
  <si>
    <t xml:space="preserve">Santander (fusiona Davivir y Colmena AIG </t>
  </si>
  <si>
    <t>2015-2</t>
  </si>
  <si>
    <t>2015-02</t>
  </si>
  <si>
    <t>2015-3</t>
  </si>
  <si>
    <t>2015-03</t>
  </si>
  <si>
    <t>2015-4</t>
  </si>
  <si>
    <t>2015-5</t>
  </si>
  <si>
    <t>Cotizantes por IBC</t>
  </si>
  <si>
    <t>&gt;1 &lt;= 2</t>
  </si>
  <si>
    <t>&gt;2 &lt;=3</t>
  </si>
  <si>
    <t>&gt;3 &lt;=4</t>
  </si>
  <si>
    <t>&gt;4 &lt;=8</t>
  </si>
  <si>
    <t>&gt;8 &lt;=12</t>
  </si>
  <si>
    <t>&gt;12 &lt;=16</t>
  </si>
  <si>
    <t>&gt;16 &lt;=20</t>
  </si>
  <si>
    <t>&gt;20</t>
  </si>
  <si>
    <t>total</t>
  </si>
  <si>
    <t>2015-05</t>
  </si>
  <si>
    <t>2015-04</t>
  </si>
  <si>
    <t>2015-6</t>
  </si>
  <si>
    <t>2015-7</t>
  </si>
  <si>
    <t>2015-06</t>
  </si>
  <si>
    <t>2015-07</t>
  </si>
  <si>
    <t>Afiliados que provienen del ISS</t>
  </si>
  <si>
    <t>2015-8</t>
  </si>
  <si>
    <t>2015-9</t>
  </si>
  <si>
    <t>AXA COLPATRIA VIDA</t>
  </si>
  <si>
    <t>SURAMERICANA VIDA</t>
  </si>
  <si>
    <t>2015-10</t>
  </si>
  <si>
    <t>2015-08</t>
  </si>
  <si>
    <t>2015-09</t>
  </si>
  <si>
    <t>2015-11</t>
  </si>
  <si>
    <t>Rige a partir de:</t>
  </si>
  <si>
    <t>SM Sector Urbano ($)</t>
  </si>
  <si>
    <t>SM Sector Rural ($)</t>
  </si>
  <si>
    <t>Diferencia entre la Var. SM y la Var. IPC</t>
  </si>
  <si>
    <t>Promedio Móvil 10 años de la diferencia entre la Var. SM y la Var. IPC</t>
  </si>
  <si>
    <t>Produtividad total de factores (PTF)</t>
  </si>
  <si>
    <t xml:space="preserve">IPC Anual </t>
  </si>
  <si>
    <t>EQUIDAD VIDA</t>
  </si>
  <si>
    <t>Siniestros pagados</t>
  </si>
  <si>
    <t>Siniestros Incurridos</t>
  </si>
  <si>
    <t>Sin. Incurr. con Cont. no Prop.</t>
  </si>
  <si>
    <t>-</t>
  </si>
  <si>
    <t>Primas emitidas</t>
  </si>
  <si>
    <t>Siniestros pagados (resta)</t>
  </si>
  <si>
    <t>Constitución Reserva Siniestros Avisados  (resta)</t>
  </si>
  <si>
    <t>Constitución Reserva Siniestros No Avisados  (resta)</t>
  </si>
  <si>
    <t>Impuesto de renta y complementarios</t>
  </si>
  <si>
    <t>Resultado técnico</t>
  </si>
  <si>
    <t>Resultados del ejercicio</t>
  </si>
  <si>
    <t>Utilidad antes de impuestos</t>
  </si>
  <si>
    <t>Primas Deveng. netas XL</t>
  </si>
  <si>
    <t>2015</t>
  </si>
  <si>
    <t>2015-12</t>
  </si>
  <si>
    <t>AXA COLPATRIA VIDA *(ARL)</t>
  </si>
  <si>
    <t>AXA COLPATRIA</t>
  </si>
  <si>
    <t>PROTECCIÓN</t>
  </si>
  <si>
    <t>RETIRO PROGRAMADO SIN NEGOCIACIÓN 
DE BONO PENSIONAL</t>
  </si>
  <si>
    <t>OTRAS MODALIDADES DE PENSIÓN</t>
  </si>
  <si>
    <t>2016-1</t>
  </si>
  <si>
    <t>2016-2</t>
  </si>
  <si>
    <t>2016-3</t>
  </si>
  <si>
    <t>2016-4</t>
  </si>
  <si>
    <t>2016-5</t>
  </si>
  <si>
    <t>abr.-16</t>
  </si>
  <si>
    <t xml:space="preserve">Dic  </t>
  </si>
  <si>
    <t>2016-6</t>
  </si>
  <si>
    <t>2016-7</t>
  </si>
  <si>
    <t>2016-8</t>
  </si>
  <si>
    <t>2016-9</t>
  </si>
  <si>
    <t>2016-10</t>
  </si>
  <si>
    <t>2016-11</t>
  </si>
  <si>
    <t>2016-12</t>
  </si>
  <si>
    <t>Bolívar****</t>
  </si>
  <si>
    <t>**** A partir de segundo semestre de 2016</t>
  </si>
  <si>
    <t>2016</t>
  </si>
  <si>
    <t>2017-1</t>
  </si>
  <si>
    <t>2017-2</t>
  </si>
  <si>
    <t>2017-3</t>
  </si>
  <si>
    <t>2017-01</t>
  </si>
  <si>
    <t>2017-02</t>
  </si>
  <si>
    <t>2017-03</t>
  </si>
  <si>
    <t>2017-4</t>
  </si>
  <si>
    <t>2017-5</t>
  </si>
  <si>
    <t>2017-6</t>
  </si>
  <si>
    <t>2017-7</t>
  </si>
  <si>
    <t>2017-04</t>
  </si>
  <si>
    <t>2017-05</t>
  </si>
  <si>
    <t>2017-06</t>
  </si>
  <si>
    <t>2017-07</t>
  </si>
  <si>
    <t>2017-08</t>
  </si>
  <si>
    <t>2017-09</t>
  </si>
  <si>
    <t>2017-8</t>
  </si>
  <si>
    <t>2017-9</t>
  </si>
  <si>
    <t>1.1. Primas Emitidas Rentas Vitalicias y Seguro Previsional</t>
  </si>
  <si>
    <t>7.3. Valor Multifondo RAIS</t>
  </si>
  <si>
    <t>Fuente: Formato 394 Superfinanciera, Cálculos Cámara Técnica de Seguridad Social Fasecolda</t>
  </si>
  <si>
    <t>2017-10</t>
  </si>
  <si>
    <t>2017-11</t>
  </si>
  <si>
    <t>2017</t>
  </si>
  <si>
    <t>2017-12</t>
  </si>
  <si>
    <t>2018-01</t>
  </si>
  <si>
    <t>2018-1</t>
  </si>
  <si>
    <t>2018-2</t>
  </si>
  <si>
    <t>2018-02</t>
  </si>
  <si>
    <t xml:space="preserve">Vejez </t>
  </si>
  <si>
    <t>2018-3</t>
  </si>
  <si>
    <t>2018-4</t>
  </si>
  <si>
    <t>2018-03</t>
  </si>
  <si>
    <t>2018-04</t>
  </si>
  <si>
    <t>2018-5</t>
  </si>
  <si>
    <t>2018-6</t>
  </si>
  <si>
    <t>2018-05</t>
  </si>
  <si>
    <t>2018-06</t>
  </si>
  <si>
    <t>2018-7</t>
  </si>
  <si>
    <t>2018-8</t>
  </si>
  <si>
    <t>2018-07</t>
  </si>
  <si>
    <t>2018-08</t>
  </si>
  <si>
    <t>Oct</t>
  </si>
  <si>
    <t>var dic-17-oct-18</t>
  </si>
  <si>
    <t>oct-18</t>
  </si>
  <si>
    <t>2018-9</t>
  </si>
  <si>
    <t>2018-10</t>
  </si>
  <si>
    <t>2018-09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</si>
</sst>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  <numFmt numFmtId="166" formatCode="_ * #,##0.00_ ;_ * \-#,##0.00_ ;_ * &quot;-&quot;??_ ;_ @_ "/>
    <numFmt numFmtId="167" formatCode="0.0%"/>
    <numFmt numFmtId="168" formatCode="0.000%"/>
    <numFmt numFmtId="169" formatCode="_(* #,##0_);_(* \(#,##0\);_(* &quot;-&quot;??_);_(@_)"/>
    <numFmt numFmtId="170" formatCode="_ * #,##0_ ;_ * \-#,##0_ ;_ * &quot;-&quot;??_ ;_ @_ "/>
    <numFmt numFmtId="171" formatCode="_-* #,##0\ _€_-;\-* #,##0\ _€_-;_-* &quot;-&quot;??\ _€_-;_-@_-"/>
    <numFmt numFmtId="172" formatCode="_ * #,##0.00000_ ;_ * \-#,##0.00000_ ;_ * &quot;-&quot;??_ ;_ @_ "/>
    <numFmt numFmtId="173" formatCode="[$-C0A]mmm\-yy;@"/>
    <numFmt numFmtId="174" formatCode="_ * #,##0.0_ ;_ * \-#,##0.0_ ;_ * &quot;-&quot;??_ ;_ @_ "/>
    <numFmt numFmtId="175" formatCode="[$-C0A]mmmm\-yy;@"/>
    <numFmt numFmtId="176" formatCode="_ &quot;$&quot;\ * #,##0_ ;_ &quot;$&quot;\ * \-#,##0_ ;_ &quot;$&quot;\ * &quot;-&quot;_ ;_ @_ "/>
    <numFmt numFmtId="177" formatCode="###,##0.00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7"/>
      <name val="Times New Roman"/>
      <family val="1"/>
    </font>
    <font>
      <b/>
      <u/>
      <sz val="12"/>
      <name val="Times New Roman"/>
      <family val="1"/>
    </font>
    <font>
      <b/>
      <sz val="12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4"/>
      <color theme="0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22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0"/>
      <color theme="1"/>
      <name val="Arial"/>
      <family val="2"/>
    </font>
    <font>
      <b/>
      <sz val="10"/>
      <color theme="1" tint="0.34998626667073579"/>
      <name val="Arial"/>
      <family val="2"/>
    </font>
    <font>
      <b/>
      <sz val="12"/>
      <color theme="0" tint="-4.9989318521683403E-2"/>
      <name val="Arial"/>
      <family val="2"/>
    </font>
    <font>
      <b/>
      <sz val="10"/>
      <color theme="0" tint="-4.9989318521683403E-2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rgb="FF00B050"/>
      <name val="Arial"/>
      <family val="2"/>
    </font>
    <font>
      <sz val="10"/>
      <color theme="1"/>
      <name val="Tahoma"/>
      <family val="2"/>
    </font>
    <font>
      <sz val="10"/>
      <color rgb="FF00000A"/>
      <name val="Arial"/>
      <family val="2"/>
    </font>
    <font>
      <b/>
      <sz val="10"/>
      <color rgb="FF00000A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6" tint="0.79998168889431442"/>
        <bgColor theme="6" tint="0.59999389629810485"/>
      </patternFill>
    </fill>
    <fill>
      <patternFill patternType="solid">
        <fgColor theme="6" tint="0.39997558519241921"/>
        <bgColor theme="6" tint="0.59999389629810485"/>
      </patternFill>
    </fill>
    <fill>
      <patternFill patternType="solid">
        <fgColor theme="6" tint="0.39997558519241921"/>
        <bgColor theme="6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 style="medium">
        <color rgb="FFFFFFFF"/>
      </bottom>
      <diagonal/>
    </border>
    <border>
      <left/>
      <right/>
      <top style="thin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medium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FFFF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rgb="FFFFFFFF"/>
      </top>
      <bottom style="thin">
        <color indexed="64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rgb="FFFFFFFF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4">
    <xf numFmtId="166" fontId="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45" fillId="0" borderId="0"/>
    <xf numFmtId="166" fontId="10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108" applyNumberFormat="0" applyFill="0" applyAlignment="0" applyProtection="0"/>
    <xf numFmtId="0" fontId="50" fillId="0" borderId="109" applyNumberFormat="0" applyFill="0" applyAlignment="0" applyProtection="0"/>
    <xf numFmtId="0" fontId="51" fillId="0" borderId="110" applyNumberFormat="0" applyFill="0" applyAlignment="0" applyProtection="0"/>
    <xf numFmtId="0" fontId="51" fillId="0" borderId="0" applyNumberFormat="0" applyFill="0" applyBorder="0" applyAlignment="0" applyProtection="0"/>
    <xf numFmtId="0" fontId="52" fillId="24" borderId="0" applyNumberFormat="0" applyBorder="0" applyAlignment="0" applyProtection="0"/>
    <xf numFmtId="0" fontId="53" fillId="25" borderId="0" applyNumberFormat="0" applyBorder="0" applyAlignment="0" applyProtection="0"/>
    <xf numFmtId="0" fontId="54" fillId="26" borderId="0" applyNumberFormat="0" applyBorder="0" applyAlignment="0" applyProtection="0"/>
    <xf numFmtId="0" fontId="55" fillId="27" borderId="111" applyNumberFormat="0" applyAlignment="0" applyProtection="0"/>
    <xf numFmtId="0" fontId="56" fillId="28" borderId="112" applyNumberFormat="0" applyAlignment="0" applyProtection="0"/>
    <xf numFmtId="0" fontId="57" fillId="28" borderId="111" applyNumberFormat="0" applyAlignment="0" applyProtection="0"/>
    <xf numFmtId="0" fontId="58" fillId="0" borderId="113" applyNumberFormat="0" applyFill="0" applyAlignment="0" applyProtection="0"/>
    <xf numFmtId="0" fontId="59" fillId="29" borderId="114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16" applyNumberFormat="0" applyFill="0" applyAlignment="0" applyProtection="0"/>
    <xf numFmtId="0" fontId="63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63" fillId="38" borderId="0" applyNumberFormat="0" applyBorder="0" applyAlignment="0" applyProtection="0"/>
    <xf numFmtId="0" fontId="63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63" fillId="42" borderId="0" applyNumberFormat="0" applyBorder="0" applyAlignment="0" applyProtection="0"/>
    <xf numFmtId="0" fontId="63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63" fillId="46" borderId="0" applyNumberFormat="0" applyBorder="0" applyAlignment="0" applyProtection="0"/>
    <xf numFmtId="0" fontId="63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63" fillId="50" borderId="0" applyNumberFormat="0" applyBorder="0" applyAlignment="0" applyProtection="0"/>
    <xf numFmtId="0" fontId="63" fillId="51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63" fillId="54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0" borderId="115" applyNumberFormat="0" applyFont="0" applyAlignment="0" applyProtection="0"/>
    <xf numFmtId="0" fontId="64" fillId="0" borderId="0"/>
    <xf numFmtId="164" fontId="6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164" fontId="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8" fillId="0" borderId="0"/>
    <xf numFmtId="164" fontId="68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164" fontId="3" fillId="0" borderId="0" applyFont="0" applyFill="0" applyBorder="0" applyAlignment="0" applyProtection="0"/>
    <xf numFmtId="0" fontId="68" fillId="0" borderId="0"/>
    <xf numFmtId="0" fontId="69" fillId="0" borderId="0"/>
    <xf numFmtId="164" fontId="69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9" fillId="0" borderId="0"/>
    <xf numFmtId="164" fontId="1" fillId="0" borderId="0" applyFont="0" applyFill="0" applyBorder="0" applyAlignment="0" applyProtection="0"/>
  </cellStyleXfs>
  <cellXfs count="846">
    <xf numFmtId="0" fontId="0" fillId="0" borderId="0" xfId="0" applyNumberFormat="1"/>
    <xf numFmtId="0" fontId="14" fillId="0" borderId="0" xfId="0" applyNumberFormat="1" applyFont="1"/>
    <xf numFmtId="0" fontId="13" fillId="0" borderId="0" xfId="0" applyNumberFormat="1" applyFont="1"/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 indent="2"/>
    </xf>
    <xf numFmtId="0" fontId="13" fillId="0" borderId="0" xfId="0" applyNumberFormat="1" applyFont="1" applyAlignment="1">
      <alignment horizontal="left" indent="4"/>
    </xf>
    <xf numFmtId="0" fontId="17" fillId="0" borderId="0" xfId="0" applyNumberFormat="1" applyFont="1" applyAlignment="1">
      <alignment horizontal="center"/>
    </xf>
    <xf numFmtId="0" fontId="10" fillId="0" borderId="0" xfId="0" applyNumberFormat="1" applyFont="1"/>
    <xf numFmtId="0" fontId="10" fillId="0" borderId="4" xfId="0" applyNumberFormat="1" applyFont="1" applyFill="1" applyBorder="1"/>
    <xf numFmtId="0" fontId="10" fillId="0" borderId="0" xfId="0" applyNumberFormat="1" applyFont="1" applyBorder="1"/>
    <xf numFmtId="0" fontId="10" fillId="0" borderId="4" xfId="0" applyNumberFormat="1" applyFont="1" applyBorder="1"/>
    <xf numFmtId="0" fontId="10" fillId="0" borderId="0" xfId="0" applyNumberFormat="1" applyFont="1" applyFill="1"/>
    <xf numFmtId="3" fontId="10" fillId="0" borderId="4" xfId="0" applyNumberFormat="1" applyFont="1" applyFill="1" applyBorder="1"/>
    <xf numFmtId="3" fontId="10" fillId="0" borderId="4" xfId="0" applyNumberFormat="1" applyFont="1" applyBorder="1"/>
    <xf numFmtId="3" fontId="10" fillId="0" borderId="31" xfId="0" applyNumberFormat="1" applyFont="1" applyBorder="1"/>
    <xf numFmtId="3" fontId="10" fillId="0" borderId="31" xfId="0" applyNumberFormat="1" applyFont="1" applyFill="1" applyBorder="1"/>
    <xf numFmtId="3" fontId="10" fillId="0" borderId="0" xfId="0" applyNumberFormat="1" applyFont="1" applyBorder="1"/>
    <xf numFmtId="167" fontId="10" fillId="0" borderId="23" xfId="3" applyNumberFormat="1" applyFont="1" applyFill="1" applyBorder="1"/>
    <xf numFmtId="167" fontId="10" fillId="0" borderId="0" xfId="3" applyNumberFormat="1" applyFont="1" applyFill="1" applyBorder="1"/>
    <xf numFmtId="0" fontId="0" fillId="3" borderId="0" xfId="0" applyNumberFormat="1" applyFill="1"/>
    <xf numFmtId="0" fontId="0" fillId="3" borderId="14" xfId="0" applyNumberFormat="1" applyFill="1" applyBorder="1"/>
    <xf numFmtId="3" fontId="0" fillId="3" borderId="14" xfId="0" applyNumberFormat="1" applyFill="1" applyBorder="1"/>
    <xf numFmtId="3" fontId="0" fillId="3" borderId="17" xfId="0" applyNumberFormat="1" applyFill="1" applyBorder="1"/>
    <xf numFmtId="3" fontId="0" fillId="3" borderId="42" xfId="0" applyNumberFormat="1" applyFill="1" applyBorder="1"/>
    <xf numFmtId="0" fontId="0" fillId="3" borderId="15" xfId="0" applyNumberFormat="1" applyFill="1" applyBorder="1"/>
    <xf numFmtId="3" fontId="0" fillId="3" borderId="15" xfId="0" applyNumberFormat="1" applyFill="1" applyBorder="1"/>
    <xf numFmtId="0" fontId="11" fillId="3" borderId="15" xfId="0" applyNumberFormat="1" applyFont="1" applyFill="1" applyBorder="1"/>
    <xf numFmtId="0" fontId="0" fillId="3" borderId="21" xfId="0" applyNumberFormat="1" applyFill="1" applyBorder="1"/>
    <xf numFmtId="170" fontId="0" fillId="3" borderId="14" xfId="0" applyNumberFormat="1" applyFill="1" applyBorder="1"/>
    <xf numFmtId="170" fontId="0" fillId="3" borderId="22" xfId="0" applyNumberFormat="1" applyFill="1" applyBorder="1"/>
    <xf numFmtId="170" fontId="0" fillId="3" borderId="34" xfId="0" applyNumberFormat="1" applyFill="1" applyBorder="1"/>
    <xf numFmtId="0" fontId="0" fillId="3" borderId="23" xfId="0" applyNumberFormat="1" applyFill="1" applyBorder="1"/>
    <xf numFmtId="170" fontId="0" fillId="3" borderId="15" xfId="0" applyNumberFormat="1" applyFill="1" applyBorder="1"/>
    <xf numFmtId="170" fontId="0" fillId="3" borderId="24" xfId="0" applyNumberFormat="1" applyFill="1" applyBorder="1"/>
    <xf numFmtId="170" fontId="0" fillId="3" borderId="35" xfId="0" applyNumberFormat="1" applyFill="1" applyBorder="1"/>
    <xf numFmtId="0" fontId="10" fillId="3" borderId="0" xfId="0" applyNumberFormat="1" applyFont="1" applyFill="1"/>
    <xf numFmtId="14" fontId="21" fillId="3" borderId="0" xfId="0" applyNumberFormat="1" applyFont="1" applyFill="1" applyBorder="1"/>
    <xf numFmtId="166" fontId="21" fillId="3" borderId="0" xfId="1" applyFont="1" applyFill="1" applyBorder="1"/>
    <xf numFmtId="14" fontId="22" fillId="3" borderId="0" xfId="0" applyNumberFormat="1" applyFont="1" applyFill="1" applyBorder="1"/>
    <xf numFmtId="166" fontId="22" fillId="3" borderId="0" xfId="1" applyFont="1" applyFill="1" applyBorder="1"/>
    <xf numFmtId="167" fontId="22" fillId="3" borderId="0" xfId="3" applyNumberFormat="1" applyFont="1" applyFill="1" applyBorder="1" applyAlignment="1">
      <alignment horizontal="left"/>
    </xf>
    <xf numFmtId="167" fontId="22" fillId="3" borderId="0" xfId="3" applyNumberFormat="1" applyFont="1" applyFill="1" applyBorder="1"/>
    <xf numFmtId="0" fontId="0" fillId="3" borderId="0" xfId="0" applyNumberFormat="1" applyFill="1" applyBorder="1"/>
    <xf numFmtId="0" fontId="10" fillId="3" borderId="0" xfId="0" applyNumberFormat="1" applyFont="1" applyFill="1" applyBorder="1"/>
    <xf numFmtId="0" fontId="11" fillId="3" borderId="0" xfId="0" applyNumberFormat="1" applyFont="1" applyFill="1" applyBorder="1"/>
    <xf numFmtId="9" fontId="0" fillId="3" borderId="0" xfId="3" applyFont="1" applyFill="1" applyBorder="1" applyAlignment="1">
      <alignment horizontal="center"/>
    </xf>
    <xf numFmtId="0" fontId="12" fillId="3" borderId="0" xfId="0" applyNumberFormat="1" applyFont="1" applyFill="1"/>
    <xf numFmtId="0" fontId="19" fillId="3" borderId="0" xfId="0" applyNumberFormat="1" applyFont="1" applyFill="1"/>
    <xf numFmtId="0" fontId="19" fillId="5" borderId="59" xfId="0" applyNumberFormat="1" applyFont="1" applyFill="1" applyBorder="1"/>
    <xf numFmtId="0" fontId="0" fillId="5" borderId="59" xfId="0" applyNumberFormat="1" applyFill="1" applyBorder="1"/>
    <xf numFmtId="0" fontId="12" fillId="4" borderId="13" xfId="0" applyNumberFormat="1" applyFont="1" applyFill="1" applyBorder="1"/>
    <xf numFmtId="170" fontId="12" fillId="4" borderId="13" xfId="0" applyNumberFormat="1" applyFont="1" applyFill="1" applyBorder="1"/>
    <xf numFmtId="170" fontId="12" fillId="4" borderId="18" xfId="0" applyNumberFormat="1" applyFont="1" applyFill="1" applyBorder="1"/>
    <xf numFmtId="0" fontId="12" fillId="4" borderId="25" xfId="0" applyNumberFormat="1" applyFont="1" applyFill="1" applyBorder="1"/>
    <xf numFmtId="170" fontId="12" fillId="4" borderId="26" xfId="0" applyNumberFormat="1" applyFont="1" applyFill="1" applyBorder="1"/>
    <xf numFmtId="170" fontId="12" fillId="4" borderId="27" xfId="0" applyNumberFormat="1" applyFont="1" applyFill="1" applyBorder="1"/>
    <xf numFmtId="170" fontId="12" fillId="4" borderId="36" xfId="0" applyNumberFormat="1" applyFont="1" applyFill="1" applyBorder="1"/>
    <xf numFmtId="0" fontId="27" fillId="3" borderId="0" xfId="0" applyNumberFormat="1" applyFont="1" applyFill="1"/>
    <xf numFmtId="0" fontId="28" fillId="3" borderId="0" xfId="0" applyNumberFormat="1" applyFont="1" applyFill="1"/>
    <xf numFmtId="0" fontId="0" fillId="3" borderId="4" xfId="0" applyNumberFormat="1" applyFill="1" applyBorder="1"/>
    <xf numFmtId="9" fontId="0" fillId="3" borderId="35" xfId="3" applyFont="1" applyFill="1" applyBorder="1"/>
    <xf numFmtId="0" fontId="10" fillId="3" borderId="15" xfId="0" applyNumberFormat="1" applyFont="1" applyFill="1" applyBorder="1"/>
    <xf numFmtId="9" fontId="0" fillId="3" borderId="15" xfId="3" applyFont="1" applyFill="1" applyBorder="1"/>
    <xf numFmtId="9" fontId="0" fillId="3" borderId="28" xfId="3" applyFont="1" applyFill="1" applyBorder="1"/>
    <xf numFmtId="0" fontId="10" fillId="3" borderId="35" xfId="0" applyNumberFormat="1" applyFont="1" applyFill="1" applyBorder="1"/>
    <xf numFmtId="9" fontId="0" fillId="3" borderId="0" xfId="3" applyFont="1" applyFill="1" applyBorder="1"/>
    <xf numFmtId="167" fontId="0" fillId="3" borderId="0" xfId="3" applyNumberFormat="1" applyFont="1" applyFill="1"/>
    <xf numFmtId="167" fontId="0" fillId="3" borderId="0" xfId="3" applyNumberFormat="1" applyFont="1" applyFill="1" applyBorder="1"/>
    <xf numFmtId="170" fontId="21" fillId="3" borderId="0" xfId="1" applyNumberFormat="1" applyFont="1" applyFill="1" applyBorder="1"/>
    <xf numFmtId="170" fontId="22" fillId="3" borderId="0" xfId="1" applyNumberFormat="1" applyFont="1" applyFill="1" applyBorder="1"/>
    <xf numFmtId="9" fontId="12" fillId="4" borderId="14" xfId="3" applyFont="1" applyFill="1" applyBorder="1"/>
    <xf numFmtId="9" fontId="12" fillId="4" borderId="13" xfId="3" applyFont="1" applyFill="1" applyBorder="1"/>
    <xf numFmtId="170" fontId="0" fillId="3" borderId="0" xfId="1" applyNumberFormat="1" applyFont="1" applyFill="1"/>
    <xf numFmtId="0" fontId="10" fillId="5" borderId="59" xfId="0" applyNumberFormat="1" applyFont="1" applyFill="1" applyBorder="1"/>
    <xf numFmtId="170" fontId="10" fillId="3" borderId="0" xfId="0" applyNumberFormat="1" applyFont="1" applyFill="1"/>
    <xf numFmtId="170" fontId="10" fillId="3" borderId="0" xfId="1" applyNumberFormat="1" applyFont="1" applyFill="1"/>
    <xf numFmtId="170" fontId="10" fillId="3" borderId="0" xfId="1" applyNumberFormat="1" applyFont="1" applyFill="1" applyBorder="1"/>
    <xf numFmtId="0" fontId="26" fillId="5" borderId="59" xfId="0" applyNumberFormat="1" applyFont="1" applyFill="1" applyBorder="1"/>
    <xf numFmtId="170" fontId="29" fillId="8" borderId="4" xfId="1" applyNumberFormat="1" applyFont="1" applyFill="1" applyBorder="1" applyAlignment="1">
      <alignment horizontal="center"/>
    </xf>
    <xf numFmtId="170" fontId="29" fillId="9" borderId="4" xfId="1" applyNumberFormat="1" applyFont="1" applyFill="1" applyBorder="1" applyAlignment="1">
      <alignment horizontal="center"/>
    </xf>
    <xf numFmtId="170" fontId="29" fillId="9" borderId="33" xfId="1" applyNumberFormat="1" applyFont="1" applyFill="1" applyBorder="1" applyAlignment="1">
      <alignment horizontal="center"/>
    </xf>
    <xf numFmtId="170" fontId="29" fillId="8" borderId="28" xfId="1" applyNumberFormat="1" applyFont="1" applyFill="1" applyBorder="1" applyAlignment="1">
      <alignment horizontal="center"/>
    </xf>
    <xf numFmtId="170" fontId="29" fillId="8" borderId="0" xfId="1" applyNumberFormat="1" applyFont="1" applyFill="1" applyBorder="1" applyAlignment="1">
      <alignment horizontal="center"/>
    </xf>
    <xf numFmtId="170" fontId="29" fillId="9" borderId="0" xfId="1" applyNumberFormat="1" applyFont="1" applyFill="1" applyBorder="1" applyAlignment="1">
      <alignment horizontal="center"/>
    </xf>
    <xf numFmtId="170" fontId="29" fillId="8" borderId="35" xfId="1" applyNumberFormat="1" applyFont="1" applyFill="1" applyBorder="1" applyAlignment="1">
      <alignment horizontal="center"/>
    </xf>
    <xf numFmtId="170" fontId="29" fillId="9" borderId="28" xfId="1" applyNumberFormat="1" applyFont="1" applyFill="1" applyBorder="1" applyAlignment="1">
      <alignment horizontal="center"/>
    </xf>
    <xf numFmtId="0" fontId="29" fillId="8" borderId="19" xfId="0" applyNumberFormat="1" applyFont="1" applyFill="1" applyBorder="1"/>
    <xf numFmtId="170" fontId="29" fillId="8" borderId="60" xfId="1" applyNumberFormat="1" applyFont="1" applyFill="1" applyBorder="1" applyAlignment="1">
      <alignment horizontal="center"/>
    </xf>
    <xf numFmtId="0" fontId="29" fillId="9" borderId="23" xfId="0" applyNumberFormat="1" applyFont="1" applyFill="1" applyBorder="1"/>
    <xf numFmtId="0" fontId="29" fillId="8" borderId="23" xfId="0" applyNumberFormat="1" applyFont="1" applyFill="1" applyBorder="1"/>
    <xf numFmtId="0" fontId="29" fillId="9" borderId="57" xfId="0" applyNumberFormat="1" applyFont="1" applyFill="1" applyBorder="1"/>
    <xf numFmtId="170" fontId="29" fillId="9" borderId="62" xfId="1" applyNumberFormat="1" applyFont="1" applyFill="1" applyBorder="1" applyAlignment="1">
      <alignment horizontal="center"/>
    </xf>
    <xf numFmtId="0" fontId="29" fillId="8" borderId="57" xfId="0" applyNumberFormat="1" applyFont="1" applyFill="1" applyBorder="1"/>
    <xf numFmtId="170" fontId="29" fillId="8" borderId="62" xfId="1" applyNumberFormat="1" applyFont="1" applyFill="1" applyBorder="1" applyAlignment="1">
      <alignment horizontal="center"/>
    </xf>
    <xf numFmtId="0" fontId="29" fillId="8" borderId="31" xfId="0" applyNumberFormat="1" applyFont="1" applyFill="1" applyBorder="1"/>
    <xf numFmtId="0" fontId="29" fillId="10" borderId="31" xfId="0" applyNumberFormat="1" applyFont="1" applyFill="1" applyBorder="1"/>
    <xf numFmtId="170" fontId="29" fillId="10" borderId="48" xfId="1" applyNumberFormat="1" applyFont="1" applyFill="1" applyBorder="1" applyAlignment="1">
      <alignment horizontal="center"/>
    </xf>
    <xf numFmtId="0" fontId="29" fillId="9" borderId="19" xfId="0" applyNumberFormat="1" applyFont="1" applyFill="1" applyBorder="1"/>
    <xf numFmtId="170" fontId="29" fillId="9" borderId="60" xfId="1" applyNumberFormat="1" applyFont="1" applyFill="1" applyBorder="1" applyAlignment="1">
      <alignment horizontal="center"/>
    </xf>
    <xf numFmtId="0" fontId="29" fillId="9" borderId="31" xfId="0" applyNumberFormat="1" applyFont="1" applyFill="1" applyBorder="1"/>
    <xf numFmtId="170" fontId="29" fillId="9" borderId="48" xfId="1" applyNumberFormat="1" applyFont="1" applyFill="1" applyBorder="1" applyAlignment="1">
      <alignment horizontal="center"/>
    </xf>
    <xf numFmtId="0" fontId="29" fillId="10" borderId="4" xfId="0" applyNumberFormat="1" applyFont="1" applyFill="1" applyBorder="1"/>
    <xf numFmtId="170" fontId="29" fillId="10" borderId="4" xfId="1" applyNumberFormat="1" applyFont="1" applyFill="1" applyBorder="1" applyAlignment="1">
      <alignment horizontal="center"/>
    </xf>
    <xf numFmtId="170" fontId="29" fillId="11" borderId="4" xfId="1" applyNumberFormat="1" applyFont="1" applyFill="1" applyBorder="1" applyAlignment="1">
      <alignment horizontal="center"/>
    </xf>
    <xf numFmtId="0" fontId="20" fillId="11" borderId="4" xfId="0" applyNumberFormat="1" applyFont="1" applyFill="1" applyBorder="1"/>
    <xf numFmtId="170" fontId="20" fillId="11" borderId="4" xfId="1" applyNumberFormat="1" applyFont="1" applyFill="1" applyBorder="1" applyAlignment="1">
      <alignment horizontal="center"/>
    </xf>
    <xf numFmtId="170" fontId="29" fillId="8" borderId="33" xfId="1" applyNumberFormat="1" applyFont="1" applyFill="1" applyBorder="1" applyAlignment="1">
      <alignment horizontal="center"/>
    </xf>
    <xf numFmtId="170" fontId="29" fillId="9" borderId="35" xfId="1" applyNumberFormat="1" applyFont="1" applyFill="1" applyBorder="1" applyAlignment="1">
      <alignment horizontal="center"/>
    </xf>
    <xf numFmtId="170" fontId="29" fillId="9" borderId="30" xfId="1" applyNumberFormat="1" applyFont="1" applyFill="1" applyBorder="1" applyAlignment="1">
      <alignment horizontal="center"/>
    </xf>
    <xf numFmtId="170" fontId="20" fillId="11" borderId="30" xfId="1" applyNumberFormat="1" applyFont="1" applyFill="1" applyBorder="1" applyAlignment="1">
      <alignment horizontal="center"/>
    </xf>
    <xf numFmtId="0" fontId="20" fillId="12" borderId="33" xfId="0" applyNumberFormat="1" applyFont="1" applyFill="1" applyBorder="1"/>
    <xf numFmtId="17" fontId="20" fillId="12" borderId="33" xfId="0" applyNumberFormat="1" applyFont="1" applyFill="1" applyBorder="1" applyAlignment="1">
      <alignment horizontal="center"/>
    </xf>
    <xf numFmtId="170" fontId="29" fillId="8" borderId="30" xfId="1" applyNumberFormat="1" applyFont="1" applyFill="1" applyBorder="1" applyAlignment="1">
      <alignment horizontal="center"/>
    </xf>
    <xf numFmtId="170" fontId="29" fillId="10" borderId="30" xfId="1" applyNumberFormat="1" applyFont="1" applyFill="1" applyBorder="1" applyAlignment="1">
      <alignment horizontal="center"/>
    </xf>
    <xf numFmtId="170" fontId="29" fillId="9" borderId="31" xfId="1" applyNumberFormat="1" applyFont="1" applyFill="1" applyBorder="1" applyAlignment="1">
      <alignment horizontal="center"/>
    </xf>
    <xf numFmtId="0" fontId="29" fillId="11" borderId="31" xfId="0" applyNumberFormat="1" applyFont="1" applyFill="1" applyBorder="1"/>
    <xf numFmtId="170" fontId="29" fillId="11" borderId="48" xfId="1" applyNumberFormat="1" applyFont="1" applyFill="1" applyBorder="1" applyAlignment="1">
      <alignment horizontal="center"/>
    </xf>
    <xf numFmtId="0" fontId="25" fillId="3" borderId="0" xfId="0" applyNumberFormat="1" applyFont="1" applyFill="1"/>
    <xf numFmtId="0" fontId="10" fillId="3" borderId="0" xfId="0" applyNumberFormat="1" applyFont="1" applyFill="1" applyBorder="1" applyAlignment="1"/>
    <xf numFmtId="4" fontId="10" fillId="3" borderId="0" xfId="0" applyNumberFormat="1" applyFont="1" applyFill="1" applyAlignment="1">
      <alignment wrapText="1"/>
    </xf>
    <xf numFmtId="0" fontId="10" fillId="3" borderId="0" xfId="0" applyNumberFormat="1" applyFont="1" applyFill="1" applyAlignment="1">
      <alignment wrapText="1"/>
    </xf>
    <xf numFmtId="4" fontId="10" fillId="3" borderId="0" xfId="0" applyNumberFormat="1" applyFont="1" applyFill="1" applyBorder="1" applyAlignment="1">
      <alignment wrapText="1"/>
    </xf>
    <xf numFmtId="4" fontId="10" fillId="3" borderId="0" xfId="0" applyNumberFormat="1" applyFont="1" applyFill="1"/>
    <xf numFmtId="3" fontId="10" fillId="3" borderId="0" xfId="0" applyNumberFormat="1" applyFont="1" applyFill="1" applyBorder="1" applyAlignment="1">
      <alignment wrapText="1"/>
    </xf>
    <xf numFmtId="171" fontId="10" fillId="3" borderId="0" xfId="0" applyNumberFormat="1" applyFont="1" applyFill="1"/>
    <xf numFmtId="0" fontId="20" fillId="13" borderId="4" xfId="0" applyNumberFormat="1" applyFont="1" applyFill="1" applyBorder="1" applyAlignment="1">
      <alignment vertical="center" wrapText="1"/>
    </xf>
    <xf numFmtId="0" fontId="20" fillId="13" borderId="4" xfId="0" applyNumberFormat="1" applyFont="1" applyFill="1" applyBorder="1" applyAlignment="1">
      <alignment horizontal="center" vertical="center" wrapText="1"/>
    </xf>
    <xf numFmtId="17" fontId="20" fillId="13" borderId="4" xfId="0" applyNumberFormat="1" applyFont="1" applyFill="1" applyBorder="1" applyAlignment="1">
      <alignment horizontal="center" vertical="center" wrapText="1"/>
    </xf>
    <xf numFmtId="0" fontId="29" fillId="3" borderId="4" xfId="0" applyNumberFormat="1" applyFont="1" applyFill="1" applyBorder="1" applyAlignment="1">
      <alignment wrapText="1"/>
    </xf>
    <xf numFmtId="171" fontId="10" fillId="3" borderId="4" xfId="1" applyNumberFormat="1" applyFont="1" applyFill="1" applyBorder="1" applyAlignment="1">
      <alignment wrapText="1"/>
    </xf>
    <xf numFmtId="171" fontId="10" fillId="3" borderId="28" xfId="1" applyNumberFormat="1" applyFont="1" applyFill="1" applyBorder="1" applyAlignment="1">
      <alignment horizontal="center" wrapText="1"/>
    </xf>
    <xf numFmtId="171" fontId="10" fillId="3" borderId="4" xfId="1" applyNumberFormat="1" applyFont="1" applyFill="1" applyBorder="1" applyAlignment="1">
      <alignment horizontal="center" wrapText="1"/>
    </xf>
    <xf numFmtId="171" fontId="10" fillId="3" borderId="23" xfId="1" applyNumberFormat="1" applyFont="1" applyFill="1" applyBorder="1" applyAlignment="1">
      <alignment horizontal="center" wrapText="1"/>
    </xf>
    <xf numFmtId="0" fontId="25" fillId="3" borderId="0" xfId="0" applyNumberFormat="1" applyFont="1" applyFill="1" applyAlignment="1">
      <alignment wrapText="1"/>
    </xf>
    <xf numFmtId="171" fontId="10" fillId="3" borderId="0" xfId="0" applyNumberFormat="1" applyFont="1" applyFill="1" applyAlignment="1">
      <alignment wrapText="1"/>
    </xf>
    <xf numFmtId="0" fontId="10" fillId="3" borderId="30" xfId="0" applyNumberFormat="1" applyFont="1" applyFill="1" applyBorder="1" applyAlignment="1">
      <alignment wrapText="1"/>
    </xf>
    <xf numFmtId="171" fontId="10" fillId="3" borderId="31" xfId="1" applyNumberFormat="1" applyFont="1" applyFill="1" applyBorder="1" applyAlignment="1">
      <alignment wrapText="1"/>
    </xf>
    <xf numFmtId="171" fontId="10" fillId="3" borderId="28" xfId="1" applyNumberFormat="1" applyFont="1" applyFill="1" applyBorder="1" applyAlignment="1">
      <alignment wrapText="1"/>
    </xf>
    <xf numFmtId="0" fontId="29" fillId="3" borderId="0" xfId="0" applyNumberFormat="1" applyFont="1" applyFill="1" applyBorder="1" applyAlignment="1">
      <alignment wrapText="1"/>
    </xf>
    <xf numFmtId="171" fontId="10" fillId="3" borderId="0" xfId="1" applyNumberFormat="1" applyFont="1" applyFill="1" applyBorder="1" applyAlignment="1">
      <alignment wrapText="1"/>
    </xf>
    <xf numFmtId="10" fontId="10" fillId="3" borderId="0" xfId="3" applyNumberFormat="1" applyFont="1" applyFill="1" applyBorder="1" applyAlignment="1">
      <alignment horizontal="center" wrapText="1"/>
    </xf>
    <xf numFmtId="0" fontId="10" fillId="3" borderId="0" xfId="0" applyNumberFormat="1" applyFont="1" applyFill="1" applyAlignment="1">
      <alignment horizontal="center"/>
    </xf>
    <xf numFmtId="0" fontId="10" fillId="3" borderId="4" xfId="0" applyNumberFormat="1" applyFont="1" applyFill="1" applyBorder="1"/>
    <xf numFmtId="170" fontId="10" fillId="3" borderId="4" xfId="1" applyNumberFormat="1" applyFont="1" applyFill="1" applyBorder="1" applyAlignment="1">
      <alignment horizontal="center"/>
    </xf>
    <xf numFmtId="170" fontId="10" fillId="3" borderId="0" xfId="1" applyNumberFormat="1" applyFont="1" applyFill="1" applyBorder="1" applyAlignment="1">
      <alignment horizontal="center"/>
    </xf>
    <xf numFmtId="170" fontId="10" fillId="3" borderId="0" xfId="1" applyNumberFormat="1" applyFont="1" applyFill="1" applyBorder="1" applyAlignment="1">
      <alignment horizontal="right" wrapText="1"/>
    </xf>
    <xf numFmtId="170" fontId="10" fillId="3" borderId="35" xfId="1" applyNumberFormat="1" applyFont="1" applyFill="1" applyBorder="1"/>
    <xf numFmtId="170" fontId="10" fillId="3" borderId="35" xfId="1" applyNumberFormat="1" applyFont="1" applyFill="1" applyBorder="1" applyAlignment="1">
      <alignment horizontal="center"/>
    </xf>
    <xf numFmtId="0" fontId="18" fillId="2" borderId="63" xfId="0" applyNumberFormat="1" applyFont="1" applyFill="1" applyBorder="1" applyAlignment="1">
      <alignment horizontal="center"/>
    </xf>
    <xf numFmtId="0" fontId="18" fillId="2" borderId="55" xfId="0" applyNumberFormat="1" applyFont="1" applyFill="1" applyBorder="1" applyAlignment="1">
      <alignment horizontal="center"/>
    </xf>
    <xf numFmtId="0" fontId="18" fillId="2" borderId="64" xfId="0" applyNumberFormat="1" applyFont="1" applyFill="1" applyBorder="1" applyAlignment="1">
      <alignment horizontal="center"/>
    </xf>
    <xf numFmtId="0" fontId="18" fillId="2" borderId="65" xfId="0" applyNumberFormat="1" applyFont="1" applyFill="1" applyBorder="1" applyAlignment="1">
      <alignment horizontal="center"/>
    </xf>
    <xf numFmtId="170" fontId="10" fillId="3" borderId="40" xfId="1" applyNumberFormat="1" applyFont="1" applyFill="1" applyBorder="1"/>
    <xf numFmtId="0" fontId="12" fillId="3" borderId="0" xfId="0" applyNumberFormat="1" applyFont="1" applyFill="1" applyAlignment="1">
      <alignment horizontal="right"/>
    </xf>
    <xf numFmtId="0" fontId="12" fillId="3" borderId="0" xfId="0" applyNumberFormat="1" applyFont="1" applyFill="1" applyAlignment="1">
      <alignment horizontal="left"/>
    </xf>
    <xf numFmtId="0" fontId="10" fillId="3" borderId="0" xfId="0" applyNumberFormat="1" applyFont="1" applyFill="1" applyBorder="1" applyAlignment="1">
      <alignment horizontal="center"/>
    </xf>
    <xf numFmtId="167" fontId="29" fillId="3" borderId="0" xfId="3" applyNumberFormat="1" applyFont="1" applyFill="1" applyBorder="1" applyAlignment="1">
      <alignment horizontal="center"/>
    </xf>
    <xf numFmtId="0" fontId="10" fillId="3" borderId="0" xfId="0" applyNumberFormat="1" applyFont="1" applyFill="1" applyAlignment="1">
      <alignment horizontal="left"/>
    </xf>
    <xf numFmtId="166" fontId="10" fillId="3" borderId="0" xfId="1" applyFont="1" applyFill="1"/>
    <xf numFmtId="170" fontId="12" fillId="6" borderId="44" xfId="1" applyNumberFormat="1" applyFont="1" applyFill="1" applyBorder="1" applyAlignment="1">
      <alignment horizontal="center"/>
    </xf>
    <xf numFmtId="9" fontId="10" fillId="3" borderId="33" xfId="3" applyFont="1" applyFill="1" applyBorder="1" applyAlignment="1">
      <alignment horizontal="center"/>
    </xf>
    <xf numFmtId="167" fontId="10" fillId="3" borderId="5" xfId="3" applyNumberFormat="1" applyFont="1" applyFill="1" applyBorder="1" applyAlignment="1">
      <alignment horizontal="center"/>
    </xf>
    <xf numFmtId="167" fontId="10" fillId="3" borderId="4" xfId="3" applyNumberFormat="1" applyFont="1" applyFill="1" applyBorder="1" applyAlignment="1">
      <alignment horizontal="center"/>
    </xf>
    <xf numFmtId="167" fontId="10" fillId="3" borderId="44" xfId="3" applyNumberFormat="1" applyFont="1" applyFill="1" applyBorder="1" applyAlignment="1">
      <alignment horizontal="center"/>
    </xf>
    <xf numFmtId="167" fontId="10" fillId="3" borderId="30" xfId="3" applyNumberFormat="1" applyFont="1" applyFill="1" applyBorder="1" applyAlignment="1">
      <alignment horizontal="center"/>
    </xf>
    <xf numFmtId="167" fontId="10" fillId="3" borderId="45" xfId="3" applyNumberFormat="1" applyFont="1" applyFill="1" applyBorder="1" applyAlignment="1">
      <alignment horizontal="center"/>
    </xf>
    <xf numFmtId="167" fontId="10" fillId="3" borderId="33" xfId="3" applyNumberFormat="1" applyFont="1" applyFill="1" applyBorder="1" applyAlignment="1">
      <alignment horizontal="center"/>
    </xf>
    <xf numFmtId="167" fontId="10" fillId="3" borderId="46" xfId="3" applyNumberFormat="1" applyFont="1" applyFill="1" applyBorder="1" applyAlignment="1">
      <alignment horizontal="center"/>
    </xf>
    <xf numFmtId="167" fontId="10" fillId="3" borderId="32" xfId="3" applyNumberFormat="1" applyFont="1" applyFill="1" applyBorder="1" applyAlignment="1">
      <alignment horizontal="center"/>
    </xf>
    <xf numFmtId="3" fontId="0" fillId="3" borderId="0" xfId="0" applyNumberFormat="1" applyFill="1"/>
    <xf numFmtId="14" fontId="10" fillId="3" borderId="0" xfId="0" applyNumberFormat="1" applyFont="1" applyFill="1"/>
    <xf numFmtId="0" fontId="10" fillId="3" borderId="7" xfId="0" applyNumberFormat="1" applyFont="1" applyFill="1" applyBorder="1"/>
    <xf numFmtId="0" fontId="10" fillId="3" borderId="11" xfId="0" applyNumberFormat="1" applyFont="1" applyFill="1" applyBorder="1"/>
    <xf numFmtId="3" fontId="10" fillId="3" borderId="0" xfId="0" applyNumberFormat="1" applyFont="1" applyFill="1"/>
    <xf numFmtId="169" fontId="10" fillId="3" borderId="0" xfId="1" applyNumberFormat="1" applyFont="1" applyFill="1" applyBorder="1"/>
    <xf numFmtId="9" fontId="10" fillId="3" borderId="0" xfId="3" applyFont="1" applyFill="1"/>
    <xf numFmtId="3" fontId="10" fillId="3" borderId="7" xfId="0" applyNumberFormat="1" applyFont="1" applyFill="1" applyBorder="1"/>
    <xf numFmtId="3" fontId="10" fillId="3" borderId="7" xfId="2" applyNumberFormat="1" applyFont="1" applyFill="1" applyBorder="1"/>
    <xf numFmtId="3" fontId="10" fillId="3" borderId="0" xfId="0" applyNumberFormat="1" applyFont="1" applyFill="1" applyBorder="1"/>
    <xf numFmtId="0" fontId="10" fillId="3" borderId="8" xfId="0" applyNumberFormat="1" applyFont="1" applyFill="1" applyBorder="1"/>
    <xf numFmtId="3" fontId="10" fillId="3" borderId="8" xfId="0" applyNumberFormat="1" applyFont="1" applyFill="1" applyBorder="1"/>
    <xf numFmtId="3" fontId="10" fillId="3" borderId="37" xfId="0" applyNumberFormat="1" applyFont="1" applyFill="1" applyBorder="1"/>
    <xf numFmtId="3" fontId="10" fillId="3" borderId="39" xfId="0" applyNumberFormat="1" applyFont="1" applyFill="1" applyBorder="1"/>
    <xf numFmtId="3" fontId="10" fillId="3" borderId="10" xfId="0" applyNumberFormat="1" applyFont="1" applyFill="1" applyBorder="1"/>
    <xf numFmtId="3" fontId="10" fillId="3" borderId="40" xfId="0" applyNumberFormat="1" applyFont="1" applyFill="1" applyBorder="1"/>
    <xf numFmtId="3" fontId="10" fillId="3" borderId="11" xfId="0" applyNumberFormat="1" applyFont="1" applyFill="1" applyBorder="1"/>
    <xf numFmtId="39" fontId="10" fillId="3" borderId="7" xfId="0" applyNumberFormat="1" applyFont="1" applyFill="1" applyBorder="1" applyAlignment="1" applyProtection="1">
      <alignment horizontal="left"/>
      <protection locked="0"/>
    </xf>
    <xf numFmtId="0" fontId="12" fillId="4" borderId="9" xfId="0" applyNumberFormat="1" applyFont="1" applyFill="1" applyBorder="1"/>
    <xf numFmtId="3" fontId="12" fillId="4" borderId="9" xfId="0" applyNumberFormat="1" applyFont="1" applyFill="1" applyBorder="1"/>
    <xf numFmtId="0" fontId="12" fillId="4" borderId="12" xfId="0" applyNumberFormat="1" applyFont="1" applyFill="1" applyBorder="1"/>
    <xf numFmtId="3" fontId="12" fillId="4" borderId="9" xfId="2" applyNumberFormat="1" applyFont="1" applyFill="1" applyBorder="1"/>
    <xf numFmtId="3" fontId="12" fillId="4" borderId="38" xfId="0" applyNumberFormat="1" applyFont="1" applyFill="1" applyBorder="1"/>
    <xf numFmtId="3" fontId="12" fillId="4" borderId="41" xfId="0" applyNumberFormat="1" applyFont="1" applyFill="1" applyBorder="1"/>
    <xf numFmtId="3" fontId="12" fillId="4" borderId="12" xfId="0" applyNumberFormat="1" applyFont="1" applyFill="1" applyBorder="1"/>
    <xf numFmtId="9" fontId="32" fillId="2" borderId="9" xfId="3" applyFont="1" applyFill="1" applyBorder="1"/>
    <xf numFmtId="9" fontId="32" fillId="2" borderId="38" xfId="3" applyFont="1" applyFill="1" applyBorder="1"/>
    <xf numFmtId="9" fontId="32" fillId="2" borderId="41" xfId="3" applyFont="1" applyFill="1" applyBorder="1"/>
    <xf numFmtId="9" fontId="32" fillId="2" borderId="12" xfId="3" applyFont="1" applyFill="1" applyBorder="1"/>
    <xf numFmtId="10" fontId="10" fillId="3" borderId="0" xfId="0" applyNumberFormat="1" applyFont="1" applyFill="1" applyAlignment="1">
      <alignment horizontal="center"/>
    </xf>
    <xf numFmtId="10" fontId="10" fillId="3" borderId="0" xfId="0" applyNumberFormat="1" applyFont="1" applyFill="1"/>
    <xf numFmtId="0" fontId="24" fillId="3" borderId="0" xfId="0" applyNumberFormat="1" applyFont="1" applyFill="1" applyBorder="1" applyAlignment="1">
      <alignment horizontal="center" vertical="top" wrapText="1"/>
    </xf>
    <xf numFmtId="10" fontId="10" fillId="3" borderId="0" xfId="0" applyNumberFormat="1" applyFont="1" applyFill="1" applyBorder="1" applyAlignment="1">
      <alignment horizontal="center"/>
    </xf>
    <xf numFmtId="168" fontId="10" fillId="3" borderId="0" xfId="0" applyNumberFormat="1" applyFont="1" applyFill="1" applyBorder="1" applyAlignment="1">
      <alignment horizontal="center"/>
    </xf>
    <xf numFmtId="168" fontId="10" fillId="3" borderId="0" xfId="0" applyNumberFormat="1" applyFont="1" applyFill="1"/>
    <xf numFmtId="10" fontId="10" fillId="3" borderId="0" xfId="3" applyNumberFormat="1" applyFont="1" applyFill="1"/>
    <xf numFmtId="10" fontId="10" fillId="3" borderId="0" xfId="3" applyNumberFormat="1" applyFont="1" applyFill="1" applyBorder="1"/>
    <xf numFmtId="10" fontId="10" fillId="3" borderId="0" xfId="3" applyNumberFormat="1" applyFont="1" applyFill="1" applyBorder="1" applyAlignment="1">
      <alignment horizontal="center"/>
    </xf>
    <xf numFmtId="10" fontId="10" fillId="3" borderId="0" xfId="0" applyNumberFormat="1" applyFont="1" applyFill="1" applyBorder="1" applyAlignment="1">
      <alignment horizontal="center" wrapText="1"/>
    </xf>
    <xf numFmtId="10" fontId="10" fillId="3" borderId="0" xfId="0" applyNumberFormat="1" applyFont="1" applyFill="1" applyBorder="1" applyAlignment="1">
      <alignment horizontal="center" vertical="top" wrapText="1"/>
    </xf>
    <xf numFmtId="10" fontId="10" fillId="3" borderId="35" xfId="0" applyNumberFormat="1" applyFont="1" applyFill="1" applyBorder="1" applyAlignment="1">
      <alignment horizontal="center"/>
    </xf>
    <xf numFmtId="10" fontId="10" fillId="3" borderId="35" xfId="0" applyNumberFormat="1" applyFont="1" applyFill="1" applyBorder="1" applyAlignment="1">
      <alignment horizontal="center" wrapText="1"/>
    </xf>
    <xf numFmtId="10" fontId="10" fillId="3" borderId="35" xfId="0" applyNumberFormat="1" applyFont="1" applyFill="1" applyBorder="1" applyAlignment="1">
      <alignment horizontal="center" vertical="top" wrapText="1"/>
    </xf>
    <xf numFmtId="10" fontId="10" fillId="3" borderId="35" xfId="3" applyNumberFormat="1" applyFont="1" applyFill="1" applyBorder="1" applyAlignment="1">
      <alignment horizontal="center"/>
    </xf>
    <xf numFmtId="10" fontId="10" fillId="3" borderId="35" xfId="3" applyNumberFormat="1" applyFont="1" applyFill="1" applyBorder="1"/>
    <xf numFmtId="0" fontId="10" fillId="3" borderId="72" xfId="0" applyNumberFormat="1" applyFont="1" applyFill="1" applyBorder="1" applyAlignment="1">
      <alignment horizontal="center"/>
    </xf>
    <xf numFmtId="10" fontId="10" fillId="3" borderId="37" xfId="0" applyNumberFormat="1" applyFont="1" applyFill="1" applyBorder="1" applyAlignment="1">
      <alignment horizontal="center"/>
    </xf>
    <xf numFmtId="10" fontId="10" fillId="3" borderId="71" xfId="0" applyNumberFormat="1" applyFont="1" applyFill="1" applyBorder="1" applyAlignment="1">
      <alignment horizontal="center"/>
    </xf>
    <xf numFmtId="10" fontId="10" fillId="3" borderId="71" xfId="3" applyNumberFormat="1" applyFont="1" applyFill="1" applyBorder="1" applyAlignment="1">
      <alignment horizontal="center"/>
    </xf>
    <xf numFmtId="10" fontId="10" fillId="3" borderId="37" xfId="3" applyNumberFormat="1" applyFont="1" applyFill="1" applyBorder="1" applyAlignment="1">
      <alignment horizontal="center"/>
    </xf>
    <xf numFmtId="0" fontId="10" fillId="3" borderId="67" xfId="0" applyNumberFormat="1" applyFont="1" applyFill="1" applyBorder="1" applyAlignment="1">
      <alignment horizontal="center"/>
    </xf>
    <xf numFmtId="170" fontId="10" fillId="3" borderId="37" xfId="1" applyNumberFormat="1" applyFont="1" applyFill="1" applyBorder="1" applyAlignment="1">
      <alignment horizontal="center"/>
    </xf>
    <xf numFmtId="170" fontId="10" fillId="3" borderId="71" xfId="1" applyNumberFormat="1" applyFont="1" applyFill="1" applyBorder="1" applyAlignment="1">
      <alignment horizontal="center"/>
    </xf>
    <xf numFmtId="170" fontId="10" fillId="3" borderId="0" xfId="1" applyNumberFormat="1" applyFont="1" applyFill="1" applyBorder="1" applyAlignment="1">
      <alignment horizontal="center" wrapText="1"/>
    </xf>
    <xf numFmtId="170" fontId="10" fillId="3" borderId="35" xfId="1" applyNumberFormat="1" applyFont="1" applyFill="1" applyBorder="1" applyAlignment="1">
      <alignment horizontal="center" wrapText="1"/>
    </xf>
    <xf numFmtId="170" fontId="10" fillId="3" borderId="35" xfId="1" applyNumberFormat="1" applyFont="1" applyFill="1" applyBorder="1" applyAlignment="1">
      <alignment horizontal="center" vertical="top" wrapText="1"/>
    </xf>
    <xf numFmtId="170" fontId="10" fillId="3" borderId="0" xfId="1" applyNumberFormat="1" applyFont="1" applyFill="1" applyBorder="1" applyAlignment="1">
      <alignment horizontal="center" vertical="top" wrapText="1"/>
    </xf>
    <xf numFmtId="170" fontId="12" fillId="4" borderId="8" xfId="1" applyNumberFormat="1" applyFont="1" applyFill="1" applyBorder="1" applyAlignment="1">
      <alignment horizontal="center"/>
    </xf>
    <xf numFmtId="170" fontId="12" fillId="4" borderId="7" xfId="1" applyNumberFormat="1" applyFont="1" applyFill="1" applyBorder="1" applyAlignment="1">
      <alignment horizontal="center"/>
    </xf>
    <xf numFmtId="0" fontId="12" fillId="4" borderId="1" xfId="0" applyNumberFormat="1" applyFont="1" applyFill="1" applyBorder="1"/>
    <xf numFmtId="170" fontId="12" fillId="4" borderId="2" xfId="1" applyNumberFormat="1" applyFont="1" applyFill="1" applyBorder="1"/>
    <xf numFmtId="170" fontId="12" fillId="4" borderId="2" xfId="1" applyNumberFormat="1" applyFont="1" applyFill="1" applyBorder="1" applyProtection="1">
      <protection hidden="1"/>
    </xf>
    <xf numFmtId="170" fontId="12" fillId="4" borderId="6" xfId="1" applyNumberFormat="1" applyFont="1" applyFill="1" applyBorder="1"/>
    <xf numFmtId="170" fontId="12" fillId="4" borderId="47" xfId="1" applyNumberFormat="1" applyFont="1" applyFill="1" applyBorder="1"/>
    <xf numFmtId="170" fontId="12" fillId="4" borderId="3" xfId="1" applyNumberFormat="1" applyFont="1" applyFill="1" applyBorder="1"/>
    <xf numFmtId="0" fontId="32" fillId="2" borderId="4" xfId="0" applyNumberFormat="1" applyFont="1" applyFill="1" applyBorder="1"/>
    <xf numFmtId="10" fontId="32" fillId="2" borderId="4" xfId="3" applyNumberFormat="1" applyFont="1" applyFill="1" applyBorder="1"/>
    <xf numFmtId="10" fontId="32" fillId="2" borderId="31" xfId="3" applyNumberFormat="1" applyFont="1" applyFill="1" applyBorder="1"/>
    <xf numFmtId="3" fontId="36" fillId="3" borderId="49" xfId="0" applyNumberFormat="1" applyFont="1" applyFill="1" applyBorder="1" applyAlignment="1">
      <alignment horizontal="center"/>
    </xf>
    <xf numFmtId="0" fontId="20" fillId="7" borderId="4" xfId="0" applyNumberFormat="1" applyFont="1" applyFill="1" applyBorder="1" applyAlignment="1">
      <alignment horizontal="center"/>
    </xf>
    <xf numFmtId="9" fontId="10" fillId="3" borderId="35" xfId="3" applyFont="1" applyFill="1" applyBorder="1" applyAlignment="1">
      <alignment horizontal="center"/>
    </xf>
    <xf numFmtId="9" fontId="10" fillId="3" borderId="35" xfId="0" applyNumberFormat="1" applyFont="1" applyFill="1" applyBorder="1" applyAlignment="1">
      <alignment horizontal="center"/>
    </xf>
    <xf numFmtId="9" fontId="10" fillId="3" borderId="28" xfId="0" applyNumberFormat="1" applyFont="1" applyFill="1" applyBorder="1" applyAlignment="1">
      <alignment horizontal="center"/>
    </xf>
    <xf numFmtId="0" fontId="36" fillId="3" borderId="73" xfId="0" applyNumberFormat="1" applyFont="1" applyFill="1" applyBorder="1" applyAlignment="1">
      <alignment horizontal="center"/>
    </xf>
    <xf numFmtId="0" fontId="36" fillId="3" borderId="74" xfId="0" applyNumberFormat="1" applyFont="1" applyFill="1" applyBorder="1" applyAlignment="1">
      <alignment horizontal="center"/>
    </xf>
    <xf numFmtId="0" fontId="36" fillId="3" borderId="35" xfId="0" applyNumberFormat="1" applyFont="1" applyFill="1" applyBorder="1" applyAlignment="1">
      <alignment horizontal="center"/>
    </xf>
    <xf numFmtId="0" fontId="36" fillId="3" borderId="28" xfId="0" applyNumberFormat="1" applyFont="1" applyFill="1" applyBorder="1" applyAlignment="1">
      <alignment horizontal="center"/>
    </xf>
    <xf numFmtId="3" fontId="36" fillId="3" borderId="0" xfId="0" applyNumberFormat="1" applyFont="1" applyFill="1" applyBorder="1" applyAlignment="1">
      <alignment horizontal="center"/>
    </xf>
    <xf numFmtId="3" fontId="36" fillId="3" borderId="73" xfId="0" applyNumberFormat="1" applyFont="1" applyFill="1" applyBorder="1" applyAlignment="1">
      <alignment horizontal="center"/>
    </xf>
    <xf numFmtId="3" fontId="36" fillId="3" borderId="74" xfId="0" applyNumberFormat="1" applyFont="1" applyFill="1" applyBorder="1" applyAlignment="1">
      <alignment horizontal="center"/>
    </xf>
    <xf numFmtId="3" fontId="36" fillId="3" borderId="35" xfId="0" applyNumberFormat="1" applyFont="1" applyFill="1" applyBorder="1" applyAlignment="1">
      <alignment horizontal="center"/>
    </xf>
    <xf numFmtId="3" fontId="36" fillId="3" borderId="28" xfId="0" applyNumberFormat="1" applyFont="1" applyFill="1" applyBorder="1" applyAlignment="1">
      <alignment horizontal="center"/>
    </xf>
    <xf numFmtId="3" fontId="36" fillId="3" borderId="75" xfId="0" applyNumberFormat="1" applyFont="1" applyFill="1" applyBorder="1" applyAlignment="1">
      <alignment horizontal="center"/>
    </xf>
    <xf numFmtId="3" fontId="36" fillId="3" borderId="62" xfId="0" applyNumberFormat="1" applyFont="1" applyFill="1" applyBorder="1" applyAlignment="1">
      <alignment horizontal="center"/>
    </xf>
    <xf numFmtId="14" fontId="0" fillId="3" borderId="4" xfId="0" applyNumberFormat="1" applyFill="1" applyBorder="1" applyAlignment="1">
      <alignment vertical="center"/>
    </xf>
    <xf numFmtId="170" fontId="0" fillId="3" borderId="4" xfId="1" applyNumberFormat="1" applyFont="1" applyFill="1" applyBorder="1" applyAlignment="1">
      <alignment vertical="center"/>
    </xf>
    <xf numFmtId="172" fontId="0" fillId="3" borderId="4" xfId="1" applyNumberFormat="1" applyFont="1" applyFill="1" applyBorder="1" applyAlignment="1">
      <alignment vertical="center"/>
    </xf>
    <xf numFmtId="0" fontId="0" fillId="3" borderId="4" xfId="0" applyNumberFormat="1" applyFill="1" applyBorder="1" applyAlignment="1">
      <alignment vertical="center"/>
    </xf>
    <xf numFmtId="10" fontId="0" fillId="3" borderId="4" xfId="0" applyNumberFormat="1" applyFill="1" applyBorder="1" applyAlignment="1">
      <alignment vertical="center"/>
    </xf>
    <xf numFmtId="10" fontId="0" fillId="3" borderId="4" xfId="0" applyNumberFormat="1" applyFill="1" applyBorder="1"/>
    <xf numFmtId="170" fontId="29" fillId="9" borderId="32" xfId="1" applyNumberFormat="1" applyFont="1" applyFill="1" applyBorder="1" applyAlignment="1">
      <alignment horizontal="center"/>
    </xf>
    <xf numFmtId="170" fontId="29" fillId="8" borderId="61" xfId="1" applyNumberFormat="1" applyFont="1" applyFill="1" applyBorder="1" applyAlignment="1">
      <alignment horizontal="center"/>
    </xf>
    <xf numFmtId="170" fontId="29" fillId="9" borderId="29" xfId="1" applyNumberFormat="1" applyFont="1" applyFill="1" applyBorder="1" applyAlignment="1">
      <alignment horizontal="center"/>
    </xf>
    <xf numFmtId="170" fontId="29" fillId="8" borderId="32" xfId="1" applyNumberFormat="1" applyFont="1" applyFill="1" applyBorder="1" applyAlignment="1">
      <alignment horizontal="center"/>
    </xf>
    <xf numFmtId="170" fontId="29" fillId="9" borderId="61" xfId="1" applyNumberFormat="1" applyFont="1" applyFill="1" applyBorder="1" applyAlignment="1">
      <alignment horizontal="center"/>
    </xf>
    <xf numFmtId="170" fontId="29" fillId="8" borderId="29" xfId="1" applyNumberFormat="1" applyFont="1" applyFill="1" applyBorder="1" applyAlignment="1">
      <alignment horizontal="center"/>
    </xf>
    <xf numFmtId="170" fontId="29" fillId="11" borderId="30" xfId="1" applyNumberFormat="1" applyFont="1" applyFill="1" applyBorder="1" applyAlignment="1">
      <alignment horizontal="center"/>
    </xf>
    <xf numFmtId="170" fontId="10" fillId="3" borderId="0" xfId="0" applyNumberFormat="1" applyFont="1" applyFill="1" applyAlignment="1">
      <alignment horizontal="center"/>
    </xf>
    <xf numFmtId="170" fontId="0" fillId="0" borderId="4" xfId="1" applyNumberFormat="1" applyFont="1" applyBorder="1"/>
    <xf numFmtId="9" fontId="10" fillId="3" borderId="33" xfId="0" applyNumberFormat="1" applyFont="1" applyFill="1" applyBorder="1" applyAlignment="1">
      <alignment horizontal="center"/>
    </xf>
    <xf numFmtId="0" fontId="36" fillId="3" borderId="77" xfId="0" applyNumberFormat="1" applyFont="1" applyFill="1" applyBorder="1" applyAlignment="1">
      <alignment horizontal="center"/>
    </xf>
    <xf numFmtId="0" fontId="36" fillId="3" borderId="78" xfId="0" applyNumberFormat="1" applyFont="1" applyFill="1" applyBorder="1" applyAlignment="1">
      <alignment horizontal="center"/>
    </xf>
    <xf numFmtId="0" fontId="36" fillId="3" borderId="29" xfId="0" applyNumberFormat="1" applyFont="1" applyFill="1" applyBorder="1" applyAlignment="1">
      <alignment horizontal="center"/>
    </xf>
    <xf numFmtId="169" fontId="0" fillId="0" borderId="0" xfId="0" applyNumberFormat="1"/>
    <xf numFmtId="170" fontId="0" fillId="3" borderId="0" xfId="0" applyNumberFormat="1" applyFill="1"/>
    <xf numFmtId="170" fontId="10" fillId="14" borderId="4" xfId="1" applyNumberFormat="1" applyFont="1" applyFill="1" applyBorder="1" applyAlignment="1">
      <alignment horizontal="center"/>
    </xf>
    <xf numFmtId="49" fontId="20" fillId="13" borderId="4" xfId="0" applyNumberFormat="1" applyFont="1" applyFill="1" applyBorder="1" applyAlignment="1">
      <alignment horizontal="center" vertical="center" wrapText="1"/>
    </xf>
    <xf numFmtId="3" fontId="10" fillId="0" borderId="7" xfId="0" applyNumberFormat="1" applyFont="1" applyFill="1" applyBorder="1"/>
    <xf numFmtId="0" fontId="10" fillId="3" borderId="32" xfId="0" applyNumberFormat="1" applyFont="1" applyFill="1" applyBorder="1" applyAlignment="1">
      <alignment horizontal="right"/>
    </xf>
    <xf numFmtId="0" fontId="12" fillId="3" borderId="33" xfId="0" applyNumberFormat="1" applyFont="1" applyFill="1" applyBorder="1"/>
    <xf numFmtId="0" fontId="12" fillId="3" borderId="28" xfId="0" applyNumberFormat="1" applyFont="1" applyFill="1" applyBorder="1"/>
    <xf numFmtId="9" fontId="12" fillId="7" borderId="20" xfId="3" applyFont="1" applyFill="1" applyBorder="1" applyAlignment="1">
      <alignment horizontal="center" vertical="center" wrapText="1"/>
    </xf>
    <xf numFmtId="0" fontId="39" fillId="3" borderId="0" xfId="0" applyNumberFormat="1" applyFont="1" applyFill="1"/>
    <xf numFmtId="0" fontId="12" fillId="6" borderId="69" xfId="0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>
      <alignment horizontal="center"/>
    </xf>
    <xf numFmtId="0" fontId="12" fillId="3" borderId="2" xfId="0" applyNumberFormat="1" applyFont="1" applyFill="1" applyBorder="1" applyAlignment="1">
      <alignment horizontal="center"/>
    </xf>
    <xf numFmtId="0" fontId="12" fillId="3" borderId="47" xfId="0" applyNumberFormat="1" applyFont="1" applyFill="1" applyBorder="1" applyAlignment="1">
      <alignment horizontal="center"/>
    </xf>
    <xf numFmtId="0" fontId="12" fillId="3" borderId="3" xfId="0" applyNumberFormat="1" applyFont="1" applyFill="1" applyBorder="1" applyAlignment="1">
      <alignment horizontal="center"/>
    </xf>
    <xf numFmtId="0" fontId="12" fillId="3" borderId="6" xfId="0" applyNumberFormat="1" applyFont="1" applyFill="1" applyBorder="1" applyAlignment="1">
      <alignment horizontal="center"/>
    </xf>
    <xf numFmtId="0" fontId="12" fillId="3" borderId="79" xfId="0" applyNumberFormat="1" applyFont="1" applyFill="1" applyBorder="1" applyAlignment="1">
      <alignment horizontal="center"/>
    </xf>
    <xf numFmtId="0" fontId="12" fillId="3" borderId="66" xfId="0" applyNumberFormat="1" applyFont="1" applyFill="1" applyBorder="1" applyAlignment="1">
      <alignment horizontal="center"/>
    </xf>
    <xf numFmtId="0" fontId="12" fillId="3" borderId="68" xfId="0" applyNumberFormat="1" applyFont="1" applyFill="1" applyBorder="1" applyAlignment="1">
      <alignment horizontal="center"/>
    </xf>
    <xf numFmtId="0" fontId="12" fillId="3" borderId="69" xfId="0" applyNumberFormat="1" applyFont="1" applyFill="1" applyBorder="1" applyAlignment="1">
      <alignment horizontal="center"/>
    </xf>
    <xf numFmtId="0" fontId="10" fillId="14" borderId="0" xfId="0" applyNumberFormat="1" applyFont="1" applyFill="1"/>
    <xf numFmtId="173" fontId="12" fillId="6" borderId="9" xfId="0" applyNumberFormat="1" applyFont="1" applyFill="1" applyBorder="1" applyAlignment="1">
      <alignment horizontal="center"/>
    </xf>
    <xf numFmtId="173" fontId="12" fillId="6" borderId="12" xfId="0" applyNumberFormat="1" applyFont="1" applyFill="1" applyBorder="1" applyAlignment="1">
      <alignment horizontal="center"/>
    </xf>
    <xf numFmtId="173" fontId="12" fillId="6" borderId="9" xfId="2" applyNumberFormat="1" applyFont="1" applyFill="1" applyBorder="1" applyAlignment="1">
      <alignment horizontal="center"/>
    </xf>
    <xf numFmtId="0" fontId="10" fillId="3" borderId="0" xfId="0" applyNumberFormat="1" applyFont="1" applyFill="1" applyAlignment="1">
      <alignment vertical="top"/>
    </xf>
    <xf numFmtId="0" fontId="27" fillId="3" borderId="0" xfId="0" applyNumberFormat="1" applyFont="1" applyFill="1" applyAlignment="1">
      <alignment vertical="top"/>
    </xf>
    <xf numFmtId="0" fontId="12" fillId="0" borderId="0" xfId="0" applyNumberFormat="1" applyFont="1"/>
    <xf numFmtId="0" fontId="0" fillId="3" borderId="33" xfId="0" applyNumberFormat="1" applyFill="1" applyBorder="1" applyAlignment="1"/>
    <xf numFmtId="0" fontId="0" fillId="3" borderId="35" xfId="0" applyNumberFormat="1" applyFill="1" applyBorder="1" applyAlignment="1"/>
    <xf numFmtId="0" fontId="0" fillId="3" borderId="28" xfId="0" applyNumberFormat="1" applyFill="1" applyBorder="1" applyAlignment="1"/>
    <xf numFmtId="0" fontId="10" fillId="3" borderId="16" xfId="0" applyNumberFormat="1" applyFont="1" applyFill="1" applyBorder="1"/>
    <xf numFmtId="170" fontId="10" fillId="3" borderId="7" xfId="1" applyNumberFormat="1" applyFont="1" applyFill="1" applyBorder="1"/>
    <xf numFmtId="170" fontId="10" fillId="3" borderId="8" xfId="1" applyNumberFormat="1" applyFont="1" applyFill="1" applyBorder="1"/>
    <xf numFmtId="170" fontId="10" fillId="3" borderId="16" xfId="1" applyNumberFormat="1" applyFont="1" applyFill="1" applyBorder="1"/>
    <xf numFmtId="170" fontId="39" fillId="3" borderId="0" xfId="0" applyNumberFormat="1" applyFont="1" applyFill="1"/>
    <xf numFmtId="0" fontId="25" fillId="3" borderId="0" xfId="0" applyNumberFormat="1" applyFont="1" applyFill="1" applyBorder="1"/>
    <xf numFmtId="170" fontId="25" fillId="3" borderId="0" xfId="1" applyNumberFormat="1" applyFont="1" applyFill="1" applyBorder="1"/>
    <xf numFmtId="9" fontId="25" fillId="3" borderId="0" xfId="3" applyFont="1" applyFill="1" applyBorder="1"/>
    <xf numFmtId="167" fontId="25" fillId="3" borderId="0" xfId="3" applyNumberFormat="1" applyFont="1" applyFill="1" applyBorder="1" applyAlignment="1">
      <alignment wrapText="1"/>
    </xf>
    <xf numFmtId="3" fontId="36" fillId="3" borderId="80" xfId="0" applyNumberFormat="1" applyFont="1" applyFill="1" applyBorder="1" applyAlignment="1">
      <alignment horizontal="center"/>
    </xf>
    <xf numFmtId="167" fontId="10" fillId="3" borderId="0" xfId="3" applyNumberFormat="1" applyFont="1" applyFill="1"/>
    <xf numFmtId="0" fontId="12" fillId="3" borderId="0" xfId="0" applyNumberFormat="1" applyFont="1" applyFill="1" applyAlignment="1">
      <alignment horizontal="left"/>
    </xf>
    <xf numFmtId="37" fontId="0" fillId="21" borderId="35" xfId="0" applyNumberFormat="1" applyFill="1" applyBorder="1" applyAlignment="1">
      <alignment vertical="center"/>
    </xf>
    <xf numFmtId="170" fontId="0" fillId="3" borderId="21" xfId="0" applyNumberFormat="1" applyFill="1" applyBorder="1"/>
    <xf numFmtId="170" fontId="0" fillId="3" borderId="23" xfId="0" applyNumberFormat="1" applyFill="1" applyBorder="1"/>
    <xf numFmtId="37" fontId="0" fillId="21" borderId="33" xfId="0" applyNumberFormat="1" applyFill="1" applyBorder="1" applyAlignment="1">
      <alignment vertical="center"/>
    </xf>
    <xf numFmtId="167" fontId="10" fillId="3" borderId="51" xfId="3" applyNumberFormat="1" applyFont="1" applyFill="1" applyBorder="1" applyAlignment="1">
      <alignment horizontal="center"/>
    </xf>
    <xf numFmtId="167" fontId="10" fillId="3" borderId="52" xfId="3" applyNumberFormat="1" applyFont="1" applyFill="1" applyBorder="1" applyAlignment="1">
      <alignment horizontal="center"/>
    </xf>
    <xf numFmtId="167" fontId="10" fillId="3" borderId="53" xfId="3" applyNumberFormat="1" applyFont="1" applyFill="1" applyBorder="1" applyAlignment="1">
      <alignment horizontal="center"/>
    </xf>
    <xf numFmtId="0" fontId="10" fillId="3" borderId="46" xfId="3" applyNumberFormat="1" applyFont="1" applyFill="1" applyBorder="1" applyAlignment="1">
      <alignment horizontal="center"/>
    </xf>
    <xf numFmtId="170" fontId="10" fillId="3" borderId="0" xfId="0" applyNumberFormat="1" applyFont="1" applyFill="1" applyBorder="1" applyAlignment="1">
      <alignment horizontal="center"/>
    </xf>
    <xf numFmtId="9" fontId="12" fillId="6" borderId="44" xfId="3" applyNumberFormat="1" applyFont="1" applyFill="1" applyBorder="1" applyAlignment="1">
      <alignment horizontal="center"/>
    </xf>
    <xf numFmtId="9" fontId="12" fillId="6" borderId="46" xfId="3" applyNumberFormat="1" applyFont="1" applyFill="1" applyBorder="1" applyAlignment="1">
      <alignment horizontal="center"/>
    </xf>
    <xf numFmtId="165" fontId="10" fillId="3" borderId="0" xfId="0" applyNumberFormat="1" applyFont="1" applyFill="1"/>
    <xf numFmtId="3" fontId="36" fillId="3" borderId="83" xfId="0" applyNumberFormat="1" applyFont="1" applyFill="1" applyBorder="1" applyAlignment="1">
      <alignment horizontal="center"/>
    </xf>
    <xf numFmtId="3" fontId="36" fillId="3" borderId="84" xfId="0" applyNumberFormat="1" applyFont="1" applyFill="1" applyBorder="1" applyAlignment="1">
      <alignment horizontal="center"/>
    </xf>
    <xf numFmtId="0" fontId="12" fillId="3" borderId="0" xfId="0" applyNumberFormat="1" applyFont="1" applyFill="1" applyAlignment="1">
      <alignment horizontal="left"/>
    </xf>
    <xf numFmtId="170" fontId="12" fillId="4" borderId="85" xfId="0" applyNumberFormat="1" applyFont="1" applyFill="1" applyBorder="1"/>
    <xf numFmtId="170" fontId="12" fillId="4" borderId="4" xfId="0" applyNumberFormat="1" applyFont="1" applyFill="1" applyBorder="1"/>
    <xf numFmtId="170" fontId="29" fillId="10" borderId="31" xfId="1" applyNumberFormat="1" applyFont="1" applyFill="1" applyBorder="1" applyAlignment="1">
      <alignment horizontal="center"/>
    </xf>
    <xf numFmtId="170" fontId="20" fillId="11" borderId="31" xfId="1" applyNumberFormat="1" applyFont="1" applyFill="1" applyBorder="1" applyAlignment="1">
      <alignment horizontal="center"/>
    </xf>
    <xf numFmtId="0" fontId="20" fillId="7" borderId="4" xfId="0" applyNumberFormat="1" applyFont="1" applyFill="1" applyBorder="1" applyAlignment="1">
      <alignment wrapText="1"/>
    </xf>
    <xf numFmtId="171" fontId="12" fillId="7" borderId="4" xfId="1" applyNumberFormat="1" applyFont="1" applyFill="1" applyBorder="1" applyAlignment="1">
      <alignment wrapText="1"/>
    </xf>
    <xf numFmtId="171" fontId="12" fillId="7" borderId="28" xfId="1" applyNumberFormat="1" applyFont="1" applyFill="1" applyBorder="1" applyAlignment="1">
      <alignment horizontal="center" wrapText="1"/>
    </xf>
    <xf numFmtId="171" fontId="20" fillId="7" borderId="4" xfId="1" applyNumberFormat="1" applyFont="1" applyFill="1" applyBorder="1" applyAlignment="1">
      <alignment wrapText="1"/>
    </xf>
    <xf numFmtId="170" fontId="29" fillId="8" borderId="31" xfId="1" applyNumberFormat="1" applyFont="1" applyFill="1" applyBorder="1" applyAlignment="1">
      <alignment horizontal="center"/>
    </xf>
    <xf numFmtId="0" fontId="27" fillId="3" borderId="0" xfId="0" applyNumberFormat="1" applyFont="1" applyFill="1" applyAlignment="1"/>
    <xf numFmtId="0" fontId="0" fillId="3" borderId="0" xfId="0" applyNumberFormat="1" applyFill="1" applyAlignment="1">
      <alignment vertical="center"/>
    </xf>
    <xf numFmtId="3" fontId="0" fillId="3" borderId="86" xfId="0" applyNumberFormat="1" applyFill="1" applyBorder="1"/>
    <xf numFmtId="3" fontId="0" fillId="3" borderId="87" xfId="0" applyNumberFormat="1" applyFill="1" applyBorder="1"/>
    <xf numFmtId="37" fontId="0" fillId="21" borderId="19" xfId="0" applyNumberFormat="1" applyFill="1" applyBorder="1" applyAlignment="1">
      <alignment vertical="center"/>
    </xf>
    <xf numFmtId="37" fontId="0" fillId="21" borderId="23" xfId="0" applyNumberFormat="1" applyFill="1" applyBorder="1" applyAlignment="1">
      <alignment vertical="center"/>
    </xf>
    <xf numFmtId="37" fontId="0" fillId="21" borderId="57" xfId="0" applyNumberFormat="1" applyFill="1" applyBorder="1" applyAlignment="1">
      <alignment vertical="center"/>
    </xf>
    <xf numFmtId="0" fontId="36" fillId="3" borderId="88" xfId="0" applyNumberFormat="1" applyFont="1" applyFill="1" applyBorder="1" applyAlignment="1">
      <alignment horizontal="center"/>
    </xf>
    <xf numFmtId="170" fontId="25" fillId="3" borderId="0" xfId="1" applyNumberFormat="1" applyFont="1" applyFill="1" applyAlignment="1">
      <alignment wrapText="1"/>
    </xf>
    <xf numFmtId="170" fontId="25" fillId="9" borderId="0" xfId="1" applyNumberFormat="1" applyFont="1" applyFill="1" applyBorder="1" applyAlignment="1">
      <alignment horizontal="center"/>
    </xf>
    <xf numFmtId="174" fontId="0" fillId="3" borderId="23" xfId="1" applyNumberFormat="1" applyFont="1" applyFill="1" applyBorder="1"/>
    <xf numFmtId="0" fontId="29" fillId="3" borderId="0" xfId="0" applyNumberFormat="1" applyFont="1" applyFill="1"/>
    <xf numFmtId="0" fontId="28" fillId="3" borderId="0" xfId="0" applyNumberFormat="1" applyFont="1" applyFill="1" applyAlignment="1">
      <alignment vertical="center"/>
    </xf>
    <xf numFmtId="167" fontId="0" fillId="3" borderId="81" xfId="3" applyNumberFormat="1" applyFont="1" applyFill="1" applyBorder="1" applyAlignment="1">
      <alignment horizontal="center" vertical="center"/>
    </xf>
    <xf numFmtId="0" fontId="12" fillId="7" borderId="14" xfId="0" applyNumberFormat="1" applyFont="1" applyFill="1" applyBorder="1" applyAlignment="1">
      <alignment horizontal="center" vertical="center"/>
    </xf>
    <xf numFmtId="17" fontId="12" fillId="7" borderId="14" xfId="0" applyNumberFormat="1" applyFont="1" applyFill="1" applyBorder="1" applyAlignment="1">
      <alignment horizontal="center" vertical="center"/>
    </xf>
    <xf numFmtId="17" fontId="12" fillId="7" borderId="4" xfId="0" applyNumberFormat="1" applyFont="1" applyFill="1" applyBorder="1" applyAlignment="1">
      <alignment horizontal="center" vertical="center"/>
    </xf>
    <xf numFmtId="17" fontId="12" fillId="7" borderId="20" xfId="0" applyNumberFormat="1" applyFont="1" applyFill="1" applyBorder="1" applyAlignment="1">
      <alignment horizontal="center" vertical="center"/>
    </xf>
    <xf numFmtId="9" fontId="10" fillId="3" borderId="0" xfId="3" applyNumberFormat="1" applyFont="1" applyFill="1"/>
    <xf numFmtId="9" fontId="0" fillId="3" borderId="15" xfId="3" applyFont="1" applyFill="1" applyBorder="1" applyAlignment="1">
      <alignment horizontal="right"/>
    </xf>
    <xf numFmtId="0" fontId="12" fillId="3" borderId="0" xfId="0" applyNumberFormat="1" applyFont="1" applyFill="1" applyAlignment="1">
      <alignment horizontal="left"/>
    </xf>
    <xf numFmtId="9" fontId="10" fillId="3" borderId="46" xfId="3" applyFont="1" applyFill="1" applyBorder="1" applyAlignment="1">
      <alignment horizontal="center"/>
    </xf>
    <xf numFmtId="0" fontId="10" fillId="3" borderId="0" xfId="0" applyNumberFormat="1" applyFont="1" applyFill="1" applyAlignment="1">
      <alignment vertical="center" wrapText="1"/>
    </xf>
    <xf numFmtId="17" fontId="39" fillId="3" borderId="0" xfId="0" applyNumberFormat="1" applyFont="1" applyFill="1"/>
    <xf numFmtId="170" fontId="39" fillId="3" borderId="0" xfId="1" applyNumberFormat="1" applyFont="1" applyFill="1"/>
    <xf numFmtId="17" fontId="25" fillId="3" borderId="0" xfId="1" applyNumberFormat="1" applyFont="1" applyFill="1"/>
    <xf numFmtId="17" fontId="25" fillId="3" borderId="0" xfId="0" applyNumberFormat="1" applyFont="1" applyFill="1"/>
    <xf numFmtId="170" fontId="25" fillId="3" borderId="0" xfId="1" applyNumberFormat="1" applyFont="1" applyFill="1"/>
    <xf numFmtId="173" fontId="12" fillId="6" borderId="9" xfId="0" applyNumberFormat="1" applyFont="1" applyFill="1" applyBorder="1" applyAlignment="1">
      <alignment horizontal="center" vertical="center" wrapText="1"/>
    </xf>
    <xf numFmtId="0" fontId="12" fillId="3" borderId="0" xfId="0" applyNumberFormat="1" applyFont="1" applyFill="1" applyBorder="1" applyAlignment="1">
      <alignment vertical="center"/>
    </xf>
    <xf numFmtId="169" fontId="12" fillId="3" borderId="0" xfId="1" applyNumberFormat="1" applyFont="1" applyFill="1" applyBorder="1" applyAlignment="1">
      <alignment vertical="center"/>
    </xf>
    <xf numFmtId="0" fontId="12" fillId="3" borderId="0" xfId="0" applyNumberFormat="1" applyFont="1" applyFill="1" applyAlignment="1">
      <alignment vertical="center"/>
    </xf>
    <xf numFmtId="173" fontId="12" fillId="6" borderId="9" xfId="0" applyNumberFormat="1" applyFont="1" applyFill="1" applyBorder="1" applyAlignment="1">
      <alignment horizontal="center" vertical="center"/>
    </xf>
    <xf numFmtId="0" fontId="12" fillId="4" borderId="9" xfId="0" applyNumberFormat="1" applyFont="1" applyFill="1" applyBorder="1" applyAlignment="1">
      <alignment horizontal="center" vertical="center" wrapText="1"/>
    </xf>
    <xf numFmtId="0" fontId="12" fillId="4" borderId="9" xfId="0" applyNumberFormat="1" applyFont="1" applyFill="1" applyBorder="1" applyAlignment="1">
      <alignment horizontal="center" vertical="center"/>
    </xf>
    <xf numFmtId="0" fontId="10" fillId="3" borderId="29" xfId="0" applyNumberFormat="1" applyFont="1" applyFill="1" applyBorder="1" applyAlignment="1">
      <alignment horizontal="right"/>
    </xf>
    <xf numFmtId="166" fontId="0" fillId="3" borderId="15" xfId="1" applyFont="1" applyFill="1" applyBorder="1"/>
    <xf numFmtId="171" fontId="10" fillId="3" borderId="35" xfId="1" applyNumberFormat="1" applyFont="1" applyFill="1" applyBorder="1" applyAlignment="1">
      <alignment wrapText="1"/>
    </xf>
    <xf numFmtId="0" fontId="12" fillId="3" borderId="0" xfId="0" applyNumberFormat="1" applyFont="1" applyFill="1" applyAlignment="1">
      <alignment horizontal="left"/>
    </xf>
    <xf numFmtId="166" fontId="10" fillId="3" borderId="7" xfId="0" applyFont="1" applyFill="1" applyBorder="1" applyAlignment="1">
      <alignment horizontal="center"/>
    </xf>
    <xf numFmtId="3" fontId="10" fillId="3" borderId="61" xfId="0" applyNumberFormat="1" applyFont="1" applyFill="1" applyBorder="1"/>
    <xf numFmtId="3" fontId="10" fillId="3" borderId="33" xfId="0" applyNumberFormat="1" applyFont="1" applyFill="1" applyBorder="1"/>
    <xf numFmtId="3" fontId="10" fillId="3" borderId="19" xfId="0" applyNumberFormat="1" applyFont="1" applyFill="1" applyBorder="1"/>
    <xf numFmtId="3" fontId="10" fillId="3" borderId="35" xfId="0" applyNumberFormat="1" applyFont="1" applyFill="1" applyBorder="1"/>
    <xf numFmtId="3" fontId="10" fillId="3" borderId="23" xfId="0" applyNumberFormat="1" applyFont="1" applyFill="1" applyBorder="1"/>
    <xf numFmtId="0" fontId="10" fillId="3" borderId="23" xfId="0" applyNumberFormat="1" applyFont="1" applyFill="1" applyBorder="1"/>
    <xf numFmtId="173" fontId="12" fillId="4" borderId="9" xfId="0" applyNumberFormat="1" applyFont="1" applyFill="1" applyBorder="1" applyAlignment="1">
      <alignment horizontal="center" vertical="center"/>
    </xf>
    <xf numFmtId="166" fontId="12" fillId="6" borderId="9" xfId="0" applyFont="1" applyFill="1" applyBorder="1" applyAlignment="1">
      <alignment horizontal="center"/>
    </xf>
    <xf numFmtId="166" fontId="12" fillId="7" borderId="9" xfId="0" applyFont="1" applyFill="1" applyBorder="1" applyAlignment="1">
      <alignment horizontal="center"/>
    </xf>
    <xf numFmtId="3" fontId="12" fillId="7" borderId="6" xfId="0" applyNumberFormat="1" applyFont="1" applyFill="1" applyBorder="1"/>
    <xf numFmtId="3" fontId="12" fillId="7" borderId="2" xfId="0" applyNumberFormat="1" applyFont="1" applyFill="1" applyBorder="1"/>
    <xf numFmtId="3" fontId="12" fillId="7" borderId="3" xfId="0" applyNumberFormat="1" applyFont="1" applyFill="1" applyBorder="1"/>
    <xf numFmtId="0" fontId="12" fillId="4" borderId="0" xfId="0" applyNumberFormat="1" applyFont="1" applyFill="1" applyAlignment="1">
      <alignment vertical="center"/>
    </xf>
    <xf numFmtId="0" fontId="10" fillId="6" borderId="0" xfId="0" applyNumberFormat="1" applyFont="1" applyFill="1"/>
    <xf numFmtId="170" fontId="12" fillId="6" borderId="9" xfId="0" applyNumberFormat="1" applyFont="1" applyFill="1" applyBorder="1" applyAlignment="1">
      <alignment horizontal="center"/>
    </xf>
    <xf numFmtId="170" fontId="12" fillId="6" borderId="9" xfId="1" applyNumberFormat="1" applyFont="1" applyFill="1" applyBorder="1" applyAlignment="1">
      <alignment horizontal="center"/>
    </xf>
    <xf numFmtId="0" fontId="12" fillId="3" borderId="0" xfId="0" applyNumberFormat="1" applyFont="1" applyFill="1" applyAlignment="1">
      <alignment horizontal="left"/>
    </xf>
    <xf numFmtId="0" fontId="10" fillId="3" borderId="0" xfId="0" applyNumberFormat="1" applyFont="1" applyFill="1" applyAlignment="1"/>
    <xf numFmtId="170" fontId="0" fillId="3" borderId="19" xfId="1" applyNumberFormat="1" applyFont="1" applyFill="1" applyBorder="1"/>
    <xf numFmtId="170" fontId="0" fillId="3" borderId="23" xfId="1" applyNumberFormat="1" applyFont="1" applyFill="1" applyBorder="1"/>
    <xf numFmtId="170" fontId="0" fillId="3" borderId="57" xfId="1" applyNumberFormat="1" applyFont="1" applyFill="1" applyBorder="1"/>
    <xf numFmtId="0" fontId="36" fillId="0" borderId="77" xfId="0" applyNumberFormat="1" applyFont="1" applyFill="1" applyBorder="1" applyAlignment="1">
      <alignment horizontal="center"/>
    </xf>
    <xf numFmtId="0" fontId="12" fillId="3" borderId="0" xfId="0" applyNumberFormat="1" applyFont="1" applyFill="1" applyAlignment="1">
      <alignment horizontal="left"/>
    </xf>
    <xf numFmtId="0" fontId="10" fillId="3" borderId="0" xfId="0" applyNumberFormat="1" applyFont="1" applyFill="1" applyBorder="1" applyAlignment="1">
      <alignment horizontal="center"/>
    </xf>
    <xf numFmtId="170" fontId="10" fillId="3" borderId="61" xfId="1" applyNumberFormat="1" applyFont="1" applyFill="1" applyBorder="1" applyAlignment="1">
      <alignment horizontal="center"/>
    </xf>
    <xf numFmtId="10" fontId="10" fillId="3" borderId="61" xfId="0" applyNumberFormat="1" applyFont="1" applyFill="1" applyBorder="1" applyAlignment="1">
      <alignment horizontal="center"/>
    </xf>
    <xf numFmtId="10" fontId="10" fillId="3" borderId="23" xfId="0" applyNumberFormat="1" applyFont="1" applyFill="1" applyBorder="1" applyAlignment="1">
      <alignment horizontal="center"/>
    </xf>
    <xf numFmtId="10" fontId="10" fillId="3" borderId="61" xfId="3" applyNumberFormat="1" applyFont="1" applyFill="1" applyBorder="1" applyAlignment="1">
      <alignment horizontal="center"/>
    </xf>
    <xf numFmtId="10" fontId="12" fillId="7" borderId="91" xfId="0" applyNumberFormat="1" applyFont="1" applyFill="1" applyBorder="1" applyAlignment="1">
      <alignment horizontal="center"/>
    </xf>
    <xf numFmtId="10" fontId="12" fillId="7" borderId="23" xfId="0" applyNumberFormat="1" applyFont="1" applyFill="1" applyBorder="1" applyAlignment="1">
      <alignment horizontal="center"/>
    </xf>
    <xf numFmtId="10" fontId="12" fillId="4" borderId="8" xfId="0" applyNumberFormat="1" applyFont="1" applyFill="1" applyBorder="1" applyAlignment="1">
      <alignment horizontal="center"/>
    </xf>
    <xf numFmtId="10" fontId="12" fillId="4" borderId="7" xfId="0" applyNumberFormat="1" applyFont="1" applyFill="1" applyBorder="1" applyAlignment="1">
      <alignment horizontal="center"/>
    </xf>
    <xf numFmtId="170" fontId="10" fillId="0" borderId="4" xfId="1" applyNumberFormat="1" applyFont="1" applyFill="1" applyBorder="1" applyAlignment="1">
      <alignment horizontal="center"/>
    </xf>
    <xf numFmtId="0" fontId="12" fillId="0" borderId="0" xfId="0" applyNumberFormat="1" applyFont="1" applyFill="1"/>
    <xf numFmtId="0" fontId="10" fillId="14" borderId="4" xfId="0" applyNumberFormat="1" applyFont="1" applyFill="1" applyBorder="1"/>
    <xf numFmtId="170" fontId="10" fillId="3" borderId="4" xfId="1" applyNumberFormat="1" applyFont="1" applyFill="1" applyBorder="1" applyAlignment="1">
      <alignment horizontal="right"/>
    </xf>
    <xf numFmtId="9" fontId="10" fillId="3" borderId="44" xfId="3" applyFont="1" applyFill="1" applyBorder="1" applyAlignment="1">
      <alignment horizontal="center"/>
    </xf>
    <xf numFmtId="0" fontId="33" fillId="6" borderId="72" xfId="0" applyNumberFormat="1" applyFont="1" applyFill="1" applyBorder="1" applyAlignment="1">
      <alignment horizontal="center" vertical="center" wrapText="1"/>
    </xf>
    <xf numFmtId="173" fontId="12" fillId="6" borderId="41" xfId="0" applyNumberFormat="1" applyFont="1" applyFill="1" applyBorder="1" applyAlignment="1">
      <alignment horizontal="center"/>
    </xf>
    <xf numFmtId="0" fontId="10" fillId="3" borderId="89" xfId="0" applyNumberFormat="1" applyFont="1" applyFill="1" applyBorder="1"/>
    <xf numFmtId="169" fontId="0" fillId="0" borderId="7" xfId="0" applyNumberFormat="1" applyBorder="1"/>
    <xf numFmtId="167" fontId="12" fillId="4" borderId="92" xfId="3" applyNumberFormat="1" applyFont="1" applyFill="1" applyBorder="1" applyAlignment="1">
      <alignment horizontal="center" vertical="center"/>
    </xf>
    <xf numFmtId="170" fontId="12" fillId="4" borderId="31" xfId="0" applyNumberFormat="1" applyFont="1" applyFill="1" applyBorder="1"/>
    <xf numFmtId="17" fontId="0" fillId="0" borderId="4" xfId="0" applyNumberFormat="1" applyBorder="1"/>
    <xf numFmtId="38" fontId="0" fillId="0" borderId="4" xfId="0" applyNumberFormat="1" applyBorder="1"/>
    <xf numFmtId="170" fontId="10" fillId="3" borderId="91" xfId="1" applyNumberFormat="1" applyFont="1" applyFill="1" applyBorder="1" applyAlignment="1">
      <alignment horizontal="center"/>
    </xf>
    <xf numFmtId="170" fontId="10" fillId="3" borderId="23" xfId="1" applyNumberFormat="1" applyFont="1" applyFill="1" applyBorder="1" applyAlignment="1">
      <alignment horizontal="center"/>
    </xf>
    <xf numFmtId="0" fontId="12" fillId="3" borderId="0" xfId="0" applyNumberFormat="1" applyFont="1" applyFill="1" applyAlignment="1">
      <alignment horizontal="left"/>
    </xf>
    <xf numFmtId="169" fontId="0" fillId="0" borderId="4" xfId="0" applyNumberFormat="1" applyBorder="1"/>
    <xf numFmtId="0" fontId="12" fillId="3" borderId="4" xfId="0" applyNumberFormat="1" applyFont="1" applyFill="1" applyBorder="1" applyAlignment="1">
      <alignment horizontal="center"/>
    </xf>
    <xf numFmtId="0" fontId="31" fillId="2" borderId="5" xfId="0" applyNumberFormat="1" applyFont="1" applyFill="1" applyBorder="1" applyAlignment="1">
      <alignment horizontal="center"/>
    </xf>
    <xf numFmtId="0" fontId="12" fillId="6" borderId="44" xfId="0" applyNumberFormat="1" applyFont="1" applyFill="1" applyBorder="1" applyAlignment="1">
      <alignment horizontal="center"/>
    </xf>
    <xf numFmtId="0" fontId="10" fillId="3" borderId="5" xfId="0" applyNumberFormat="1" applyFont="1" applyFill="1" applyBorder="1"/>
    <xf numFmtId="0" fontId="31" fillId="2" borderId="94" xfId="0" applyNumberFormat="1" applyFont="1" applyFill="1" applyBorder="1" applyAlignment="1">
      <alignment horizontal="center"/>
    </xf>
    <xf numFmtId="0" fontId="31" fillId="2" borderId="95" xfId="0" applyNumberFormat="1" applyFont="1" applyFill="1" applyBorder="1" applyAlignment="1">
      <alignment horizontal="center"/>
    </xf>
    <xf numFmtId="0" fontId="10" fillId="3" borderId="95" xfId="0" applyNumberFormat="1" applyFont="1" applyFill="1" applyBorder="1"/>
    <xf numFmtId="0" fontId="10" fillId="0" borderId="95" xfId="0" applyNumberFormat="1" applyFont="1" applyFill="1" applyBorder="1"/>
    <xf numFmtId="0" fontId="12" fillId="3" borderId="30" xfId="0" applyNumberFormat="1" applyFont="1" applyFill="1" applyBorder="1" applyAlignment="1">
      <alignment horizontal="center"/>
    </xf>
    <xf numFmtId="170" fontId="10" fillId="3" borderId="30" xfId="1" applyNumberFormat="1" applyFont="1" applyFill="1" applyBorder="1" applyAlignment="1">
      <alignment horizontal="center"/>
    </xf>
    <xf numFmtId="169" fontId="0" fillId="0" borderId="30" xfId="0" applyNumberFormat="1" applyBorder="1"/>
    <xf numFmtId="0" fontId="12" fillId="3" borderId="5" xfId="0" applyNumberFormat="1" applyFont="1" applyFill="1" applyBorder="1" applyAlignment="1">
      <alignment horizontal="center"/>
    </xf>
    <xf numFmtId="0" fontId="12" fillId="3" borderId="44" xfId="0" applyNumberFormat="1" applyFont="1" applyFill="1" applyBorder="1" applyAlignment="1">
      <alignment horizontal="center"/>
    </xf>
    <xf numFmtId="170" fontId="10" fillId="3" borderId="5" xfId="1" applyNumberFormat="1" applyFont="1" applyFill="1" applyBorder="1" applyAlignment="1">
      <alignment horizontal="center"/>
    </xf>
    <xf numFmtId="170" fontId="10" fillId="3" borderId="44" xfId="1" applyNumberFormat="1" applyFont="1" applyFill="1" applyBorder="1" applyAlignment="1">
      <alignment horizontal="center"/>
    </xf>
    <xf numFmtId="170" fontId="10" fillId="14" borderId="5" xfId="1" applyNumberFormat="1" applyFont="1" applyFill="1" applyBorder="1" applyAlignment="1">
      <alignment horizontal="center"/>
    </xf>
    <xf numFmtId="170" fontId="10" fillId="14" borderId="44" xfId="1" applyNumberFormat="1" applyFont="1" applyFill="1" applyBorder="1" applyAlignment="1">
      <alignment horizontal="center"/>
    </xf>
    <xf numFmtId="170" fontId="10" fillId="0" borderId="30" xfId="1" applyNumberFormat="1" applyFont="1" applyFill="1" applyBorder="1" applyAlignment="1">
      <alignment horizontal="center"/>
    </xf>
    <xf numFmtId="169" fontId="0" fillId="0" borderId="5" xfId="0" applyNumberFormat="1" applyBorder="1"/>
    <xf numFmtId="169" fontId="0" fillId="0" borderId="44" xfId="0" applyNumberFormat="1" applyBorder="1"/>
    <xf numFmtId="170" fontId="10" fillId="0" borderId="5" xfId="1" applyNumberFormat="1" applyFont="1" applyFill="1" applyBorder="1" applyAlignment="1">
      <alignment horizontal="center"/>
    </xf>
    <xf numFmtId="170" fontId="10" fillId="0" borderId="44" xfId="1" applyNumberFormat="1" applyFont="1" applyFill="1" applyBorder="1" applyAlignment="1">
      <alignment horizontal="center"/>
    </xf>
    <xf numFmtId="0" fontId="12" fillId="3" borderId="31" xfId="0" applyNumberFormat="1" applyFont="1" applyFill="1" applyBorder="1" applyAlignment="1">
      <alignment horizontal="center"/>
    </xf>
    <xf numFmtId="170" fontId="10" fillId="3" borderId="31" xfId="1" applyNumberFormat="1" applyFont="1" applyFill="1" applyBorder="1" applyAlignment="1">
      <alignment horizontal="center"/>
    </xf>
    <xf numFmtId="170" fontId="10" fillId="0" borderId="31" xfId="1" applyNumberFormat="1" applyFont="1" applyFill="1" applyBorder="1" applyAlignment="1">
      <alignment horizontal="center"/>
    </xf>
    <xf numFmtId="0" fontId="10" fillId="3" borderId="97" xfId="0" applyNumberFormat="1" applyFont="1" applyFill="1" applyBorder="1"/>
    <xf numFmtId="170" fontId="10" fillId="14" borderId="31" xfId="1" applyNumberFormat="1" applyFont="1" applyFill="1" applyBorder="1" applyAlignment="1">
      <alignment horizontal="center"/>
    </xf>
    <xf numFmtId="0" fontId="10" fillId="14" borderId="31" xfId="0" applyNumberFormat="1" applyFont="1" applyFill="1" applyBorder="1"/>
    <xf numFmtId="0" fontId="33" fillId="6" borderId="71" xfId="0" applyNumberFormat="1" applyFont="1" applyFill="1" applyBorder="1" applyAlignment="1">
      <alignment horizontal="center" vertical="center" wrapText="1"/>
    </xf>
    <xf numFmtId="10" fontId="33" fillId="6" borderId="71" xfId="3" applyNumberFormat="1" applyFont="1" applyFill="1" applyBorder="1" applyAlignment="1">
      <alignment horizontal="center" vertical="center" wrapText="1"/>
    </xf>
    <xf numFmtId="10" fontId="33" fillId="6" borderId="98" xfId="3" applyNumberFormat="1" applyFont="1" applyFill="1" applyBorder="1" applyAlignment="1">
      <alignment horizontal="center" vertical="center" wrapText="1"/>
    </xf>
    <xf numFmtId="0" fontId="33" fillId="6" borderId="39" xfId="0" applyNumberFormat="1" applyFont="1" applyFill="1" applyBorder="1" applyAlignment="1">
      <alignment horizontal="center" vertical="center" wrapText="1"/>
    </xf>
    <xf numFmtId="0" fontId="33" fillId="6" borderId="8" xfId="0" applyNumberFormat="1" applyFont="1" applyFill="1" applyBorder="1" applyAlignment="1">
      <alignment horizontal="center" vertical="center" wrapText="1"/>
    </xf>
    <xf numFmtId="175" fontId="10" fillId="3" borderId="72" xfId="0" applyNumberFormat="1" applyFont="1" applyFill="1" applyBorder="1" applyAlignment="1">
      <alignment horizontal="center"/>
    </xf>
    <xf numFmtId="175" fontId="10" fillId="3" borderId="67" xfId="0" applyNumberFormat="1" applyFont="1" applyFill="1" applyBorder="1" applyAlignment="1">
      <alignment horizontal="center"/>
    </xf>
    <xf numFmtId="0" fontId="10" fillId="6" borderId="4" xfId="0" applyNumberFormat="1" applyFont="1" applyFill="1" applyBorder="1" applyAlignment="1">
      <alignment horizontal="center" vertical="center" wrapText="1"/>
    </xf>
    <xf numFmtId="10" fontId="0" fillId="3" borderId="4" xfId="3" applyNumberFormat="1" applyFont="1" applyFill="1" applyBorder="1" applyAlignment="1">
      <alignment vertical="center"/>
    </xf>
    <xf numFmtId="0" fontId="12" fillId="3" borderId="0" xfId="0" applyNumberFormat="1" applyFont="1" applyFill="1" applyAlignment="1">
      <alignment horizontal="left"/>
    </xf>
    <xf numFmtId="0" fontId="18" fillId="2" borderId="93" xfId="0" applyNumberFormat="1" applyFont="1" applyFill="1" applyBorder="1" applyAlignment="1">
      <alignment horizontal="center"/>
    </xf>
    <xf numFmtId="170" fontId="10" fillId="3" borderId="23" xfId="1" applyNumberFormat="1" applyFont="1" applyFill="1" applyBorder="1"/>
    <xf numFmtId="170" fontId="10" fillId="3" borderId="23" xfId="1" applyNumberFormat="1" applyFont="1" applyFill="1" applyBorder="1" applyAlignment="1">
      <alignment horizontal="right" wrapText="1"/>
    </xf>
    <xf numFmtId="3" fontId="10" fillId="22" borderId="4" xfId="0" applyNumberFormat="1" applyFont="1" applyFill="1" applyBorder="1"/>
    <xf numFmtId="0" fontId="10" fillId="22" borderId="4" xfId="0" applyNumberFormat="1" applyFont="1" applyFill="1" applyBorder="1"/>
    <xf numFmtId="0" fontId="12" fillId="6" borderId="51" xfId="0" applyNumberFormat="1" applyFont="1" applyFill="1" applyBorder="1" applyAlignment="1">
      <alignment horizontal="center" vertical="center" wrapText="1"/>
    </xf>
    <xf numFmtId="0" fontId="23" fillId="6" borderId="52" xfId="0" applyNumberFormat="1" applyFont="1" applyFill="1" applyBorder="1" applyAlignment="1">
      <alignment horizontal="center" vertical="center" wrapText="1"/>
    </xf>
    <xf numFmtId="0" fontId="34" fillId="6" borderId="52" xfId="0" applyNumberFormat="1" applyFont="1" applyFill="1" applyBorder="1" applyAlignment="1">
      <alignment horizontal="center" vertical="center" wrapText="1"/>
    </xf>
    <xf numFmtId="39" fontId="23" fillId="6" borderId="52" xfId="0" applyNumberFormat="1" applyFont="1" applyFill="1" applyBorder="1" applyAlignment="1" applyProtection="1">
      <alignment horizontal="center" vertical="center" wrapText="1"/>
      <protection locked="0"/>
    </xf>
    <xf numFmtId="0" fontId="12" fillId="6" borderId="52" xfId="0" applyNumberFormat="1" applyFont="1" applyFill="1" applyBorder="1" applyAlignment="1">
      <alignment horizontal="center" vertical="center" wrapText="1"/>
    </xf>
    <xf numFmtId="0" fontId="12" fillId="6" borderId="98" xfId="0" applyNumberFormat="1" applyFont="1" applyFill="1" applyBorder="1" applyAlignment="1">
      <alignment horizontal="center" vertical="center" wrapText="1"/>
    </xf>
    <xf numFmtId="0" fontId="10" fillId="3" borderId="40" xfId="0" applyNumberFormat="1" applyFont="1" applyFill="1" applyBorder="1" applyAlignment="1">
      <alignment horizontal="center"/>
    </xf>
    <xf numFmtId="170" fontId="10" fillId="23" borderId="35" xfId="1" applyNumberFormat="1" applyFont="1" applyFill="1" applyBorder="1" applyAlignment="1">
      <alignment horizontal="center"/>
    </xf>
    <xf numFmtId="170" fontId="10" fillId="23" borderId="0" xfId="1" applyNumberFormat="1" applyFont="1" applyFill="1" applyBorder="1" applyAlignment="1">
      <alignment horizontal="center"/>
    </xf>
    <xf numFmtId="170" fontId="10" fillId="23" borderId="0" xfId="1" applyNumberFormat="1" applyFont="1" applyFill="1" applyBorder="1" applyAlignment="1">
      <alignment horizontal="center" wrapText="1"/>
    </xf>
    <xf numFmtId="170" fontId="10" fillId="23" borderId="0" xfId="1" applyNumberFormat="1" applyFont="1" applyFill="1" applyBorder="1"/>
    <xf numFmtId="170" fontId="10" fillId="23" borderId="35" xfId="1" applyNumberFormat="1" applyFont="1" applyFill="1" applyBorder="1"/>
    <xf numFmtId="170" fontId="10" fillId="23" borderId="23" xfId="1" applyNumberFormat="1" applyFont="1" applyFill="1" applyBorder="1" applyAlignment="1">
      <alignment horizontal="center"/>
    </xf>
    <xf numFmtId="175" fontId="10" fillId="3" borderId="35" xfId="0" applyNumberFormat="1" applyFont="1" applyFill="1" applyBorder="1" applyAlignment="1">
      <alignment horizontal="center"/>
    </xf>
    <xf numFmtId="175" fontId="10" fillId="3" borderId="23" xfId="0" applyNumberFormat="1" applyFont="1" applyFill="1" applyBorder="1" applyAlignment="1">
      <alignment horizontal="center"/>
    </xf>
    <xf numFmtId="0" fontId="12" fillId="3" borderId="0" xfId="0" applyNumberFormat="1" applyFont="1" applyFill="1" applyAlignment="1">
      <alignment horizontal="left"/>
    </xf>
    <xf numFmtId="166" fontId="0" fillId="0" borderId="0" xfId="0"/>
    <xf numFmtId="170" fontId="10" fillId="0" borderId="0" xfId="1" applyNumberFormat="1" applyFont="1" applyFill="1" applyBorder="1" applyAlignment="1">
      <alignment horizontal="center"/>
    </xf>
    <xf numFmtId="170" fontId="10" fillId="3" borderId="7" xfId="1" applyNumberFormat="1" applyFont="1" applyFill="1" applyBorder="1" applyAlignment="1">
      <alignment horizontal="right" wrapText="1"/>
    </xf>
    <xf numFmtId="170" fontId="10" fillId="3" borderId="37" xfId="1" applyNumberFormat="1" applyFont="1" applyFill="1" applyBorder="1"/>
    <xf numFmtId="170" fontId="10" fillId="3" borderId="91" xfId="1" applyNumberFormat="1" applyFont="1" applyFill="1" applyBorder="1"/>
    <xf numFmtId="167" fontId="10" fillId="14" borderId="4" xfId="3" applyNumberFormat="1" applyFont="1" applyFill="1" applyBorder="1" applyAlignment="1">
      <alignment horizontal="center"/>
    </xf>
    <xf numFmtId="167" fontId="10" fillId="14" borderId="33" xfId="3" applyNumberFormat="1" applyFont="1" applyFill="1" applyBorder="1" applyAlignment="1">
      <alignment horizontal="center"/>
    </xf>
    <xf numFmtId="170" fontId="10" fillId="3" borderId="32" xfId="1" applyNumberFormat="1" applyFont="1" applyFill="1" applyBorder="1" applyAlignment="1">
      <alignment horizontal="center"/>
    </xf>
    <xf numFmtId="170" fontId="10" fillId="3" borderId="33" xfId="1" applyNumberFormat="1" applyFont="1" applyFill="1" applyBorder="1" applyAlignment="1">
      <alignment horizontal="center"/>
    </xf>
    <xf numFmtId="170" fontId="10" fillId="3" borderId="19" xfId="1" applyNumberFormat="1" applyFont="1" applyFill="1" applyBorder="1" applyAlignment="1">
      <alignment horizontal="center"/>
    </xf>
    <xf numFmtId="170" fontId="10" fillId="3" borderId="45" xfId="1" applyNumberFormat="1" applyFont="1" applyFill="1" applyBorder="1" applyAlignment="1">
      <alignment horizontal="center"/>
    </xf>
    <xf numFmtId="170" fontId="10" fillId="3" borderId="46" xfId="1" applyNumberFormat="1" applyFont="1" applyFill="1" applyBorder="1" applyAlignment="1">
      <alignment horizontal="center"/>
    </xf>
    <xf numFmtId="170" fontId="10" fillId="0" borderId="45" xfId="1" applyNumberFormat="1" applyFont="1" applyFill="1" applyBorder="1" applyAlignment="1">
      <alignment horizontal="center"/>
    </xf>
    <xf numFmtId="170" fontId="10" fillId="0" borderId="33" xfId="1" applyNumberFormat="1" applyFont="1" applyFill="1" applyBorder="1" applyAlignment="1">
      <alignment horizontal="center"/>
    </xf>
    <xf numFmtId="170" fontId="10" fillId="0" borderId="46" xfId="1" applyNumberFormat="1" applyFont="1" applyFill="1" applyBorder="1" applyAlignment="1">
      <alignment horizontal="center"/>
    </xf>
    <xf numFmtId="170" fontId="10" fillId="0" borderId="32" xfId="1" applyNumberFormat="1" applyFont="1" applyFill="1" applyBorder="1" applyAlignment="1">
      <alignment horizontal="center"/>
    </xf>
    <xf numFmtId="170" fontId="10" fillId="0" borderId="19" xfId="1" applyNumberFormat="1" applyFont="1" applyFill="1" applyBorder="1" applyAlignment="1">
      <alignment horizontal="center"/>
    </xf>
    <xf numFmtId="170" fontId="12" fillId="6" borderId="46" xfId="1" applyNumberFormat="1" applyFont="1" applyFill="1" applyBorder="1" applyAlignment="1">
      <alignment horizontal="center"/>
    </xf>
    <xf numFmtId="170" fontId="0" fillId="0" borderId="23" xfId="1" applyNumberFormat="1" applyFont="1" applyFill="1" applyBorder="1"/>
    <xf numFmtId="0" fontId="39" fillId="3" borderId="0" xfId="0" applyNumberFormat="1" applyFont="1" applyFill="1" applyAlignment="1">
      <alignment vertical="center"/>
    </xf>
    <xf numFmtId="3" fontId="12" fillId="7" borderId="9" xfId="0" applyNumberFormat="1" applyFont="1" applyFill="1" applyBorder="1"/>
    <xf numFmtId="0" fontId="10" fillId="6" borderId="4" xfId="0" applyNumberFormat="1" applyFont="1" applyFill="1" applyBorder="1" applyAlignment="1">
      <alignment horizontal="center" vertical="center"/>
    </xf>
    <xf numFmtId="0" fontId="0" fillId="0" borderId="4" xfId="0" applyNumberFormat="1" applyBorder="1"/>
    <xf numFmtId="170" fontId="0" fillId="0" borderId="4" xfId="0" applyNumberFormat="1" applyBorder="1"/>
    <xf numFmtId="0" fontId="18" fillId="2" borderId="89" xfId="0" applyNumberFormat="1" applyFont="1" applyFill="1" applyBorder="1" applyAlignment="1">
      <alignment horizontal="center"/>
    </xf>
    <xf numFmtId="0" fontId="18" fillId="2" borderId="66" xfId="0" applyNumberFormat="1" applyFont="1" applyFill="1" applyBorder="1" applyAlignment="1">
      <alignment horizontal="center"/>
    </xf>
    <xf numFmtId="0" fontId="18" fillId="2" borderId="101" xfId="0" applyNumberFormat="1" applyFont="1" applyFill="1" applyBorder="1" applyAlignment="1">
      <alignment horizontal="center"/>
    </xf>
    <xf numFmtId="0" fontId="18" fillId="2" borderId="54" xfId="0" applyNumberFormat="1" applyFont="1" applyFill="1" applyBorder="1" applyAlignment="1">
      <alignment horizontal="center"/>
    </xf>
    <xf numFmtId="0" fontId="18" fillId="2" borderId="56" xfId="0" applyNumberFormat="1" applyFont="1" applyFill="1" applyBorder="1" applyAlignment="1">
      <alignment horizontal="center"/>
    </xf>
    <xf numFmtId="0" fontId="18" fillId="2" borderId="76" xfId="0" applyNumberFormat="1" applyFont="1" applyFill="1" applyBorder="1" applyAlignment="1">
      <alignment horizontal="center" vertical="center"/>
    </xf>
    <xf numFmtId="0" fontId="18" fillId="2" borderId="102" xfId="0" applyNumberFormat="1" applyFont="1" applyFill="1" applyBorder="1" applyAlignment="1">
      <alignment horizontal="center"/>
    </xf>
    <xf numFmtId="170" fontId="10" fillId="3" borderId="39" xfId="1" applyNumberFormat="1" applyFont="1" applyFill="1" applyBorder="1"/>
    <xf numFmtId="170" fontId="10" fillId="3" borderId="10" xfId="1" applyNumberFormat="1" applyFont="1" applyFill="1" applyBorder="1"/>
    <xf numFmtId="170" fontId="10" fillId="3" borderId="11" xfId="1" applyNumberFormat="1" applyFont="1" applyFill="1" applyBorder="1"/>
    <xf numFmtId="170" fontId="10" fillId="3" borderId="40" xfId="1" applyNumberFormat="1" applyFont="1" applyFill="1" applyBorder="1" applyAlignment="1">
      <alignment horizontal="right" wrapText="1"/>
    </xf>
    <xf numFmtId="170" fontId="10" fillId="3" borderId="11" xfId="1" applyNumberFormat="1" applyFont="1" applyFill="1" applyBorder="1" applyAlignment="1">
      <alignment horizontal="right" wrapText="1"/>
    </xf>
    <xf numFmtId="170" fontId="10" fillId="3" borderId="40" xfId="1" applyNumberFormat="1" applyFont="1" applyFill="1" applyBorder="1" applyAlignment="1">
      <alignment horizontal="center" wrapText="1"/>
    </xf>
    <xf numFmtId="170" fontId="10" fillId="3" borderId="11" xfId="1" applyNumberFormat="1" applyFont="1" applyFill="1" applyBorder="1" applyAlignment="1">
      <alignment horizontal="center" wrapText="1"/>
    </xf>
    <xf numFmtId="170" fontId="10" fillId="3" borderId="67" xfId="1" applyNumberFormat="1" applyFont="1" applyFill="1" applyBorder="1" applyAlignment="1">
      <alignment horizontal="right" wrapText="1"/>
    </xf>
    <xf numFmtId="170" fontId="10" fillId="3" borderId="7" xfId="1" applyNumberFormat="1" applyFont="1" applyFill="1" applyBorder="1" applyAlignment="1">
      <alignment horizontal="center" wrapText="1"/>
    </xf>
    <xf numFmtId="0" fontId="12" fillId="3" borderId="0" xfId="0" applyNumberFormat="1" applyFont="1" applyFill="1" applyAlignment="1">
      <alignment horizontal="left"/>
    </xf>
    <xf numFmtId="171" fontId="10" fillId="0" borderId="4" xfId="1" applyNumberFormat="1" applyFont="1" applyFill="1" applyBorder="1" applyAlignment="1">
      <alignment horizontal="center" wrapText="1"/>
    </xf>
    <xf numFmtId="0" fontId="31" fillId="2" borderId="51" xfId="0" applyNumberFormat="1" applyFont="1" applyFill="1" applyBorder="1" applyAlignment="1">
      <alignment horizontal="center" wrapText="1"/>
    </xf>
    <xf numFmtId="0" fontId="10" fillId="3" borderId="0" xfId="0" applyNumberFormat="1" applyFont="1" applyFill="1" applyAlignment="1">
      <alignment horizontal="center"/>
    </xf>
    <xf numFmtId="0" fontId="12" fillId="3" borderId="0" xfId="0" applyNumberFormat="1" applyFont="1" applyFill="1" applyAlignment="1">
      <alignment horizontal="left"/>
    </xf>
    <xf numFmtId="0" fontId="10" fillId="3" borderId="0" xfId="0" applyNumberFormat="1" applyFont="1" applyFill="1" applyAlignment="1">
      <alignment horizontal="center"/>
    </xf>
    <xf numFmtId="166" fontId="0" fillId="0" borderId="0" xfId="0" applyAlignment="1">
      <alignment horizontal="center"/>
    </xf>
    <xf numFmtId="0" fontId="42" fillId="4" borderId="54" xfId="4" applyFont="1" applyFill="1" applyBorder="1" applyAlignment="1">
      <alignment horizontal="center" vertical="center"/>
    </xf>
    <xf numFmtId="0" fontId="43" fillId="4" borderId="55" xfId="0" applyNumberFormat="1" applyFont="1" applyFill="1" applyBorder="1" applyAlignment="1">
      <alignment horizontal="center" vertical="center" wrapText="1"/>
    </xf>
    <xf numFmtId="0" fontId="42" fillId="4" borderId="55" xfId="4" applyFont="1" applyFill="1" applyBorder="1" applyAlignment="1">
      <alignment horizontal="center" vertical="center"/>
    </xf>
    <xf numFmtId="0" fontId="12" fillId="4" borderId="9" xfId="0" applyNumberFormat="1" applyFont="1" applyFill="1" applyBorder="1" applyAlignment="1">
      <alignment horizontal="center"/>
    </xf>
    <xf numFmtId="170" fontId="12" fillId="4" borderId="9" xfId="1" applyNumberFormat="1" applyFont="1" applyFill="1" applyBorder="1" applyAlignment="1">
      <alignment horizontal="center"/>
    </xf>
    <xf numFmtId="0" fontId="0" fillId="0" borderId="28" xfId="0" applyNumberFormat="1" applyBorder="1"/>
    <xf numFmtId="0" fontId="43" fillId="4" borderId="56" xfId="0" applyNumberFormat="1" applyFont="1" applyFill="1" applyBorder="1" applyAlignment="1">
      <alignment horizontal="center" vertical="center" wrapText="1"/>
    </xf>
    <xf numFmtId="170" fontId="0" fillId="0" borderId="28" xfId="1" applyNumberFormat="1" applyFont="1" applyBorder="1"/>
    <xf numFmtId="0" fontId="42" fillId="4" borderId="93" xfId="4" applyFont="1" applyFill="1" applyBorder="1" applyAlignment="1">
      <alignment horizontal="center" vertical="center"/>
    </xf>
    <xf numFmtId="0" fontId="42" fillId="4" borderId="56" xfId="4" applyFont="1" applyFill="1" applyBorder="1" applyAlignment="1">
      <alignment horizontal="center" vertical="center"/>
    </xf>
    <xf numFmtId="0" fontId="42" fillId="4" borderId="103" xfId="4" applyFont="1" applyFill="1" applyBorder="1" applyAlignment="1">
      <alignment horizontal="center" vertical="center"/>
    </xf>
    <xf numFmtId="0" fontId="12" fillId="3" borderId="0" xfId="0" applyNumberFormat="1" applyFont="1" applyFill="1" applyAlignment="1">
      <alignment horizontal="left"/>
    </xf>
    <xf numFmtId="170" fontId="0" fillId="3" borderId="15" xfId="1" applyNumberFormat="1" applyFont="1" applyFill="1" applyBorder="1"/>
    <xf numFmtId="10" fontId="10" fillId="3" borderId="0" xfId="0" applyNumberFormat="1" applyFont="1" applyFill="1" applyBorder="1" applyAlignment="1">
      <alignment horizontal="center" wrapText="1"/>
    </xf>
    <xf numFmtId="0" fontId="10" fillId="6" borderId="33" xfId="0" applyNumberFormat="1" applyFont="1" applyFill="1" applyBorder="1" applyAlignment="1">
      <alignment horizontal="center" vertical="center"/>
    </xf>
    <xf numFmtId="9" fontId="0" fillId="3" borderId="0" xfId="3" applyFont="1" applyFill="1"/>
    <xf numFmtId="9" fontId="0" fillId="3" borderId="87" xfId="3" applyFont="1" applyFill="1" applyBorder="1"/>
    <xf numFmtId="0" fontId="12" fillId="3" borderId="0" xfId="0" applyNumberFormat="1" applyFont="1" applyFill="1" applyAlignment="1">
      <alignment horizontal="left"/>
    </xf>
    <xf numFmtId="9" fontId="12" fillId="4" borderId="4" xfId="3" applyFont="1" applyFill="1" applyBorder="1"/>
    <xf numFmtId="9" fontId="12" fillId="4" borderId="50" xfId="3" applyFont="1" applyFill="1" applyBorder="1"/>
    <xf numFmtId="9" fontId="12" fillId="4" borderId="105" xfId="3" applyFont="1" applyFill="1" applyBorder="1"/>
    <xf numFmtId="0" fontId="10" fillId="3" borderId="0" xfId="13" applyNumberFormat="1" applyFill="1"/>
    <xf numFmtId="0" fontId="27" fillId="3" borderId="0" xfId="13" applyNumberFormat="1" applyFont="1" applyFill="1"/>
    <xf numFmtId="0" fontId="12" fillId="7" borderId="50" xfId="13" applyNumberFormat="1" applyFont="1" applyFill="1" applyBorder="1"/>
    <xf numFmtId="0" fontId="12" fillId="7" borderId="14" xfId="13" applyNumberFormat="1" applyFont="1" applyFill="1" applyBorder="1"/>
    <xf numFmtId="0" fontId="12" fillId="7" borderId="42" xfId="13" applyNumberFormat="1" applyFont="1" applyFill="1" applyBorder="1"/>
    <xf numFmtId="0" fontId="10" fillId="3" borderId="15" xfId="13" applyNumberFormat="1" applyFill="1" applyBorder="1"/>
    <xf numFmtId="166" fontId="10" fillId="3" borderId="15" xfId="13" applyNumberFormat="1" applyFill="1" applyBorder="1"/>
    <xf numFmtId="166" fontId="10" fillId="3" borderId="14" xfId="13" applyNumberFormat="1" applyFill="1" applyBorder="1"/>
    <xf numFmtId="0" fontId="10" fillId="3" borderId="43" xfId="13" applyNumberFormat="1" applyFill="1" applyBorder="1"/>
    <xf numFmtId="4" fontId="10" fillId="3" borderId="15" xfId="13" applyNumberFormat="1" applyFill="1" applyBorder="1"/>
    <xf numFmtId="0" fontId="10" fillId="3" borderId="15" xfId="13" applyNumberFormat="1" applyFont="1" applyFill="1" applyBorder="1"/>
    <xf numFmtId="0" fontId="10" fillId="3" borderId="14" xfId="13" applyNumberFormat="1" applyFill="1" applyBorder="1"/>
    <xf numFmtId="166" fontId="10" fillId="3" borderId="17" xfId="13" applyNumberFormat="1" applyFill="1" applyBorder="1"/>
    <xf numFmtId="170" fontId="10" fillId="3" borderId="14" xfId="13" applyNumberFormat="1" applyFill="1" applyBorder="1"/>
    <xf numFmtId="170" fontId="10" fillId="3" borderId="15" xfId="13" applyNumberFormat="1" applyFill="1" applyBorder="1"/>
    <xf numFmtId="166" fontId="10" fillId="3" borderId="33" xfId="13" applyNumberFormat="1" applyFill="1" applyBorder="1"/>
    <xf numFmtId="166" fontId="10" fillId="3" borderId="35" xfId="13" applyNumberFormat="1" applyFill="1" applyBorder="1"/>
    <xf numFmtId="166" fontId="10" fillId="3" borderId="28" xfId="13" applyNumberFormat="1" applyFill="1" applyBorder="1"/>
    <xf numFmtId="9" fontId="10" fillId="3" borderId="15" xfId="13" applyNumberFormat="1" applyFill="1" applyBorder="1"/>
    <xf numFmtId="0" fontId="10" fillId="3" borderId="19" xfId="13" applyNumberFormat="1" applyFill="1" applyBorder="1"/>
    <xf numFmtId="166" fontId="10" fillId="3" borderId="86" xfId="13" applyNumberFormat="1" applyFill="1" applyBorder="1"/>
    <xf numFmtId="166" fontId="10" fillId="3" borderId="20" xfId="13" applyNumberFormat="1" applyFill="1" applyBorder="1"/>
    <xf numFmtId="166" fontId="10" fillId="3" borderId="50" xfId="13" applyNumberFormat="1" applyFill="1" applyBorder="1"/>
    <xf numFmtId="0" fontId="10" fillId="3" borderId="23" xfId="13" applyNumberFormat="1" applyFill="1" applyBorder="1"/>
    <xf numFmtId="166" fontId="10" fillId="3" borderId="24" xfId="13" applyNumberFormat="1" applyFill="1" applyBorder="1"/>
    <xf numFmtId="166" fontId="10" fillId="3" borderId="0" xfId="13" applyNumberFormat="1" applyFill="1" applyBorder="1"/>
    <xf numFmtId="0" fontId="10" fillId="3" borderId="23" xfId="13" applyNumberFormat="1" applyFont="1" applyFill="1" applyBorder="1"/>
    <xf numFmtId="9" fontId="0" fillId="3" borderId="24" xfId="3" applyFont="1" applyFill="1" applyBorder="1"/>
    <xf numFmtId="0" fontId="10" fillId="3" borderId="57" xfId="13" applyNumberFormat="1" applyFont="1" applyFill="1" applyBorder="1"/>
    <xf numFmtId="9" fontId="0" fillId="3" borderId="106" xfId="3" applyFont="1" applyFill="1" applyBorder="1"/>
    <xf numFmtId="0" fontId="10" fillId="3" borderId="14" xfId="13" applyNumberFormat="1" applyFont="1" applyFill="1" applyBorder="1"/>
    <xf numFmtId="170" fontId="10" fillId="3" borderId="33" xfId="13" applyNumberFormat="1" applyFill="1" applyBorder="1"/>
    <xf numFmtId="170" fontId="10" fillId="3" borderId="35" xfId="13" applyNumberFormat="1" applyFill="1" applyBorder="1"/>
    <xf numFmtId="166" fontId="10" fillId="3" borderId="23" xfId="13" applyNumberFormat="1" applyFill="1" applyBorder="1"/>
    <xf numFmtId="166" fontId="10" fillId="3" borderId="57" xfId="13" applyNumberFormat="1" applyFill="1" applyBorder="1"/>
    <xf numFmtId="0" fontId="10" fillId="3" borderId="33" xfId="13" applyNumberFormat="1" applyFill="1" applyBorder="1"/>
    <xf numFmtId="0" fontId="10" fillId="3" borderId="35" xfId="13" applyNumberFormat="1" applyFill="1" applyBorder="1"/>
    <xf numFmtId="0" fontId="10" fillId="3" borderId="35" xfId="13" applyNumberFormat="1" applyFont="1" applyFill="1" applyBorder="1"/>
    <xf numFmtId="0" fontId="12" fillId="4" borderId="4" xfId="13" applyNumberFormat="1" applyFont="1" applyFill="1" applyBorder="1"/>
    <xf numFmtId="166" fontId="12" fillId="4" borderId="4" xfId="13" applyNumberFormat="1" applyFont="1" applyFill="1" applyBorder="1"/>
    <xf numFmtId="166" fontId="12" fillId="4" borderId="50" xfId="13" applyNumberFormat="1" applyFont="1" applyFill="1" applyBorder="1"/>
    <xf numFmtId="166" fontId="12" fillId="4" borderId="14" xfId="13" applyNumberFormat="1" applyFont="1" applyFill="1" applyBorder="1"/>
    <xf numFmtId="166" fontId="12" fillId="4" borderId="42" xfId="13" applyNumberFormat="1" applyFont="1" applyFill="1" applyBorder="1"/>
    <xf numFmtId="170" fontId="12" fillId="4" borderId="14" xfId="13" applyNumberFormat="1" applyFont="1" applyFill="1" applyBorder="1"/>
    <xf numFmtId="166" fontId="12" fillId="4" borderId="105" xfId="13" applyNumberFormat="1" applyFont="1" applyFill="1" applyBorder="1"/>
    <xf numFmtId="166" fontId="12" fillId="4" borderId="13" xfId="13" applyNumberFormat="1" applyFont="1" applyFill="1" applyBorder="1"/>
    <xf numFmtId="166" fontId="12" fillId="4" borderId="18" xfId="13" applyNumberFormat="1" applyFont="1" applyFill="1" applyBorder="1"/>
    <xf numFmtId="0" fontId="20" fillId="3" borderId="0" xfId="13" applyNumberFormat="1" applyFont="1" applyFill="1" applyBorder="1" applyAlignment="1">
      <alignment wrapText="1"/>
    </xf>
    <xf numFmtId="0" fontId="12" fillId="3" borderId="0" xfId="13" applyNumberFormat="1" applyFont="1" applyFill="1"/>
    <xf numFmtId="9" fontId="10" fillId="3" borderId="0" xfId="13" applyNumberFormat="1" applyFill="1"/>
    <xf numFmtId="0" fontId="10" fillId="3" borderId="0" xfId="13" applyNumberFormat="1" applyFill="1" applyBorder="1"/>
    <xf numFmtId="17" fontId="10" fillId="3" borderId="0" xfId="13" applyNumberFormat="1" applyFont="1" applyFill="1" applyBorder="1"/>
    <xf numFmtId="0" fontId="14" fillId="3" borderId="0" xfId="13" applyNumberFormat="1" applyFont="1" applyFill="1"/>
    <xf numFmtId="14" fontId="21" fillId="3" borderId="0" xfId="13" applyNumberFormat="1" applyFont="1" applyFill="1" applyBorder="1"/>
    <xf numFmtId="14" fontId="22" fillId="3" borderId="0" xfId="13" applyNumberFormat="1" applyFont="1" applyFill="1" applyBorder="1"/>
    <xf numFmtId="0" fontId="10" fillId="3" borderId="0" xfId="13" applyNumberFormat="1" applyFont="1" applyFill="1" applyBorder="1"/>
    <xf numFmtId="0" fontId="10" fillId="3" borderId="0" xfId="13" applyNumberFormat="1" applyFont="1" applyFill="1"/>
    <xf numFmtId="0" fontId="25" fillId="3" borderId="0" xfId="13" applyNumberFormat="1" applyFont="1" applyFill="1" applyBorder="1"/>
    <xf numFmtId="166" fontId="25" fillId="3" borderId="0" xfId="13" applyNumberFormat="1" applyFont="1" applyFill="1" applyBorder="1"/>
    <xf numFmtId="0" fontId="18" fillId="3" borderId="0" xfId="13" applyNumberFormat="1" applyFont="1" applyFill="1" applyBorder="1"/>
    <xf numFmtId="17" fontId="18" fillId="3" borderId="0" xfId="13" applyNumberFormat="1" applyFont="1" applyFill="1" applyBorder="1"/>
    <xf numFmtId="17" fontId="25" fillId="3" borderId="0" xfId="13" applyNumberFormat="1" applyFont="1" applyFill="1" applyBorder="1"/>
    <xf numFmtId="17" fontId="10" fillId="3" borderId="0" xfId="13" applyNumberFormat="1" applyFill="1" applyBorder="1"/>
    <xf numFmtId="0" fontId="10" fillId="3" borderId="0" xfId="13" applyNumberFormat="1" applyFont="1" applyFill="1" applyBorder="1" applyAlignment="1">
      <alignment wrapText="1"/>
    </xf>
    <xf numFmtId="166" fontId="10" fillId="3" borderId="0" xfId="13" applyNumberFormat="1" applyFill="1"/>
    <xf numFmtId="0" fontId="20" fillId="12" borderId="19" xfId="0" applyNumberFormat="1" applyFont="1" applyFill="1" applyBorder="1"/>
    <xf numFmtId="166" fontId="46" fillId="3" borderId="19" xfId="0" applyFont="1" applyFill="1" applyBorder="1"/>
    <xf numFmtId="177" fontId="46" fillId="3" borderId="33" xfId="0" applyNumberFormat="1" applyFont="1" applyFill="1" applyBorder="1"/>
    <xf numFmtId="166" fontId="46" fillId="3" borderId="23" xfId="0" applyFont="1" applyFill="1" applyBorder="1"/>
    <xf numFmtId="177" fontId="46" fillId="3" borderId="35" xfId="0" applyNumberFormat="1" applyFont="1" applyFill="1" applyBorder="1"/>
    <xf numFmtId="166" fontId="46" fillId="3" borderId="57" xfId="0" applyFont="1" applyFill="1" applyBorder="1"/>
    <xf numFmtId="177" fontId="46" fillId="3" borderId="28" xfId="0" applyNumberFormat="1" applyFont="1" applyFill="1" applyBorder="1"/>
    <xf numFmtId="166" fontId="46" fillId="3" borderId="31" xfId="0" applyFont="1" applyFill="1" applyBorder="1"/>
    <xf numFmtId="177" fontId="46" fillId="3" borderId="4" xfId="0" applyNumberFormat="1" applyFont="1" applyFill="1" applyBorder="1"/>
    <xf numFmtId="166" fontId="46" fillId="6" borderId="19" xfId="0" applyFont="1" applyFill="1" applyBorder="1"/>
    <xf numFmtId="177" fontId="46" fillId="6" borderId="33" xfId="0" applyNumberFormat="1" applyFont="1" applyFill="1" applyBorder="1"/>
    <xf numFmtId="9" fontId="46" fillId="6" borderId="33" xfId="3" applyFont="1" applyFill="1" applyBorder="1"/>
    <xf numFmtId="166" fontId="47" fillId="6" borderId="31" xfId="0" applyFont="1" applyFill="1" applyBorder="1"/>
    <xf numFmtId="177" fontId="47" fillId="6" borderId="4" xfId="0" applyNumberFormat="1" applyFont="1" applyFill="1" applyBorder="1"/>
    <xf numFmtId="10" fontId="10" fillId="3" borderId="4" xfId="3" applyNumberFormat="1" applyFont="1" applyFill="1" applyBorder="1" applyAlignment="1">
      <alignment horizontal="right" wrapText="1"/>
    </xf>
    <xf numFmtId="1" fontId="20" fillId="13" borderId="4" xfId="0" applyNumberFormat="1" applyFont="1" applyFill="1" applyBorder="1" applyAlignment="1">
      <alignment horizontal="center" vertical="center" wrapText="1"/>
    </xf>
    <xf numFmtId="10" fontId="20" fillId="13" borderId="4" xfId="3" applyNumberFormat="1" applyFont="1" applyFill="1" applyBorder="1" applyAlignment="1">
      <alignment horizontal="right" vertical="center" wrapText="1"/>
    </xf>
    <xf numFmtId="167" fontId="10" fillId="3" borderId="4" xfId="3" applyNumberFormat="1" applyFont="1" applyFill="1" applyBorder="1" applyAlignment="1">
      <alignment horizontal="right" wrapText="1"/>
    </xf>
    <xf numFmtId="167" fontId="10" fillId="3" borderId="31" xfId="3" applyNumberFormat="1" applyFont="1" applyFill="1" applyBorder="1" applyAlignment="1">
      <alignment horizontal="center"/>
    </xf>
    <xf numFmtId="167" fontId="10" fillId="3" borderId="19" xfId="3" applyNumberFormat="1" applyFont="1" applyFill="1" applyBorder="1" applyAlignment="1">
      <alignment horizontal="center"/>
    </xf>
    <xf numFmtId="167" fontId="10" fillId="3" borderId="107" xfId="3" applyNumberFormat="1" applyFont="1" applyFill="1" applyBorder="1" applyAlignment="1">
      <alignment horizontal="center"/>
    </xf>
    <xf numFmtId="0" fontId="10" fillId="3" borderId="31" xfId="0" applyNumberFormat="1" applyFont="1" applyFill="1" applyBorder="1"/>
    <xf numFmtId="167" fontId="10" fillId="14" borderId="5" xfId="3" applyNumberFormat="1" applyFont="1" applyFill="1" applyBorder="1" applyAlignment="1">
      <alignment horizontal="center"/>
    </xf>
    <xf numFmtId="167" fontId="10" fillId="14" borderId="44" xfId="3" applyNumberFormat="1" applyFont="1" applyFill="1" applyBorder="1" applyAlignment="1">
      <alignment horizontal="center"/>
    </xf>
    <xf numFmtId="167" fontId="10" fillId="14" borderId="45" xfId="3" applyNumberFormat="1" applyFont="1" applyFill="1" applyBorder="1" applyAlignment="1">
      <alignment horizontal="center"/>
    </xf>
    <xf numFmtId="167" fontId="10" fillId="14" borderId="46" xfId="3" applyNumberFormat="1" applyFont="1" applyFill="1" applyBorder="1" applyAlignment="1">
      <alignment horizontal="center"/>
    </xf>
    <xf numFmtId="167" fontId="10" fillId="3" borderId="90" xfId="3" applyNumberFormat="1" applyFont="1" applyFill="1" applyBorder="1" applyAlignment="1">
      <alignment horizontal="center"/>
    </xf>
    <xf numFmtId="169" fontId="0" fillId="0" borderId="5" xfId="0" applyNumberFormat="1" applyFill="1" applyBorder="1"/>
    <xf numFmtId="169" fontId="0" fillId="0" borderId="4" xfId="0" applyNumberFormat="1" applyFill="1" applyBorder="1"/>
    <xf numFmtId="169" fontId="0" fillId="0" borderId="44" xfId="0" applyNumberFormat="1" applyFill="1" applyBorder="1"/>
    <xf numFmtId="170" fontId="10" fillId="14" borderId="30" xfId="1" applyNumberFormat="1" applyFont="1" applyFill="1" applyBorder="1" applyAlignment="1">
      <alignment horizontal="center"/>
    </xf>
    <xf numFmtId="0" fontId="10" fillId="14" borderId="30" xfId="0" applyNumberFormat="1" applyFont="1" applyFill="1" applyBorder="1"/>
    <xf numFmtId="0" fontId="12" fillId="0" borderId="4" xfId="0" applyNumberFormat="1" applyFont="1" applyBorder="1"/>
    <xf numFmtId="0" fontId="12" fillId="0" borderId="4" xfId="0" applyNumberFormat="1" applyFont="1" applyFill="1" applyBorder="1"/>
    <xf numFmtId="3" fontId="12" fillId="0" borderId="4" xfId="0" applyNumberFormat="1" applyFont="1" applyFill="1" applyBorder="1"/>
    <xf numFmtId="3" fontId="12" fillId="3" borderId="4" xfId="0" applyNumberFormat="1" applyFont="1" applyFill="1" applyBorder="1"/>
    <xf numFmtId="10" fontId="10" fillId="3" borderId="0" xfId="0" applyNumberFormat="1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9" fontId="10" fillId="3" borderId="15" xfId="3" applyFill="1" applyBorder="1"/>
    <xf numFmtId="9" fontId="10" fillId="3" borderId="35" xfId="3" applyFill="1" applyBorder="1"/>
    <xf numFmtId="9" fontId="10" fillId="3" borderId="28" xfId="3" applyFill="1" applyBorder="1"/>
    <xf numFmtId="170" fontId="12" fillId="0" borderId="0" xfId="1" applyNumberFormat="1" applyFont="1" applyFill="1" applyBorder="1" applyAlignment="1">
      <alignment horizontal="center"/>
    </xf>
    <xf numFmtId="170" fontId="39" fillId="3" borderId="4" xfId="1" applyNumberFormat="1" applyFont="1" applyFill="1" applyBorder="1" applyAlignment="1">
      <alignment horizontal="center"/>
    </xf>
    <xf numFmtId="0" fontId="12" fillId="3" borderId="0" xfId="0" applyNumberFormat="1" applyFont="1" applyFill="1" applyAlignment="1">
      <alignment horizontal="left"/>
    </xf>
    <xf numFmtId="0" fontId="10" fillId="3" borderId="117" xfId="0" applyNumberFormat="1" applyFont="1" applyFill="1" applyBorder="1"/>
    <xf numFmtId="9" fontId="12" fillId="7" borderId="32" xfId="3" applyFont="1" applyFill="1" applyBorder="1" applyAlignment="1">
      <alignment horizontal="center" vertical="center" wrapText="1"/>
    </xf>
    <xf numFmtId="9" fontId="12" fillId="7" borderId="4" xfId="3" applyFont="1" applyFill="1" applyBorder="1" applyAlignment="1">
      <alignment horizontal="center" vertical="center" wrapText="1"/>
    </xf>
    <xf numFmtId="167" fontId="12" fillId="4" borderId="4" xfId="3" applyNumberFormat="1" applyFont="1" applyFill="1" applyBorder="1" applyAlignment="1">
      <alignment horizontal="center" vertical="center"/>
    </xf>
    <xf numFmtId="177" fontId="46" fillId="6" borderId="4" xfId="0" applyNumberFormat="1" applyFont="1" applyFill="1" applyBorder="1"/>
    <xf numFmtId="166" fontId="0" fillId="3" borderId="0" xfId="0" applyFill="1"/>
    <xf numFmtId="169" fontId="29" fillId="0" borderId="5" xfId="0" applyNumberFormat="1" applyFont="1" applyBorder="1"/>
    <xf numFmtId="170" fontId="29" fillId="3" borderId="4" xfId="1" applyNumberFormat="1" applyFont="1" applyFill="1" applyBorder="1" applyAlignment="1">
      <alignment horizontal="center"/>
    </xf>
    <xf numFmtId="169" fontId="29" fillId="0" borderId="4" xfId="0" applyNumberFormat="1" applyFont="1" applyBorder="1"/>
    <xf numFmtId="169" fontId="29" fillId="0" borderId="44" xfId="0" applyNumberFormat="1" applyFont="1" applyBorder="1"/>
    <xf numFmtId="170" fontId="29" fillId="3" borderId="5" xfId="1" applyNumberFormat="1" applyFont="1" applyFill="1" applyBorder="1" applyAlignment="1">
      <alignment horizontal="center"/>
    </xf>
    <xf numFmtId="170" fontId="29" fillId="3" borderId="44" xfId="1" applyNumberFormat="1" applyFont="1" applyFill="1" applyBorder="1" applyAlignment="1">
      <alignment horizontal="center"/>
    </xf>
    <xf numFmtId="0" fontId="12" fillId="3" borderId="0" xfId="0" applyNumberFormat="1" applyFont="1" applyFill="1" applyAlignment="1">
      <alignment horizontal="left"/>
    </xf>
    <xf numFmtId="17" fontId="12" fillId="7" borderId="33" xfId="0" applyNumberFormat="1" applyFont="1" applyFill="1" applyBorder="1" applyAlignment="1">
      <alignment horizontal="center" vertical="center"/>
    </xf>
    <xf numFmtId="37" fontId="0" fillId="21" borderId="28" xfId="0" applyNumberFormat="1" applyFill="1" applyBorder="1" applyAlignment="1">
      <alignment vertical="center"/>
    </xf>
    <xf numFmtId="177" fontId="46" fillId="3" borderId="57" xfId="0" applyNumberFormat="1" applyFont="1" applyFill="1" applyBorder="1"/>
    <xf numFmtId="0" fontId="12" fillId="7" borderId="15" xfId="13" applyNumberFormat="1" applyFont="1" applyFill="1" applyBorder="1"/>
    <xf numFmtId="3" fontId="12" fillId="3" borderId="0" xfId="0" applyNumberFormat="1" applyFont="1" applyFill="1" applyBorder="1"/>
    <xf numFmtId="3" fontId="67" fillId="3" borderId="0" xfId="0" applyNumberFormat="1" applyFont="1" applyFill="1" applyBorder="1"/>
    <xf numFmtId="3" fontId="67" fillId="3" borderId="9" xfId="0" applyNumberFormat="1" applyFont="1" applyFill="1" applyBorder="1"/>
    <xf numFmtId="9" fontId="0" fillId="3" borderId="61" xfId="3" applyFont="1" applyFill="1" applyBorder="1"/>
    <xf numFmtId="170" fontId="10" fillId="3" borderId="35" xfId="0" applyNumberFormat="1" applyFont="1" applyFill="1" applyBorder="1" applyAlignment="1">
      <alignment horizontal="right"/>
    </xf>
    <xf numFmtId="170" fontId="0" fillId="3" borderId="35" xfId="0" applyNumberFormat="1" applyFill="1" applyBorder="1" applyAlignment="1">
      <alignment horizontal="right"/>
    </xf>
    <xf numFmtId="9" fontId="10" fillId="3" borderId="23" xfId="3" applyFont="1" applyFill="1" applyBorder="1"/>
    <xf numFmtId="9" fontId="10" fillId="3" borderId="0" xfId="3" applyFont="1" applyFill="1" applyBorder="1"/>
    <xf numFmtId="10" fontId="12" fillId="7" borderId="118" xfId="0" applyNumberFormat="1" applyFont="1" applyFill="1" applyBorder="1" applyAlignment="1">
      <alignment horizontal="center"/>
    </xf>
    <xf numFmtId="0" fontId="12" fillId="3" borderId="0" xfId="0" applyNumberFormat="1" applyFont="1" applyFill="1" applyAlignment="1">
      <alignment horizontal="left"/>
    </xf>
    <xf numFmtId="170" fontId="67" fillId="3" borderId="7" xfId="1" applyNumberFormat="1" applyFont="1" applyFill="1" applyBorder="1"/>
    <xf numFmtId="170" fontId="67" fillId="3" borderId="8" xfId="1" applyNumberFormat="1" applyFont="1" applyFill="1" applyBorder="1"/>
    <xf numFmtId="0" fontId="12" fillId="7" borderId="31" xfId="13" applyNumberFormat="1" applyFont="1" applyFill="1" applyBorder="1"/>
    <xf numFmtId="14" fontId="10" fillId="3" borderId="0" xfId="13" applyNumberFormat="1" applyFill="1"/>
    <xf numFmtId="0" fontId="12" fillId="7" borderId="33" xfId="13" applyNumberFormat="1" applyFont="1" applyFill="1" applyBorder="1"/>
    <xf numFmtId="9" fontId="10" fillId="3" borderId="33" xfId="3" applyFill="1" applyBorder="1"/>
    <xf numFmtId="175" fontId="10" fillId="3" borderId="0" xfId="0" applyNumberFormat="1" applyFont="1" applyFill="1" applyBorder="1" applyAlignment="1">
      <alignment horizontal="center"/>
    </xf>
    <xf numFmtId="170" fontId="29" fillId="3" borderId="8" xfId="1" applyNumberFormat="1" applyFont="1" applyFill="1" applyBorder="1"/>
    <xf numFmtId="170" fontId="29" fillId="3" borderId="7" xfId="1" applyNumberFormat="1" applyFont="1" applyFill="1" applyBorder="1"/>
    <xf numFmtId="170" fontId="10" fillId="3" borderId="24" xfId="13" applyNumberFormat="1" applyFill="1" applyBorder="1"/>
    <xf numFmtId="37" fontId="0" fillId="3" borderId="0" xfId="0" applyNumberFormat="1" applyFill="1"/>
    <xf numFmtId="0" fontId="12" fillId="3" borderId="0" xfId="0" applyNumberFormat="1" applyFont="1" applyFill="1" applyAlignment="1">
      <alignment horizontal="left"/>
    </xf>
    <xf numFmtId="0" fontId="12" fillId="3" borderId="0" xfId="0" applyNumberFormat="1" applyFont="1" applyFill="1" applyAlignment="1">
      <alignment horizontal="left"/>
    </xf>
    <xf numFmtId="3" fontId="10" fillId="0" borderId="0" xfId="0" applyNumberFormat="1" applyFont="1"/>
    <xf numFmtId="9" fontId="46" fillId="6" borderId="4" xfId="3" applyFont="1" applyFill="1" applyBorder="1"/>
    <xf numFmtId="169" fontId="0" fillId="3" borderId="5" xfId="0" applyNumberFormat="1" applyFill="1" applyBorder="1"/>
    <xf numFmtId="169" fontId="0" fillId="3" borderId="4" xfId="0" applyNumberFormat="1" applyFill="1" applyBorder="1"/>
    <xf numFmtId="169" fontId="0" fillId="3" borderId="44" xfId="0" applyNumberFormat="1" applyFill="1" applyBorder="1"/>
    <xf numFmtId="0" fontId="12" fillId="3" borderId="0" xfId="0" applyNumberFormat="1" applyFont="1" applyFill="1" applyAlignment="1">
      <alignment horizontal="left"/>
    </xf>
    <xf numFmtId="0" fontId="12" fillId="7" borderId="4" xfId="0" applyNumberFormat="1" applyFont="1" applyFill="1" applyBorder="1" applyAlignment="1">
      <alignment vertical="center" wrapText="1"/>
    </xf>
    <xf numFmtId="39" fontId="12" fillId="7" borderId="4" xfId="0" applyNumberFormat="1" applyFont="1" applyFill="1" applyBorder="1" applyAlignment="1" applyProtection="1">
      <alignment vertical="center" wrapText="1"/>
      <protection locked="0"/>
    </xf>
    <xf numFmtId="0" fontId="10" fillId="3" borderId="4" xfId="0" applyNumberFormat="1" applyFont="1" applyFill="1" applyBorder="1" applyAlignment="1"/>
    <xf numFmtId="0" fontId="10" fillId="23" borderId="4" xfId="0" applyNumberFormat="1" applyFont="1" applyFill="1" applyBorder="1" applyAlignment="1"/>
    <xf numFmtId="0" fontId="44" fillId="3" borderId="4" xfId="0" applyNumberFormat="1" applyFont="1" applyFill="1" applyBorder="1" applyAlignment="1"/>
    <xf numFmtId="0" fontId="29" fillId="23" borderId="4" xfId="0" applyNumberFormat="1" applyFont="1" applyFill="1" applyBorder="1" applyAlignment="1"/>
    <xf numFmtId="0" fontId="10" fillId="3" borderId="4" xfId="0" applyNumberFormat="1" applyFont="1" applyFill="1" applyBorder="1" applyAlignment="1">
      <alignment vertical="center"/>
    </xf>
    <xf numFmtId="0" fontId="10" fillId="23" borderId="4" xfId="0" applyNumberFormat="1" applyFont="1" applyFill="1" applyBorder="1" applyAlignment="1">
      <alignment vertical="center"/>
    </xf>
    <xf numFmtId="0" fontId="10" fillId="23" borderId="4" xfId="0" applyNumberFormat="1" applyFont="1" applyFill="1" applyBorder="1" applyAlignment="1">
      <alignment wrapText="1"/>
    </xf>
    <xf numFmtId="0" fontId="12" fillId="3" borderId="0" xfId="0" applyNumberFormat="1" applyFont="1" applyFill="1" applyAlignment="1">
      <alignment horizontal="left"/>
    </xf>
    <xf numFmtId="0" fontId="12" fillId="7" borderId="4" xfId="13" applyNumberFormat="1" applyFont="1" applyFill="1" applyBorder="1" applyAlignment="1">
      <alignment horizontal="right"/>
    </xf>
    <xf numFmtId="9" fontId="10" fillId="3" borderId="22" xfId="3" applyFont="1" applyFill="1" applyBorder="1"/>
    <xf numFmtId="9" fontId="10" fillId="3" borderId="24" xfId="3" applyFont="1" applyFill="1" applyBorder="1"/>
    <xf numFmtId="9" fontId="12" fillId="4" borderId="22" xfId="3" applyFont="1" applyFill="1" applyBorder="1"/>
    <xf numFmtId="9" fontId="29" fillId="10" borderId="4" xfId="3" applyFont="1" applyFill="1" applyBorder="1" applyAlignment="1">
      <alignment horizontal="right"/>
    </xf>
    <xf numFmtId="167" fontId="10" fillId="7" borderId="4" xfId="3" applyNumberFormat="1" applyFont="1" applyFill="1" applyBorder="1" applyAlignment="1">
      <alignment horizontal="right" wrapText="1"/>
    </xf>
    <xf numFmtId="10" fontId="12" fillId="7" borderId="4" xfId="3" applyNumberFormat="1" applyFont="1" applyFill="1" applyBorder="1" applyAlignment="1">
      <alignment horizontal="right" wrapText="1"/>
    </xf>
    <xf numFmtId="9" fontId="0" fillId="0" borderId="104" xfId="3" applyFont="1" applyFill="1" applyBorder="1" applyAlignment="1">
      <alignment horizontal="center" vertical="center"/>
    </xf>
    <xf numFmtId="167" fontId="0" fillId="0" borderId="4" xfId="3" applyNumberFormat="1" applyFont="1" applyFill="1" applyBorder="1" applyAlignment="1">
      <alignment horizontal="center" vertical="center"/>
    </xf>
    <xf numFmtId="10" fontId="12" fillId="7" borderId="4" xfId="3" applyNumberFormat="1" applyFont="1" applyFill="1" applyBorder="1" applyAlignment="1">
      <alignment wrapText="1"/>
    </xf>
    <xf numFmtId="0" fontId="10" fillId="0" borderId="70" xfId="0" applyNumberFormat="1" applyFont="1" applyFill="1" applyBorder="1"/>
    <xf numFmtId="0" fontId="10" fillId="0" borderId="44" xfId="0" applyNumberFormat="1" applyFont="1" applyFill="1" applyBorder="1"/>
    <xf numFmtId="169" fontId="0" fillId="0" borderId="30" xfId="0" applyNumberFormat="1" applyFill="1" applyBorder="1"/>
    <xf numFmtId="0" fontId="10" fillId="55" borderId="7" xfId="0" applyNumberFormat="1" applyFont="1" applyFill="1" applyBorder="1"/>
    <xf numFmtId="170" fontId="10" fillId="55" borderId="40" xfId="1" applyNumberFormat="1" applyFont="1" applyFill="1" applyBorder="1"/>
    <xf numFmtId="170" fontId="10" fillId="55" borderId="23" xfId="1" applyNumberFormat="1" applyFont="1" applyFill="1" applyBorder="1"/>
    <xf numFmtId="170" fontId="10" fillId="55" borderId="7" xfId="1" applyNumberFormat="1" applyFont="1" applyFill="1" applyBorder="1"/>
    <xf numFmtId="170" fontId="10" fillId="55" borderId="0" xfId="1" applyNumberFormat="1" applyFont="1" applyFill="1" applyBorder="1"/>
    <xf numFmtId="170" fontId="10" fillId="55" borderId="11" xfId="1" applyNumberFormat="1" applyFont="1" applyFill="1" applyBorder="1"/>
    <xf numFmtId="0" fontId="10" fillId="55" borderId="0" xfId="0" applyNumberFormat="1" applyFont="1" applyFill="1"/>
    <xf numFmtId="9" fontId="10" fillId="3" borderId="0" xfId="0" applyNumberFormat="1" applyFont="1" applyFill="1" applyBorder="1"/>
    <xf numFmtId="177" fontId="46" fillId="3" borderId="0" xfId="0" applyNumberFormat="1" applyFont="1" applyFill="1" applyBorder="1"/>
    <xf numFmtId="0" fontId="12" fillId="3" borderId="0" xfId="0" applyNumberFormat="1" applyFont="1" applyFill="1" applyAlignment="1">
      <alignment horizontal="left"/>
    </xf>
    <xf numFmtId="0" fontId="12" fillId="3" borderId="0" xfId="0" applyNumberFormat="1" applyFont="1" applyFill="1" applyAlignment="1">
      <alignment horizontal="left"/>
    </xf>
    <xf numFmtId="9" fontId="29" fillId="0" borderId="4" xfId="3" applyFont="1" applyFill="1" applyBorder="1" applyAlignment="1">
      <alignment horizontal="right"/>
    </xf>
    <xf numFmtId="9" fontId="29" fillId="11" borderId="4" xfId="3" applyFont="1" applyFill="1" applyBorder="1" applyAlignment="1">
      <alignment horizontal="right"/>
    </xf>
    <xf numFmtId="168" fontId="10" fillId="3" borderId="0" xfId="13" applyNumberFormat="1" applyFill="1"/>
    <xf numFmtId="167" fontId="0" fillId="3" borderId="35" xfId="3" applyNumberFormat="1" applyFont="1" applyFill="1" applyBorder="1"/>
    <xf numFmtId="168" fontId="0" fillId="3" borderId="0" xfId="3" applyNumberFormat="1" applyFont="1" applyFill="1"/>
    <xf numFmtId="0" fontId="12" fillId="3" borderId="0" xfId="0" applyNumberFormat="1" applyFont="1" applyFill="1" applyAlignment="1">
      <alignment horizontal="left"/>
    </xf>
    <xf numFmtId="166" fontId="10" fillId="0" borderId="0" xfId="13" applyNumberFormat="1" applyFill="1" applyBorder="1"/>
    <xf numFmtId="9" fontId="20" fillId="11" borderId="4" xfId="3" applyFont="1" applyFill="1" applyBorder="1" applyAlignment="1">
      <alignment horizontal="right"/>
    </xf>
    <xf numFmtId="9" fontId="29" fillId="7" borderId="4" xfId="3" applyFont="1" applyFill="1" applyBorder="1" applyAlignment="1">
      <alignment horizontal="right"/>
    </xf>
    <xf numFmtId="0" fontId="12" fillId="3" borderId="0" xfId="0" applyNumberFormat="1" applyFont="1" applyFill="1" applyAlignment="1">
      <alignment horizontal="left"/>
    </xf>
    <xf numFmtId="0" fontId="12" fillId="3" borderId="0" xfId="0" applyNumberFormat="1" applyFont="1" applyFill="1" applyBorder="1" applyAlignment="1">
      <alignment horizontal="center"/>
    </xf>
    <xf numFmtId="170" fontId="10" fillId="3" borderId="5" xfId="1" applyNumberFormat="1" applyFont="1" applyFill="1" applyBorder="1" applyAlignment="1">
      <alignment horizontal="right"/>
    </xf>
    <xf numFmtId="170" fontId="10" fillId="3" borderId="44" xfId="1" applyNumberFormat="1" applyFont="1" applyFill="1" applyBorder="1" applyAlignment="1">
      <alignment horizontal="right"/>
    </xf>
    <xf numFmtId="0" fontId="38" fillId="3" borderId="23" xfId="5" applyNumberFormat="1" applyFill="1" applyBorder="1" applyAlignment="1" applyProtection="1"/>
    <xf numFmtId="0" fontId="38" fillId="3" borderId="0" xfId="5" applyNumberFormat="1" applyFill="1" applyAlignment="1" applyProtection="1"/>
    <xf numFmtId="0" fontId="37" fillId="3" borderId="0" xfId="0" applyNumberFormat="1" applyFont="1" applyFill="1" applyAlignment="1">
      <alignment horizontal="center" vertical="center"/>
    </xf>
    <xf numFmtId="0" fontId="12" fillId="3" borderId="23" xfId="0" applyNumberFormat="1" applyFont="1" applyFill="1" applyBorder="1" applyAlignment="1"/>
    <xf numFmtId="0" fontId="12" fillId="3" borderId="0" xfId="0" applyNumberFormat="1" applyFont="1" applyFill="1" applyAlignment="1"/>
    <xf numFmtId="0" fontId="38" fillId="3" borderId="23" xfId="5" applyNumberFormat="1" applyFill="1" applyBorder="1" applyAlignment="1" applyProtection="1">
      <alignment horizontal="left"/>
    </xf>
    <xf numFmtId="0" fontId="38" fillId="3" borderId="0" xfId="5" applyNumberFormat="1" applyFill="1" applyAlignment="1" applyProtection="1">
      <alignment horizontal="left"/>
    </xf>
    <xf numFmtId="0" fontId="12" fillId="3" borderId="23" xfId="0" applyNumberFormat="1" applyFont="1" applyFill="1" applyBorder="1" applyAlignment="1">
      <alignment horizontal="left"/>
    </xf>
    <xf numFmtId="0" fontId="12" fillId="3" borderId="0" xfId="0" applyNumberFormat="1" applyFont="1" applyFill="1" applyAlignment="1">
      <alignment horizontal="left"/>
    </xf>
    <xf numFmtId="0" fontId="0" fillId="20" borderId="4" xfId="0" applyNumberFormat="1" applyFill="1" applyBorder="1" applyAlignment="1">
      <alignment horizontal="center"/>
    </xf>
    <xf numFmtId="0" fontId="0" fillId="15" borderId="4" xfId="0" applyNumberFormat="1" applyFill="1" applyBorder="1" applyAlignment="1">
      <alignment horizontal="center"/>
    </xf>
    <xf numFmtId="0" fontId="0" fillId="17" borderId="4" xfId="0" applyNumberFormat="1" applyFill="1" applyBorder="1" applyAlignment="1">
      <alignment horizontal="center"/>
    </xf>
    <xf numFmtId="0" fontId="0" fillId="16" borderId="4" xfId="0" applyNumberFormat="1" applyFill="1" applyBorder="1" applyAlignment="1">
      <alignment horizontal="center"/>
    </xf>
    <xf numFmtId="0" fontId="0" fillId="18" borderId="4" xfId="0" applyNumberFormat="1" applyFill="1" applyBorder="1" applyAlignment="1">
      <alignment horizontal="center"/>
    </xf>
    <xf numFmtId="0" fontId="0" fillId="19" borderId="4" xfId="0" applyNumberFormat="1" applyFill="1" applyBorder="1" applyAlignment="1">
      <alignment horizontal="center"/>
    </xf>
    <xf numFmtId="0" fontId="38" fillId="3" borderId="0" xfId="5" applyNumberFormat="1" applyFill="1" applyBorder="1" applyAlignment="1" applyProtection="1">
      <alignment horizontal="left"/>
    </xf>
    <xf numFmtId="0" fontId="12" fillId="7" borderId="33" xfId="13" applyNumberFormat="1" applyFont="1" applyFill="1" applyBorder="1" applyAlignment="1">
      <alignment horizontal="center" vertical="center"/>
    </xf>
    <xf numFmtId="0" fontId="12" fillId="7" borderId="28" xfId="13" applyNumberFormat="1" applyFont="1" applyFill="1" applyBorder="1" applyAlignment="1">
      <alignment horizontal="center" vertical="center"/>
    </xf>
    <xf numFmtId="0" fontId="10" fillId="3" borderId="0" xfId="0" applyNumberFormat="1" applyFont="1" applyFill="1" applyAlignment="1">
      <alignment horizontal="center"/>
    </xf>
    <xf numFmtId="0" fontId="29" fillId="3" borderId="0" xfId="0" applyNumberFormat="1" applyFont="1" applyFill="1" applyBorder="1" applyAlignment="1">
      <alignment horizontal="left" wrapText="1"/>
    </xf>
    <xf numFmtId="0" fontId="18" fillId="2" borderId="8" xfId="0" applyNumberFormat="1" applyFont="1" applyFill="1" applyBorder="1" applyAlignment="1">
      <alignment horizontal="center" vertical="center" wrapText="1"/>
    </xf>
    <xf numFmtId="0" fontId="18" fillId="2" borderId="16" xfId="0" applyNumberFormat="1" applyFont="1" applyFill="1" applyBorder="1" applyAlignment="1">
      <alignment horizontal="center" vertical="center" wrapText="1"/>
    </xf>
    <xf numFmtId="0" fontId="18" fillId="2" borderId="51" xfId="0" applyNumberFormat="1" applyFont="1" applyFill="1" applyBorder="1" applyAlignment="1">
      <alignment horizontal="center" vertical="center"/>
    </xf>
    <xf numFmtId="0" fontId="18" fillId="2" borderId="52" xfId="0" applyNumberFormat="1" applyFont="1" applyFill="1" applyBorder="1" applyAlignment="1">
      <alignment horizontal="center" vertical="center"/>
    </xf>
    <xf numFmtId="0" fontId="18" fillId="2" borderId="53" xfId="0" applyNumberFormat="1" applyFont="1" applyFill="1" applyBorder="1" applyAlignment="1">
      <alignment horizontal="center" vertical="center"/>
    </xf>
    <xf numFmtId="0" fontId="18" fillId="2" borderId="41" xfId="0" applyNumberFormat="1" applyFont="1" applyFill="1" applyBorder="1" applyAlignment="1">
      <alignment horizontal="center" vertical="center"/>
    </xf>
    <xf numFmtId="0" fontId="18" fillId="2" borderId="38" xfId="0" applyNumberFormat="1" applyFont="1" applyFill="1" applyBorder="1" applyAlignment="1">
      <alignment horizontal="center" vertical="center"/>
    </xf>
    <xf numFmtId="0" fontId="18" fillId="2" borderId="12" xfId="0" applyNumberFormat="1" applyFont="1" applyFill="1" applyBorder="1" applyAlignment="1">
      <alignment horizontal="center" vertical="center"/>
    </xf>
    <xf numFmtId="0" fontId="18" fillId="2" borderId="94" xfId="0" applyNumberFormat="1" applyFont="1" applyFill="1" applyBorder="1" applyAlignment="1">
      <alignment horizontal="center"/>
    </xf>
    <xf numFmtId="0" fontId="18" fillId="2" borderId="99" xfId="0" applyNumberFormat="1" applyFont="1" applyFill="1" applyBorder="1" applyAlignment="1">
      <alignment horizontal="center"/>
    </xf>
    <xf numFmtId="0" fontId="18" fillId="2" borderId="39" xfId="0" applyNumberFormat="1" applyFont="1" applyFill="1" applyBorder="1" applyAlignment="1">
      <alignment horizontal="center" vertical="center"/>
    </xf>
    <xf numFmtId="0" fontId="18" fillId="2" borderId="89" xfId="0" applyNumberFormat="1" applyFont="1" applyFill="1" applyBorder="1" applyAlignment="1">
      <alignment horizontal="center" vertical="center"/>
    </xf>
    <xf numFmtId="0" fontId="18" fillId="2" borderId="94" xfId="0" applyNumberFormat="1" applyFont="1" applyFill="1" applyBorder="1" applyAlignment="1">
      <alignment horizontal="center" vertical="center"/>
    </xf>
    <xf numFmtId="0" fontId="18" fillId="2" borderId="99" xfId="0" applyNumberFormat="1" applyFont="1" applyFill="1" applyBorder="1" applyAlignment="1">
      <alignment horizontal="center" vertical="center"/>
    </xf>
    <xf numFmtId="0" fontId="18" fillId="2" borderId="100" xfId="0" applyNumberFormat="1" applyFont="1" applyFill="1" applyBorder="1" applyAlignment="1">
      <alignment horizontal="center" vertical="center"/>
    </xf>
    <xf numFmtId="0" fontId="18" fillId="2" borderId="100" xfId="0" applyNumberFormat="1" applyFont="1" applyFill="1" applyBorder="1" applyAlignment="1">
      <alignment horizontal="center"/>
    </xf>
    <xf numFmtId="0" fontId="41" fillId="2" borderId="30" xfId="0" applyNumberFormat="1" applyFont="1" applyFill="1" applyBorder="1" applyAlignment="1">
      <alignment horizontal="center" vertical="center" wrapText="1"/>
    </xf>
    <xf numFmtId="0" fontId="41" fillId="2" borderId="4" xfId="0" applyNumberFormat="1" applyFont="1" applyFill="1" applyBorder="1" applyAlignment="1">
      <alignment horizontal="center" vertical="center" wrapText="1"/>
    </xf>
    <xf numFmtId="0" fontId="40" fillId="2" borderId="4" xfId="4" applyFont="1" applyFill="1" applyBorder="1" applyAlignment="1">
      <alignment horizontal="center" vertical="center"/>
    </xf>
    <xf numFmtId="0" fontId="40" fillId="2" borderId="44" xfId="4" applyFont="1" applyFill="1" applyBorder="1" applyAlignment="1">
      <alignment horizontal="center" vertical="center"/>
    </xf>
    <xf numFmtId="0" fontId="41" fillId="2" borderId="5" xfId="0" applyNumberFormat="1" applyFont="1" applyFill="1" applyBorder="1" applyAlignment="1">
      <alignment horizontal="center" vertical="center" wrapText="1"/>
    </xf>
    <xf numFmtId="0" fontId="40" fillId="2" borderId="31" xfId="4" applyFont="1" applyFill="1" applyBorder="1" applyAlignment="1">
      <alignment horizontal="center" vertical="center"/>
    </xf>
    <xf numFmtId="0" fontId="40" fillId="5" borderId="58" xfId="4" applyFont="1" applyFill="1" applyBorder="1" applyAlignment="1">
      <alignment horizontal="center" vertical="center"/>
    </xf>
    <xf numFmtId="0" fontId="40" fillId="5" borderId="52" xfId="4" applyFont="1" applyFill="1" applyBorder="1" applyAlignment="1">
      <alignment horizontal="center" vertical="center"/>
    </xf>
    <xf numFmtId="0" fontId="40" fillId="5" borderId="53" xfId="4" applyFont="1" applyFill="1" applyBorder="1" applyAlignment="1">
      <alignment horizontal="center" vertical="center"/>
    </xf>
    <xf numFmtId="0" fontId="40" fillId="5" borderId="51" xfId="4" applyFont="1" applyFill="1" applyBorder="1" applyAlignment="1">
      <alignment horizontal="center" vertical="center" wrapText="1"/>
    </xf>
    <xf numFmtId="0" fontId="40" fillId="5" borderId="53" xfId="4" applyFont="1" applyFill="1" applyBorder="1" applyAlignment="1">
      <alignment horizontal="center" vertical="center" wrapText="1"/>
    </xf>
    <xf numFmtId="0" fontId="12" fillId="4" borderId="76" xfId="4" applyFont="1" applyFill="1" applyBorder="1" applyAlignment="1">
      <alignment horizontal="center" vertical="center"/>
    </xf>
    <xf numFmtId="0" fontId="12" fillId="4" borderId="70" xfId="4" applyFont="1" applyFill="1" applyBorder="1" applyAlignment="1">
      <alignment horizontal="center" vertical="center"/>
    </xf>
    <xf numFmtId="0" fontId="12" fillId="4" borderId="82" xfId="4" applyFont="1" applyFill="1" applyBorder="1" applyAlignment="1">
      <alignment horizontal="center" vertical="center"/>
    </xf>
    <xf numFmtId="0" fontId="40" fillId="5" borderId="51" xfId="4" applyFont="1" applyFill="1" applyBorder="1" applyAlignment="1">
      <alignment horizontal="center" vertical="center"/>
    </xf>
    <xf numFmtId="0" fontId="40" fillId="5" borderId="90" xfId="4" applyFont="1" applyFill="1" applyBorder="1" applyAlignment="1">
      <alignment horizontal="center" vertical="center"/>
    </xf>
    <xf numFmtId="0" fontId="41" fillId="2" borderId="44" xfId="0" applyNumberFormat="1" applyFont="1" applyFill="1" applyBorder="1" applyAlignment="1">
      <alignment horizontal="center" vertical="center" wrapText="1"/>
    </xf>
    <xf numFmtId="0" fontId="30" fillId="6" borderId="51" xfId="0" applyNumberFormat="1" applyFont="1" applyFill="1" applyBorder="1" applyAlignment="1">
      <alignment horizontal="center"/>
    </xf>
    <xf numFmtId="0" fontId="30" fillId="6" borderId="52" xfId="0" applyNumberFormat="1" applyFont="1" applyFill="1" applyBorder="1" applyAlignment="1">
      <alignment horizontal="center"/>
    </xf>
    <xf numFmtId="0" fontId="30" fillId="6" borderId="53" xfId="0" applyNumberFormat="1" applyFont="1" applyFill="1" applyBorder="1" applyAlignment="1">
      <alignment horizontal="center"/>
    </xf>
    <xf numFmtId="0" fontId="30" fillId="6" borderId="41" xfId="0" applyNumberFormat="1" applyFont="1" applyFill="1" applyBorder="1" applyAlignment="1">
      <alignment horizontal="center"/>
    </xf>
    <xf numFmtId="0" fontId="30" fillId="6" borderId="38" xfId="0" applyNumberFormat="1" applyFont="1" applyFill="1" applyBorder="1" applyAlignment="1">
      <alignment horizontal="center"/>
    </xf>
    <xf numFmtId="0" fontId="30" fillId="6" borderId="12" xfId="0" applyNumberFormat="1" applyFont="1" applyFill="1" applyBorder="1" applyAlignment="1">
      <alignment horizontal="center"/>
    </xf>
    <xf numFmtId="0" fontId="30" fillId="6" borderId="90" xfId="0" applyNumberFormat="1" applyFont="1" applyFill="1" applyBorder="1" applyAlignment="1">
      <alignment horizontal="center"/>
    </xf>
    <xf numFmtId="0" fontId="30" fillId="6" borderId="99" xfId="0" applyNumberFormat="1" applyFont="1" applyFill="1" applyBorder="1" applyAlignment="1">
      <alignment horizontal="center"/>
    </xf>
    <xf numFmtId="0" fontId="30" fillId="6" borderId="100" xfId="0" applyNumberFormat="1" applyFont="1" applyFill="1" applyBorder="1" applyAlignment="1">
      <alignment horizontal="center"/>
    </xf>
    <xf numFmtId="0" fontId="30" fillId="6" borderId="58" xfId="0" applyNumberFormat="1" applyFont="1" applyFill="1" applyBorder="1" applyAlignment="1">
      <alignment horizontal="center"/>
    </xf>
    <xf numFmtId="0" fontId="30" fillId="6" borderId="6" xfId="0" applyNumberFormat="1" applyFont="1" applyFill="1" applyBorder="1" applyAlignment="1">
      <alignment horizontal="center"/>
    </xf>
    <xf numFmtId="0" fontId="31" fillId="2" borderId="39" xfId="0" applyNumberFormat="1" applyFont="1" applyFill="1" applyBorder="1" applyAlignment="1">
      <alignment horizontal="center" wrapText="1"/>
    </xf>
    <xf numFmtId="0" fontId="31" fillId="2" borderId="96" xfId="0" applyNumberFormat="1" applyFont="1" applyFill="1" applyBorder="1" applyAlignment="1">
      <alignment horizontal="center" wrapText="1"/>
    </xf>
    <xf numFmtId="0" fontId="32" fillId="2" borderId="58" xfId="0" applyNumberFormat="1" applyFont="1" applyFill="1" applyBorder="1" applyAlignment="1">
      <alignment horizontal="center"/>
    </xf>
    <xf numFmtId="0" fontId="32" fillId="2" borderId="52" xfId="0" applyNumberFormat="1" applyFont="1" applyFill="1" applyBorder="1" applyAlignment="1">
      <alignment horizontal="center"/>
    </xf>
    <xf numFmtId="0" fontId="32" fillId="2" borderId="53" xfId="0" applyNumberFormat="1" applyFont="1" applyFill="1" applyBorder="1" applyAlignment="1">
      <alignment horizontal="center"/>
    </xf>
    <xf numFmtId="0" fontId="32" fillId="2" borderId="1" xfId="0" applyNumberFormat="1" applyFont="1" applyFill="1" applyBorder="1" applyAlignment="1">
      <alignment horizontal="center"/>
    </xf>
    <xf numFmtId="0" fontId="32" fillId="2" borderId="2" xfId="0" applyNumberFormat="1" applyFont="1" applyFill="1" applyBorder="1" applyAlignment="1">
      <alignment horizontal="center"/>
    </xf>
    <xf numFmtId="0" fontId="32" fillId="2" borderId="3" xfId="0" applyNumberFormat="1" applyFont="1" applyFill="1" applyBorder="1" applyAlignment="1">
      <alignment horizontal="center"/>
    </xf>
    <xf numFmtId="0" fontId="27" fillId="3" borderId="0" xfId="0" applyNumberFormat="1" applyFont="1" applyFill="1" applyAlignment="1">
      <alignment horizontal="center"/>
    </xf>
    <xf numFmtId="0" fontId="10" fillId="3" borderId="0" xfId="0" applyNumberFormat="1" applyFont="1" applyFill="1" applyAlignment="1">
      <alignment horizontal="left" vertical="top" wrapText="1"/>
    </xf>
    <xf numFmtId="10" fontId="10" fillId="3" borderId="40" xfId="0" applyNumberFormat="1" applyFont="1" applyFill="1" applyBorder="1" applyAlignment="1">
      <alignment horizontal="center" wrapText="1"/>
    </xf>
    <xf numFmtId="10" fontId="10" fillId="3" borderId="0" xfId="0" applyNumberFormat="1" applyFont="1" applyFill="1" applyBorder="1" applyAlignment="1">
      <alignment horizontal="center" wrapText="1"/>
    </xf>
    <xf numFmtId="0" fontId="12" fillId="7" borderId="4" xfId="0" applyNumberFormat="1" applyFont="1" applyFill="1" applyBorder="1" applyAlignment="1">
      <alignment horizontal="center" wrapText="1"/>
    </xf>
    <xf numFmtId="0" fontId="35" fillId="7" borderId="4" xfId="0" applyNumberFormat="1" applyFont="1" applyFill="1" applyBorder="1" applyAlignment="1">
      <alignment horizontal="center" vertical="center"/>
    </xf>
    <xf numFmtId="0" fontId="35" fillId="7" borderId="31" xfId="0" applyNumberFormat="1" applyFont="1" applyFill="1" applyBorder="1" applyAlignment="1">
      <alignment horizontal="center" vertical="center" wrapText="1"/>
    </xf>
    <xf numFmtId="0" fontId="35" fillId="7" borderId="48" xfId="0" applyNumberFormat="1" applyFont="1" applyFill="1" applyBorder="1" applyAlignment="1">
      <alignment horizontal="center" vertical="center" wrapText="1"/>
    </xf>
    <xf numFmtId="0" fontId="35" fillId="7" borderId="30" xfId="0" applyNumberFormat="1" applyFont="1" applyFill="1" applyBorder="1" applyAlignment="1">
      <alignment horizontal="center" vertical="center" wrapText="1"/>
    </xf>
    <xf numFmtId="0" fontId="36" fillId="3" borderId="4" xfId="0" applyNumberFormat="1" applyFont="1" applyFill="1" applyBorder="1" applyAlignment="1">
      <alignment horizontal="center" vertical="center" textRotation="90"/>
    </xf>
    <xf numFmtId="0" fontId="36" fillId="3" borderId="33" xfId="0" applyNumberFormat="1" applyFont="1" applyFill="1" applyBorder="1" applyAlignment="1">
      <alignment horizontal="center" vertical="center" textRotation="90"/>
    </xf>
    <xf numFmtId="0" fontId="36" fillId="3" borderId="35" xfId="0" applyNumberFormat="1" applyFont="1" applyFill="1" applyBorder="1" applyAlignment="1">
      <alignment horizontal="center" vertical="center" textRotation="90"/>
    </xf>
    <xf numFmtId="0" fontId="36" fillId="3" borderId="28" xfId="0" applyNumberFormat="1" applyFont="1" applyFill="1" applyBorder="1" applyAlignment="1">
      <alignment horizontal="center" vertical="center" textRotation="90"/>
    </xf>
    <xf numFmtId="0" fontId="23" fillId="6" borderId="71" xfId="0" applyNumberFormat="1" applyFont="1" applyFill="1" applyBorder="1" applyAlignment="1">
      <alignment horizontal="center" vertical="center" wrapText="1"/>
    </xf>
    <xf numFmtId="0" fontId="23" fillId="6" borderId="28" xfId="0" applyNumberFormat="1" applyFont="1" applyFill="1" applyBorder="1" applyAlignment="1">
      <alignment horizontal="center" vertical="center" wrapText="1"/>
    </xf>
    <xf numFmtId="0" fontId="23" fillId="6" borderId="90" xfId="0" applyNumberFormat="1" applyFont="1" applyFill="1" applyBorder="1" applyAlignment="1">
      <alignment horizontal="center" vertical="center" wrapText="1"/>
    </xf>
    <xf numFmtId="0" fontId="23" fillId="6" borderId="99" xfId="0" applyNumberFormat="1" applyFont="1" applyFill="1" applyBorder="1" applyAlignment="1">
      <alignment horizontal="center" vertical="center" wrapText="1"/>
    </xf>
    <xf numFmtId="0" fontId="23" fillId="6" borderId="58" xfId="0" applyNumberFormat="1" applyFont="1" applyFill="1" applyBorder="1" applyAlignment="1">
      <alignment horizontal="center" vertical="center" wrapText="1"/>
    </xf>
  </cellXfs>
  <cellStyles count="84">
    <cellStyle name="1" xfId="8" xr:uid="{00000000-0005-0000-0000-000000000000}"/>
    <cellStyle name="20% - Énfasis1" xfId="31" builtinId="30" customBuiltin="1"/>
    <cellStyle name="20% - Énfasis2" xfId="35" builtinId="34" customBuiltin="1"/>
    <cellStyle name="20% - Énfasis3" xfId="39" builtinId="38" customBuiltin="1"/>
    <cellStyle name="20% - Énfasis4" xfId="43" builtinId="42" customBuiltin="1"/>
    <cellStyle name="20% - Énfasis5" xfId="47" builtinId="46" customBuiltin="1"/>
    <cellStyle name="20% - Énfasis6" xfId="51" builtinId="50" customBuiltin="1"/>
    <cellStyle name="40% - Énfasis1" xfId="32" builtinId="31" customBuiltin="1"/>
    <cellStyle name="40% - Énfasis2" xfId="36" builtinId="35" customBuiltin="1"/>
    <cellStyle name="40% - Énfasis3" xfId="40" builtinId="39" customBuiltin="1"/>
    <cellStyle name="40% - Énfasis4" xfId="44" builtinId="43" customBuiltin="1"/>
    <cellStyle name="40% - Énfasis5" xfId="48" builtinId="47" customBuiltin="1"/>
    <cellStyle name="40% - Énfasis6" xfId="52" builtinId="51" customBuiltin="1"/>
    <cellStyle name="60% - Énfasis1" xfId="33" builtinId="32" customBuiltin="1"/>
    <cellStyle name="60% - Énfasis2" xfId="37" builtinId="36" customBuiltin="1"/>
    <cellStyle name="60% - Énfasis3" xfId="41" builtinId="40" customBuiltin="1"/>
    <cellStyle name="60% - Énfasis4" xfId="45" builtinId="44" customBuiltin="1"/>
    <cellStyle name="60% - Énfasis5" xfId="49" builtinId="48" customBuiltin="1"/>
    <cellStyle name="60% - Énfasis6" xfId="53" builtinId="52" customBuiltin="1"/>
    <cellStyle name="Bueno" xfId="19" builtinId="26" customBuiltin="1"/>
    <cellStyle name="Cálculo" xfId="24" builtinId="22" customBuiltin="1"/>
    <cellStyle name="Celda de comprobación" xfId="26" builtinId="23" customBuiltin="1"/>
    <cellStyle name="Celda vinculada" xfId="25" builtinId="24" customBuiltin="1"/>
    <cellStyle name="Encabezado 1" xfId="15" builtinId="16" customBuiltin="1"/>
    <cellStyle name="Encabezado 4" xfId="18" builtinId="19" customBuiltin="1"/>
    <cellStyle name="Énfasis1" xfId="30" builtinId="29" customBuiltin="1"/>
    <cellStyle name="Énfasis2" xfId="34" builtinId="33" customBuiltin="1"/>
    <cellStyle name="Énfasis3" xfId="38" builtinId="37" customBuiltin="1"/>
    <cellStyle name="Énfasis4" xfId="42" builtinId="41" customBuiltin="1"/>
    <cellStyle name="Énfasis5" xfId="46" builtinId="45" customBuiltin="1"/>
    <cellStyle name="Énfasis6" xfId="50" builtinId="49" customBuiltin="1"/>
    <cellStyle name="Entrada" xfId="22" builtinId="20" customBuiltin="1"/>
    <cellStyle name="Hipervínculo" xfId="5" builtinId="8"/>
    <cellStyle name="Incorrecto" xfId="20" builtinId="27" customBuiltin="1"/>
    <cellStyle name="Millares" xfId="1" builtinId="3"/>
    <cellStyle name="Millares 2" xfId="9" xr:uid="{00000000-0005-0000-0000-000026000000}"/>
    <cellStyle name="Millares 2 2" xfId="59" xr:uid="{00000000-0005-0000-0000-000027000000}"/>
    <cellStyle name="Millares 2 3" xfId="67" xr:uid="{00000000-0005-0000-0000-000028000000}"/>
    <cellStyle name="Millares 2 4" xfId="69" xr:uid="{00000000-0005-0000-0000-000029000000}"/>
    <cellStyle name="Millares 2 5" xfId="70" xr:uid="{00000000-0005-0000-0000-00002A000000}"/>
    <cellStyle name="Millares 2 6" xfId="73" xr:uid="{00000000-0005-0000-0000-00002B000000}"/>
    <cellStyle name="Millares 2 7" xfId="77" xr:uid="{00000000-0005-0000-0000-00002C000000}"/>
    <cellStyle name="Millares 2 8" xfId="81" xr:uid="{00000000-0005-0000-0000-00002D000000}"/>
    <cellStyle name="Millares 2 9" xfId="83" xr:uid="{00000000-0005-0000-0000-00002E000000}"/>
    <cellStyle name="Millares 3" xfId="10" xr:uid="{00000000-0005-0000-0000-00002F000000}"/>
    <cellStyle name="Millares 4" xfId="11" xr:uid="{00000000-0005-0000-0000-000030000000}"/>
    <cellStyle name="Millares 5" xfId="55" xr:uid="{00000000-0005-0000-0000-000031000000}"/>
    <cellStyle name="Millares 6" xfId="58" xr:uid="{00000000-0005-0000-0000-000032000000}"/>
    <cellStyle name="Millares 7" xfId="68" xr:uid="{00000000-0005-0000-0000-000033000000}"/>
    <cellStyle name="Millares 8" xfId="72" xr:uid="{00000000-0005-0000-0000-000034000000}"/>
    <cellStyle name="Millares 9" xfId="80" xr:uid="{00000000-0005-0000-0000-000035000000}"/>
    <cellStyle name="Neutral" xfId="21" builtinId="28" customBuiltin="1"/>
    <cellStyle name="Normal" xfId="0" builtinId="0"/>
    <cellStyle name="Normal 10" xfId="62" xr:uid="{00000000-0005-0000-0000-000038000000}"/>
    <cellStyle name="Normal 11" xfId="63" xr:uid="{00000000-0005-0000-0000-000039000000}"/>
    <cellStyle name="Normal 12" xfId="64" xr:uid="{00000000-0005-0000-0000-00003A000000}"/>
    <cellStyle name="Normal 13" xfId="65" xr:uid="{00000000-0005-0000-0000-00003B000000}"/>
    <cellStyle name="Normal 14" xfId="66" xr:uid="{00000000-0005-0000-0000-00003C000000}"/>
    <cellStyle name="Normal 15" xfId="71" xr:uid="{00000000-0005-0000-0000-00003D000000}"/>
    <cellStyle name="Normal 16" xfId="74" xr:uid="{00000000-0005-0000-0000-00003E000000}"/>
    <cellStyle name="Normal 17" xfId="75" xr:uid="{00000000-0005-0000-0000-00003F000000}"/>
    <cellStyle name="Normal 18" xfId="76" xr:uid="{00000000-0005-0000-0000-000040000000}"/>
    <cellStyle name="Normal 19" xfId="78" xr:uid="{00000000-0005-0000-0000-000041000000}"/>
    <cellStyle name="Normal 2" xfId="4" xr:uid="{00000000-0005-0000-0000-000042000000}"/>
    <cellStyle name="Normal 20" xfId="79" xr:uid="{00000000-0005-0000-0000-000043000000}"/>
    <cellStyle name="Normal 21" xfId="82" xr:uid="{00000000-0005-0000-0000-000044000000}"/>
    <cellStyle name="Normal 3" xfId="6" xr:uid="{00000000-0005-0000-0000-000045000000}"/>
    <cellStyle name="Normal 4" xfId="12" xr:uid="{00000000-0005-0000-0000-000046000000}"/>
    <cellStyle name="Normal 5" xfId="13" xr:uid="{00000000-0005-0000-0000-000047000000}"/>
    <cellStyle name="Normal 6" xfId="54" xr:uid="{00000000-0005-0000-0000-000048000000}"/>
    <cellStyle name="Normal 7" xfId="57" xr:uid="{00000000-0005-0000-0000-000049000000}"/>
    <cellStyle name="Normal 8" xfId="60" xr:uid="{00000000-0005-0000-0000-00004A000000}"/>
    <cellStyle name="Normal 9" xfId="61" xr:uid="{00000000-0005-0000-0000-00004B000000}"/>
    <cellStyle name="Normal_Hoja1" xfId="2" xr:uid="{00000000-0005-0000-0000-00004C000000}"/>
    <cellStyle name="Notas 2" xfId="56" xr:uid="{00000000-0005-0000-0000-00004D000000}"/>
    <cellStyle name="Porcentaje" xfId="3" builtinId="5"/>
    <cellStyle name="Porcentual 2" xfId="7" xr:uid="{00000000-0005-0000-0000-000050000000}"/>
    <cellStyle name="Salida" xfId="23" builtinId="21" customBuiltin="1"/>
    <cellStyle name="Texto de advertencia" xfId="27" builtinId="11" customBuiltin="1"/>
    <cellStyle name="Texto explicativo" xfId="28" builtinId="53" customBuiltin="1"/>
    <cellStyle name="Título" xfId="14" builtinId="15" customBuiltin="1"/>
    <cellStyle name="Título 2" xfId="16" builtinId="17" customBuiltin="1"/>
    <cellStyle name="Título 3" xfId="17" builtinId="18" customBuiltin="1"/>
    <cellStyle name="Total" xfId="29" builtinId="25" customBuiltin="1"/>
  </cellStyles>
  <dxfs count="26"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0.0%"/>
      <fill>
        <patternFill>
          <bgColor theme="0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-* #,##0\ _€_-;\-* #,##0\ _€_-;_-* &quot;-&quot;??\ _€_-;_-@_-"/>
      <fill>
        <patternFill patternType="solid">
          <fgColor indexed="64"/>
          <bgColor theme="0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-* #,##0\ _€_-;\-* #,##0\ _€_-;_-* &quot;-&quot;??\ _€_-;_-@_-"/>
      <fill>
        <patternFill patternType="solid">
          <fgColor indexed="64"/>
          <bgColor theme="0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/>
          <bgColor theme="6" tint="0.59999389629810485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99CC00"/>
      <color rgb="FF808000"/>
      <color rgb="FFCCCC00"/>
      <color rgb="FFCCFF66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Primas emitidas</a:t>
            </a:r>
            <a:r>
              <a:rPr lang="es-CO" baseline="0"/>
              <a:t> en Rentas Vitalicias</a:t>
            </a:r>
            <a:endParaRPr lang="es-CO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92121293483914"/>
          <c:y val="0.17441798173061301"/>
          <c:w val="0.82038492623944692"/>
          <c:h val="0.60109285182052685"/>
        </c:manualLayout>
      </c:layout>
      <c:lineChart>
        <c:grouping val="standard"/>
        <c:varyColors val="0"/>
        <c:ser>
          <c:idx val="0"/>
          <c:order val="0"/>
          <c:tx>
            <c:strRef>
              <c:f>'Primas RV y SP x Cñía'!$A$10</c:f>
              <c:strCache>
                <c:ptCount val="1"/>
                <c:pt idx="0">
                  <c:v>Rentas Vitalicias</c:v>
                </c:pt>
              </c:strCache>
            </c:strRef>
          </c:tx>
          <c:spPr>
            <a:ln w="38100">
              <a:solidFill>
                <a:srgbClr val="99CC00"/>
              </a:solidFill>
            </a:ln>
          </c:spPr>
          <c:marker>
            <c:symbol val="diamond"/>
            <c:size val="5"/>
            <c:spPr>
              <a:ln>
                <a:solidFill>
                  <a:srgbClr val="99CC00"/>
                </a:solidFill>
              </a:ln>
            </c:spPr>
          </c:marker>
          <c:dPt>
            <c:idx val="11"/>
            <c:marker>
              <c:spPr>
                <a:solidFill>
                  <a:schemeClr val="accent3">
                    <a:lumMod val="75000"/>
                  </a:schemeClr>
                </a:solidFill>
                <a:ln>
                  <a:solidFill>
                    <a:srgbClr val="99CC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EB6-4160-AD9E-8F8ACE3AABBB}"/>
              </c:ext>
            </c:extLst>
          </c:dPt>
          <c:dPt>
            <c:idx val="13"/>
            <c:marker>
              <c:spPr>
                <a:solidFill>
                  <a:schemeClr val="accent3">
                    <a:lumMod val="75000"/>
                  </a:schemeClr>
                </a:solidFill>
                <a:ln>
                  <a:solidFill>
                    <a:srgbClr val="99CC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EB6-4160-AD9E-8F8ACE3AABBB}"/>
              </c:ext>
            </c:extLst>
          </c:dPt>
          <c:cat>
            <c:numRef>
              <c:f>'Primas RV y SP x Cñía'!$B$12:$T$12</c:f>
              <c:numCache>
                <c:formatCode>mmm\-yy</c:formatCode>
                <c:ptCount val="19"/>
                <c:pt idx="0">
                  <c:v>36861</c:v>
                </c:pt>
                <c:pt idx="1">
                  <c:v>37226</c:v>
                </c:pt>
                <c:pt idx="2">
                  <c:v>37591</c:v>
                </c:pt>
                <c:pt idx="3">
                  <c:v>37956</c:v>
                </c:pt>
                <c:pt idx="4">
                  <c:v>38322</c:v>
                </c:pt>
                <c:pt idx="5">
                  <c:v>38687</c:v>
                </c:pt>
                <c:pt idx="6">
                  <c:v>39052</c:v>
                </c:pt>
                <c:pt idx="7">
                  <c:v>39417</c:v>
                </c:pt>
                <c:pt idx="8">
                  <c:v>39783</c:v>
                </c:pt>
                <c:pt idx="9">
                  <c:v>40148</c:v>
                </c:pt>
                <c:pt idx="10">
                  <c:v>40513</c:v>
                </c:pt>
                <c:pt idx="11">
                  <c:v>40878</c:v>
                </c:pt>
                <c:pt idx="12">
                  <c:v>41244</c:v>
                </c:pt>
                <c:pt idx="13">
                  <c:v>41609</c:v>
                </c:pt>
                <c:pt idx="14">
                  <c:v>41974</c:v>
                </c:pt>
                <c:pt idx="15">
                  <c:v>42339</c:v>
                </c:pt>
                <c:pt idx="16">
                  <c:v>42705</c:v>
                </c:pt>
                <c:pt idx="17">
                  <c:v>43070</c:v>
                </c:pt>
                <c:pt idx="18">
                  <c:v>43374</c:v>
                </c:pt>
              </c:numCache>
            </c:numRef>
          </c:cat>
          <c:val>
            <c:numRef>
              <c:f>'Primas RV y SP x Cñía'!$B$23:$T$23</c:f>
              <c:numCache>
                <c:formatCode>_ * #,##0_ ;_ * \-#,##0_ ;_ * "-"??_ ;_ @_ </c:formatCode>
                <c:ptCount val="19"/>
                <c:pt idx="0">
                  <c:v>82897236.579999998</c:v>
                </c:pt>
                <c:pt idx="1">
                  <c:v>111144861.66</c:v>
                </c:pt>
                <c:pt idx="2">
                  <c:v>143240527.23000002</c:v>
                </c:pt>
                <c:pt idx="3">
                  <c:v>196772446.22999999</c:v>
                </c:pt>
                <c:pt idx="4">
                  <c:v>160644738.84999999</c:v>
                </c:pt>
                <c:pt idx="5">
                  <c:v>152479812.21000001</c:v>
                </c:pt>
                <c:pt idx="6">
                  <c:v>173164535.40000001</c:v>
                </c:pt>
                <c:pt idx="7">
                  <c:v>254755914.38999999</c:v>
                </c:pt>
                <c:pt idx="8">
                  <c:v>751169490.93999994</c:v>
                </c:pt>
                <c:pt idx="9">
                  <c:v>968285003.53999984</c:v>
                </c:pt>
                <c:pt idx="10">
                  <c:v>694810401.07000005</c:v>
                </c:pt>
                <c:pt idx="11">
                  <c:v>696761831.33000004</c:v>
                </c:pt>
                <c:pt idx="12">
                  <c:v>758181650</c:v>
                </c:pt>
                <c:pt idx="13">
                  <c:v>825496580</c:v>
                </c:pt>
                <c:pt idx="14">
                  <c:v>545413856.50999999</c:v>
                </c:pt>
                <c:pt idx="15">
                  <c:v>840468017.88999987</c:v>
                </c:pt>
                <c:pt idx="16">
                  <c:v>1500579696.6500001</c:v>
                </c:pt>
                <c:pt idx="17">
                  <c:v>1747678197.9000001</c:v>
                </c:pt>
                <c:pt idx="18">
                  <c:v>1616058079.1600001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6-4160-AD9E-8F8ACE3AA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39608"/>
        <c:axId val="152840000"/>
      </c:lineChart>
      <c:dateAx>
        <c:axId val="152839608"/>
        <c:scaling>
          <c:orientation val="minMax"/>
          <c:max val="43313"/>
          <c:min val="37104"/>
        </c:scaling>
        <c:delete val="0"/>
        <c:axPos val="b"/>
        <c:numFmt formatCode="yyyy\-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s-CO"/>
          </a:p>
        </c:txPr>
        <c:crossAx val="152840000"/>
        <c:crosses val="autoZero"/>
        <c:auto val="1"/>
        <c:lblOffset val="100"/>
        <c:baseTimeUnit val="months"/>
        <c:majorUnit val="12"/>
        <c:majorTimeUnit val="months"/>
      </c:dateAx>
      <c:valAx>
        <c:axId val="152840000"/>
        <c:scaling>
          <c:orientation val="minMax"/>
          <c:max val="19000000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s-CO"/>
          </a:p>
        </c:txPr>
        <c:crossAx val="152839608"/>
        <c:crosses val="autoZero"/>
        <c:crossBetween val="between"/>
        <c:majorUnit val="200000000"/>
        <c:minorUnit val="100000000"/>
        <c:dispUnits>
          <c:builtInUnit val="thousands"/>
          <c:dispUnitsLbl>
            <c:layout>
              <c:manualLayout>
                <c:xMode val="edge"/>
                <c:yMode val="edge"/>
                <c:x val="1.6141088931913301E-2"/>
                <c:y val="0.25632652421051288"/>
              </c:manualLayout>
            </c:layout>
            <c:tx>
              <c:rich>
                <a:bodyPr rot="-54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itchFamily="34" charset="0"/>
                      <a:ea typeface="Calibri"/>
                      <a:cs typeface="Arial" pitchFamily="34" charset="0"/>
                    </a:defRPr>
                  </a:pPr>
                  <a:r>
                    <a:rPr lang="es-CO" sz="1200">
                      <a:latin typeface="Arial" pitchFamily="34" charset="0"/>
                      <a:cs typeface="Arial" pitchFamily="34" charset="0"/>
                    </a:rPr>
                    <a:t>En Millones de Pesos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Primas emitidas</a:t>
            </a:r>
            <a:r>
              <a:rPr lang="es-CO" baseline="0"/>
              <a:t> en</a:t>
            </a:r>
            <a:r>
              <a:rPr lang="es-CO"/>
              <a:t> Seguro</a:t>
            </a:r>
            <a:r>
              <a:rPr lang="es-CO" baseline="0"/>
              <a:t> Previsional</a:t>
            </a:r>
            <a:endParaRPr lang="es-CO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'Primas RV y SP x Cñía'!$A$26</c:f>
              <c:strCache>
                <c:ptCount val="1"/>
                <c:pt idx="0">
                  <c:v>Seguro Previsional</c:v>
                </c:pt>
              </c:strCache>
            </c:strRef>
          </c:tx>
          <c:spPr>
            <a:ln w="44450">
              <a:solidFill>
                <a:srgbClr val="99CC0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solidFill>
                  <a:srgbClr val="99CC00"/>
                </a:solidFill>
              </a:ln>
            </c:spPr>
          </c:marker>
          <c:cat>
            <c:numRef>
              <c:f>'Primas RV y SP x Cñía'!$B$28:$T$28</c:f>
              <c:numCache>
                <c:formatCode>mmm\-yy</c:formatCode>
                <c:ptCount val="19"/>
                <c:pt idx="0">
                  <c:v>36861</c:v>
                </c:pt>
                <c:pt idx="1">
                  <c:v>37226</c:v>
                </c:pt>
                <c:pt idx="2">
                  <c:v>37591</c:v>
                </c:pt>
                <c:pt idx="3">
                  <c:v>37956</c:v>
                </c:pt>
                <c:pt idx="4">
                  <c:v>38322</c:v>
                </c:pt>
                <c:pt idx="5">
                  <c:v>38687</c:v>
                </c:pt>
                <c:pt idx="6">
                  <c:v>39052</c:v>
                </c:pt>
                <c:pt idx="7">
                  <c:v>39417</c:v>
                </c:pt>
                <c:pt idx="8">
                  <c:v>39783</c:v>
                </c:pt>
                <c:pt idx="9">
                  <c:v>40148</c:v>
                </c:pt>
                <c:pt idx="10">
                  <c:v>40513</c:v>
                </c:pt>
                <c:pt idx="11">
                  <c:v>40878</c:v>
                </c:pt>
                <c:pt idx="12">
                  <c:v>41244</c:v>
                </c:pt>
                <c:pt idx="13">
                  <c:v>41609</c:v>
                </c:pt>
                <c:pt idx="14">
                  <c:v>41974</c:v>
                </c:pt>
                <c:pt idx="15">
                  <c:v>42339</c:v>
                </c:pt>
                <c:pt idx="16">
                  <c:v>42705</c:v>
                </c:pt>
                <c:pt idx="17">
                  <c:v>43070</c:v>
                </c:pt>
                <c:pt idx="18">
                  <c:v>43374</c:v>
                </c:pt>
              </c:numCache>
            </c:numRef>
          </c:cat>
          <c:val>
            <c:numRef>
              <c:f>'Primas RV y SP x Cñía'!$B$41:$T$41</c:f>
              <c:numCache>
                <c:formatCode>_ * #,##0_ ;_ * \-#,##0_ ;_ * "-"??_ ;_ @_ </c:formatCode>
                <c:ptCount val="19"/>
                <c:pt idx="0">
                  <c:v>179450597.69999999</c:v>
                </c:pt>
                <c:pt idx="1">
                  <c:v>309530231.73000002</c:v>
                </c:pt>
                <c:pt idx="2">
                  <c:v>355843151.33000004</c:v>
                </c:pt>
                <c:pt idx="3">
                  <c:v>332281985.81999999</c:v>
                </c:pt>
                <c:pt idx="4">
                  <c:v>339005564.38999999</c:v>
                </c:pt>
                <c:pt idx="5">
                  <c:v>387569608.73000002</c:v>
                </c:pt>
                <c:pt idx="6">
                  <c:v>453765816.75</c:v>
                </c:pt>
                <c:pt idx="7">
                  <c:v>566157726.6500001</c:v>
                </c:pt>
                <c:pt idx="8">
                  <c:v>647216258.00999999</c:v>
                </c:pt>
                <c:pt idx="9">
                  <c:v>710812679.38000011</c:v>
                </c:pt>
                <c:pt idx="10">
                  <c:v>793282288.56999993</c:v>
                </c:pt>
                <c:pt idx="11">
                  <c:v>984741704.75</c:v>
                </c:pt>
                <c:pt idx="12">
                  <c:v>1165187210</c:v>
                </c:pt>
                <c:pt idx="13">
                  <c:v>1334166380</c:v>
                </c:pt>
                <c:pt idx="14">
                  <c:v>1586468195.8900001</c:v>
                </c:pt>
                <c:pt idx="15">
                  <c:v>1468529343.8599999</c:v>
                </c:pt>
                <c:pt idx="16">
                  <c:v>1787252771.3599999</c:v>
                </c:pt>
                <c:pt idx="17">
                  <c:v>2059749817.77</c:v>
                </c:pt>
                <c:pt idx="18">
                  <c:v>1335112080.55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0-413F-83FD-13BF9C196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40784"/>
        <c:axId val="152841176"/>
      </c:lineChart>
      <c:dateAx>
        <c:axId val="152840784"/>
        <c:scaling>
          <c:orientation val="minMax"/>
          <c:max val="43374"/>
          <c:min val="37165"/>
        </c:scaling>
        <c:delete val="0"/>
        <c:axPos val="b"/>
        <c:numFmt formatCode="yyyy\-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s-CO"/>
          </a:p>
        </c:txPr>
        <c:crossAx val="152841176"/>
        <c:crosses val="autoZero"/>
        <c:auto val="1"/>
        <c:lblOffset val="100"/>
        <c:baseTimeUnit val="months"/>
        <c:majorUnit val="1"/>
        <c:majorTimeUnit val="years"/>
      </c:dateAx>
      <c:valAx>
        <c:axId val="152841176"/>
        <c:scaling>
          <c:orientation val="minMax"/>
          <c:max val="22000000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s-CO"/>
          </a:p>
        </c:txPr>
        <c:crossAx val="152840784"/>
        <c:crosses val="autoZero"/>
        <c:crossBetween val="between"/>
        <c:majorUnit val="200000000"/>
        <c:minorUnit val="100000000"/>
        <c:dispUnits>
          <c:builtInUnit val="thousands"/>
          <c:dispUnitsLbl>
            <c:layout>
              <c:manualLayout>
                <c:xMode val="edge"/>
                <c:yMode val="edge"/>
                <c:x val="1.6141088931913301E-2"/>
                <c:y val="0.25632652421051288"/>
              </c:manualLayout>
            </c:layout>
            <c:tx>
              <c:rich>
                <a:bodyPr rot="-54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itchFamily="34" charset="0"/>
                      <a:ea typeface="Calibri"/>
                      <a:cs typeface="Arial" pitchFamily="34" charset="0"/>
                    </a:defRPr>
                  </a:pPr>
                  <a:r>
                    <a:rPr lang="es-CO" sz="1200">
                      <a:latin typeface="Arial" pitchFamily="34" charset="0"/>
                      <a:cs typeface="Arial" pitchFamily="34" charset="0"/>
                    </a:rPr>
                    <a:t>En millones de Pesos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'[1]Siniestros SP x Cñía'!$B$108</c:f>
              <c:strCache>
                <c:ptCount val="1"/>
                <c:pt idx="0">
                  <c:v>Siniestros Seguro Previsional</c:v>
                </c:pt>
              </c:strCache>
            </c:strRef>
          </c:tx>
          <c:marker>
            <c:symbol val="none"/>
          </c:marker>
          <c:val>
            <c:numRef>
              <c:f>'[1]Siniestros SP x Cñía'!$C$108:$O$108</c:f>
              <c:numCache>
                <c:formatCode>General</c:formatCode>
                <c:ptCount val="13"/>
                <c:pt idx="0">
                  <c:v>101295.20594</c:v>
                </c:pt>
                <c:pt idx="1">
                  <c:v>183677.61379</c:v>
                </c:pt>
                <c:pt idx="2">
                  <c:v>245776.05563999998</c:v>
                </c:pt>
                <c:pt idx="3">
                  <c:v>231041.29801</c:v>
                </c:pt>
                <c:pt idx="4">
                  <c:v>231082.45971</c:v>
                </c:pt>
                <c:pt idx="5">
                  <c:v>269971.05843999999</c:v>
                </c:pt>
                <c:pt idx="6">
                  <c:v>360719.53675000003</c:v>
                </c:pt>
                <c:pt idx="7">
                  <c:v>445267.61780000001</c:v>
                </c:pt>
                <c:pt idx="8">
                  <c:v>507826.98334999999</c:v>
                </c:pt>
                <c:pt idx="9">
                  <c:v>689393.11698000005</c:v>
                </c:pt>
                <c:pt idx="10">
                  <c:v>787968.07930999994</c:v>
                </c:pt>
                <c:pt idx="11">
                  <c:v>758003.63830999995</c:v>
                </c:pt>
                <c:pt idx="12">
                  <c:v>973535.84892999998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'[1]Siniestros SP x Cñía'!$C$107:$O$107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41122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F0C-47DF-8178-E1EA60BDE38D}"/>
            </c:ext>
          </c:extLst>
        </c:ser>
        <c:ser>
          <c:idx val="1"/>
          <c:order val="1"/>
          <c:tx>
            <c:strRef>
              <c:f>'[1]Siniestros SP x Cñía'!$B$109</c:f>
              <c:strCache>
                <c:ptCount val="1"/>
                <c:pt idx="0">
                  <c:v>Primas Rentas Vitalicias</c:v>
                </c:pt>
              </c:strCache>
            </c:strRef>
          </c:tx>
          <c:marker>
            <c:symbol val="none"/>
          </c:marker>
          <c:val>
            <c:numRef>
              <c:f>'[1]Siniestros SP x Cñía'!$C$109:$O$109</c:f>
              <c:numCache>
                <c:formatCode>General</c:formatCode>
                <c:ptCount val="13"/>
                <c:pt idx="0">
                  <c:v>82897.236579999997</c:v>
                </c:pt>
                <c:pt idx="1">
                  <c:v>111144.86166</c:v>
                </c:pt>
                <c:pt idx="2">
                  <c:v>143240.52723000001</c:v>
                </c:pt>
                <c:pt idx="3">
                  <c:v>196772.44623</c:v>
                </c:pt>
                <c:pt idx="4">
                  <c:v>160644.73884999999</c:v>
                </c:pt>
                <c:pt idx="5">
                  <c:v>152479.81221</c:v>
                </c:pt>
                <c:pt idx="6">
                  <c:v>173164.53539999999</c:v>
                </c:pt>
                <c:pt idx="7">
                  <c:v>254755.91438999999</c:v>
                </c:pt>
                <c:pt idx="8">
                  <c:v>751169.49093999993</c:v>
                </c:pt>
                <c:pt idx="9">
                  <c:v>968285.00353999983</c:v>
                </c:pt>
                <c:pt idx="10">
                  <c:v>694810.40107000002</c:v>
                </c:pt>
                <c:pt idx="11">
                  <c:v>696761.83133000007</c:v>
                </c:pt>
                <c:pt idx="12">
                  <c:v>758181.65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'[1]Siniestros SP x Cñía'!$C$107:$O$107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41122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F0C-47DF-8178-E1EA60BD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41960"/>
        <c:axId val="152842352"/>
      </c:lineChart>
      <c:catAx>
        <c:axId val="15284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O"/>
          </a:p>
        </c:txPr>
        <c:crossAx val="152842352"/>
        <c:crosses val="autoZero"/>
        <c:auto val="1"/>
        <c:lblAlgn val="ctr"/>
        <c:lblOffset val="100"/>
        <c:noMultiLvlLbl val="0"/>
      </c:catAx>
      <c:valAx>
        <c:axId val="15284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2841960"/>
        <c:crosses val="autoZero"/>
        <c:crossBetween val="between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'P&amp;G Hístorico RV y SP'!#REF!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'P&amp;G Hístorico RV y SP'!#REF!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'P&amp;G Hístorico RV y SP'!#REF!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06-4113-A0A5-5FE5EEEE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3136"/>
        <c:axId val="152843528"/>
      </c:scatterChart>
      <c:valAx>
        <c:axId val="15284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52843528"/>
        <c:crosses val="autoZero"/>
        <c:crossBetween val="midCat"/>
      </c:valAx>
      <c:valAx>
        <c:axId val="152843528"/>
        <c:scaling>
          <c:orientation val="minMax"/>
          <c:min val="1.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528431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RM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'Reservas RV y SP'!$B$13:$O$13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cat>
          <c:val>
            <c:numRef>
              <c:f>'Reservas RV y SP'!$B$24:$O$24</c:f>
              <c:numCache>
                <c:formatCode>_-* #,##0\ _€_-;\-* #,##0\ _€_-;_-* "-"??\ _€_-;_-@_-</c:formatCode>
                <c:ptCount val="14"/>
                <c:pt idx="0">
                  <c:v>182563.14494999999</c:v>
                </c:pt>
                <c:pt idx="1">
                  <c:v>399395.21187999996</c:v>
                </c:pt>
                <c:pt idx="2">
                  <c:v>539352.84814999998</c:v>
                </c:pt>
                <c:pt idx="3">
                  <c:v>720357.28218999994</c:v>
                </c:pt>
                <c:pt idx="4">
                  <c:v>938716.37939999986</c:v>
                </c:pt>
                <c:pt idx="5">
                  <c:v>1146328.0710199999</c:v>
                </c:pt>
                <c:pt idx="6">
                  <c:v>1252548.23034</c:v>
                </c:pt>
                <c:pt idx="7">
                  <c:v>1572071.2563100001</c:v>
                </c:pt>
                <c:pt idx="8">
                  <c:v>1877262.9982600003</c:v>
                </c:pt>
                <c:pt idx="9">
                  <c:v>2711873.8090499998</c:v>
                </c:pt>
                <c:pt idx="10">
                  <c:v>3788160.4710399997</c:v>
                </c:pt>
                <c:pt idx="11">
                  <c:v>4518629.159</c:v>
                </c:pt>
                <c:pt idx="12">
                  <c:v>5333095.4000000004</c:v>
                </c:pt>
                <c:pt idx="13">
                  <c:v>6248952.9199999999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4-4C09-8B44-DA24448C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26880"/>
        <c:axId val="155727272"/>
      </c:lineChart>
      <c:catAx>
        <c:axId val="1557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727272"/>
        <c:crosses val="autoZero"/>
        <c:auto val="1"/>
        <c:lblAlgn val="ctr"/>
        <c:lblOffset val="100"/>
        <c:noMultiLvlLbl val="0"/>
      </c:catAx>
      <c:valAx>
        <c:axId val="155727272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557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'Reservas RV y SP'!$B$27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'Reservas RV y SP'!$C$13:$O$13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'Reservas RV y SP'!$C$27:$O$27</c:f>
              <c:numCache>
                <c:formatCode>0.0%</c:formatCode>
                <c:ptCount val="13"/>
                <c:pt idx="0">
                  <c:v>0.2536214830498133</c:v>
                </c:pt>
                <c:pt idx="1">
                  <c:v>0.34055185660003645</c:v>
                </c:pt>
                <c:pt idx="2">
                  <c:v>0.34118632754402362</c:v>
                </c:pt>
                <c:pt idx="3">
                  <c:v>0.24612471145722936</c:v>
                </c:pt>
                <c:pt idx="4">
                  <c:v>0.20158492627192093</c:v>
                </c:pt>
                <c:pt idx="5">
                  <c:v>0.21553745548522091</c:v>
                </c:pt>
                <c:pt idx="6">
                  <c:v>0.22945495332488222</c:v>
                </c:pt>
                <c:pt idx="7">
                  <c:v>0.23718979078195765</c:v>
                </c:pt>
                <c:pt idx="8">
                  <c:v>0.1872605508690309</c:v>
                </c:pt>
                <c:pt idx="9">
                  <c:v>0.18198624959009041</c:v>
                </c:pt>
                <c:pt idx="10">
                  <c:v>0.17438210828621795</c:v>
                </c:pt>
                <c:pt idx="11">
                  <c:v>0.14213202304800321</c:v>
                </c:pt>
                <c:pt idx="12">
                  <c:v>0.15080081208549095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6-4DC7-B63E-48529C02E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28448"/>
        <c:axId val="185809384"/>
      </c:lineChart>
      <c:catAx>
        <c:axId val="1557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809384"/>
        <c:crosses val="autoZero"/>
        <c:auto val="1"/>
        <c:lblAlgn val="ctr"/>
        <c:lblOffset val="100"/>
        <c:noMultiLvlLbl val="0"/>
      </c:catAx>
      <c:valAx>
        <c:axId val="1858093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572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s-CO" b="1"/>
              <a:t>Pensionados RAIS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87259239361417"/>
          <c:y val="8.6918372358708848E-2"/>
          <c:w val="0.82614306107098567"/>
          <c:h val="0.7097563376434064"/>
        </c:manualLayout>
      </c:layout>
      <c:lineChart>
        <c:grouping val="standard"/>
        <c:varyColors val="0"/>
        <c:ser>
          <c:idx val="0"/>
          <c:order val="0"/>
          <c:tx>
            <c:strRef>
              <c:f>'Pensionados RAIS'!$X$9</c:f>
              <c:strCache>
                <c:ptCount val="1"/>
                <c:pt idx="0">
                  <c:v>Total Retiro Programado</c:v>
                </c:pt>
              </c:strCache>
            </c:strRef>
          </c:tx>
          <c:spPr>
            <a:ln w="38100">
              <a:solidFill>
                <a:srgbClr val="99CC00"/>
              </a:solidFill>
            </a:ln>
          </c:spPr>
          <c:marker>
            <c:symbol val="none"/>
          </c:marker>
          <c:cat>
            <c:strRef>
              <c:f>'Pensionados RAIS'!$A$16:$A$241</c:f>
              <c:strCache>
                <c:ptCount val="226"/>
                <c:pt idx="0">
                  <c:v>2000-1</c:v>
                </c:pt>
                <c:pt idx="1">
                  <c:v>2000-2</c:v>
                </c:pt>
                <c:pt idx="2">
                  <c:v>2000-3</c:v>
                </c:pt>
                <c:pt idx="3">
                  <c:v>2000-4</c:v>
                </c:pt>
                <c:pt idx="4">
                  <c:v>2000-5</c:v>
                </c:pt>
                <c:pt idx="5">
                  <c:v>2000-6</c:v>
                </c:pt>
                <c:pt idx="6">
                  <c:v>2000-7</c:v>
                </c:pt>
                <c:pt idx="7">
                  <c:v>2000-8</c:v>
                </c:pt>
                <c:pt idx="8">
                  <c:v>2000-9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2001-1*</c:v>
                </c:pt>
                <c:pt idx="13">
                  <c:v>2001-2</c:v>
                </c:pt>
                <c:pt idx="14">
                  <c:v>2001-3</c:v>
                </c:pt>
                <c:pt idx="15">
                  <c:v>2001-4</c:v>
                </c:pt>
                <c:pt idx="16">
                  <c:v>2001-5</c:v>
                </c:pt>
                <c:pt idx="17">
                  <c:v>2001-6</c:v>
                </c:pt>
                <c:pt idx="18">
                  <c:v>2001-7</c:v>
                </c:pt>
                <c:pt idx="19">
                  <c:v>2001-8</c:v>
                </c:pt>
                <c:pt idx="20">
                  <c:v>2001-9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2002-1</c:v>
                </c:pt>
                <c:pt idx="25">
                  <c:v>2002-2</c:v>
                </c:pt>
                <c:pt idx="26">
                  <c:v>2002-3</c:v>
                </c:pt>
                <c:pt idx="27">
                  <c:v>2002-4</c:v>
                </c:pt>
                <c:pt idx="28">
                  <c:v>2002-5</c:v>
                </c:pt>
                <c:pt idx="29">
                  <c:v>2002-6</c:v>
                </c:pt>
                <c:pt idx="30">
                  <c:v>2002-7</c:v>
                </c:pt>
                <c:pt idx="31">
                  <c:v>2002-8</c:v>
                </c:pt>
                <c:pt idx="32">
                  <c:v>2002-9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2003-1</c:v>
                </c:pt>
                <c:pt idx="37">
                  <c:v>2003-2</c:v>
                </c:pt>
                <c:pt idx="38">
                  <c:v>2003-3</c:v>
                </c:pt>
                <c:pt idx="39">
                  <c:v>2003-4</c:v>
                </c:pt>
                <c:pt idx="40">
                  <c:v>2003-5</c:v>
                </c:pt>
                <c:pt idx="41">
                  <c:v>2003-6</c:v>
                </c:pt>
                <c:pt idx="42">
                  <c:v>2003-7</c:v>
                </c:pt>
                <c:pt idx="43">
                  <c:v>2003-8</c:v>
                </c:pt>
                <c:pt idx="44">
                  <c:v>2003-9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2004-1</c:v>
                </c:pt>
                <c:pt idx="49">
                  <c:v>2004-2</c:v>
                </c:pt>
                <c:pt idx="50">
                  <c:v>2004-3</c:v>
                </c:pt>
                <c:pt idx="51">
                  <c:v>2004-4</c:v>
                </c:pt>
                <c:pt idx="52">
                  <c:v>2004-5</c:v>
                </c:pt>
                <c:pt idx="53">
                  <c:v>2004-6</c:v>
                </c:pt>
                <c:pt idx="54">
                  <c:v>2004-7</c:v>
                </c:pt>
                <c:pt idx="55">
                  <c:v>2004-8</c:v>
                </c:pt>
                <c:pt idx="56">
                  <c:v>2004-9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2005-1</c:v>
                </c:pt>
                <c:pt idx="61">
                  <c:v>2005-2</c:v>
                </c:pt>
                <c:pt idx="62">
                  <c:v>2005-3</c:v>
                </c:pt>
                <c:pt idx="63">
                  <c:v>2005-4</c:v>
                </c:pt>
                <c:pt idx="64">
                  <c:v>2005-5</c:v>
                </c:pt>
                <c:pt idx="65">
                  <c:v>2005-6</c:v>
                </c:pt>
                <c:pt idx="66">
                  <c:v>2005-7</c:v>
                </c:pt>
                <c:pt idx="67">
                  <c:v>2005-8</c:v>
                </c:pt>
                <c:pt idx="68">
                  <c:v>2005-9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2006-1</c:v>
                </c:pt>
                <c:pt idx="73">
                  <c:v>2006-2</c:v>
                </c:pt>
                <c:pt idx="74">
                  <c:v>2006-3</c:v>
                </c:pt>
                <c:pt idx="75">
                  <c:v>2006-4</c:v>
                </c:pt>
                <c:pt idx="76">
                  <c:v>2006-5</c:v>
                </c:pt>
                <c:pt idx="77">
                  <c:v>2006-6</c:v>
                </c:pt>
                <c:pt idx="78">
                  <c:v>2006-7</c:v>
                </c:pt>
                <c:pt idx="79">
                  <c:v>2006-8</c:v>
                </c:pt>
                <c:pt idx="80">
                  <c:v>2006-9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2007-1</c:v>
                </c:pt>
                <c:pt idx="85">
                  <c:v>2007-2</c:v>
                </c:pt>
                <c:pt idx="86">
                  <c:v>2007-3</c:v>
                </c:pt>
                <c:pt idx="87">
                  <c:v>2007-4</c:v>
                </c:pt>
                <c:pt idx="88">
                  <c:v>2007-5</c:v>
                </c:pt>
                <c:pt idx="89">
                  <c:v>2007-6</c:v>
                </c:pt>
                <c:pt idx="90">
                  <c:v>2007-7</c:v>
                </c:pt>
                <c:pt idx="91">
                  <c:v>2007-8</c:v>
                </c:pt>
                <c:pt idx="92">
                  <c:v>2007-9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2008-1</c:v>
                </c:pt>
                <c:pt idx="97">
                  <c:v>2008-2</c:v>
                </c:pt>
                <c:pt idx="98">
                  <c:v>2008-3</c:v>
                </c:pt>
                <c:pt idx="99">
                  <c:v>2008-4</c:v>
                </c:pt>
                <c:pt idx="100">
                  <c:v>2008-5</c:v>
                </c:pt>
                <c:pt idx="101">
                  <c:v>2008-6</c:v>
                </c:pt>
                <c:pt idx="102">
                  <c:v>2008-7</c:v>
                </c:pt>
                <c:pt idx="103">
                  <c:v>2008-8</c:v>
                </c:pt>
                <c:pt idx="104">
                  <c:v>2008-9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2009-1</c:v>
                </c:pt>
                <c:pt idx="109">
                  <c:v>2009-2</c:v>
                </c:pt>
                <c:pt idx="110">
                  <c:v>2009-3</c:v>
                </c:pt>
                <c:pt idx="111">
                  <c:v>2009-4</c:v>
                </c:pt>
                <c:pt idx="112">
                  <c:v>2009-5</c:v>
                </c:pt>
                <c:pt idx="113">
                  <c:v>2009-6</c:v>
                </c:pt>
                <c:pt idx="114">
                  <c:v>2009-7</c:v>
                </c:pt>
                <c:pt idx="115">
                  <c:v>2009-8</c:v>
                </c:pt>
                <c:pt idx="116">
                  <c:v>2009-9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2010-1</c:v>
                </c:pt>
                <c:pt idx="121">
                  <c:v>2010-2</c:v>
                </c:pt>
                <c:pt idx="122">
                  <c:v>2010-3</c:v>
                </c:pt>
                <c:pt idx="123">
                  <c:v>2010-4</c:v>
                </c:pt>
                <c:pt idx="124">
                  <c:v>2010-5</c:v>
                </c:pt>
                <c:pt idx="125">
                  <c:v>2010-6</c:v>
                </c:pt>
                <c:pt idx="126">
                  <c:v>2010-7</c:v>
                </c:pt>
                <c:pt idx="127">
                  <c:v>2010-8</c:v>
                </c:pt>
                <c:pt idx="128">
                  <c:v>2010-9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2011-1</c:v>
                </c:pt>
                <c:pt idx="133">
                  <c:v>2011-2</c:v>
                </c:pt>
                <c:pt idx="134">
                  <c:v>2011-3</c:v>
                </c:pt>
                <c:pt idx="135">
                  <c:v>2011-4</c:v>
                </c:pt>
                <c:pt idx="136">
                  <c:v>2011-5</c:v>
                </c:pt>
                <c:pt idx="137">
                  <c:v>2011-6</c:v>
                </c:pt>
                <c:pt idx="138">
                  <c:v>2011-7</c:v>
                </c:pt>
                <c:pt idx="139">
                  <c:v>2011-8</c:v>
                </c:pt>
                <c:pt idx="140">
                  <c:v>2011-9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2012-1</c:v>
                </c:pt>
                <c:pt idx="145">
                  <c:v>2012-2</c:v>
                </c:pt>
                <c:pt idx="146">
                  <c:v>2012-3</c:v>
                </c:pt>
                <c:pt idx="147">
                  <c:v>2012-4</c:v>
                </c:pt>
                <c:pt idx="148">
                  <c:v>2012-5</c:v>
                </c:pt>
                <c:pt idx="149">
                  <c:v>2012-6</c:v>
                </c:pt>
                <c:pt idx="150">
                  <c:v>2012-7</c:v>
                </c:pt>
                <c:pt idx="151">
                  <c:v>2012-8</c:v>
                </c:pt>
                <c:pt idx="152">
                  <c:v>2012-9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2013-1</c:v>
                </c:pt>
                <c:pt idx="157">
                  <c:v>2013-2</c:v>
                </c:pt>
                <c:pt idx="158">
                  <c:v>2013-3</c:v>
                </c:pt>
                <c:pt idx="159">
                  <c:v>2013-4</c:v>
                </c:pt>
                <c:pt idx="160">
                  <c:v>2013-5</c:v>
                </c:pt>
                <c:pt idx="161">
                  <c:v>2013-6</c:v>
                </c:pt>
                <c:pt idx="162">
                  <c:v>2013-7</c:v>
                </c:pt>
                <c:pt idx="163">
                  <c:v>2013-8</c:v>
                </c:pt>
                <c:pt idx="164">
                  <c:v>2013-9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2014-01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2015-1</c:v>
                </c:pt>
                <c:pt idx="181">
                  <c:v>2015-2</c:v>
                </c:pt>
                <c:pt idx="182">
                  <c:v>2015-3</c:v>
                </c:pt>
                <c:pt idx="183">
                  <c:v>2015-4</c:v>
                </c:pt>
                <c:pt idx="184">
                  <c:v>2015-5</c:v>
                </c:pt>
                <c:pt idx="185">
                  <c:v>2015-6</c:v>
                </c:pt>
                <c:pt idx="186">
                  <c:v>2015-7</c:v>
                </c:pt>
                <c:pt idx="187">
                  <c:v>2015-8</c:v>
                </c:pt>
                <c:pt idx="188">
                  <c:v>2015-9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2016-1</c:v>
                </c:pt>
                <c:pt idx="193">
                  <c:v>2016-2</c:v>
                </c:pt>
                <c:pt idx="194">
                  <c:v>2016-3</c:v>
                </c:pt>
                <c:pt idx="195">
                  <c:v>2016-4</c:v>
                </c:pt>
                <c:pt idx="196">
                  <c:v>2016-5</c:v>
                </c:pt>
                <c:pt idx="197">
                  <c:v>2016-6</c:v>
                </c:pt>
                <c:pt idx="198">
                  <c:v>2016-7</c:v>
                </c:pt>
                <c:pt idx="199">
                  <c:v>2016-8</c:v>
                </c:pt>
                <c:pt idx="200">
                  <c:v>2016-9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2017-1</c:v>
                </c:pt>
                <c:pt idx="205">
                  <c:v>2017-2</c:v>
                </c:pt>
                <c:pt idx="206">
                  <c:v>2017-3</c:v>
                </c:pt>
                <c:pt idx="207">
                  <c:v>2017-4</c:v>
                </c:pt>
                <c:pt idx="208">
                  <c:v>2017-5</c:v>
                </c:pt>
                <c:pt idx="209">
                  <c:v>2017-6</c:v>
                </c:pt>
                <c:pt idx="210">
                  <c:v>2017-7</c:v>
                </c:pt>
                <c:pt idx="211">
                  <c:v>2017-8</c:v>
                </c:pt>
                <c:pt idx="212">
                  <c:v>2017-9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2018-1</c:v>
                </c:pt>
                <c:pt idx="217">
                  <c:v>2018-2</c:v>
                </c:pt>
                <c:pt idx="218">
                  <c:v>2018-3</c:v>
                </c:pt>
                <c:pt idx="219">
                  <c:v>2018-4</c:v>
                </c:pt>
                <c:pt idx="220">
                  <c:v>2018-5</c:v>
                </c:pt>
                <c:pt idx="221">
                  <c:v>2018-6</c:v>
                </c:pt>
                <c:pt idx="222">
                  <c:v>2018-7</c:v>
                </c:pt>
                <c:pt idx="223">
                  <c:v>2018-8</c:v>
                </c:pt>
                <c:pt idx="224">
                  <c:v>2018-9</c:v>
                </c:pt>
                <c:pt idx="225">
                  <c:v>2018-10</c:v>
                </c:pt>
              </c:strCache>
            </c:strRef>
          </c:cat>
          <c:val>
            <c:numRef>
              <c:f>'Pensionados RAIS'!$X$16:$X$241</c:f>
              <c:numCache>
                <c:formatCode>_ * #,##0_ ;_ * \-#,##0_ ;_ * "-"??_ ;_ @_ </c:formatCode>
                <c:ptCount val="226"/>
                <c:pt idx="0">
                  <c:v>1630</c:v>
                </c:pt>
                <c:pt idx="1">
                  <c:v>1727</c:v>
                </c:pt>
                <c:pt idx="2">
                  <c:v>1770</c:v>
                </c:pt>
                <c:pt idx="3">
                  <c:v>1859</c:v>
                </c:pt>
                <c:pt idx="4">
                  <c:v>1968</c:v>
                </c:pt>
                <c:pt idx="5">
                  <c:v>2009</c:v>
                </c:pt>
                <c:pt idx="6">
                  <c:v>2047</c:v>
                </c:pt>
                <c:pt idx="7">
                  <c:v>2132</c:v>
                </c:pt>
                <c:pt idx="8">
                  <c:v>2234</c:v>
                </c:pt>
                <c:pt idx="9">
                  <c:v>2282</c:v>
                </c:pt>
                <c:pt idx="10">
                  <c:v>2322</c:v>
                </c:pt>
                <c:pt idx="11">
                  <c:v>2410</c:v>
                </c:pt>
                <c:pt idx="12">
                  <c:v>0</c:v>
                </c:pt>
                <c:pt idx="13">
                  <c:v>2586</c:v>
                </c:pt>
                <c:pt idx="14">
                  <c:v>2662</c:v>
                </c:pt>
                <c:pt idx="15">
                  <c:v>2788</c:v>
                </c:pt>
                <c:pt idx="16">
                  <c:v>2903</c:v>
                </c:pt>
                <c:pt idx="17">
                  <c:v>3040</c:v>
                </c:pt>
                <c:pt idx="18">
                  <c:v>3137</c:v>
                </c:pt>
                <c:pt idx="19">
                  <c:v>3256</c:v>
                </c:pt>
                <c:pt idx="20">
                  <c:v>3305</c:v>
                </c:pt>
                <c:pt idx="21">
                  <c:v>3428</c:v>
                </c:pt>
                <c:pt idx="22">
                  <c:v>3529</c:v>
                </c:pt>
                <c:pt idx="23">
                  <c:v>3655</c:v>
                </c:pt>
                <c:pt idx="24">
                  <c:v>3756</c:v>
                </c:pt>
                <c:pt idx="25">
                  <c:v>3880</c:v>
                </c:pt>
                <c:pt idx="26">
                  <c:v>4005</c:v>
                </c:pt>
                <c:pt idx="27">
                  <c:v>4089</c:v>
                </c:pt>
                <c:pt idx="28">
                  <c:v>4207</c:v>
                </c:pt>
                <c:pt idx="29">
                  <c:v>4346</c:v>
                </c:pt>
                <c:pt idx="30">
                  <c:v>4456</c:v>
                </c:pt>
                <c:pt idx="31">
                  <c:v>4571</c:v>
                </c:pt>
                <c:pt idx="32">
                  <c:v>4745</c:v>
                </c:pt>
                <c:pt idx="33">
                  <c:v>4840</c:v>
                </c:pt>
                <c:pt idx="34">
                  <c:v>4998</c:v>
                </c:pt>
                <c:pt idx="35">
                  <c:v>5072</c:v>
                </c:pt>
                <c:pt idx="36">
                  <c:v>5194</c:v>
                </c:pt>
                <c:pt idx="37">
                  <c:v>5276</c:v>
                </c:pt>
                <c:pt idx="38">
                  <c:v>5378</c:v>
                </c:pt>
                <c:pt idx="39">
                  <c:v>5458</c:v>
                </c:pt>
                <c:pt idx="40">
                  <c:v>5591</c:v>
                </c:pt>
                <c:pt idx="41">
                  <c:v>5656</c:v>
                </c:pt>
                <c:pt idx="42">
                  <c:v>5758</c:v>
                </c:pt>
                <c:pt idx="43">
                  <c:v>5839</c:v>
                </c:pt>
                <c:pt idx="44">
                  <c:v>6002</c:v>
                </c:pt>
                <c:pt idx="45">
                  <c:v>6060</c:v>
                </c:pt>
                <c:pt idx="46">
                  <c:v>6149</c:v>
                </c:pt>
                <c:pt idx="47">
                  <c:v>6243</c:v>
                </c:pt>
                <c:pt idx="48">
                  <c:v>6401</c:v>
                </c:pt>
                <c:pt idx="49">
                  <c:v>6413</c:v>
                </c:pt>
                <c:pt idx="50">
                  <c:v>6523</c:v>
                </c:pt>
                <c:pt idx="51">
                  <c:v>6584</c:v>
                </c:pt>
                <c:pt idx="52">
                  <c:v>6673</c:v>
                </c:pt>
                <c:pt idx="53">
                  <c:v>6774</c:v>
                </c:pt>
                <c:pt idx="54">
                  <c:v>6863</c:v>
                </c:pt>
                <c:pt idx="55">
                  <c:v>7015</c:v>
                </c:pt>
                <c:pt idx="56">
                  <c:v>7203</c:v>
                </c:pt>
                <c:pt idx="57">
                  <c:v>7364</c:v>
                </c:pt>
                <c:pt idx="58">
                  <c:v>7547</c:v>
                </c:pt>
                <c:pt idx="59">
                  <c:v>7649</c:v>
                </c:pt>
                <c:pt idx="60">
                  <c:v>7775</c:v>
                </c:pt>
                <c:pt idx="61">
                  <c:v>7922</c:v>
                </c:pt>
                <c:pt idx="62">
                  <c:v>8017</c:v>
                </c:pt>
                <c:pt idx="63">
                  <c:v>8125</c:v>
                </c:pt>
                <c:pt idx="64">
                  <c:v>8214</c:v>
                </c:pt>
                <c:pt idx="65">
                  <c:v>8297</c:v>
                </c:pt>
                <c:pt idx="66">
                  <c:v>8402</c:v>
                </c:pt>
                <c:pt idx="67">
                  <c:v>8588</c:v>
                </c:pt>
                <c:pt idx="68">
                  <c:v>8658</c:v>
                </c:pt>
                <c:pt idx="69">
                  <c:v>8761</c:v>
                </c:pt>
                <c:pt idx="70">
                  <c:v>8943</c:v>
                </c:pt>
                <c:pt idx="71">
                  <c:v>9062</c:v>
                </c:pt>
                <c:pt idx="72">
                  <c:v>9308</c:v>
                </c:pt>
                <c:pt idx="73">
                  <c:v>9460</c:v>
                </c:pt>
                <c:pt idx="74">
                  <c:v>9614</c:v>
                </c:pt>
                <c:pt idx="75">
                  <c:v>9748</c:v>
                </c:pt>
                <c:pt idx="76">
                  <c:v>10008</c:v>
                </c:pt>
                <c:pt idx="77">
                  <c:v>10064</c:v>
                </c:pt>
                <c:pt idx="78">
                  <c:v>10181</c:v>
                </c:pt>
                <c:pt idx="79">
                  <c:v>10522</c:v>
                </c:pt>
                <c:pt idx="80">
                  <c:v>10711</c:v>
                </c:pt>
                <c:pt idx="81">
                  <c:v>10880</c:v>
                </c:pt>
                <c:pt idx="82">
                  <c:v>11029</c:v>
                </c:pt>
                <c:pt idx="83">
                  <c:v>11067</c:v>
                </c:pt>
                <c:pt idx="84">
                  <c:v>11172</c:v>
                </c:pt>
                <c:pt idx="85">
                  <c:v>11535</c:v>
                </c:pt>
                <c:pt idx="86">
                  <c:v>11705</c:v>
                </c:pt>
                <c:pt idx="87">
                  <c:v>11891</c:v>
                </c:pt>
                <c:pt idx="88">
                  <c:v>12160</c:v>
                </c:pt>
                <c:pt idx="89">
                  <c:v>12397</c:v>
                </c:pt>
                <c:pt idx="90">
                  <c:v>12589</c:v>
                </c:pt>
                <c:pt idx="91">
                  <c:v>12847</c:v>
                </c:pt>
                <c:pt idx="92">
                  <c:v>13067</c:v>
                </c:pt>
                <c:pt idx="93">
                  <c:v>13275</c:v>
                </c:pt>
                <c:pt idx="94">
                  <c:v>13416</c:v>
                </c:pt>
                <c:pt idx="95">
                  <c:v>13643</c:v>
                </c:pt>
                <c:pt idx="96">
                  <c:v>13812</c:v>
                </c:pt>
                <c:pt idx="97">
                  <c:v>13954</c:v>
                </c:pt>
                <c:pt idx="98">
                  <c:v>14062</c:v>
                </c:pt>
                <c:pt idx="99">
                  <c:v>14420</c:v>
                </c:pt>
                <c:pt idx="100">
                  <c:v>14500</c:v>
                </c:pt>
                <c:pt idx="101">
                  <c:v>14582</c:v>
                </c:pt>
                <c:pt idx="102">
                  <c:v>14628</c:v>
                </c:pt>
                <c:pt idx="103">
                  <c:v>14690</c:v>
                </c:pt>
                <c:pt idx="104">
                  <c:v>14176</c:v>
                </c:pt>
                <c:pt idx="105">
                  <c:v>13090</c:v>
                </c:pt>
                <c:pt idx="106">
                  <c:v>13851</c:v>
                </c:pt>
                <c:pt idx="107">
                  <c:v>13905</c:v>
                </c:pt>
                <c:pt idx="108">
                  <c:v>13919</c:v>
                </c:pt>
                <c:pt idx="109">
                  <c:v>13939</c:v>
                </c:pt>
                <c:pt idx="110">
                  <c:v>14058</c:v>
                </c:pt>
                <c:pt idx="111">
                  <c:v>14219</c:v>
                </c:pt>
                <c:pt idx="112">
                  <c:v>14253</c:v>
                </c:pt>
                <c:pt idx="113">
                  <c:v>14285</c:v>
                </c:pt>
                <c:pt idx="114">
                  <c:v>14271</c:v>
                </c:pt>
                <c:pt idx="115">
                  <c:v>14134</c:v>
                </c:pt>
                <c:pt idx="116">
                  <c:v>14192</c:v>
                </c:pt>
                <c:pt idx="117">
                  <c:v>13660</c:v>
                </c:pt>
                <c:pt idx="118">
                  <c:v>13677</c:v>
                </c:pt>
                <c:pt idx="119">
                  <c:v>14011</c:v>
                </c:pt>
                <c:pt idx="120">
                  <c:v>14276</c:v>
                </c:pt>
                <c:pt idx="121">
                  <c:v>14476</c:v>
                </c:pt>
                <c:pt idx="122">
                  <c:v>14561</c:v>
                </c:pt>
                <c:pt idx="123">
                  <c:v>14741</c:v>
                </c:pt>
                <c:pt idx="124">
                  <c:v>14965</c:v>
                </c:pt>
                <c:pt idx="125">
                  <c:v>15154</c:v>
                </c:pt>
                <c:pt idx="126">
                  <c:v>15427</c:v>
                </c:pt>
                <c:pt idx="127">
                  <c:v>15684</c:v>
                </c:pt>
                <c:pt idx="128">
                  <c:v>15883</c:v>
                </c:pt>
                <c:pt idx="129">
                  <c:v>15981</c:v>
                </c:pt>
                <c:pt idx="130">
                  <c:v>16197</c:v>
                </c:pt>
                <c:pt idx="131">
                  <c:v>16420</c:v>
                </c:pt>
                <c:pt idx="132">
                  <c:v>16496</c:v>
                </c:pt>
                <c:pt idx="133">
                  <c:v>16680</c:v>
                </c:pt>
                <c:pt idx="134">
                  <c:v>16704</c:v>
                </c:pt>
                <c:pt idx="135">
                  <c:v>16998</c:v>
                </c:pt>
                <c:pt idx="136">
                  <c:v>17145</c:v>
                </c:pt>
                <c:pt idx="137">
                  <c:v>17281</c:v>
                </c:pt>
                <c:pt idx="138">
                  <c:v>17395</c:v>
                </c:pt>
                <c:pt idx="139">
                  <c:v>17628</c:v>
                </c:pt>
                <c:pt idx="140">
                  <c:v>17833</c:v>
                </c:pt>
                <c:pt idx="141">
                  <c:v>18142</c:v>
                </c:pt>
                <c:pt idx="142">
                  <c:v>18477</c:v>
                </c:pt>
                <c:pt idx="143">
                  <c:v>18852</c:v>
                </c:pt>
                <c:pt idx="144">
                  <c:v>19060</c:v>
                </c:pt>
                <c:pt idx="145">
                  <c:v>19420</c:v>
                </c:pt>
                <c:pt idx="146">
                  <c:v>19720</c:v>
                </c:pt>
                <c:pt idx="147">
                  <c:v>20002</c:v>
                </c:pt>
                <c:pt idx="148">
                  <c:v>20298</c:v>
                </c:pt>
                <c:pt idx="149">
                  <c:v>20732</c:v>
                </c:pt>
                <c:pt idx="150">
                  <c:v>21116</c:v>
                </c:pt>
                <c:pt idx="151">
                  <c:v>21602</c:v>
                </c:pt>
                <c:pt idx="152">
                  <c:v>22122</c:v>
                </c:pt>
                <c:pt idx="153">
                  <c:v>22468</c:v>
                </c:pt>
                <c:pt idx="154">
                  <c:v>22590</c:v>
                </c:pt>
                <c:pt idx="155">
                  <c:v>22964</c:v>
                </c:pt>
                <c:pt idx="156">
                  <c:v>23221</c:v>
                </c:pt>
                <c:pt idx="157">
                  <c:v>23550</c:v>
                </c:pt>
                <c:pt idx="158">
                  <c:v>23843</c:v>
                </c:pt>
                <c:pt idx="159">
                  <c:v>24314</c:v>
                </c:pt>
                <c:pt idx="160">
                  <c:v>24669</c:v>
                </c:pt>
                <c:pt idx="161">
                  <c:v>25065</c:v>
                </c:pt>
                <c:pt idx="162">
                  <c:v>25623</c:v>
                </c:pt>
                <c:pt idx="163">
                  <c:v>25920</c:v>
                </c:pt>
                <c:pt idx="164">
                  <c:v>26388</c:v>
                </c:pt>
                <c:pt idx="165">
                  <c:v>26780</c:v>
                </c:pt>
                <c:pt idx="166">
                  <c:v>27265</c:v>
                </c:pt>
                <c:pt idx="167">
                  <c:v>27524</c:v>
                </c:pt>
                <c:pt idx="168">
                  <c:v>28347</c:v>
                </c:pt>
                <c:pt idx="169">
                  <c:v>28777</c:v>
                </c:pt>
                <c:pt idx="170">
                  <c:v>29208</c:v>
                </c:pt>
                <c:pt idx="171">
                  <c:v>29414</c:v>
                </c:pt>
                <c:pt idx="172">
                  <c:v>29495</c:v>
                </c:pt>
                <c:pt idx="173">
                  <c:v>29704</c:v>
                </c:pt>
                <c:pt idx="174">
                  <c:v>30122</c:v>
                </c:pt>
                <c:pt idx="175">
                  <c:v>30334</c:v>
                </c:pt>
                <c:pt idx="176">
                  <c:v>30878</c:v>
                </c:pt>
                <c:pt idx="177">
                  <c:v>31445</c:v>
                </c:pt>
                <c:pt idx="178">
                  <c:v>33439</c:v>
                </c:pt>
                <c:pt idx="179">
                  <c:v>34186</c:v>
                </c:pt>
                <c:pt idx="180">
                  <c:v>35054</c:v>
                </c:pt>
                <c:pt idx="181">
                  <c:v>36157</c:v>
                </c:pt>
                <c:pt idx="182">
                  <c:v>37058</c:v>
                </c:pt>
                <c:pt idx="183">
                  <c:v>37836</c:v>
                </c:pt>
                <c:pt idx="184">
                  <c:v>38322</c:v>
                </c:pt>
                <c:pt idx="185">
                  <c:v>38963</c:v>
                </c:pt>
                <c:pt idx="186">
                  <c:v>39416</c:v>
                </c:pt>
                <c:pt idx="187">
                  <c:v>40017</c:v>
                </c:pt>
                <c:pt idx="188">
                  <c:v>40447</c:v>
                </c:pt>
                <c:pt idx="189">
                  <c:v>41097</c:v>
                </c:pt>
                <c:pt idx="190">
                  <c:v>42160</c:v>
                </c:pt>
                <c:pt idx="191">
                  <c:v>43049</c:v>
                </c:pt>
                <c:pt idx="192">
                  <c:v>43741</c:v>
                </c:pt>
                <c:pt idx="193">
                  <c:v>44125</c:v>
                </c:pt>
                <c:pt idx="194">
                  <c:v>44558</c:v>
                </c:pt>
                <c:pt idx="195">
                  <c:v>45418</c:v>
                </c:pt>
                <c:pt idx="196">
                  <c:v>46014</c:v>
                </c:pt>
                <c:pt idx="197">
                  <c:v>46916</c:v>
                </c:pt>
                <c:pt idx="198">
                  <c:v>47458</c:v>
                </c:pt>
                <c:pt idx="199">
                  <c:v>48164</c:v>
                </c:pt>
                <c:pt idx="200">
                  <c:v>49034</c:v>
                </c:pt>
                <c:pt idx="201">
                  <c:v>49810</c:v>
                </c:pt>
                <c:pt idx="202">
                  <c:v>50757</c:v>
                </c:pt>
                <c:pt idx="203">
                  <c:v>51637</c:v>
                </c:pt>
                <c:pt idx="204">
                  <c:v>52468</c:v>
                </c:pt>
                <c:pt idx="205">
                  <c:v>53408</c:v>
                </c:pt>
                <c:pt idx="206">
                  <c:v>54320</c:v>
                </c:pt>
                <c:pt idx="207">
                  <c:v>55147</c:v>
                </c:pt>
                <c:pt idx="208">
                  <c:v>56257</c:v>
                </c:pt>
                <c:pt idx="209">
                  <c:v>57361</c:v>
                </c:pt>
                <c:pt idx="210">
                  <c:v>58621</c:v>
                </c:pt>
                <c:pt idx="211">
                  <c:v>60000</c:v>
                </c:pt>
                <c:pt idx="212">
                  <c:v>61248</c:v>
                </c:pt>
                <c:pt idx="213">
                  <c:v>62400</c:v>
                </c:pt>
                <c:pt idx="214">
                  <c:v>63740</c:v>
                </c:pt>
                <c:pt idx="215">
                  <c:v>64623</c:v>
                </c:pt>
                <c:pt idx="216">
                  <c:v>65949</c:v>
                </c:pt>
                <c:pt idx="217">
                  <c:v>67045</c:v>
                </c:pt>
                <c:pt idx="218">
                  <c:v>68167</c:v>
                </c:pt>
                <c:pt idx="219">
                  <c:v>69396</c:v>
                </c:pt>
                <c:pt idx="220">
                  <c:v>71090</c:v>
                </c:pt>
                <c:pt idx="221">
                  <c:v>72812</c:v>
                </c:pt>
                <c:pt idx="222">
                  <c:v>75227</c:v>
                </c:pt>
                <c:pt idx="223">
                  <c:v>77039</c:v>
                </c:pt>
                <c:pt idx="224">
                  <c:v>80012</c:v>
                </c:pt>
                <c:pt idx="225">
                  <c:v>81720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4BAF-9C24-C0A5A8A00F46}"/>
            </c:ext>
          </c:extLst>
        </c:ser>
        <c:ser>
          <c:idx val="1"/>
          <c:order val="1"/>
          <c:tx>
            <c:strRef>
              <c:f>'Pensionados RAIS'!$Y$9</c:f>
              <c:strCache>
                <c:ptCount val="1"/>
                <c:pt idx="0">
                  <c:v>Total Renta Vitalicia</c:v>
                </c:pt>
              </c:strCache>
            </c:strRef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'Pensionados RAIS'!$A$16:$A$241</c:f>
              <c:strCache>
                <c:ptCount val="226"/>
                <c:pt idx="0">
                  <c:v>2000-1</c:v>
                </c:pt>
                <c:pt idx="1">
                  <c:v>2000-2</c:v>
                </c:pt>
                <c:pt idx="2">
                  <c:v>2000-3</c:v>
                </c:pt>
                <c:pt idx="3">
                  <c:v>2000-4</c:v>
                </c:pt>
                <c:pt idx="4">
                  <c:v>2000-5</c:v>
                </c:pt>
                <c:pt idx="5">
                  <c:v>2000-6</c:v>
                </c:pt>
                <c:pt idx="6">
                  <c:v>2000-7</c:v>
                </c:pt>
                <c:pt idx="7">
                  <c:v>2000-8</c:v>
                </c:pt>
                <c:pt idx="8">
                  <c:v>2000-9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2001-1*</c:v>
                </c:pt>
                <c:pt idx="13">
                  <c:v>2001-2</c:v>
                </c:pt>
                <c:pt idx="14">
                  <c:v>2001-3</c:v>
                </c:pt>
                <c:pt idx="15">
                  <c:v>2001-4</c:v>
                </c:pt>
                <c:pt idx="16">
                  <c:v>2001-5</c:v>
                </c:pt>
                <c:pt idx="17">
                  <c:v>2001-6</c:v>
                </c:pt>
                <c:pt idx="18">
                  <c:v>2001-7</c:v>
                </c:pt>
                <c:pt idx="19">
                  <c:v>2001-8</c:v>
                </c:pt>
                <c:pt idx="20">
                  <c:v>2001-9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2002-1</c:v>
                </c:pt>
                <c:pt idx="25">
                  <c:v>2002-2</c:v>
                </c:pt>
                <c:pt idx="26">
                  <c:v>2002-3</c:v>
                </c:pt>
                <c:pt idx="27">
                  <c:v>2002-4</c:v>
                </c:pt>
                <c:pt idx="28">
                  <c:v>2002-5</c:v>
                </c:pt>
                <c:pt idx="29">
                  <c:v>2002-6</c:v>
                </c:pt>
                <c:pt idx="30">
                  <c:v>2002-7</c:v>
                </c:pt>
                <c:pt idx="31">
                  <c:v>2002-8</c:v>
                </c:pt>
                <c:pt idx="32">
                  <c:v>2002-9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2003-1</c:v>
                </c:pt>
                <c:pt idx="37">
                  <c:v>2003-2</c:v>
                </c:pt>
                <c:pt idx="38">
                  <c:v>2003-3</c:v>
                </c:pt>
                <c:pt idx="39">
                  <c:v>2003-4</c:v>
                </c:pt>
                <c:pt idx="40">
                  <c:v>2003-5</c:v>
                </c:pt>
                <c:pt idx="41">
                  <c:v>2003-6</c:v>
                </c:pt>
                <c:pt idx="42">
                  <c:v>2003-7</c:v>
                </c:pt>
                <c:pt idx="43">
                  <c:v>2003-8</c:v>
                </c:pt>
                <c:pt idx="44">
                  <c:v>2003-9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2004-1</c:v>
                </c:pt>
                <c:pt idx="49">
                  <c:v>2004-2</c:v>
                </c:pt>
                <c:pt idx="50">
                  <c:v>2004-3</c:v>
                </c:pt>
                <c:pt idx="51">
                  <c:v>2004-4</c:v>
                </c:pt>
                <c:pt idx="52">
                  <c:v>2004-5</c:v>
                </c:pt>
                <c:pt idx="53">
                  <c:v>2004-6</c:v>
                </c:pt>
                <c:pt idx="54">
                  <c:v>2004-7</c:v>
                </c:pt>
                <c:pt idx="55">
                  <c:v>2004-8</c:v>
                </c:pt>
                <c:pt idx="56">
                  <c:v>2004-9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2005-1</c:v>
                </c:pt>
                <c:pt idx="61">
                  <c:v>2005-2</c:v>
                </c:pt>
                <c:pt idx="62">
                  <c:v>2005-3</c:v>
                </c:pt>
                <c:pt idx="63">
                  <c:v>2005-4</c:v>
                </c:pt>
                <c:pt idx="64">
                  <c:v>2005-5</c:v>
                </c:pt>
                <c:pt idx="65">
                  <c:v>2005-6</c:v>
                </c:pt>
                <c:pt idx="66">
                  <c:v>2005-7</c:v>
                </c:pt>
                <c:pt idx="67">
                  <c:v>2005-8</c:v>
                </c:pt>
                <c:pt idx="68">
                  <c:v>2005-9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2006-1</c:v>
                </c:pt>
                <c:pt idx="73">
                  <c:v>2006-2</c:v>
                </c:pt>
                <c:pt idx="74">
                  <c:v>2006-3</c:v>
                </c:pt>
                <c:pt idx="75">
                  <c:v>2006-4</c:v>
                </c:pt>
                <c:pt idx="76">
                  <c:v>2006-5</c:v>
                </c:pt>
                <c:pt idx="77">
                  <c:v>2006-6</c:v>
                </c:pt>
                <c:pt idx="78">
                  <c:v>2006-7</c:v>
                </c:pt>
                <c:pt idx="79">
                  <c:v>2006-8</c:v>
                </c:pt>
                <c:pt idx="80">
                  <c:v>2006-9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2007-1</c:v>
                </c:pt>
                <c:pt idx="85">
                  <c:v>2007-2</c:v>
                </c:pt>
                <c:pt idx="86">
                  <c:v>2007-3</c:v>
                </c:pt>
                <c:pt idx="87">
                  <c:v>2007-4</c:v>
                </c:pt>
                <c:pt idx="88">
                  <c:v>2007-5</c:v>
                </c:pt>
                <c:pt idx="89">
                  <c:v>2007-6</c:v>
                </c:pt>
                <c:pt idx="90">
                  <c:v>2007-7</c:v>
                </c:pt>
                <c:pt idx="91">
                  <c:v>2007-8</c:v>
                </c:pt>
                <c:pt idx="92">
                  <c:v>2007-9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2008-1</c:v>
                </c:pt>
                <c:pt idx="97">
                  <c:v>2008-2</c:v>
                </c:pt>
                <c:pt idx="98">
                  <c:v>2008-3</c:v>
                </c:pt>
                <c:pt idx="99">
                  <c:v>2008-4</c:v>
                </c:pt>
                <c:pt idx="100">
                  <c:v>2008-5</c:v>
                </c:pt>
                <c:pt idx="101">
                  <c:v>2008-6</c:v>
                </c:pt>
                <c:pt idx="102">
                  <c:v>2008-7</c:v>
                </c:pt>
                <c:pt idx="103">
                  <c:v>2008-8</c:v>
                </c:pt>
                <c:pt idx="104">
                  <c:v>2008-9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2009-1</c:v>
                </c:pt>
                <c:pt idx="109">
                  <c:v>2009-2</c:v>
                </c:pt>
                <c:pt idx="110">
                  <c:v>2009-3</c:v>
                </c:pt>
                <c:pt idx="111">
                  <c:v>2009-4</c:v>
                </c:pt>
                <c:pt idx="112">
                  <c:v>2009-5</c:v>
                </c:pt>
                <c:pt idx="113">
                  <c:v>2009-6</c:v>
                </c:pt>
                <c:pt idx="114">
                  <c:v>2009-7</c:v>
                </c:pt>
                <c:pt idx="115">
                  <c:v>2009-8</c:v>
                </c:pt>
                <c:pt idx="116">
                  <c:v>2009-9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2010-1</c:v>
                </c:pt>
                <c:pt idx="121">
                  <c:v>2010-2</c:v>
                </c:pt>
                <c:pt idx="122">
                  <c:v>2010-3</c:v>
                </c:pt>
                <c:pt idx="123">
                  <c:v>2010-4</c:v>
                </c:pt>
                <c:pt idx="124">
                  <c:v>2010-5</c:v>
                </c:pt>
                <c:pt idx="125">
                  <c:v>2010-6</c:v>
                </c:pt>
                <c:pt idx="126">
                  <c:v>2010-7</c:v>
                </c:pt>
                <c:pt idx="127">
                  <c:v>2010-8</c:v>
                </c:pt>
                <c:pt idx="128">
                  <c:v>2010-9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2011-1</c:v>
                </c:pt>
                <c:pt idx="133">
                  <c:v>2011-2</c:v>
                </c:pt>
                <c:pt idx="134">
                  <c:v>2011-3</c:v>
                </c:pt>
                <c:pt idx="135">
                  <c:v>2011-4</c:v>
                </c:pt>
                <c:pt idx="136">
                  <c:v>2011-5</c:v>
                </c:pt>
                <c:pt idx="137">
                  <c:v>2011-6</c:v>
                </c:pt>
                <c:pt idx="138">
                  <c:v>2011-7</c:v>
                </c:pt>
                <c:pt idx="139">
                  <c:v>2011-8</c:v>
                </c:pt>
                <c:pt idx="140">
                  <c:v>2011-9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2012-1</c:v>
                </c:pt>
                <c:pt idx="145">
                  <c:v>2012-2</c:v>
                </c:pt>
                <c:pt idx="146">
                  <c:v>2012-3</c:v>
                </c:pt>
                <c:pt idx="147">
                  <c:v>2012-4</c:v>
                </c:pt>
                <c:pt idx="148">
                  <c:v>2012-5</c:v>
                </c:pt>
                <c:pt idx="149">
                  <c:v>2012-6</c:v>
                </c:pt>
                <c:pt idx="150">
                  <c:v>2012-7</c:v>
                </c:pt>
                <c:pt idx="151">
                  <c:v>2012-8</c:v>
                </c:pt>
                <c:pt idx="152">
                  <c:v>2012-9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2013-1</c:v>
                </c:pt>
                <c:pt idx="157">
                  <c:v>2013-2</c:v>
                </c:pt>
                <c:pt idx="158">
                  <c:v>2013-3</c:v>
                </c:pt>
                <c:pt idx="159">
                  <c:v>2013-4</c:v>
                </c:pt>
                <c:pt idx="160">
                  <c:v>2013-5</c:v>
                </c:pt>
                <c:pt idx="161">
                  <c:v>2013-6</c:v>
                </c:pt>
                <c:pt idx="162">
                  <c:v>2013-7</c:v>
                </c:pt>
                <c:pt idx="163">
                  <c:v>2013-8</c:v>
                </c:pt>
                <c:pt idx="164">
                  <c:v>2013-9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2014-01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2015-1</c:v>
                </c:pt>
                <c:pt idx="181">
                  <c:v>2015-2</c:v>
                </c:pt>
                <c:pt idx="182">
                  <c:v>2015-3</c:v>
                </c:pt>
                <c:pt idx="183">
                  <c:v>2015-4</c:v>
                </c:pt>
                <c:pt idx="184">
                  <c:v>2015-5</c:v>
                </c:pt>
                <c:pt idx="185">
                  <c:v>2015-6</c:v>
                </c:pt>
                <c:pt idx="186">
                  <c:v>2015-7</c:v>
                </c:pt>
                <c:pt idx="187">
                  <c:v>2015-8</c:v>
                </c:pt>
                <c:pt idx="188">
                  <c:v>2015-9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2016-1</c:v>
                </c:pt>
                <c:pt idx="193">
                  <c:v>2016-2</c:v>
                </c:pt>
                <c:pt idx="194">
                  <c:v>2016-3</c:v>
                </c:pt>
                <c:pt idx="195">
                  <c:v>2016-4</c:v>
                </c:pt>
                <c:pt idx="196">
                  <c:v>2016-5</c:v>
                </c:pt>
                <c:pt idx="197">
                  <c:v>2016-6</c:v>
                </c:pt>
                <c:pt idx="198">
                  <c:v>2016-7</c:v>
                </c:pt>
                <c:pt idx="199">
                  <c:v>2016-8</c:v>
                </c:pt>
                <c:pt idx="200">
                  <c:v>2016-9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2017-1</c:v>
                </c:pt>
                <c:pt idx="205">
                  <c:v>2017-2</c:v>
                </c:pt>
                <c:pt idx="206">
                  <c:v>2017-3</c:v>
                </c:pt>
                <c:pt idx="207">
                  <c:v>2017-4</c:v>
                </c:pt>
                <c:pt idx="208">
                  <c:v>2017-5</c:v>
                </c:pt>
                <c:pt idx="209">
                  <c:v>2017-6</c:v>
                </c:pt>
                <c:pt idx="210">
                  <c:v>2017-7</c:v>
                </c:pt>
                <c:pt idx="211">
                  <c:v>2017-8</c:v>
                </c:pt>
                <c:pt idx="212">
                  <c:v>2017-9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2018-1</c:v>
                </c:pt>
                <c:pt idx="217">
                  <c:v>2018-2</c:v>
                </c:pt>
                <c:pt idx="218">
                  <c:v>2018-3</c:v>
                </c:pt>
                <c:pt idx="219">
                  <c:v>2018-4</c:v>
                </c:pt>
                <c:pt idx="220">
                  <c:v>2018-5</c:v>
                </c:pt>
                <c:pt idx="221">
                  <c:v>2018-6</c:v>
                </c:pt>
                <c:pt idx="222">
                  <c:v>2018-7</c:v>
                </c:pt>
                <c:pt idx="223">
                  <c:v>2018-8</c:v>
                </c:pt>
                <c:pt idx="224">
                  <c:v>2018-9</c:v>
                </c:pt>
                <c:pt idx="225">
                  <c:v>2018-10</c:v>
                </c:pt>
              </c:strCache>
            </c:strRef>
          </c:cat>
          <c:val>
            <c:numRef>
              <c:f>'Pensionados RAIS'!$Y$16:$Y$241</c:f>
              <c:numCache>
                <c:formatCode>_ * #,##0_ ;_ * \-#,##0_ ;_ * "-"??_ ;_ @_ </c:formatCode>
                <c:ptCount val="226"/>
                <c:pt idx="0">
                  <c:v>3077</c:v>
                </c:pt>
                <c:pt idx="1">
                  <c:v>3200</c:v>
                </c:pt>
                <c:pt idx="2">
                  <c:v>3272</c:v>
                </c:pt>
                <c:pt idx="3">
                  <c:v>3318</c:v>
                </c:pt>
                <c:pt idx="4">
                  <c:v>3442</c:v>
                </c:pt>
                <c:pt idx="5">
                  <c:v>3594</c:v>
                </c:pt>
                <c:pt idx="6">
                  <c:v>3688</c:v>
                </c:pt>
                <c:pt idx="7">
                  <c:v>3810</c:v>
                </c:pt>
                <c:pt idx="8">
                  <c:v>3875</c:v>
                </c:pt>
                <c:pt idx="9">
                  <c:v>3932</c:v>
                </c:pt>
                <c:pt idx="10">
                  <c:v>4048</c:v>
                </c:pt>
                <c:pt idx="11">
                  <c:v>4126</c:v>
                </c:pt>
                <c:pt idx="12">
                  <c:v>0</c:v>
                </c:pt>
                <c:pt idx="13">
                  <c:v>4253</c:v>
                </c:pt>
                <c:pt idx="14">
                  <c:v>4283</c:v>
                </c:pt>
                <c:pt idx="15">
                  <c:v>4403</c:v>
                </c:pt>
                <c:pt idx="16">
                  <c:v>4499</c:v>
                </c:pt>
                <c:pt idx="17">
                  <c:v>4597</c:v>
                </c:pt>
                <c:pt idx="18">
                  <c:v>4660</c:v>
                </c:pt>
                <c:pt idx="19">
                  <c:v>4747</c:v>
                </c:pt>
                <c:pt idx="20">
                  <c:v>4796</c:v>
                </c:pt>
                <c:pt idx="21">
                  <c:v>4976</c:v>
                </c:pt>
                <c:pt idx="22">
                  <c:v>5067</c:v>
                </c:pt>
                <c:pt idx="23">
                  <c:v>5216</c:v>
                </c:pt>
                <c:pt idx="24">
                  <c:v>5290</c:v>
                </c:pt>
                <c:pt idx="25">
                  <c:v>5398</c:v>
                </c:pt>
                <c:pt idx="26">
                  <c:v>5489</c:v>
                </c:pt>
                <c:pt idx="27">
                  <c:v>5556</c:v>
                </c:pt>
                <c:pt idx="28">
                  <c:v>5641</c:v>
                </c:pt>
                <c:pt idx="29">
                  <c:v>5770</c:v>
                </c:pt>
                <c:pt idx="30">
                  <c:v>5868</c:v>
                </c:pt>
                <c:pt idx="31">
                  <c:v>5944</c:v>
                </c:pt>
                <c:pt idx="32">
                  <c:v>6065</c:v>
                </c:pt>
                <c:pt idx="33">
                  <c:v>6180</c:v>
                </c:pt>
                <c:pt idx="34">
                  <c:v>6256</c:v>
                </c:pt>
                <c:pt idx="35">
                  <c:v>6340</c:v>
                </c:pt>
                <c:pt idx="36">
                  <c:v>6542</c:v>
                </c:pt>
                <c:pt idx="37">
                  <c:v>6638</c:v>
                </c:pt>
                <c:pt idx="38">
                  <c:v>6745</c:v>
                </c:pt>
                <c:pt idx="39">
                  <c:v>6877</c:v>
                </c:pt>
                <c:pt idx="40">
                  <c:v>6896</c:v>
                </c:pt>
                <c:pt idx="41">
                  <c:v>6967</c:v>
                </c:pt>
                <c:pt idx="42">
                  <c:v>7084</c:v>
                </c:pt>
                <c:pt idx="43">
                  <c:v>7189</c:v>
                </c:pt>
                <c:pt idx="44">
                  <c:v>7372</c:v>
                </c:pt>
                <c:pt idx="45">
                  <c:v>7496</c:v>
                </c:pt>
                <c:pt idx="46">
                  <c:v>7578</c:v>
                </c:pt>
                <c:pt idx="47">
                  <c:v>7718</c:v>
                </c:pt>
                <c:pt idx="48">
                  <c:v>7853</c:v>
                </c:pt>
                <c:pt idx="49">
                  <c:v>7869</c:v>
                </c:pt>
                <c:pt idx="50">
                  <c:v>7930</c:v>
                </c:pt>
                <c:pt idx="51">
                  <c:v>7970</c:v>
                </c:pt>
                <c:pt idx="52">
                  <c:v>8032</c:v>
                </c:pt>
                <c:pt idx="53">
                  <c:v>8130</c:v>
                </c:pt>
                <c:pt idx="54">
                  <c:v>8217</c:v>
                </c:pt>
                <c:pt idx="55">
                  <c:v>8269</c:v>
                </c:pt>
                <c:pt idx="56">
                  <c:v>8367</c:v>
                </c:pt>
                <c:pt idx="57">
                  <c:v>8341</c:v>
                </c:pt>
                <c:pt idx="58">
                  <c:v>8392</c:v>
                </c:pt>
                <c:pt idx="59">
                  <c:v>8449</c:v>
                </c:pt>
                <c:pt idx="60">
                  <c:v>8598</c:v>
                </c:pt>
                <c:pt idx="61">
                  <c:v>8702</c:v>
                </c:pt>
                <c:pt idx="62">
                  <c:v>8798</c:v>
                </c:pt>
                <c:pt idx="63">
                  <c:v>8898</c:v>
                </c:pt>
                <c:pt idx="64">
                  <c:v>9023</c:v>
                </c:pt>
                <c:pt idx="65">
                  <c:v>9096</c:v>
                </c:pt>
                <c:pt idx="66">
                  <c:v>9189</c:v>
                </c:pt>
                <c:pt idx="67">
                  <c:v>9283</c:v>
                </c:pt>
                <c:pt idx="68">
                  <c:v>9392</c:v>
                </c:pt>
                <c:pt idx="69">
                  <c:v>9464</c:v>
                </c:pt>
                <c:pt idx="70">
                  <c:v>9558</c:v>
                </c:pt>
                <c:pt idx="71">
                  <c:v>9604</c:v>
                </c:pt>
                <c:pt idx="72">
                  <c:v>9686</c:v>
                </c:pt>
                <c:pt idx="73">
                  <c:v>9728</c:v>
                </c:pt>
                <c:pt idx="74">
                  <c:v>9796</c:v>
                </c:pt>
                <c:pt idx="75">
                  <c:v>9910</c:v>
                </c:pt>
                <c:pt idx="76">
                  <c:v>9938</c:v>
                </c:pt>
                <c:pt idx="77">
                  <c:v>10036</c:v>
                </c:pt>
                <c:pt idx="78">
                  <c:v>10187</c:v>
                </c:pt>
                <c:pt idx="79">
                  <c:v>10288</c:v>
                </c:pt>
                <c:pt idx="80">
                  <c:v>10389</c:v>
                </c:pt>
                <c:pt idx="81">
                  <c:v>10465</c:v>
                </c:pt>
                <c:pt idx="82">
                  <c:v>10568</c:v>
                </c:pt>
                <c:pt idx="83">
                  <c:v>10648</c:v>
                </c:pt>
                <c:pt idx="84">
                  <c:v>10883</c:v>
                </c:pt>
                <c:pt idx="85">
                  <c:v>10995</c:v>
                </c:pt>
                <c:pt idx="86">
                  <c:v>11209</c:v>
                </c:pt>
                <c:pt idx="87">
                  <c:v>11289</c:v>
                </c:pt>
                <c:pt idx="88">
                  <c:v>11431</c:v>
                </c:pt>
                <c:pt idx="89">
                  <c:v>11572</c:v>
                </c:pt>
                <c:pt idx="90">
                  <c:v>11783</c:v>
                </c:pt>
                <c:pt idx="91">
                  <c:v>11890</c:v>
                </c:pt>
                <c:pt idx="92">
                  <c:v>11989</c:v>
                </c:pt>
                <c:pt idx="93">
                  <c:v>12127</c:v>
                </c:pt>
                <c:pt idx="94">
                  <c:v>12295</c:v>
                </c:pt>
                <c:pt idx="95">
                  <c:v>12388</c:v>
                </c:pt>
                <c:pt idx="96">
                  <c:v>12513</c:v>
                </c:pt>
                <c:pt idx="97">
                  <c:v>12595</c:v>
                </c:pt>
                <c:pt idx="98">
                  <c:v>12703</c:v>
                </c:pt>
                <c:pt idx="99">
                  <c:v>12973</c:v>
                </c:pt>
                <c:pt idx="100">
                  <c:v>13205</c:v>
                </c:pt>
                <c:pt idx="101">
                  <c:v>13478</c:v>
                </c:pt>
                <c:pt idx="102">
                  <c:v>14198</c:v>
                </c:pt>
                <c:pt idx="103">
                  <c:v>14531</c:v>
                </c:pt>
                <c:pt idx="104">
                  <c:v>15212</c:v>
                </c:pt>
                <c:pt idx="105">
                  <c:v>12788</c:v>
                </c:pt>
                <c:pt idx="106">
                  <c:v>16306</c:v>
                </c:pt>
                <c:pt idx="107">
                  <c:v>16592</c:v>
                </c:pt>
                <c:pt idx="108">
                  <c:v>17076</c:v>
                </c:pt>
                <c:pt idx="109">
                  <c:v>17386</c:v>
                </c:pt>
                <c:pt idx="110">
                  <c:v>17817</c:v>
                </c:pt>
                <c:pt idx="111">
                  <c:v>18320</c:v>
                </c:pt>
                <c:pt idx="112">
                  <c:v>18802</c:v>
                </c:pt>
                <c:pt idx="113">
                  <c:v>19103</c:v>
                </c:pt>
                <c:pt idx="114">
                  <c:v>19649</c:v>
                </c:pt>
                <c:pt idx="115">
                  <c:v>20073</c:v>
                </c:pt>
                <c:pt idx="116">
                  <c:v>21430</c:v>
                </c:pt>
                <c:pt idx="117">
                  <c:v>21269</c:v>
                </c:pt>
                <c:pt idx="118">
                  <c:v>21821</c:v>
                </c:pt>
                <c:pt idx="119">
                  <c:v>22181</c:v>
                </c:pt>
                <c:pt idx="120">
                  <c:v>22461</c:v>
                </c:pt>
                <c:pt idx="121">
                  <c:v>22738</c:v>
                </c:pt>
                <c:pt idx="122">
                  <c:v>23108.000000002001</c:v>
                </c:pt>
                <c:pt idx="123">
                  <c:v>23338.000000002001</c:v>
                </c:pt>
                <c:pt idx="124">
                  <c:v>23585.000000002001</c:v>
                </c:pt>
                <c:pt idx="125">
                  <c:v>23888.000000002001</c:v>
                </c:pt>
                <c:pt idx="126">
                  <c:v>24234.000000002001</c:v>
                </c:pt>
                <c:pt idx="127">
                  <c:v>24676</c:v>
                </c:pt>
                <c:pt idx="128">
                  <c:v>25079</c:v>
                </c:pt>
                <c:pt idx="129">
                  <c:v>25476</c:v>
                </c:pt>
                <c:pt idx="130">
                  <c:v>25856</c:v>
                </c:pt>
                <c:pt idx="131">
                  <c:v>26220</c:v>
                </c:pt>
                <c:pt idx="132">
                  <c:v>26726</c:v>
                </c:pt>
                <c:pt idx="133">
                  <c:v>26710</c:v>
                </c:pt>
                <c:pt idx="134">
                  <c:v>29076</c:v>
                </c:pt>
                <c:pt idx="135">
                  <c:v>28195</c:v>
                </c:pt>
                <c:pt idx="136">
                  <c:v>28587</c:v>
                </c:pt>
                <c:pt idx="137">
                  <c:v>29949</c:v>
                </c:pt>
                <c:pt idx="138">
                  <c:v>30223</c:v>
                </c:pt>
                <c:pt idx="139">
                  <c:v>30541</c:v>
                </c:pt>
                <c:pt idx="140">
                  <c:v>30911</c:v>
                </c:pt>
                <c:pt idx="141">
                  <c:v>31069</c:v>
                </c:pt>
                <c:pt idx="142">
                  <c:v>31547</c:v>
                </c:pt>
                <c:pt idx="143">
                  <c:v>31820</c:v>
                </c:pt>
                <c:pt idx="144">
                  <c:v>31990</c:v>
                </c:pt>
                <c:pt idx="145">
                  <c:v>32293</c:v>
                </c:pt>
                <c:pt idx="146">
                  <c:v>32743</c:v>
                </c:pt>
                <c:pt idx="147">
                  <c:v>32995</c:v>
                </c:pt>
                <c:pt idx="148">
                  <c:v>33403</c:v>
                </c:pt>
                <c:pt idx="149">
                  <c:v>33782</c:v>
                </c:pt>
                <c:pt idx="150">
                  <c:v>34106</c:v>
                </c:pt>
                <c:pt idx="151">
                  <c:v>34428</c:v>
                </c:pt>
                <c:pt idx="152">
                  <c:v>34709</c:v>
                </c:pt>
                <c:pt idx="153">
                  <c:v>35033</c:v>
                </c:pt>
                <c:pt idx="154">
                  <c:v>35415</c:v>
                </c:pt>
                <c:pt idx="155">
                  <c:v>35733</c:v>
                </c:pt>
                <c:pt idx="156">
                  <c:v>36091</c:v>
                </c:pt>
                <c:pt idx="157">
                  <c:v>36386</c:v>
                </c:pt>
                <c:pt idx="158">
                  <c:v>36742</c:v>
                </c:pt>
                <c:pt idx="159">
                  <c:v>37137</c:v>
                </c:pt>
                <c:pt idx="160">
                  <c:v>37558</c:v>
                </c:pt>
                <c:pt idx="161">
                  <c:v>37873</c:v>
                </c:pt>
                <c:pt idx="162">
                  <c:v>38112</c:v>
                </c:pt>
                <c:pt idx="163">
                  <c:v>38567</c:v>
                </c:pt>
                <c:pt idx="164">
                  <c:v>38834</c:v>
                </c:pt>
                <c:pt idx="165">
                  <c:v>37443</c:v>
                </c:pt>
                <c:pt idx="166">
                  <c:v>39583</c:v>
                </c:pt>
                <c:pt idx="167">
                  <c:v>39940</c:v>
                </c:pt>
                <c:pt idx="168">
                  <c:v>40140</c:v>
                </c:pt>
                <c:pt idx="169">
                  <c:v>40321</c:v>
                </c:pt>
                <c:pt idx="170">
                  <c:v>40590</c:v>
                </c:pt>
                <c:pt idx="171">
                  <c:v>40872</c:v>
                </c:pt>
                <c:pt idx="172">
                  <c:v>41320</c:v>
                </c:pt>
                <c:pt idx="173">
                  <c:v>41574</c:v>
                </c:pt>
                <c:pt idx="174">
                  <c:v>41790</c:v>
                </c:pt>
                <c:pt idx="175">
                  <c:v>42148</c:v>
                </c:pt>
                <c:pt idx="176">
                  <c:v>42237</c:v>
                </c:pt>
                <c:pt idx="177">
                  <c:v>42346</c:v>
                </c:pt>
                <c:pt idx="178">
                  <c:v>42607</c:v>
                </c:pt>
                <c:pt idx="179">
                  <c:v>42742</c:v>
                </c:pt>
                <c:pt idx="180">
                  <c:v>42812</c:v>
                </c:pt>
                <c:pt idx="181">
                  <c:v>42846</c:v>
                </c:pt>
                <c:pt idx="182">
                  <c:v>42966</c:v>
                </c:pt>
                <c:pt idx="183">
                  <c:v>43353</c:v>
                </c:pt>
                <c:pt idx="184">
                  <c:v>43869</c:v>
                </c:pt>
                <c:pt idx="185">
                  <c:v>44766</c:v>
                </c:pt>
                <c:pt idx="186">
                  <c:v>45352</c:v>
                </c:pt>
                <c:pt idx="187">
                  <c:v>45826</c:v>
                </c:pt>
                <c:pt idx="188">
                  <c:v>46380</c:v>
                </c:pt>
                <c:pt idx="189">
                  <c:v>46740</c:v>
                </c:pt>
                <c:pt idx="190">
                  <c:v>46803</c:v>
                </c:pt>
                <c:pt idx="191">
                  <c:v>46876</c:v>
                </c:pt>
                <c:pt idx="192">
                  <c:v>46895</c:v>
                </c:pt>
                <c:pt idx="193">
                  <c:v>47438</c:v>
                </c:pt>
                <c:pt idx="194">
                  <c:v>48043</c:v>
                </c:pt>
                <c:pt idx="195">
                  <c:v>48681</c:v>
                </c:pt>
                <c:pt idx="196">
                  <c:v>49140</c:v>
                </c:pt>
                <c:pt idx="197">
                  <c:v>50310</c:v>
                </c:pt>
                <c:pt idx="198">
                  <c:v>52341</c:v>
                </c:pt>
                <c:pt idx="199">
                  <c:v>52787</c:v>
                </c:pt>
                <c:pt idx="200">
                  <c:v>55793</c:v>
                </c:pt>
                <c:pt idx="201">
                  <c:v>56098</c:v>
                </c:pt>
                <c:pt idx="202">
                  <c:v>56473</c:v>
                </c:pt>
                <c:pt idx="203">
                  <c:v>56811</c:v>
                </c:pt>
                <c:pt idx="204">
                  <c:v>57144</c:v>
                </c:pt>
                <c:pt idx="205">
                  <c:v>57431</c:v>
                </c:pt>
                <c:pt idx="206">
                  <c:v>57886</c:v>
                </c:pt>
                <c:pt idx="207">
                  <c:v>58307</c:v>
                </c:pt>
                <c:pt idx="208">
                  <c:v>58732</c:v>
                </c:pt>
                <c:pt idx="209">
                  <c:v>59422</c:v>
                </c:pt>
                <c:pt idx="210">
                  <c:v>59770</c:v>
                </c:pt>
                <c:pt idx="211">
                  <c:v>60425</c:v>
                </c:pt>
                <c:pt idx="212">
                  <c:v>61073</c:v>
                </c:pt>
                <c:pt idx="213">
                  <c:v>61690</c:v>
                </c:pt>
                <c:pt idx="214">
                  <c:v>62199</c:v>
                </c:pt>
                <c:pt idx="215">
                  <c:v>62750</c:v>
                </c:pt>
                <c:pt idx="216">
                  <c:v>63166</c:v>
                </c:pt>
                <c:pt idx="217">
                  <c:v>63801</c:v>
                </c:pt>
                <c:pt idx="218">
                  <c:v>64381</c:v>
                </c:pt>
                <c:pt idx="219">
                  <c:v>65086</c:v>
                </c:pt>
                <c:pt idx="220">
                  <c:v>65406</c:v>
                </c:pt>
                <c:pt idx="221">
                  <c:v>65624</c:v>
                </c:pt>
                <c:pt idx="222">
                  <c:v>64588</c:v>
                </c:pt>
                <c:pt idx="223">
                  <c:v>65158</c:v>
                </c:pt>
                <c:pt idx="224">
                  <c:v>65364</c:v>
                </c:pt>
                <c:pt idx="225">
                  <c:v>65855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5-4BAF-9C24-C0A5A8A0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28056"/>
        <c:axId val="185810952"/>
      </c:lineChart>
      <c:catAx>
        <c:axId val="155728056"/>
        <c:scaling>
          <c:orientation val="minMax"/>
        </c:scaling>
        <c:delete val="0"/>
        <c:axPos val="b"/>
        <c:numFmt formatCode="yyyy\-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CO"/>
          </a:p>
        </c:txPr>
        <c:crossAx val="185810952"/>
        <c:crosses val="autoZero"/>
        <c:auto val="1"/>
        <c:lblAlgn val="ctr"/>
        <c:lblOffset val="100"/>
        <c:tickMarkSkip val="6"/>
        <c:noMultiLvlLbl val="0"/>
      </c:catAx>
      <c:valAx>
        <c:axId val="185810952"/>
        <c:scaling>
          <c:orientation val="minMax"/>
        </c:scaling>
        <c:delete val="0"/>
        <c:axPos val="r"/>
        <c:majorGridlines>
          <c:spPr>
            <a:ln>
              <a:solidFill>
                <a:prstClr val="white">
                  <a:lumMod val="85000"/>
                </a:prst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Número de Pensionados</a:t>
                </a:r>
              </a:p>
            </c:rich>
          </c:tx>
          <c:layout>
            <c:manualLayout>
              <c:xMode val="edge"/>
              <c:yMode val="edge"/>
              <c:x val="2.0978343820691012E-2"/>
              <c:y val="0.17032064944926398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15572805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1.4926352162972939E-2"/>
          <c:y val="0.94005652575290521"/>
          <c:w val="0.96903162521490971"/>
          <c:h val="4.7682624269217933E-2"/>
        </c:manualLayout>
      </c:layout>
      <c:overlay val="0"/>
      <c:txPr>
        <a:bodyPr/>
        <a:lstStyle/>
        <a:p>
          <a:pPr>
            <a:defRPr sz="1400" b="1"/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Arial" pitchFamily="34" charset="0"/>
          <a:ea typeface="Calibri"/>
          <a:cs typeface="Arial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s-CO" b="1"/>
              <a:t>Tasa Promedio Histórica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317781406483699E-2"/>
          <c:y val="0.13807261461552967"/>
          <c:w val="0.87291588551431165"/>
          <c:h val="0.63090529495143965"/>
        </c:manualLayout>
      </c:layout>
      <c:lineChart>
        <c:grouping val="standard"/>
        <c:varyColors val="0"/>
        <c:ser>
          <c:idx val="0"/>
          <c:order val="0"/>
          <c:tx>
            <c:strRef>
              <c:f>'Tasa seguros previsionales'!$L$10</c:f>
              <c:strCache>
                <c:ptCount val="1"/>
                <c:pt idx="0">
                  <c:v>Promedio Aritmetico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'Tasa seguros previsionales'!$A$11:$A$90</c:f>
              <c:numCache>
                <c:formatCode>[$-C0A]mmmm\-yy;@</c:formatCode>
                <c:ptCount val="80"/>
                <c:pt idx="0">
                  <c:v>36160</c:v>
                </c:pt>
                <c:pt idx="1">
                  <c:v>36250</c:v>
                </c:pt>
                <c:pt idx="2">
                  <c:v>36341</c:v>
                </c:pt>
                <c:pt idx="3">
                  <c:v>36433</c:v>
                </c:pt>
                <c:pt idx="4">
                  <c:v>36525</c:v>
                </c:pt>
                <c:pt idx="5">
                  <c:v>36616</c:v>
                </c:pt>
                <c:pt idx="6">
                  <c:v>36707</c:v>
                </c:pt>
                <c:pt idx="7">
                  <c:v>36799</c:v>
                </c:pt>
                <c:pt idx="8">
                  <c:v>36891</c:v>
                </c:pt>
                <c:pt idx="9">
                  <c:v>36981</c:v>
                </c:pt>
                <c:pt idx="10">
                  <c:v>37072</c:v>
                </c:pt>
                <c:pt idx="11">
                  <c:v>37164</c:v>
                </c:pt>
                <c:pt idx="12">
                  <c:v>37256</c:v>
                </c:pt>
                <c:pt idx="13">
                  <c:v>37346</c:v>
                </c:pt>
                <c:pt idx="14">
                  <c:v>37437</c:v>
                </c:pt>
                <c:pt idx="15">
                  <c:v>37529</c:v>
                </c:pt>
                <c:pt idx="16">
                  <c:v>37621</c:v>
                </c:pt>
                <c:pt idx="17">
                  <c:v>37711</c:v>
                </c:pt>
                <c:pt idx="18">
                  <c:v>37802</c:v>
                </c:pt>
                <c:pt idx="19">
                  <c:v>37894</c:v>
                </c:pt>
                <c:pt idx="20">
                  <c:v>37986</c:v>
                </c:pt>
                <c:pt idx="21">
                  <c:v>38077</c:v>
                </c:pt>
                <c:pt idx="22">
                  <c:v>38168</c:v>
                </c:pt>
                <c:pt idx="23">
                  <c:v>38260</c:v>
                </c:pt>
                <c:pt idx="24">
                  <c:v>38352</c:v>
                </c:pt>
                <c:pt idx="25">
                  <c:v>38442</c:v>
                </c:pt>
                <c:pt idx="26">
                  <c:v>38533</c:v>
                </c:pt>
                <c:pt idx="27">
                  <c:v>38625</c:v>
                </c:pt>
                <c:pt idx="28">
                  <c:v>38717</c:v>
                </c:pt>
                <c:pt idx="29">
                  <c:v>38807</c:v>
                </c:pt>
                <c:pt idx="30">
                  <c:v>38898</c:v>
                </c:pt>
                <c:pt idx="31">
                  <c:v>38990</c:v>
                </c:pt>
                <c:pt idx="32">
                  <c:v>39082</c:v>
                </c:pt>
                <c:pt idx="33">
                  <c:v>39172</c:v>
                </c:pt>
                <c:pt idx="34">
                  <c:v>39263</c:v>
                </c:pt>
                <c:pt idx="35">
                  <c:v>39355</c:v>
                </c:pt>
                <c:pt idx="36">
                  <c:v>39447</c:v>
                </c:pt>
                <c:pt idx="37">
                  <c:v>39538</c:v>
                </c:pt>
                <c:pt idx="38">
                  <c:v>39629</c:v>
                </c:pt>
                <c:pt idx="39">
                  <c:v>39721</c:v>
                </c:pt>
                <c:pt idx="40">
                  <c:v>39813</c:v>
                </c:pt>
                <c:pt idx="41">
                  <c:v>39903</c:v>
                </c:pt>
                <c:pt idx="42">
                  <c:v>39994</c:v>
                </c:pt>
                <c:pt idx="43">
                  <c:v>40086</c:v>
                </c:pt>
                <c:pt idx="44">
                  <c:v>40178</c:v>
                </c:pt>
                <c:pt idx="45">
                  <c:v>40268</c:v>
                </c:pt>
                <c:pt idx="46">
                  <c:v>40359</c:v>
                </c:pt>
                <c:pt idx="47">
                  <c:v>40451</c:v>
                </c:pt>
                <c:pt idx="48">
                  <c:v>40543</c:v>
                </c:pt>
                <c:pt idx="49">
                  <c:v>40633</c:v>
                </c:pt>
                <c:pt idx="50">
                  <c:v>40724</c:v>
                </c:pt>
                <c:pt idx="51">
                  <c:v>40816</c:v>
                </c:pt>
                <c:pt idx="52">
                  <c:v>40908</c:v>
                </c:pt>
                <c:pt idx="53">
                  <c:v>40999</c:v>
                </c:pt>
                <c:pt idx="54">
                  <c:v>41090</c:v>
                </c:pt>
                <c:pt idx="55">
                  <c:v>41182</c:v>
                </c:pt>
                <c:pt idx="56">
                  <c:v>41274</c:v>
                </c:pt>
                <c:pt idx="57">
                  <c:v>41364</c:v>
                </c:pt>
                <c:pt idx="58">
                  <c:v>41455</c:v>
                </c:pt>
                <c:pt idx="59">
                  <c:v>41547</c:v>
                </c:pt>
                <c:pt idx="60">
                  <c:v>41639</c:v>
                </c:pt>
                <c:pt idx="61">
                  <c:v>41729</c:v>
                </c:pt>
                <c:pt idx="62">
                  <c:v>41820</c:v>
                </c:pt>
                <c:pt idx="63">
                  <c:v>41883</c:v>
                </c:pt>
                <c:pt idx="64">
                  <c:v>41976</c:v>
                </c:pt>
                <c:pt idx="65">
                  <c:v>42094</c:v>
                </c:pt>
                <c:pt idx="66">
                  <c:v>42156</c:v>
                </c:pt>
                <c:pt idx="67">
                  <c:v>42249</c:v>
                </c:pt>
                <c:pt idx="68">
                  <c:v>42341</c:v>
                </c:pt>
                <c:pt idx="69">
                  <c:v>42460</c:v>
                </c:pt>
                <c:pt idx="70">
                  <c:v>42522</c:v>
                </c:pt>
                <c:pt idx="71">
                  <c:v>42615</c:v>
                </c:pt>
                <c:pt idx="72">
                  <c:v>42707</c:v>
                </c:pt>
                <c:pt idx="73">
                  <c:v>42798</c:v>
                </c:pt>
                <c:pt idx="74">
                  <c:v>42891</c:v>
                </c:pt>
                <c:pt idx="75">
                  <c:v>42979</c:v>
                </c:pt>
                <c:pt idx="76">
                  <c:v>43071</c:v>
                </c:pt>
                <c:pt idx="77">
                  <c:v>43163</c:v>
                </c:pt>
                <c:pt idx="78">
                  <c:v>43252</c:v>
                </c:pt>
                <c:pt idx="79">
                  <c:v>43344</c:v>
                </c:pt>
              </c:numCache>
            </c:numRef>
          </c:cat>
          <c:val>
            <c:numRef>
              <c:f>'Tasa seguros previsionales'!$L$11:$L$90</c:f>
              <c:numCache>
                <c:formatCode>0.00%</c:formatCode>
                <c:ptCount val="80"/>
                <c:pt idx="0">
                  <c:v>1.9299999999999998E-2</c:v>
                </c:pt>
                <c:pt idx="1">
                  <c:v>1.9224999999999999E-2</c:v>
                </c:pt>
                <c:pt idx="2">
                  <c:v>1.9224999999999999E-2</c:v>
                </c:pt>
                <c:pt idx="3">
                  <c:v>1.9224999999999999E-2</c:v>
                </c:pt>
                <c:pt idx="4">
                  <c:v>1.9224999999999999E-2</c:v>
                </c:pt>
                <c:pt idx="5">
                  <c:v>1.9224999999999999E-2</c:v>
                </c:pt>
                <c:pt idx="6">
                  <c:v>1.9400000000000001E-2</c:v>
                </c:pt>
                <c:pt idx="7">
                  <c:v>1.9133333333333332E-2</c:v>
                </c:pt>
                <c:pt idx="8">
                  <c:v>1.9133333333333332E-2</c:v>
                </c:pt>
                <c:pt idx="9">
                  <c:v>1.9133333333333332E-2</c:v>
                </c:pt>
                <c:pt idx="10">
                  <c:v>1.9133333333333332E-2</c:v>
                </c:pt>
                <c:pt idx="11">
                  <c:v>1.9466666666666667E-2</c:v>
                </c:pt>
                <c:pt idx="12">
                  <c:v>1.9466666666666667E-2</c:v>
                </c:pt>
                <c:pt idx="13">
                  <c:v>1.9433333333333334E-2</c:v>
                </c:pt>
                <c:pt idx="14">
                  <c:v>1.9433333333333334E-2</c:v>
                </c:pt>
                <c:pt idx="15">
                  <c:v>1.9433333333333334E-2</c:v>
                </c:pt>
                <c:pt idx="16">
                  <c:v>1.9433333333333334E-2</c:v>
                </c:pt>
                <c:pt idx="17">
                  <c:v>1.5120000000000001E-2</c:v>
                </c:pt>
                <c:pt idx="18">
                  <c:v>1.5120000000000001E-2</c:v>
                </c:pt>
                <c:pt idx="19">
                  <c:v>1.5120000000000001E-2</c:v>
                </c:pt>
                <c:pt idx="20">
                  <c:v>1.5120000000000001E-2</c:v>
                </c:pt>
                <c:pt idx="21">
                  <c:v>1.4453333333333334E-2</c:v>
                </c:pt>
                <c:pt idx="22">
                  <c:v>1.4303333333333335E-2</c:v>
                </c:pt>
                <c:pt idx="23">
                  <c:v>1.4620000000000001E-2</c:v>
                </c:pt>
                <c:pt idx="24">
                  <c:v>1.4620000000000001E-2</c:v>
                </c:pt>
                <c:pt idx="25">
                  <c:v>1.4203333333333333E-2</c:v>
                </c:pt>
                <c:pt idx="26">
                  <c:v>1.4203333333333333E-2</c:v>
                </c:pt>
                <c:pt idx="27">
                  <c:v>1.4453333333333334E-2</c:v>
                </c:pt>
                <c:pt idx="28">
                  <c:v>1.4303333333333335E-2</c:v>
                </c:pt>
                <c:pt idx="29">
                  <c:v>1.4303333333333335E-2</c:v>
                </c:pt>
                <c:pt idx="30">
                  <c:v>1.4303333333333335E-2</c:v>
                </c:pt>
                <c:pt idx="31">
                  <c:v>1.4303333333333335E-2</c:v>
                </c:pt>
                <c:pt idx="32">
                  <c:v>1.4303333333333335E-2</c:v>
                </c:pt>
                <c:pt idx="33">
                  <c:v>1.4016666666666669E-2</c:v>
                </c:pt>
                <c:pt idx="34">
                  <c:v>1.4016666666666669E-2</c:v>
                </c:pt>
                <c:pt idx="35">
                  <c:v>1.4316666666666667E-2</c:v>
                </c:pt>
                <c:pt idx="36">
                  <c:v>1.4316666666666667E-2</c:v>
                </c:pt>
                <c:pt idx="37">
                  <c:v>1.4316666666666667E-2</c:v>
                </c:pt>
                <c:pt idx="38">
                  <c:v>1.4316666666666667E-2</c:v>
                </c:pt>
                <c:pt idx="39">
                  <c:v>1.4316666666666667E-2</c:v>
                </c:pt>
                <c:pt idx="40">
                  <c:v>1.4316666666666667E-2</c:v>
                </c:pt>
                <c:pt idx="41">
                  <c:v>1.4316666666666667E-2</c:v>
                </c:pt>
                <c:pt idx="42">
                  <c:v>1.4233333333333334E-2</c:v>
                </c:pt>
                <c:pt idx="43">
                  <c:v>1.4233333333333334E-2</c:v>
                </c:pt>
                <c:pt idx="44">
                  <c:v>1.4233333333333334E-2</c:v>
                </c:pt>
                <c:pt idx="45">
                  <c:v>1.4233333333333334E-2</c:v>
                </c:pt>
                <c:pt idx="46">
                  <c:v>1.4233333333333334E-2</c:v>
                </c:pt>
                <c:pt idx="47">
                  <c:v>1.4546666666666666E-2</c:v>
                </c:pt>
                <c:pt idx="48">
                  <c:v>1.4963333333333334E-2</c:v>
                </c:pt>
                <c:pt idx="49">
                  <c:v>1.5796666666666667E-2</c:v>
                </c:pt>
                <c:pt idx="50">
                  <c:v>1.6130000000000002E-2</c:v>
                </c:pt>
                <c:pt idx="51">
                  <c:v>1.5866666666666668E-2</c:v>
                </c:pt>
                <c:pt idx="52">
                  <c:v>1.5866666666666668E-2</c:v>
                </c:pt>
                <c:pt idx="53">
                  <c:v>1.6150000000000001E-2</c:v>
                </c:pt>
                <c:pt idx="54">
                  <c:v>1.6950000000000003E-2</c:v>
                </c:pt>
                <c:pt idx="55">
                  <c:v>1.6950000000000003E-2</c:v>
                </c:pt>
                <c:pt idx="56">
                  <c:v>1.6950000000000003E-2</c:v>
                </c:pt>
                <c:pt idx="57">
                  <c:v>1.6659999999999998E-2</c:v>
                </c:pt>
                <c:pt idx="58">
                  <c:v>1.6659999999999998E-2</c:v>
                </c:pt>
                <c:pt idx="59">
                  <c:v>1.6659999999999998E-2</c:v>
                </c:pt>
                <c:pt idx="60">
                  <c:v>1.6659999999999998E-2</c:v>
                </c:pt>
                <c:pt idx="61">
                  <c:v>1.6449999999999999E-2</c:v>
                </c:pt>
                <c:pt idx="62">
                  <c:v>1.6449999999999999E-2</c:v>
                </c:pt>
                <c:pt idx="63">
                  <c:v>1.6449999999999999E-2</c:v>
                </c:pt>
                <c:pt idx="64">
                  <c:v>1.6449999999999999E-2</c:v>
                </c:pt>
                <c:pt idx="65">
                  <c:v>1.6150000000000001E-2</c:v>
                </c:pt>
                <c:pt idx="66">
                  <c:v>1.6150000000000001E-2</c:v>
                </c:pt>
                <c:pt idx="67">
                  <c:v>1.6150000000000001E-2</c:v>
                </c:pt>
                <c:pt idx="68">
                  <c:v>1.6150000000000001E-2</c:v>
                </c:pt>
                <c:pt idx="69">
                  <c:v>1.6549999999999999E-2</c:v>
                </c:pt>
                <c:pt idx="70">
                  <c:v>1.6549999999999999E-2</c:v>
                </c:pt>
                <c:pt idx="71">
                  <c:v>1.7000000000000001E-2</c:v>
                </c:pt>
                <c:pt idx="72">
                  <c:v>1.7000000000000001E-2</c:v>
                </c:pt>
                <c:pt idx="73">
                  <c:v>1.7125000000000001E-2</c:v>
                </c:pt>
                <c:pt idx="74">
                  <c:v>1.7125000000000001E-2</c:v>
                </c:pt>
                <c:pt idx="75">
                  <c:v>1.7125000000000001E-2</c:v>
                </c:pt>
                <c:pt idx="76">
                  <c:v>1.7125000000000001E-2</c:v>
                </c:pt>
                <c:pt idx="77">
                  <c:v>1.7475000000000001E-2</c:v>
                </c:pt>
                <c:pt idx="78">
                  <c:v>1.7475000000000001E-2</c:v>
                </c:pt>
                <c:pt idx="79">
                  <c:v>1.7475000000000001E-2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5-4326-9C61-26A13BE158AB}"/>
            </c:ext>
          </c:extLst>
        </c:ser>
        <c:ser>
          <c:idx val="1"/>
          <c:order val="1"/>
          <c:tx>
            <c:strRef>
              <c:f>'Tasa seguros previsionales'!$M$10</c:f>
              <c:strCache>
                <c:ptCount val="1"/>
                <c:pt idx="0">
                  <c:v>Promedio Ponderado por valor de fondo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'Tasa seguros previsionales'!$A$11:$A$90</c:f>
              <c:numCache>
                <c:formatCode>[$-C0A]mmmm\-yy;@</c:formatCode>
                <c:ptCount val="80"/>
                <c:pt idx="0">
                  <c:v>36160</c:v>
                </c:pt>
                <c:pt idx="1">
                  <c:v>36250</c:v>
                </c:pt>
                <c:pt idx="2">
                  <c:v>36341</c:v>
                </c:pt>
                <c:pt idx="3">
                  <c:v>36433</c:v>
                </c:pt>
                <c:pt idx="4">
                  <c:v>36525</c:v>
                </c:pt>
                <c:pt idx="5">
                  <c:v>36616</c:v>
                </c:pt>
                <c:pt idx="6">
                  <c:v>36707</c:v>
                </c:pt>
                <c:pt idx="7">
                  <c:v>36799</c:v>
                </c:pt>
                <c:pt idx="8">
                  <c:v>36891</c:v>
                </c:pt>
                <c:pt idx="9">
                  <c:v>36981</c:v>
                </c:pt>
                <c:pt idx="10">
                  <c:v>37072</c:v>
                </c:pt>
                <c:pt idx="11">
                  <c:v>37164</c:v>
                </c:pt>
                <c:pt idx="12">
                  <c:v>37256</c:v>
                </c:pt>
                <c:pt idx="13">
                  <c:v>37346</c:v>
                </c:pt>
                <c:pt idx="14">
                  <c:v>37437</c:v>
                </c:pt>
                <c:pt idx="15">
                  <c:v>37529</c:v>
                </c:pt>
                <c:pt idx="16">
                  <c:v>37621</c:v>
                </c:pt>
                <c:pt idx="17">
                  <c:v>37711</c:v>
                </c:pt>
                <c:pt idx="18">
                  <c:v>37802</c:v>
                </c:pt>
                <c:pt idx="19">
                  <c:v>37894</c:v>
                </c:pt>
                <c:pt idx="20">
                  <c:v>37986</c:v>
                </c:pt>
                <c:pt idx="21">
                  <c:v>38077</c:v>
                </c:pt>
                <c:pt idx="22">
                  <c:v>38168</c:v>
                </c:pt>
                <c:pt idx="23">
                  <c:v>38260</c:v>
                </c:pt>
                <c:pt idx="24">
                  <c:v>38352</c:v>
                </c:pt>
                <c:pt idx="25">
                  <c:v>38442</c:v>
                </c:pt>
                <c:pt idx="26">
                  <c:v>38533</c:v>
                </c:pt>
                <c:pt idx="27">
                  <c:v>38625</c:v>
                </c:pt>
                <c:pt idx="28">
                  <c:v>38717</c:v>
                </c:pt>
                <c:pt idx="29">
                  <c:v>38807</c:v>
                </c:pt>
                <c:pt idx="30">
                  <c:v>38898</c:v>
                </c:pt>
                <c:pt idx="31">
                  <c:v>38990</c:v>
                </c:pt>
                <c:pt idx="32">
                  <c:v>39082</c:v>
                </c:pt>
                <c:pt idx="33">
                  <c:v>39172</c:v>
                </c:pt>
                <c:pt idx="34">
                  <c:v>39263</c:v>
                </c:pt>
                <c:pt idx="35">
                  <c:v>39355</c:v>
                </c:pt>
                <c:pt idx="36">
                  <c:v>39447</c:v>
                </c:pt>
                <c:pt idx="37">
                  <c:v>39538</c:v>
                </c:pt>
                <c:pt idx="38">
                  <c:v>39629</c:v>
                </c:pt>
                <c:pt idx="39">
                  <c:v>39721</c:v>
                </c:pt>
                <c:pt idx="40">
                  <c:v>39813</c:v>
                </c:pt>
                <c:pt idx="41">
                  <c:v>39903</c:v>
                </c:pt>
                <c:pt idx="42">
                  <c:v>39994</c:v>
                </c:pt>
                <c:pt idx="43">
                  <c:v>40086</c:v>
                </c:pt>
                <c:pt idx="44">
                  <c:v>40178</c:v>
                </c:pt>
                <c:pt idx="45">
                  <c:v>40268</c:v>
                </c:pt>
                <c:pt idx="46">
                  <c:v>40359</c:v>
                </c:pt>
                <c:pt idx="47">
                  <c:v>40451</c:v>
                </c:pt>
                <c:pt idx="48">
                  <c:v>40543</c:v>
                </c:pt>
                <c:pt idx="49">
                  <c:v>40633</c:v>
                </c:pt>
                <c:pt idx="50">
                  <c:v>40724</c:v>
                </c:pt>
                <c:pt idx="51">
                  <c:v>40816</c:v>
                </c:pt>
                <c:pt idx="52">
                  <c:v>40908</c:v>
                </c:pt>
                <c:pt idx="53">
                  <c:v>40999</c:v>
                </c:pt>
                <c:pt idx="54">
                  <c:v>41090</c:v>
                </c:pt>
                <c:pt idx="55">
                  <c:v>41182</c:v>
                </c:pt>
                <c:pt idx="56">
                  <c:v>41274</c:v>
                </c:pt>
                <c:pt idx="57">
                  <c:v>41364</c:v>
                </c:pt>
                <c:pt idx="58">
                  <c:v>41455</c:v>
                </c:pt>
                <c:pt idx="59">
                  <c:v>41547</c:v>
                </c:pt>
                <c:pt idx="60">
                  <c:v>41639</c:v>
                </c:pt>
                <c:pt idx="61">
                  <c:v>41729</c:v>
                </c:pt>
                <c:pt idx="62">
                  <c:v>41820</c:v>
                </c:pt>
                <c:pt idx="63">
                  <c:v>41883</c:v>
                </c:pt>
                <c:pt idx="64">
                  <c:v>41976</c:v>
                </c:pt>
                <c:pt idx="65">
                  <c:v>42094</c:v>
                </c:pt>
                <c:pt idx="66">
                  <c:v>42156</c:v>
                </c:pt>
                <c:pt idx="67">
                  <c:v>42249</c:v>
                </c:pt>
                <c:pt idx="68">
                  <c:v>42341</c:v>
                </c:pt>
                <c:pt idx="69">
                  <c:v>42460</c:v>
                </c:pt>
                <c:pt idx="70">
                  <c:v>42522</c:v>
                </c:pt>
                <c:pt idx="71">
                  <c:v>42615</c:v>
                </c:pt>
                <c:pt idx="72">
                  <c:v>42707</c:v>
                </c:pt>
                <c:pt idx="73">
                  <c:v>42798</c:v>
                </c:pt>
                <c:pt idx="74">
                  <c:v>42891</c:v>
                </c:pt>
                <c:pt idx="75">
                  <c:v>42979</c:v>
                </c:pt>
                <c:pt idx="76">
                  <c:v>43071</c:v>
                </c:pt>
                <c:pt idx="77">
                  <c:v>43163</c:v>
                </c:pt>
                <c:pt idx="78">
                  <c:v>43252</c:v>
                </c:pt>
                <c:pt idx="79">
                  <c:v>43344</c:v>
                </c:pt>
              </c:numCache>
            </c:numRef>
          </c:cat>
          <c:val>
            <c:numRef>
              <c:f>'Tasa seguros previsionales'!$M$11:$M$90</c:f>
              <c:numCache>
                <c:formatCode>0.00%</c:formatCode>
                <c:ptCount val="80"/>
                <c:pt idx="0">
                  <c:v>1.865881948267642E-2</c:v>
                </c:pt>
                <c:pt idx="1">
                  <c:v>1.8623656483789698E-2</c:v>
                </c:pt>
                <c:pt idx="2">
                  <c:v>1.8622778407197758E-2</c:v>
                </c:pt>
                <c:pt idx="3">
                  <c:v>1.8626361523195623E-2</c:v>
                </c:pt>
                <c:pt idx="4">
                  <c:v>1.862520123295331E-2</c:v>
                </c:pt>
                <c:pt idx="5">
                  <c:v>1.8618452917293693E-2</c:v>
                </c:pt>
                <c:pt idx="6">
                  <c:v>1.8723641076950653E-2</c:v>
                </c:pt>
                <c:pt idx="7">
                  <c:v>1.8653204852467763E-2</c:v>
                </c:pt>
                <c:pt idx="8">
                  <c:v>1.8649985307195992E-2</c:v>
                </c:pt>
                <c:pt idx="9">
                  <c:v>1.8650938853002574E-2</c:v>
                </c:pt>
                <c:pt idx="10">
                  <c:v>1.8649556903035922E-2</c:v>
                </c:pt>
                <c:pt idx="11">
                  <c:v>1.9243643870617354E-2</c:v>
                </c:pt>
                <c:pt idx="12">
                  <c:v>1.9241560986443938E-2</c:v>
                </c:pt>
                <c:pt idx="13">
                  <c:v>1.9200473052043077E-2</c:v>
                </c:pt>
                <c:pt idx="14">
                  <c:v>1.9189402084592012E-2</c:v>
                </c:pt>
                <c:pt idx="15">
                  <c:v>1.9198116962624707E-2</c:v>
                </c:pt>
                <c:pt idx="16">
                  <c:v>1.9206224404019607E-2</c:v>
                </c:pt>
                <c:pt idx="17">
                  <c:v>1.5037706391632889E-2</c:v>
                </c:pt>
                <c:pt idx="18">
                  <c:v>1.5034120569028902E-2</c:v>
                </c:pt>
                <c:pt idx="19">
                  <c:v>1.5032582423339177E-2</c:v>
                </c:pt>
                <c:pt idx="20">
                  <c:v>1.5025857377177848E-2</c:v>
                </c:pt>
                <c:pt idx="21">
                  <c:v>1.4283415991562898E-2</c:v>
                </c:pt>
                <c:pt idx="22">
                  <c:v>1.4148591274051908E-2</c:v>
                </c:pt>
                <c:pt idx="23">
                  <c:v>1.4464936320277346E-2</c:v>
                </c:pt>
                <c:pt idx="24">
                  <c:v>1.4478390896067199E-2</c:v>
                </c:pt>
                <c:pt idx="25">
                  <c:v>1.3876735292114438E-2</c:v>
                </c:pt>
                <c:pt idx="26">
                  <c:v>1.3875418525587236E-2</c:v>
                </c:pt>
                <c:pt idx="27">
                  <c:v>1.4276308366299697E-2</c:v>
                </c:pt>
                <c:pt idx="28">
                  <c:v>1.4125639758455389E-2</c:v>
                </c:pt>
                <c:pt idx="29">
                  <c:v>1.412273571620277E-2</c:v>
                </c:pt>
                <c:pt idx="30">
                  <c:v>1.4131003596383781E-2</c:v>
                </c:pt>
                <c:pt idx="31">
                  <c:v>1.4127563047504709E-2</c:v>
                </c:pt>
                <c:pt idx="32">
                  <c:v>1.4124088969442576E-2</c:v>
                </c:pt>
                <c:pt idx="33">
                  <c:v>1.3944620904981775E-2</c:v>
                </c:pt>
                <c:pt idx="34">
                  <c:v>1.3942325016864427E-2</c:v>
                </c:pt>
                <c:pt idx="35">
                  <c:v>1.4165274628525695E-2</c:v>
                </c:pt>
                <c:pt idx="36">
                  <c:v>1.4164592253439036E-2</c:v>
                </c:pt>
                <c:pt idx="37">
                  <c:v>1.416584307876145E-2</c:v>
                </c:pt>
                <c:pt idx="38">
                  <c:v>1.4165531728886174E-2</c:v>
                </c:pt>
                <c:pt idx="39">
                  <c:v>1.4164278001495435E-2</c:v>
                </c:pt>
                <c:pt idx="40">
                  <c:v>1.4155401890299823E-2</c:v>
                </c:pt>
                <c:pt idx="41">
                  <c:v>1.4156024244551679E-2</c:v>
                </c:pt>
                <c:pt idx="42">
                  <c:v>1.4077587901870851E-2</c:v>
                </c:pt>
                <c:pt idx="43">
                  <c:v>1.406751349570436E-2</c:v>
                </c:pt>
                <c:pt idx="44">
                  <c:v>1.4071140713077052E-2</c:v>
                </c:pt>
                <c:pt idx="45">
                  <c:v>1.4068839588105101E-2</c:v>
                </c:pt>
                <c:pt idx="46">
                  <c:v>1.4069720239265915E-2</c:v>
                </c:pt>
                <c:pt idx="47">
                  <c:v>1.433522949426386E-2</c:v>
                </c:pt>
                <c:pt idx="48">
                  <c:v>1.4972908740380521E-2</c:v>
                </c:pt>
                <c:pt idx="49">
                  <c:v>1.6103452913830568E-2</c:v>
                </c:pt>
                <c:pt idx="50">
                  <c:v>1.6336565141093509E-2</c:v>
                </c:pt>
                <c:pt idx="51">
                  <c:v>1.6238461572801163E-2</c:v>
                </c:pt>
                <c:pt idx="52">
                  <c:v>1.6237405129821997E-2</c:v>
                </c:pt>
                <c:pt idx="53">
                  <c:v>1.6681704520910171E-2</c:v>
                </c:pt>
                <c:pt idx="54">
                  <c:v>1.7228622723802448E-2</c:v>
                </c:pt>
                <c:pt idx="55">
                  <c:v>1.722922405689023E-2</c:v>
                </c:pt>
                <c:pt idx="56">
                  <c:v>1.7219468678299127E-2</c:v>
                </c:pt>
                <c:pt idx="57">
                  <c:v>1.7195728315674005E-2</c:v>
                </c:pt>
                <c:pt idx="58">
                  <c:v>1.7192157045498979E-2</c:v>
                </c:pt>
                <c:pt idx="59">
                  <c:v>1.7190179753207632E-2</c:v>
                </c:pt>
                <c:pt idx="60">
                  <c:v>1.7180314485285657E-2</c:v>
                </c:pt>
                <c:pt idx="61">
                  <c:v>1.7860956024133876E-2</c:v>
                </c:pt>
                <c:pt idx="62">
                  <c:v>1.7858055762541153E-2</c:v>
                </c:pt>
                <c:pt idx="63">
                  <c:v>1.7859779561972395E-2</c:v>
                </c:pt>
                <c:pt idx="64">
                  <c:v>1.7857494888753236E-2</c:v>
                </c:pt>
                <c:pt idx="65">
                  <c:v>1.7453339609918204E-2</c:v>
                </c:pt>
                <c:pt idx="66">
                  <c:v>1.7446733945987839E-2</c:v>
                </c:pt>
                <c:pt idx="67">
                  <c:v>1.7435652603758126E-2</c:v>
                </c:pt>
                <c:pt idx="68">
                  <c:v>1.7433097772836529E-2</c:v>
                </c:pt>
                <c:pt idx="69">
                  <c:v>1.8055844734630198E-2</c:v>
                </c:pt>
                <c:pt idx="70">
                  <c:v>1.8053711349203319E-2</c:v>
                </c:pt>
                <c:pt idx="71">
                  <c:v>1.8297010736893129E-2</c:v>
                </c:pt>
                <c:pt idx="72">
                  <c:v>1.8292160408220879E-2</c:v>
                </c:pt>
                <c:pt idx="73">
                  <c:v>1.8474174194628379E-2</c:v>
                </c:pt>
                <c:pt idx="74">
                  <c:v>1.8472873133997769E-2</c:v>
                </c:pt>
                <c:pt idx="75">
                  <c:v>1.8473261219419182E-2</c:v>
                </c:pt>
                <c:pt idx="76">
                  <c:v>1.8472400637287795E-2</c:v>
                </c:pt>
                <c:pt idx="77">
                  <c:v>1.9007230098300527E-2</c:v>
                </c:pt>
                <c:pt idx="78">
                  <c:v>1.9007392771522781E-2</c:v>
                </c:pt>
                <c:pt idx="79">
                  <c:v>1.9005437144574425E-2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5-4326-9C61-26A13BE1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12128"/>
        <c:axId val="185812520"/>
      </c:lineChart>
      <c:dateAx>
        <c:axId val="185812128"/>
        <c:scaling>
          <c:orientation val="minMax"/>
          <c:max val="43344"/>
          <c:min val="36039"/>
        </c:scaling>
        <c:delete val="0"/>
        <c:axPos val="b"/>
        <c:numFmt formatCode="yyyy\-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100"/>
            </a:pPr>
            <a:endParaRPr lang="es-CO"/>
          </a:p>
        </c:txPr>
        <c:crossAx val="185812520"/>
        <c:crosses val="autoZero"/>
        <c:auto val="0"/>
        <c:lblOffset val="100"/>
        <c:baseTimeUnit val="months"/>
        <c:majorUnit val="12"/>
        <c:majorTimeUnit val="months"/>
      </c:dateAx>
      <c:valAx>
        <c:axId val="185812520"/>
        <c:scaling>
          <c:orientation val="minMax"/>
          <c:min val="1.3000000000000041E-2"/>
        </c:scaling>
        <c:delete val="0"/>
        <c:axPos val="l"/>
        <c:majorGridlines>
          <c:spPr>
            <a:ln>
              <a:solidFill>
                <a:prstClr val="white">
                  <a:lumMod val="75000"/>
                </a:prstClr>
              </a:solidFill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prstClr val="white">
                <a:lumMod val="75000"/>
              </a:prstClr>
            </a:solidFill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5812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 pitchFamily="34" charset="0"/>
          <a:ea typeface="Calibri"/>
          <a:cs typeface="Arial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1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1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chart" Target="../charts/chart8.xml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1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1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hyperlink" Target="#&#205;ndice!A1"/><Relationship Id="rId1" Type="http://schemas.openxmlformats.org/officeDocument/2006/relationships/image" Target="../media/image1.jpeg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chart" Target="../charts/chart7.xm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1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1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15240</xdr:rowOff>
    </xdr:from>
    <xdr:to>
      <xdr:col>8</xdr:col>
      <xdr:colOff>487680</xdr:colOff>
      <xdr:row>5</xdr:row>
      <xdr:rowOff>129540</xdr:rowOff>
    </xdr:to>
    <xdr:pic>
      <xdr:nvPicPr>
        <xdr:cNvPr id="2" name="Picture 5" descr="seguridadsocia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" y="15240"/>
          <a:ext cx="705612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56589</xdr:colOff>
      <xdr:row>2</xdr:row>
      <xdr:rowOff>62754</xdr:rowOff>
    </xdr:from>
    <xdr:to>
      <xdr:col>3</xdr:col>
      <xdr:colOff>506505</xdr:colOff>
      <xdr:row>6</xdr:row>
      <xdr:rowOff>109820</xdr:rowOff>
    </xdr:to>
    <xdr:pic>
      <xdr:nvPicPr>
        <xdr:cNvPr id="11588" name="Picture 3" descr="seguridadsocial">
          <a:extLst>
            <a:ext uri="{FF2B5EF4-FFF2-40B4-BE49-F238E27FC236}">
              <a16:creationId xmlns:a16="http://schemas.microsoft.com/office/drawing/2014/main" id="{00000000-0008-0000-0800-0000442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89" y="405654"/>
          <a:ext cx="3859866" cy="7328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110</xdr:col>
      <xdr:colOff>381000</xdr:colOff>
      <xdr:row>6</xdr:row>
      <xdr:rowOff>440532</xdr:rowOff>
    </xdr:from>
    <xdr:to>
      <xdr:col>111</xdr:col>
      <xdr:colOff>728209</xdr:colOff>
      <xdr:row>9</xdr:row>
      <xdr:rowOff>156323</xdr:rowOff>
    </xdr:to>
    <xdr:sp macro="" textlink="">
      <xdr:nvSpPr>
        <xdr:cNvPr id="5" name="4 Llamada de flecha a l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478375" y="1440657"/>
          <a:ext cx="1109209" cy="549229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923925</xdr:colOff>
      <xdr:row>3</xdr:row>
      <xdr:rowOff>104775</xdr:rowOff>
    </xdr:to>
    <xdr:pic>
      <xdr:nvPicPr>
        <xdr:cNvPr id="837849" name="Picture 2" descr="seguridadsocial">
          <a:extLst>
            <a:ext uri="{FF2B5EF4-FFF2-40B4-BE49-F238E27FC236}">
              <a16:creationId xmlns:a16="http://schemas.microsoft.com/office/drawing/2014/main" id="{00000000-0008-0000-0900-0000D9C80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1719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571500</xdr:colOff>
      <xdr:row>5</xdr:row>
      <xdr:rowOff>134470</xdr:rowOff>
    </xdr:from>
    <xdr:to>
      <xdr:col>11</xdr:col>
      <xdr:colOff>972672</xdr:colOff>
      <xdr:row>8</xdr:row>
      <xdr:rowOff>44822</xdr:rowOff>
    </xdr:to>
    <xdr:sp macro="" textlink="">
      <xdr:nvSpPr>
        <xdr:cNvPr id="4" name="3 Llamada de flecha a l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0623176" y="918882"/>
          <a:ext cx="1174378" cy="571499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19049</xdr:rowOff>
    </xdr:from>
    <xdr:to>
      <xdr:col>4</xdr:col>
      <xdr:colOff>354534</xdr:colOff>
      <xdr:row>3</xdr:row>
      <xdr:rowOff>123265</xdr:rowOff>
    </xdr:to>
    <xdr:pic>
      <xdr:nvPicPr>
        <xdr:cNvPr id="10793" name="Picture 2" descr="seguridadsocial">
          <a:extLst>
            <a:ext uri="{FF2B5EF4-FFF2-40B4-BE49-F238E27FC236}">
              <a16:creationId xmlns:a16="http://schemas.microsoft.com/office/drawing/2014/main" id="{00000000-0008-0000-0E00-000029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49" y="19049"/>
          <a:ext cx="4167897" cy="5748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399407</xdr:colOff>
      <xdr:row>90</xdr:row>
      <xdr:rowOff>348339</xdr:rowOff>
    </xdr:from>
    <xdr:to>
      <xdr:col>12</xdr:col>
      <xdr:colOff>336176</xdr:colOff>
      <xdr:row>120</xdr:row>
      <xdr:rowOff>131110</xdr:rowOff>
    </xdr:to>
    <xdr:graphicFrame macro="">
      <xdr:nvGraphicFramePr>
        <xdr:cNvPr id="10794" name="3 Gráfico">
          <a:extLst>
            <a:ext uri="{FF2B5EF4-FFF2-40B4-BE49-F238E27FC236}">
              <a16:creationId xmlns:a16="http://schemas.microsoft.com/office/drawing/2014/main" id="{00000000-0008-0000-0E00-00002A2A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750793</xdr:colOff>
      <xdr:row>5</xdr:row>
      <xdr:rowOff>145676</xdr:rowOff>
    </xdr:from>
    <xdr:to>
      <xdr:col>12</xdr:col>
      <xdr:colOff>1284194</xdr:colOff>
      <xdr:row>8</xdr:row>
      <xdr:rowOff>53788</xdr:rowOff>
    </xdr:to>
    <xdr:sp macro="" textlink="">
      <xdr:nvSpPr>
        <xdr:cNvPr id="4" name="3 Llamada de flecha a la izquierd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10208558" y="930088"/>
          <a:ext cx="1295401" cy="569259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0.90161</cdr:x>
      <cdr:y>0.79631</cdr:y>
    </cdr:from>
    <cdr:to>
      <cdr:x>1</cdr:x>
      <cdr:y>1</cdr:y>
    </cdr:to>
    <cdr:sp macro="" textlink="">
      <cdr:nvSpPr>
        <cdr:cNvPr id="2" name="1 CuadroTexto">
          <a:extLst xmlns:a="http://schemas.openxmlformats.org/drawingml/2006/main">
            <a:ext uri="{FF2B5EF4-FFF2-40B4-BE49-F238E27FC236}">
              <a16:creationId xmlns:a16="http://schemas.microsoft.com/office/drawing/2014/main" id="{8DC4A849-E2EC-4998-9C29-5453F408090C}"/>
            </a:ext>
          </a:extLst>
        </cdr:cNvPr>
        <cdr:cNvSpPr txBox="1"/>
      </cdr:nvSpPr>
      <cdr:spPr>
        <a:xfrm xmlns:a="http://schemas.openxmlformats.org/drawingml/2006/main">
          <a:off x="8699769" y="359613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CO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257734</xdr:colOff>
      <xdr:row>1</xdr:row>
      <xdr:rowOff>0</xdr:rowOff>
    </xdr:from>
    <xdr:to>
      <xdr:col>17</xdr:col>
      <xdr:colOff>82923</xdr:colOff>
      <xdr:row>2</xdr:row>
      <xdr:rowOff>231400</xdr:rowOff>
    </xdr:to>
    <xdr:sp macro="" textlink="">
      <xdr:nvSpPr>
        <xdr:cNvPr id="3" name="2 Llamada de flecha a l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15419293" y="156882"/>
          <a:ext cx="2873189" cy="388283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</xdr:colOff>
      <xdr:row>0</xdr:row>
      <xdr:rowOff>53789</xdr:rowOff>
    </xdr:from>
    <xdr:to>
      <xdr:col>5</xdr:col>
      <xdr:colOff>189379</xdr:colOff>
      <xdr:row>4</xdr:row>
      <xdr:rowOff>1682</xdr:rowOff>
    </xdr:to>
    <xdr:pic>
      <xdr:nvPicPr>
        <xdr:cNvPr id="921794" name="Picture 3" descr="seguridadsocial">
          <a:extLst>
            <a:ext uri="{FF2B5EF4-FFF2-40B4-BE49-F238E27FC236}">
              <a16:creationId xmlns:a16="http://schemas.microsoft.com/office/drawing/2014/main" id="{00000000-0008-0000-0B00-0000C2100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29" y="53789"/>
          <a:ext cx="4304179" cy="615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437029</xdr:colOff>
      <xdr:row>5</xdr:row>
      <xdr:rowOff>201706</xdr:rowOff>
    </xdr:from>
    <xdr:to>
      <xdr:col>13</xdr:col>
      <xdr:colOff>1080246</xdr:colOff>
      <xdr:row>7</xdr:row>
      <xdr:rowOff>8964</xdr:rowOff>
    </xdr:to>
    <xdr:sp macro="" textlink="">
      <xdr:nvSpPr>
        <xdr:cNvPr id="3" name="2 Llamada de flecha a l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11441205" y="1243853"/>
          <a:ext cx="1405217" cy="591670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691964</xdr:colOff>
      <xdr:row>3</xdr:row>
      <xdr:rowOff>104775</xdr:rowOff>
    </xdr:to>
    <xdr:pic>
      <xdr:nvPicPr>
        <xdr:cNvPr id="851159" name="Picture 2" descr="seguridadsocial">
          <a:extLst>
            <a:ext uri="{FF2B5EF4-FFF2-40B4-BE49-F238E27FC236}">
              <a16:creationId xmlns:a16="http://schemas.microsoft.com/office/drawing/2014/main" id="{00000000-0008-0000-0F00-0000D7FC0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1719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44823</xdr:colOff>
      <xdr:row>4</xdr:row>
      <xdr:rowOff>82475</xdr:rowOff>
    </xdr:from>
    <xdr:to>
      <xdr:col>9</xdr:col>
      <xdr:colOff>1337983</xdr:colOff>
      <xdr:row>8</xdr:row>
      <xdr:rowOff>31375</xdr:rowOff>
    </xdr:to>
    <xdr:sp macro="" textlink="">
      <xdr:nvSpPr>
        <xdr:cNvPr id="3" name="2 Llamada de flecha a l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9009529" y="1046181"/>
          <a:ext cx="1293160" cy="576429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942975</xdr:colOff>
      <xdr:row>3</xdr:row>
      <xdr:rowOff>104775</xdr:rowOff>
    </xdr:to>
    <xdr:pic>
      <xdr:nvPicPr>
        <xdr:cNvPr id="966853" name="Picture 2" descr="seguridadsocial">
          <a:extLst>
            <a:ext uri="{FF2B5EF4-FFF2-40B4-BE49-F238E27FC236}">
              <a16:creationId xmlns:a16="http://schemas.microsoft.com/office/drawing/2014/main" id="{00000000-0008-0000-0A00-0000C5C00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23862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546847</xdr:colOff>
      <xdr:row>3</xdr:row>
      <xdr:rowOff>188260</xdr:rowOff>
    </xdr:from>
    <xdr:to>
      <xdr:col>7</xdr:col>
      <xdr:colOff>507403</xdr:colOff>
      <xdr:row>6</xdr:row>
      <xdr:rowOff>190051</xdr:rowOff>
    </xdr:to>
    <xdr:sp macro="" textlink="">
      <xdr:nvSpPr>
        <xdr:cNvPr id="2" name="1 Llamada de flecha a l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9126071" y="753036"/>
          <a:ext cx="1538344" cy="593462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96371</xdr:rowOff>
    </xdr:from>
    <xdr:to>
      <xdr:col>3</xdr:col>
      <xdr:colOff>828586</xdr:colOff>
      <xdr:row>6</xdr:row>
      <xdr:rowOff>30817</xdr:rowOff>
    </xdr:to>
    <xdr:pic>
      <xdr:nvPicPr>
        <xdr:cNvPr id="735725" name="Picture 5" descr="seguridadsocial">
          <a:extLst>
            <a:ext uri="{FF2B5EF4-FFF2-40B4-BE49-F238E27FC236}">
              <a16:creationId xmlns:a16="http://schemas.microsoft.com/office/drawing/2014/main" id="{00000000-0008-0000-0100-0000ED39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37030"/>
          <a:ext cx="4297056" cy="615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804334</xdr:colOff>
      <xdr:row>43</xdr:row>
      <xdr:rowOff>120385</xdr:rowOff>
    </xdr:from>
    <xdr:to>
      <xdr:col>11</xdr:col>
      <xdr:colOff>402166</xdr:colOff>
      <xdr:row>63</xdr:row>
      <xdr:rowOff>62753</xdr:rowOff>
    </xdr:to>
    <xdr:graphicFrame macro="">
      <xdr:nvGraphicFramePr>
        <xdr:cNvPr id="735726" name="2 Gráfico">
          <a:extLst>
            <a:ext uri="{FF2B5EF4-FFF2-40B4-BE49-F238E27FC236}">
              <a16:creationId xmlns:a16="http://schemas.microsoft.com/office/drawing/2014/main" id="{00000000-0008-0000-0100-0000EE39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497542</xdr:colOff>
      <xdr:row>7</xdr:row>
      <xdr:rowOff>40338</xdr:rowOff>
    </xdr:from>
    <xdr:to>
      <xdr:col>21</xdr:col>
      <xdr:colOff>907675</xdr:colOff>
      <xdr:row>10</xdr:row>
      <xdr:rowOff>76197</xdr:rowOff>
    </xdr:to>
    <xdr:sp macro="" textlink="">
      <xdr:nvSpPr>
        <xdr:cNvPr id="4" name="3 Llamada de flecha a la izquierd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3978218" y="1329014"/>
          <a:ext cx="1340222" cy="562536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  <xdr:twoCellAnchor>
    <xdr:from>
      <xdr:col>11</xdr:col>
      <xdr:colOff>470644</xdr:colOff>
      <xdr:row>43</xdr:row>
      <xdr:rowOff>123264</xdr:rowOff>
    </xdr:from>
    <xdr:to>
      <xdr:col>22</xdr:col>
      <xdr:colOff>10583</xdr:colOff>
      <xdr:row>63</xdr:row>
      <xdr:rowOff>65632</xdr:rowOff>
    </xdr:to>
    <xdr:graphicFrame macro="">
      <xdr:nvGraphicFramePr>
        <xdr:cNvPr id="5" name="2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3070411</xdr:colOff>
      <xdr:row>3</xdr:row>
      <xdr:rowOff>116777</xdr:rowOff>
    </xdr:to>
    <xdr:pic>
      <xdr:nvPicPr>
        <xdr:cNvPr id="2" name="Picture 5" descr="seguridadsocial">
          <a:extLst>
            <a:ext uri="{FF2B5EF4-FFF2-40B4-BE49-F238E27FC236}">
              <a16:creationId xmlns:a16="http://schemas.microsoft.com/office/drawing/2014/main" id="{87790B5D-5E3A-48E1-B889-D050FE49B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442011" cy="6025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22412</xdr:colOff>
      <xdr:row>111</xdr:row>
      <xdr:rowOff>22410</xdr:rowOff>
    </xdr:from>
    <xdr:to>
      <xdr:col>6</xdr:col>
      <xdr:colOff>649942</xdr:colOff>
      <xdr:row>128</xdr:row>
      <xdr:rowOff>100851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84037724-87A0-4563-A45B-B61D6495A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28</xdr:row>
      <xdr:rowOff>0</xdr:rowOff>
    </xdr:from>
    <xdr:to>
      <xdr:col>6</xdr:col>
      <xdr:colOff>171450</xdr:colOff>
      <xdr:row>28</xdr:row>
      <xdr:rowOff>0</xdr:rowOff>
    </xdr:to>
    <xdr:graphicFrame macro="">
      <xdr:nvGraphicFramePr>
        <xdr:cNvPr id="2736" name="Chart 4">
          <a:extLst>
            <a:ext uri="{FF2B5EF4-FFF2-40B4-BE49-F238E27FC236}">
              <a16:creationId xmlns:a16="http://schemas.microsoft.com/office/drawing/2014/main" id="{00000000-0008-0000-0300-0000B00A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0</xdr:row>
      <xdr:rowOff>19049</xdr:rowOff>
    </xdr:from>
    <xdr:to>
      <xdr:col>2</xdr:col>
      <xdr:colOff>173853</xdr:colOff>
      <xdr:row>4</xdr:row>
      <xdr:rowOff>40821</xdr:rowOff>
    </xdr:to>
    <xdr:pic>
      <xdr:nvPicPr>
        <xdr:cNvPr id="2737" name="Picture 5" descr="seguridadsocial">
          <a:extLst>
            <a:ext uri="{FF2B5EF4-FFF2-40B4-BE49-F238E27FC236}">
              <a16:creationId xmlns:a16="http://schemas.microsoft.com/office/drawing/2014/main" id="{00000000-0008-0000-03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19049"/>
          <a:ext cx="4724402" cy="6749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35858</xdr:rowOff>
    </xdr:from>
    <xdr:to>
      <xdr:col>3</xdr:col>
      <xdr:colOff>226359</xdr:colOff>
      <xdr:row>6</xdr:row>
      <xdr:rowOff>56260</xdr:rowOff>
    </xdr:to>
    <xdr:pic>
      <xdr:nvPicPr>
        <xdr:cNvPr id="2" name="Picture 5" descr="seguridadsocial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76517"/>
          <a:ext cx="3922059" cy="701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22</xdr:col>
      <xdr:colOff>1</xdr:colOff>
      <xdr:row>7</xdr:row>
      <xdr:rowOff>105323</xdr:rowOff>
    </xdr:from>
    <xdr:to>
      <xdr:col>30</xdr:col>
      <xdr:colOff>304805</xdr:colOff>
      <xdr:row>10</xdr:row>
      <xdr:rowOff>177041</xdr:rowOff>
    </xdr:to>
    <xdr:sp macro="" textlink="">
      <xdr:nvSpPr>
        <xdr:cNvPr id="3" name="2 Llamada de flecha a l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4052177" y="1393999"/>
          <a:ext cx="1066804" cy="542366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  <xdr:twoCellAnchor>
    <xdr:from>
      <xdr:col>22</xdr:col>
      <xdr:colOff>481853</xdr:colOff>
      <xdr:row>14</xdr:row>
      <xdr:rowOff>100853</xdr:rowOff>
    </xdr:from>
    <xdr:to>
      <xdr:col>28</xdr:col>
      <xdr:colOff>481853</xdr:colOff>
      <xdr:row>30</xdr:row>
      <xdr:rowOff>100852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470647</xdr:colOff>
      <xdr:row>31</xdr:row>
      <xdr:rowOff>78441</xdr:rowOff>
    </xdr:from>
    <xdr:to>
      <xdr:col>28</xdr:col>
      <xdr:colOff>470647</xdr:colOff>
      <xdr:row>47</xdr:row>
      <xdr:rowOff>145676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5</xdr:col>
      <xdr:colOff>52704</xdr:colOff>
      <xdr:row>3</xdr:row>
      <xdr:rowOff>100853</xdr:rowOff>
    </xdr:to>
    <xdr:pic>
      <xdr:nvPicPr>
        <xdr:cNvPr id="13829" name="Picture 1" descr="seguridadsocial">
          <a:extLst>
            <a:ext uri="{FF2B5EF4-FFF2-40B4-BE49-F238E27FC236}">
              <a16:creationId xmlns:a16="http://schemas.microsoft.com/office/drawing/2014/main" id="{00000000-0008-0000-0600-0000053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9525"/>
          <a:ext cx="4072114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340373</xdr:colOff>
      <xdr:row>247</xdr:row>
      <xdr:rowOff>81943</xdr:rowOff>
    </xdr:from>
    <xdr:to>
      <xdr:col>25</xdr:col>
      <xdr:colOff>11905</xdr:colOff>
      <xdr:row>277</xdr:row>
      <xdr:rowOff>23812</xdr:rowOff>
    </xdr:to>
    <xdr:graphicFrame macro="">
      <xdr:nvGraphicFramePr>
        <xdr:cNvPr id="13830" name="2 Gráfico">
          <a:extLst>
            <a:ext uri="{FF2B5EF4-FFF2-40B4-BE49-F238E27FC236}">
              <a16:creationId xmlns:a16="http://schemas.microsoft.com/office/drawing/2014/main" id="{00000000-0008-0000-0600-0000063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44824</xdr:colOff>
      <xdr:row>5</xdr:row>
      <xdr:rowOff>22414</xdr:rowOff>
    </xdr:from>
    <xdr:to>
      <xdr:col>24</xdr:col>
      <xdr:colOff>1221441</xdr:colOff>
      <xdr:row>7</xdr:row>
      <xdr:rowOff>76202</xdr:rowOff>
    </xdr:to>
    <xdr:sp macro="" textlink="">
      <xdr:nvSpPr>
        <xdr:cNvPr id="4" name="3 Llamada de flecha a la izquierd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9827559" y="806826"/>
          <a:ext cx="1176617" cy="558052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4939</xdr:colOff>
      <xdr:row>3</xdr:row>
      <xdr:rowOff>76200</xdr:rowOff>
    </xdr:to>
    <xdr:pic>
      <xdr:nvPicPr>
        <xdr:cNvPr id="3" name="Picture 1" descr="seguridadsocial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500864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649940</xdr:colOff>
      <xdr:row>6</xdr:row>
      <xdr:rowOff>333934</xdr:rowOff>
    </xdr:from>
    <xdr:to>
      <xdr:col>19</xdr:col>
      <xdr:colOff>315445</xdr:colOff>
      <xdr:row>10</xdr:row>
      <xdr:rowOff>7845</xdr:rowOff>
    </xdr:to>
    <xdr:sp macro="" textlink="">
      <xdr:nvSpPr>
        <xdr:cNvPr id="4" name="3 Llamada de flecha a l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3603940" y="1364875"/>
          <a:ext cx="1189505" cy="559176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5802</xdr:colOff>
      <xdr:row>3</xdr:row>
      <xdr:rowOff>115907</xdr:rowOff>
    </xdr:to>
    <xdr:pic>
      <xdr:nvPicPr>
        <xdr:cNvPr id="914635" name="Picture 2" descr="seguridadsocial">
          <a:extLst>
            <a:ext uri="{FF2B5EF4-FFF2-40B4-BE49-F238E27FC236}">
              <a16:creationId xmlns:a16="http://schemas.microsoft.com/office/drawing/2014/main" id="{00000000-0008-0000-0D00-0000CBF40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15290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595312</xdr:colOff>
      <xdr:row>8</xdr:row>
      <xdr:rowOff>37567</xdr:rowOff>
    </xdr:from>
    <xdr:to>
      <xdr:col>12</xdr:col>
      <xdr:colOff>610622</xdr:colOff>
      <xdr:row>11</xdr:row>
      <xdr:rowOff>115166</xdr:rowOff>
    </xdr:to>
    <xdr:sp macro="" textlink="">
      <xdr:nvSpPr>
        <xdr:cNvPr id="4" name="3 Llamada de flecha a l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4478000" y="1561567"/>
          <a:ext cx="1229747" cy="577662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108697</xdr:rowOff>
    </xdr:from>
    <xdr:to>
      <xdr:col>3</xdr:col>
      <xdr:colOff>569259</xdr:colOff>
      <xdr:row>4</xdr:row>
      <xdr:rowOff>56590</xdr:rowOff>
    </xdr:to>
    <xdr:pic>
      <xdr:nvPicPr>
        <xdr:cNvPr id="12611" name="Picture 1" descr="seguridadsocial">
          <a:extLst>
            <a:ext uri="{FF2B5EF4-FFF2-40B4-BE49-F238E27FC236}">
              <a16:creationId xmlns:a16="http://schemas.microsoft.com/office/drawing/2014/main" id="{00000000-0008-0000-0700-000043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8697"/>
          <a:ext cx="4177553" cy="5754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237</xdr:col>
      <xdr:colOff>280147</xdr:colOff>
      <xdr:row>6</xdr:row>
      <xdr:rowOff>132221</xdr:rowOff>
    </xdr:from>
    <xdr:to>
      <xdr:col>238</xdr:col>
      <xdr:colOff>739590</xdr:colOff>
      <xdr:row>9</xdr:row>
      <xdr:rowOff>33609</xdr:rowOff>
    </xdr:to>
    <xdr:sp macro="" textlink="">
      <xdr:nvSpPr>
        <xdr:cNvPr id="4" name="3 Llamada de flecha a l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2954000" y="1073515"/>
          <a:ext cx="1221443" cy="584947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espinosa.DOMFASECOLDA/Documents/Informe%20Seguridad%20Social/2015/Informe%20Septiembre/09%20Informe%20de%20seguridad%20Social%20-%20%20Septiembre%202015%20v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aitan/OneDrive%20-%20INVERFAS%20S%20A/SEGURIDAD%20SOCIAL/Informe%20Seguridad%20Social/Informe%20seguridad%20social%202017/junio/Informe%20de%20Seguridad%20Social%20-%20junio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Primas RV y SP x Cñía"/>
      <sheetName val="Siniestros SP x Cñía"/>
      <sheetName val="P&amp;G Hístorico RV y SP"/>
      <sheetName val="Reservas RV y SP"/>
      <sheetName val="Pensionados RAIS"/>
      <sheetName val="Pensionados RAIS por Género"/>
      <sheetName val="Detalle Pensionados RV"/>
      <sheetName val="Afiliados y Cotizantes RAIS"/>
      <sheetName val="Afiliados Prima Media"/>
      <sheetName val="Tasa seguros previsionales"/>
      <sheetName val="Valor Fondos"/>
      <sheetName val="Valor Multifondos RAIS"/>
      <sheetName val="Formato de Control Mensual"/>
      <sheetName val="Aseguradoras Previsional"/>
      <sheetName val="SM-IPC-PTF"/>
      <sheetName val="Anexo 1"/>
    </sheetNames>
    <sheetDataSet>
      <sheetData sheetId="0"/>
      <sheetData sheetId="1">
        <row r="23">
          <cell r="B23">
            <v>82897236.579999998</v>
          </cell>
          <cell r="C23">
            <v>111144861.66</v>
          </cell>
          <cell r="D23">
            <v>143240527.23000002</v>
          </cell>
          <cell r="E23">
            <v>196772446.22999999</v>
          </cell>
          <cell r="F23">
            <v>160644738.84999999</v>
          </cell>
          <cell r="G23">
            <v>152479812.21000001</v>
          </cell>
          <cell r="H23">
            <v>173164535.40000001</v>
          </cell>
          <cell r="I23">
            <v>254755914.38999999</v>
          </cell>
          <cell r="J23">
            <v>751169490.93999994</v>
          </cell>
          <cell r="K23">
            <v>968285003.53999984</v>
          </cell>
          <cell r="L23">
            <v>694810401.07000005</v>
          </cell>
          <cell r="M23">
            <v>696761831.33000004</v>
          </cell>
          <cell r="N23">
            <v>758181650</v>
          </cell>
        </row>
      </sheetData>
      <sheetData sheetId="2">
        <row r="107">
          <cell r="C107">
            <v>2000</v>
          </cell>
          <cell r="D107">
            <v>2001</v>
          </cell>
          <cell r="E107">
            <v>2002</v>
          </cell>
          <cell r="F107">
            <v>2003</v>
          </cell>
          <cell r="G107">
            <v>2004</v>
          </cell>
          <cell r="H107">
            <v>2005</v>
          </cell>
          <cell r="I107">
            <v>2006</v>
          </cell>
          <cell r="J107">
            <v>2007</v>
          </cell>
          <cell r="K107">
            <v>2008</v>
          </cell>
          <cell r="L107">
            <v>2009</v>
          </cell>
          <cell r="M107">
            <v>2010</v>
          </cell>
          <cell r="N107">
            <v>2011</v>
          </cell>
          <cell r="O107">
            <v>41122</v>
          </cell>
        </row>
        <row r="108">
          <cell r="B108" t="str">
            <v>Siniestros Seguro Previsional</v>
          </cell>
          <cell r="C108">
            <v>101295.20594</v>
          </cell>
          <cell r="D108">
            <v>183677.61379</v>
          </cell>
          <cell r="E108">
            <v>245776.05563999998</v>
          </cell>
          <cell r="F108">
            <v>231041.29801</v>
          </cell>
          <cell r="G108">
            <v>231082.45971</v>
          </cell>
          <cell r="H108">
            <v>269971.05843999999</v>
          </cell>
          <cell r="I108">
            <v>360719.53675000003</v>
          </cell>
          <cell r="J108">
            <v>445267.61780000001</v>
          </cell>
          <cell r="K108">
            <v>507826.98334999999</v>
          </cell>
          <cell r="L108">
            <v>689393.11698000005</v>
          </cell>
          <cell r="M108">
            <v>787968.07930999994</v>
          </cell>
          <cell r="N108">
            <v>758003.63830999995</v>
          </cell>
          <cell r="O108">
            <v>973535.84892999998</v>
          </cell>
        </row>
        <row r="109">
          <cell r="B109" t="str">
            <v>Primas Rentas Vitalicias</v>
          </cell>
          <cell r="C109">
            <v>82897.236579999997</v>
          </cell>
          <cell r="D109">
            <v>111144.86166</v>
          </cell>
          <cell r="E109">
            <v>143240.52723000001</v>
          </cell>
          <cell r="F109">
            <v>196772.44623</v>
          </cell>
          <cell r="G109">
            <v>160644.73884999999</v>
          </cell>
          <cell r="H109">
            <v>152479.81221</v>
          </cell>
          <cell r="I109">
            <v>173164.53539999999</v>
          </cell>
          <cell r="J109">
            <v>254755.91438999999</v>
          </cell>
          <cell r="K109">
            <v>751169.49093999993</v>
          </cell>
          <cell r="L109">
            <v>968285.00353999983</v>
          </cell>
          <cell r="M109">
            <v>694810.40107000002</v>
          </cell>
          <cell r="N109">
            <v>696761.83133000007</v>
          </cell>
          <cell r="O109">
            <v>758181.65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Primas RV y SP x Cñía"/>
      <sheetName val="Siniestros SP x Cñía"/>
      <sheetName val="P&amp;G Hístorico RV y SP"/>
      <sheetName val="Reservas RV y SP"/>
      <sheetName val="Pensionados RAIS por Género"/>
      <sheetName val="Pensionados RAIS"/>
      <sheetName val="Afiliados y Cotizantes RAIS"/>
      <sheetName val="Afiliados Prima Media"/>
      <sheetName val="Valor Fondos"/>
      <sheetName val="Valor Multifondos RAIS"/>
      <sheetName val="Formato de Control Mensual"/>
      <sheetName val="Aseguradoras Previsional"/>
      <sheetName val="Detalle Pensionados RV"/>
      <sheetName val="Tasa seguros previsionales"/>
      <sheetName val="SM-IPC-PTF"/>
      <sheetName val="Anexo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98">
          <cell r="B98">
            <v>81257028.664157733</v>
          </cell>
          <cell r="C98">
            <v>66580163.018821336</v>
          </cell>
          <cell r="E98">
            <v>25191756.679185346</v>
          </cell>
          <cell r="G98">
            <v>10656688.510027969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85">
          <cell r="D85">
            <v>1.8100000000000002E-2</v>
          </cell>
          <cell r="E85">
            <v>1.9E-2</v>
          </cell>
          <cell r="G85">
            <v>1.01E-2</v>
          </cell>
        </row>
      </sheetData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3" displayName="Tabla13" ref="A30:V40" totalsRowShown="0" headerRowDxfId="25" dataDxfId="23" headerRowBorderDxfId="24" tableBorderDxfId="22" totalsRowBorderDxfId="21">
  <tableColumns count="22">
    <tableColumn id="1" xr3:uid="{00000000-0010-0000-0000-000001000000}" name="RESERVA DE AVISADOS" dataDxfId="20"/>
    <tableColumn id="2" xr3:uid="{00000000-0010-0000-0000-000002000000}" name="1999" dataDxfId="19"/>
    <tableColumn id="3" xr3:uid="{00000000-0010-0000-0000-000003000000}" name="2000" dataDxfId="18"/>
    <tableColumn id="4" xr3:uid="{00000000-0010-0000-0000-000004000000}" name="2001" dataDxfId="17"/>
    <tableColumn id="5" xr3:uid="{00000000-0010-0000-0000-000005000000}" name="2002" dataDxfId="16"/>
    <tableColumn id="6" xr3:uid="{00000000-0010-0000-0000-000006000000}" name="2003" dataDxfId="15"/>
    <tableColumn id="7" xr3:uid="{00000000-0010-0000-0000-000007000000}" name="2004" dataDxfId="14"/>
    <tableColumn id="8" xr3:uid="{00000000-0010-0000-0000-000008000000}" name="2005" dataDxfId="13"/>
    <tableColumn id="9" xr3:uid="{00000000-0010-0000-0000-000009000000}" name="2006" dataDxfId="12"/>
    <tableColumn id="10" xr3:uid="{00000000-0010-0000-0000-00000A000000}" name="2007" dataDxfId="11"/>
    <tableColumn id="11" xr3:uid="{00000000-0010-0000-0000-00000B000000}" name="2008" dataDxfId="10"/>
    <tableColumn id="12" xr3:uid="{00000000-0010-0000-0000-00000C000000}" name="2009" dataDxfId="9"/>
    <tableColumn id="13" xr3:uid="{00000000-0010-0000-0000-00000D000000}" name="2010" dataDxfId="8"/>
    <tableColumn id="15" xr3:uid="{00000000-0010-0000-0000-00000F000000}" name="2011" dataDxfId="7"/>
    <tableColumn id="16" xr3:uid="{00000000-0010-0000-0000-000010000000}" name="2012" dataDxfId="6"/>
    <tableColumn id="17" xr3:uid="{00000000-0010-0000-0000-000011000000}" name="2013" dataDxfId="5"/>
    <tableColumn id="18" xr3:uid="{00000000-0010-0000-0000-000012000000}" name="2014"/>
    <tableColumn id="19" xr3:uid="{00000000-0010-0000-0000-000013000000}" name="2015" dataDxfId="4"/>
    <tableColumn id="20" xr3:uid="{00000000-0010-0000-0000-000014000000}" name="2016"/>
    <tableColumn id="21" xr3:uid="{00000000-0010-0000-0000-000015000000}" name="2017"/>
    <tableColumn id="22" xr3:uid="{00000000-0010-0000-0000-000016000000}" name="oct-18"/>
    <tableColumn id="14" xr3:uid="{00000000-0010-0000-0000-00000E000000}" name="var dic-17-oct-18" dataDxfId="3">
      <calculatedColumnFormula>+Tabla13[[#This Row],[oct-18]]/Tabla13[[#This Row],[2017]]-1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7:K44"/>
  <sheetViews>
    <sheetView tabSelected="1" workbookViewId="0">
      <selection activeCell="J16" sqref="J16"/>
    </sheetView>
  </sheetViews>
  <sheetFormatPr baseColWidth="10" defaultColWidth="11.5703125" defaultRowHeight="12.75" x14ac:dyDescent="0.2"/>
  <cols>
    <col min="1" max="1" width="11.5703125" style="19"/>
    <col min="2" max="2" width="11.5703125" style="19" customWidth="1"/>
    <col min="3" max="7" width="11.5703125" style="19"/>
    <col min="8" max="8" width="15.140625" style="19" customWidth="1"/>
    <col min="9" max="9" width="15.5703125" style="19" customWidth="1"/>
    <col min="10" max="16384" width="11.5703125" style="19"/>
  </cols>
  <sheetData>
    <row r="7" spans="1:11" x14ac:dyDescent="0.2">
      <c r="H7" s="278" t="s">
        <v>433</v>
      </c>
      <c r="I7" s="277" t="s">
        <v>340</v>
      </c>
    </row>
    <row r="8" spans="1:11" x14ac:dyDescent="0.2">
      <c r="H8" s="279" t="s">
        <v>329</v>
      </c>
      <c r="I8" s="373">
        <v>2018</v>
      </c>
    </row>
    <row r="9" spans="1:11" ht="13.15" customHeight="1" x14ac:dyDescent="0.2">
      <c r="A9" s="758" t="s">
        <v>432</v>
      </c>
      <c r="B9" s="758"/>
      <c r="C9" s="758"/>
      <c r="D9" s="758"/>
      <c r="E9" s="758"/>
      <c r="F9" s="758"/>
      <c r="G9" s="758"/>
      <c r="H9" s="758"/>
    </row>
    <row r="10" spans="1:11" ht="13.15" customHeight="1" x14ac:dyDescent="0.2">
      <c r="A10" s="758"/>
      <c r="B10" s="758"/>
      <c r="C10" s="758"/>
      <c r="D10" s="758"/>
      <c r="E10" s="758"/>
      <c r="F10" s="758"/>
      <c r="G10" s="758"/>
      <c r="H10" s="758"/>
    </row>
    <row r="11" spans="1:11" x14ac:dyDescent="0.2">
      <c r="A11" s="766"/>
      <c r="B11" s="763" t="s">
        <v>458</v>
      </c>
      <c r="C11" s="764"/>
      <c r="D11" s="764"/>
      <c r="E11" s="764"/>
      <c r="F11" s="764"/>
      <c r="G11" s="764"/>
      <c r="H11" s="764"/>
      <c r="I11" s="764"/>
      <c r="J11" s="281"/>
    </row>
    <row r="12" spans="1:11" x14ac:dyDescent="0.2">
      <c r="A12" s="766"/>
      <c r="B12" s="761" t="s">
        <v>642</v>
      </c>
      <c r="C12" s="771"/>
      <c r="D12" s="771"/>
      <c r="E12" s="771"/>
      <c r="F12" s="771"/>
      <c r="G12" s="771"/>
      <c r="H12" s="771"/>
      <c r="I12" s="771"/>
    </row>
    <row r="13" spans="1:11" x14ac:dyDescent="0.2">
      <c r="A13" s="766"/>
      <c r="B13" s="761" t="s">
        <v>437</v>
      </c>
      <c r="C13" s="762"/>
      <c r="D13" s="762"/>
      <c r="E13" s="762"/>
      <c r="F13" s="762"/>
      <c r="G13" s="762"/>
      <c r="H13" s="762"/>
      <c r="I13" s="762"/>
    </row>
    <row r="14" spans="1:11" x14ac:dyDescent="0.2">
      <c r="A14" s="766"/>
      <c r="B14" s="761" t="s">
        <v>438</v>
      </c>
      <c r="C14" s="762"/>
      <c r="D14" s="762"/>
      <c r="E14" s="762"/>
      <c r="F14" s="762"/>
      <c r="G14" s="762"/>
      <c r="H14" s="762"/>
      <c r="I14" s="762"/>
    </row>
    <row r="15" spans="1:11" x14ac:dyDescent="0.2">
      <c r="A15" s="766"/>
      <c r="B15" s="761" t="s">
        <v>439</v>
      </c>
      <c r="C15" s="762"/>
      <c r="D15" s="762"/>
      <c r="E15" s="762"/>
      <c r="F15" s="762"/>
      <c r="G15" s="762"/>
      <c r="H15" s="762"/>
      <c r="I15" s="762"/>
      <c r="J15" s="281"/>
    </row>
    <row r="16" spans="1:11" x14ac:dyDescent="0.2">
      <c r="A16" s="767"/>
      <c r="B16" s="763" t="s">
        <v>454</v>
      </c>
      <c r="C16" s="764"/>
      <c r="D16" s="764"/>
      <c r="E16" s="764"/>
      <c r="F16" s="764"/>
      <c r="G16" s="764"/>
      <c r="H16" s="764"/>
      <c r="I16" s="764"/>
      <c r="K16" s="281"/>
    </row>
    <row r="17" spans="1:10" x14ac:dyDescent="0.2">
      <c r="A17" s="767"/>
      <c r="B17" s="761" t="s">
        <v>434</v>
      </c>
      <c r="C17" s="762"/>
      <c r="D17" s="762"/>
      <c r="E17" s="762"/>
      <c r="F17" s="762"/>
      <c r="G17" s="762"/>
      <c r="H17" s="762"/>
      <c r="I17" s="762"/>
    </row>
    <row r="18" spans="1:10" x14ac:dyDescent="0.2">
      <c r="A18" s="767"/>
      <c r="B18" s="761" t="s">
        <v>435</v>
      </c>
      <c r="C18" s="762"/>
      <c r="D18" s="762"/>
      <c r="E18" s="762"/>
      <c r="F18" s="762"/>
      <c r="G18" s="762"/>
      <c r="H18" s="762"/>
      <c r="I18" s="762"/>
      <c r="J18" s="281"/>
    </row>
    <row r="19" spans="1:10" x14ac:dyDescent="0.2">
      <c r="A19" s="767"/>
      <c r="B19" s="761" t="s">
        <v>436</v>
      </c>
      <c r="C19" s="762"/>
      <c r="D19" s="762"/>
      <c r="E19" s="762"/>
      <c r="F19" s="762"/>
      <c r="G19" s="762"/>
      <c r="H19" s="762"/>
      <c r="I19" s="762"/>
      <c r="J19" s="281"/>
    </row>
    <row r="20" spans="1:10" x14ac:dyDescent="0.2">
      <c r="A20" s="767"/>
      <c r="B20" s="761" t="s">
        <v>440</v>
      </c>
      <c r="C20" s="762"/>
      <c r="D20" s="762"/>
      <c r="E20" s="762"/>
      <c r="F20" s="762"/>
      <c r="G20" s="762"/>
      <c r="H20" s="762"/>
      <c r="I20" s="762"/>
      <c r="J20" s="281"/>
    </row>
    <row r="21" spans="1:10" x14ac:dyDescent="0.2">
      <c r="A21" s="768"/>
      <c r="B21" s="763" t="s">
        <v>441</v>
      </c>
      <c r="C21" s="764"/>
      <c r="D21" s="764"/>
      <c r="E21" s="764"/>
      <c r="F21" s="764"/>
      <c r="G21" s="764"/>
      <c r="H21" s="764"/>
      <c r="I21" s="764"/>
      <c r="J21" s="281"/>
    </row>
    <row r="22" spans="1:10" x14ac:dyDescent="0.2">
      <c r="A22" s="768"/>
      <c r="B22" s="761" t="s">
        <v>442</v>
      </c>
      <c r="C22" s="762"/>
      <c r="D22" s="762"/>
      <c r="E22" s="762"/>
      <c r="F22" s="762"/>
      <c r="G22" s="762"/>
      <c r="H22" s="762"/>
      <c r="I22" s="762"/>
      <c r="J22" s="281"/>
    </row>
    <row r="23" spans="1:10" x14ac:dyDescent="0.2">
      <c r="A23" s="769"/>
      <c r="B23" s="759" t="s">
        <v>443</v>
      </c>
      <c r="C23" s="760"/>
      <c r="D23" s="760"/>
      <c r="E23" s="760"/>
      <c r="F23" s="760"/>
      <c r="G23" s="760"/>
      <c r="H23" s="760"/>
      <c r="I23" s="760"/>
    </row>
    <row r="24" spans="1:10" x14ac:dyDescent="0.2">
      <c r="A24" s="769"/>
      <c r="B24" s="756" t="s">
        <v>444</v>
      </c>
      <c r="C24" s="757"/>
      <c r="D24" s="757"/>
      <c r="E24" s="757"/>
      <c r="F24" s="757"/>
      <c r="G24" s="757"/>
      <c r="H24" s="757"/>
      <c r="I24" s="757"/>
    </row>
    <row r="25" spans="1:10" x14ac:dyDescent="0.2">
      <c r="A25" s="770"/>
      <c r="B25" s="759" t="s">
        <v>445</v>
      </c>
      <c r="C25" s="760"/>
      <c r="D25" s="760"/>
      <c r="E25" s="760"/>
      <c r="F25" s="760"/>
      <c r="G25" s="760"/>
      <c r="H25" s="760"/>
      <c r="I25" s="760"/>
    </row>
    <row r="26" spans="1:10" x14ac:dyDescent="0.2">
      <c r="A26" s="770"/>
      <c r="B26" s="756" t="s">
        <v>446</v>
      </c>
      <c r="C26" s="757"/>
      <c r="D26" s="757"/>
      <c r="E26" s="757"/>
      <c r="F26" s="757"/>
      <c r="G26" s="757"/>
      <c r="H26" s="757"/>
      <c r="I26" s="757"/>
    </row>
    <row r="27" spans="1:10" hidden="1" x14ac:dyDescent="0.2">
      <c r="A27" s="765"/>
      <c r="B27" s="759" t="s">
        <v>447</v>
      </c>
      <c r="C27" s="760"/>
      <c r="D27" s="760"/>
      <c r="E27" s="760"/>
      <c r="F27" s="760"/>
      <c r="G27" s="760"/>
      <c r="H27" s="760"/>
      <c r="I27" s="760"/>
    </row>
    <row r="28" spans="1:10" hidden="1" x14ac:dyDescent="0.2">
      <c r="A28" s="765"/>
      <c r="B28" s="756" t="s">
        <v>449</v>
      </c>
      <c r="C28" s="757"/>
      <c r="D28" s="757"/>
      <c r="E28" s="757"/>
      <c r="F28" s="757"/>
      <c r="G28" s="757"/>
      <c r="H28" s="757"/>
      <c r="I28" s="757"/>
    </row>
    <row r="29" spans="1:10" x14ac:dyDescent="0.2">
      <c r="A29" s="299"/>
      <c r="B29" s="759" t="s">
        <v>450</v>
      </c>
      <c r="C29" s="760"/>
      <c r="D29" s="760"/>
      <c r="E29" s="760"/>
      <c r="F29" s="760"/>
      <c r="G29" s="760"/>
      <c r="H29" s="760"/>
      <c r="I29" s="760"/>
    </row>
    <row r="30" spans="1:10" x14ac:dyDescent="0.2">
      <c r="A30" s="300"/>
      <c r="B30" s="756" t="s">
        <v>451</v>
      </c>
      <c r="C30" s="757"/>
      <c r="D30" s="757"/>
      <c r="E30" s="757"/>
      <c r="F30" s="757"/>
      <c r="G30" s="757"/>
      <c r="H30" s="757"/>
      <c r="I30" s="757"/>
    </row>
    <row r="31" spans="1:10" x14ac:dyDescent="0.2">
      <c r="A31" s="300"/>
      <c r="B31" s="756" t="s">
        <v>452</v>
      </c>
      <c r="C31" s="757"/>
      <c r="D31" s="757"/>
      <c r="E31" s="757"/>
      <c r="F31" s="757"/>
      <c r="G31" s="757"/>
      <c r="H31" s="757"/>
      <c r="I31" s="757"/>
    </row>
    <row r="32" spans="1:10" x14ac:dyDescent="0.2">
      <c r="A32" s="300"/>
      <c r="B32" s="756" t="s">
        <v>643</v>
      </c>
      <c r="C32" s="757"/>
      <c r="D32" s="757"/>
      <c r="E32" s="757"/>
      <c r="F32" s="757"/>
      <c r="G32" s="757"/>
      <c r="H32" s="757"/>
      <c r="I32" s="757"/>
    </row>
    <row r="33" spans="1:9" x14ac:dyDescent="0.2">
      <c r="A33" s="301"/>
      <c r="B33" s="756" t="s">
        <v>453</v>
      </c>
      <c r="C33" s="757"/>
      <c r="D33" s="757"/>
      <c r="E33" s="757"/>
      <c r="F33" s="757"/>
      <c r="G33" s="757"/>
      <c r="H33" s="757"/>
      <c r="I33" s="757"/>
    </row>
    <row r="38" spans="1:9" x14ac:dyDescent="0.2">
      <c r="B38" s="35"/>
      <c r="D38" s="35"/>
    </row>
    <row r="39" spans="1:9" x14ac:dyDescent="0.2">
      <c r="B39" s="35"/>
    </row>
    <row r="40" spans="1:9" x14ac:dyDescent="0.2">
      <c r="B40" s="35"/>
    </row>
    <row r="41" spans="1:9" x14ac:dyDescent="0.2">
      <c r="B41" s="35"/>
    </row>
    <row r="42" spans="1:9" x14ac:dyDescent="0.2">
      <c r="B42" s="35"/>
    </row>
    <row r="43" spans="1:9" x14ac:dyDescent="0.2">
      <c r="D43" s="35"/>
    </row>
    <row r="44" spans="1:9" x14ac:dyDescent="0.2">
      <c r="D44" s="35"/>
    </row>
  </sheetData>
  <mergeCells count="30">
    <mergeCell ref="B16:I16"/>
    <mergeCell ref="B17:I17"/>
    <mergeCell ref="B18:I18"/>
    <mergeCell ref="B19:I19"/>
    <mergeCell ref="B11:I11"/>
    <mergeCell ref="B12:I12"/>
    <mergeCell ref="B13:I13"/>
    <mergeCell ref="B14:I14"/>
    <mergeCell ref="B15:I15"/>
    <mergeCell ref="A11:A15"/>
    <mergeCell ref="A16:A20"/>
    <mergeCell ref="A21:A22"/>
    <mergeCell ref="A23:A24"/>
    <mergeCell ref="A25:A26"/>
    <mergeCell ref="B32:I32"/>
    <mergeCell ref="A9:H10"/>
    <mergeCell ref="B31:I31"/>
    <mergeCell ref="B33:I33"/>
    <mergeCell ref="B29:I29"/>
    <mergeCell ref="B25:I25"/>
    <mergeCell ref="B26:I26"/>
    <mergeCell ref="B27:I27"/>
    <mergeCell ref="B28:I28"/>
    <mergeCell ref="B30:I30"/>
    <mergeCell ref="B20:I20"/>
    <mergeCell ref="B21:I21"/>
    <mergeCell ref="B22:I22"/>
    <mergeCell ref="B23:I23"/>
    <mergeCell ref="B24:I24"/>
    <mergeCell ref="A27:A28"/>
  </mergeCells>
  <hyperlinks>
    <hyperlink ref="B12" location="'Primas RV y SP x Cñía'!A1" display="1.1 Primas Rentas Vitalicias y Seguro Previsional por compañía" xr:uid="{00000000-0004-0000-0000-000000000000}"/>
    <hyperlink ref="B13" location="'Siniestros SP x Cñía'!A1" display="1.2 Siniestros Seguro Previsional por compañía" xr:uid="{00000000-0004-0000-0000-000001000000}"/>
    <hyperlink ref="B14" location="'P&amp;G Hístorico RV y SP'!A1" display="1.3 P&amp;G histórico compañías prestadoras de Renta Vitalicia y Seguro Previsional" xr:uid="{00000000-0004-0000-0000-000002000000}"/>
    <hyperlink ref="B15" location="'Reservas RV y SP'!A1" display="1.4 Reservas de compañías prestadoras de Renta Vitalicia y Seguro Previsional" xr:uid="{00000000-0004-0000-0000-000003000000}"/>
    <hyperlink ref="B17" location="'Pensionados RAIS'!A1" display="2.1 Pensionados del Régimen de Ahorro Individual con Solidaridad" xr:uid="{00000000-0004-0000-0000-000004000000}"/>
    <hyperlink ref="B18" location="'Pensionados RAIS por Genero'!A1" display="2.2 Pensionados del Régimen de Ahorro Individual con Solidaridad, por género" xr:uid="{00000000-0004-0000-0000-000005000000}"/>
    <hyperlink ref="B19" location="'Detalle Pensionados RV'!A1" display="2.3 Detalle de pensionados en modalidad de Renta Vitalicia" xr:uid="{00000000-0004-0000-0000-000006000000}"/>
    <hyperlink ref="B20" location="'Afiliados y Cotizantes RAIS'!A1" display="2.4 Afiliados y cotizantes del Régimen de Ahorro Individual con Solidaridad" xr:uid="{00000000-0004-0000-0000-000007000000}"/>
    <hyperlink ref="B22" location="'Afiliados Prima Media'!A1" display="3.1 Afiliados Prima Media" xr:uid="{00000000-0004-0000-0000-000008000000}"/>
    <hyperlink ref="B24" location="'Tasa seguros previsionales'!A1" display="4.1 Tasa de Seguros Previsionales" xr:uid="{00000000-0004-0000-0000-000009000000}"/>
    <hyperlink ref="B26" location="'Valor Fondos'!A1" display="5.1 Valor Fondos" xr:uid="{00000000-0004-0000-0000-00000A000000}"/>
    <hyperlink ref="B28" location="'Formato de Control Mensual'!A1" display="6.1 Formato de control mensual" xr:uid="{00000000-0004-0000-0000-00000B000000}"/>
    <hyperlink ref="B30" location="'Aseguradoras Previsional'!A1" display="7. Aseguradoras Previsional" xr:uid="{00000000-0004-0000-0000-00000C000000}"/>
    <hyperlink ref="B33" location="'Anexo 1'!A1" display="Anexos" xr:uid="{00000000-0004-0000-0000-00000D000000}"/>
    <hyperlink ref="B18:I18" location="'Pensionados RAIS por Género'!A1" display="2.2 Pensionados del Régimen de Ahorro Individual con Solidaridad, por género" xr:uid="{00000000-0004-0000-0000-00000E000000}"/>
    <hyperlink ref="B31:I31" location="'SM-IPC-PTF'!A1" display="7.2 Salario Mínimo e IPC anual" xr:uid="{00000000-0004-0000-0000-00000F000000}"/>
    <hyperlink ref="B32:I32" location="'Valor Multifondos RAIS'!A1" display="7.3. Valor Multifondo RAIS" xr:uid="{00000000-0004-0000-0000-000010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1">
    <tabColor rgb="FF92D050"/>
  </sheetPr>
  <dimension ref="A7:FL59"/>
  <sheetViews>
    <sheetView topLeftCell="A4" zoomScale="80" zoomScaleNormal="80" workbookViewId="0">
      <pane xSplit="1" ySplit="9" topLeftCell="EZ13" activePane="bottomRight" state="frozen"/>
      <selection activeCell="A4" sqref="A4"/>
      <selection pane="topRight" activeCell="B4" sqref="B4"/>
      <selection pane="bottomLeft" activeCell="A13" sqref="A13"/>
      <selection pane="bottomRight" activeCell="FO48" sqref="FO48"/>
    </sheetView>
  </sheetViews>
  <sheetFormatPr baseColWidth="10" defaultColWidth="11.42578125" defaultRowHeight="12.75" x14ac:dyDescent="0.2"/>
  <cols>
    <col min="1" max="1" width="27.140625" style="35" bestFit="1" customWidth="1"/>
    <col min="2" max="37" width="11.42578125" style="35" customWidth="1"/>
    <col min="38" max="76" width="12.85546875" style="35" customWidth="1"/>
    <col min="77" max="87" width="13.140625" style="35" customWidth="1"/>
    <col min="88" max="92" width="13.28515625" style="35" customWidth="1"/>
    <col min="93" max="93" width="13.7109375" style="35" bestFit="1" customWidth="1"/>
    <col min="94" max="94" width="14" style="35" bestFit="1" customWidth="1"/>
    <col min="95" max="95" width="14.85546875" style="35" bestFit="1" customWidth="1"/>
    <col min="96" max="96" width="14" style="35" bestFit="1" customWidth="1"/>
    <col min="97" max="97" width="13.7109375" style="35" bestFit="1" customWidth="1"/>
    <col min="98" max="98" width="14.7109375" style="35" bestFit="1" customWidth="1"/>
    <col min="99" max="100" width="14.140625" style="35" bestFit="1" customWidth="1"/>
    <col min="101" max="101" width="13.42578125" style="35" bestFit="1" customWidth="1"/>
    <col min="102" max="124" width="11.42578125" style="35"/>
    <col min="125" max="125" width="12.85546875" style="35" bestFit="1" customWidth="1"/>
    <col min="126" max="16384" width="11.42578125" style="35"/>
  </cols>
  <sheetData>
    <row r="7" spans="1:168" ht="39.6" customHeight="1" x14ac:dyDescent="0.4">
      <c r="CQ7" s="57" t="s">
        <v>490</v>
      </c>
      <c r="CR7" s="395"/>
      <c r="CS7" s="395"/>
      <c r="CT7" s="395"/>
      <c r="CU7" s="395"/>
      <c r="CW7" s="395"/>
      <c r="CX7" s="395"/>
      <c r="CY7" s="395"/>
      <c r="CZ7" s="395"/>
      <c r="DA7" s="395"/>
      <c r="DB7" s="395"/>
      <c r="DC7" s="395"/>
      <c r="DD7" s="395"/>
      <c r="DE7" s="395"/>
      <c r="DF7" s="395"/>
    </row>
    <row r="11" spans="1:168" ht="13.5" thickBot="1" x14ac:dyDescent="0.25"/>
    <row r="12" spans="1:168" s="369" customFormat="1" ht="24.75" customHeight="1" thickBot="1" x14ac:dyDescent="0.25">
      <c r="A12" s="372" t="s">
        <v>496</v>
      </c>
      <c r="B12" s="384" t="s">
        <v>48</v>
      </c>
      <c r="C12" s="384" t="s">
        <v>49</v>
      </c>
      <c r="D12" s="384" t="s">
        <v>50</v>
      </c>
      <c r="E12" s="384" t="s">
        <v>51</v>
      </c>
      <c r="F12" s="384" t="s">
        <v>52</v>
      </c>
      <c r="G12" s="384" t="s">
        <v>53</v>
      </c>
      <c r="H12" s="384" t="s">
        <v>54</v>
      </c>
      <c r="I12" s="384" t="s">
        <v>55</v>
      </c>
      <c r="J12" s="384" t="s">
        <v>56</v>
      </c>
      <c r="K12" s="384" t="s">
        <v>57</v>
      </c>
      <c r="L12" s="384" t="s">
        <v>58</v>
      </c>
      <c r="M12" s="384" t="s">
        <v>59</v>
      </c>
      <c r="N12" s="384" t="s">
        <v>60</v>
      </c>
      <c r="O12" s="384" t="s">
        <v>61</v>
      </c>
      <c r="P12" s="384" t="s">
        <v>62</v>
      </c>
      <c r="Q12" s="384" t="s">
        <v>63</v>
      </c>
      <c r="R12" s="384" t="s">
        <v>64</v>
      </c>
      <c r="S12" s="384" t="s">
        <v>65</v>
      </c>
      <c r="T12" s="384" t="s">
        <v>66</v>
      </c>
      <c r="U12" s="384" t="s">
        <v>67</v>
      </c>
      <c r="V12" s="384" t="s">
        <v>68</v>
      </c>
      <c r="W12" s="384" t="s">
        <v>69</v>
      </c>
      <c r="X12" s="384" t="s">
        <v>70</v>
      </c>
      <c r="Y12" s="384" t="s">
        <v>71</v>
      </c>
      <c r="Z12" s="384" t="s">
        <v>72</v>
      </c>
      <c r="AA12" s="384" t="s">
        <v>73</v>
      </c>
      <c r="AB12" s="384" t="s">
        <v>74</v>
      </c>
      <c r="AC12" s="384" t="s">
        <v>75</v>
      </c>
      <c r="AD12" s="384" t="s">
        <v>76</v>
      </c>
      <c r="AE12" s="384" t="s">
        <v>77</v>
      </c>
      <c r="AF12" s="384" t="s">
        <v>78</v>
      </c>
      <c r="AG12" s="384" t="s">
        <v>79</v>
      </c>
      <c r="AH12" s="384" t="s">
        <v>80</v>
      </c>
      <c r="AI12" s="384" t="s">
        <v>81</v>
      </c>
      <c r="AJ12" s="384" t="s">
        <v>82</v>
      </c>
      <c r="AK12" s="384" t="s">
        <v>83</v>
      </c>
      <c r="AL12" s="384" t="s">
        <v>84</v>
      </c>
      <c r="AM12" s="384" t="s">
        <v>155</v>
      </c>
      <c r="AN12" s="384" t="s">
        <v>156</v>
      </c>
      <c r="AO12" s="384" t="s">
        <v>157</v>
      </c>
      <c r="AP12" s="384" t="s">
        <v>158</v>
      </c>
      <c r="AQ12" s="384" t="s">
        <v>159</v>
      </c>
      <c r="AR12" s="384" t="s">
        <v>160</v>
      </c>
      <c r="AS12" s="384" t="s">
        <v>161</v>
      </c>
      <c r="AT12" s="384" t="s">
        <v>162</v>
      </c>
      <c r="AU12" s="384" t="s">
        <v>163</v>
      </c>
      <c r="AV12" s="384" t="s">
        <v>164</v>
      </c>
      <c r="AW12" s="384" t="s">
        <v>165</v>
      </c>
      <c r="AX12" s="384" t="s">
        <v>166</v>
      </c>
      <c r="AY12" s="384" t="s">
        <v>183</v>
      </c>
      <c r="AZ12" s="384" t="s">
        <v>184</v>
      </c>
      <c r="BA12" s="384" t="s">
        <v>185</v>
      </c>
      <c r="BB12" s="384" t="s">
        <v>186</v>
      </c>
      <c r="BC12" s="384" t="s">
        <v>187</v>
      </c>
      <c r="BD12" s="384" t="s">
        <v>188</v>
      </c>
      <c r="BE12" s="384" t="s">
        <v>189</v>
      </c>
      <c r="BF12" s="384" t="s">
        <v>193</v>
      </c>
      <c r="BG12" s="384" t="s">
        <v>194</v>
      </c>
      <c r="BH12" s="384" t="s">
        <v>195</v>
      </c>
      <c r="BI12" s="384" t="s">
        <v>196</v>
      </c>
      <c r="BJ12" s="384" t="s">
        <v>197</v>
      </c>
      <c r="BK12" s="384" t="s">
        <v>198</v>
      </c>
      <c r="BL12" s="384" t="s">
        <v>199</v>
      </c>
      <c r="BM12" s="384" t="s">
        <v>200</v>
      </c>
      <c r="BN12" s="384" t="s">
        <v>201</v>
      </c>
      <c r="BO12" s="384" t="s">
        <v>202</v>
      </c>
      <c r="BP12" s="384" t="s">
        <v>203</v>
      </c>
      <c r="BQ12" s="384" t="s">
        <v>204</v>
      </c>
      <c r="BR12" s="384" t="s">
        <v>205</v>
      </c>
      <c r="BS12" s="384" t="s">
        <v>211</v>
      </c>
      <c r="BT12" s="384" t="s">
        <v>212</v>
      </c>
      <c r="BU12" s="384" t="s">
        <v>213</v>
      </c>
      <c r="BV12" s="384" t="s">
        <v>214</v>
      </c>
      <c r="BW12" s="384" t="s">
        <v>349</v>
      </c>
      <c r="BX12" s="384" t="s">
        <v>350</v>
      </c>
      <c r="BY12" s="384" t="s">
        <v>348</v>
      </c>
      <c r="BZ12" s="384" t="s">
        <v>366</v>
      </c>
      <c r="CA12" s="384" t="s">
        <v>378</v>
      </c>
      <c r="CB12" s="384" t="s">
        <v>367</v>
      </c>
      <c r="CC12" s="384" t="s">
        <v>382</v>
      </c>
      <c r="CD12" s="384" t="s">
        <v>383</v>
      </c>
      <c r="CE12" s="384" t="s">
        <v>379</v>
      </c>
      <c r="CF12" s="384" t="s">
        <v>387</v>
      </c>
      <c r="CG12" s="384" t="s">
        <v>389</v>
      </c>
      <c r="CH12" s="384" t="s">
        <v>390</v>
      </c>
      <c r="CI12" s="384" t="s">
        <v>420</v>
      </c>
      <c r="CJ12" s="384" t="s">
        <v>421</v>
      </c>
      <c r="CK12" s="384" t="s">
        <v>422</v>
      </c>
      <c r="CL12" s="384" t="s">
        <v>425</v>
      </c>
      <c r="CM12" s="384" t="s">
        <v>430</v>
      </c>
      <c r="CN12" s="384" t="s">
        <v>431</v>
      </c>
      <c r="CO12" s="384" t="s">
        <v>460</v>
      </c>
      <c r="CP12" s="384" t="s">
        <v>466</v>
      </c>
      <c r="CQ12" s="384" t="s">
        <v>467</v>
      </c>
      <c r="CR12" s="384" t="s">
        <v>472</v>
      </c>
      <c r="CS12" s="384" t="s">
        <v>473</v>
      </c>
      <c r="CT12" s="384" t="s">
        <v>475</v>
      </c>
      <c r="CU12" s="384" t="s">
        <v>477</v>
      </c>
      <c r="CV12" s="384" t="s">
        <v>478</v>
      </c>
      <c r="CW12" s="384" t="s">
        <v>479</v>
      </c>
      <c r="CX12" s="384" t="s">
        <v>480</v>
      </c>
      <c r="CY12" s="384" t="s">
        <v>483</v>
      </c>
      <c r="CZ12" s="384" t="s">
        <v>484</v>
      </c>
      <c r="DA12" s="384" t="s">
        <v>485</v>
      </c>
      <c r="DB12" s="384" t="s">
        <v>486</v>
      </c>
      <c r="DC12" s="384" t="s">
        <v>488</v>
      </c>
      <c r="DD12" s="384" t="s">
        <v>489</v>
      </c>
      <c r="DE12" s="384" t="s">
        <v>491</v>
      </c>
      <c r="DF12" s="384" t="s">
        <v>492</v>
      </c>
      <c r="DG12" s="384" t="s">
        <v>498</v>
      </c>
      <c r="DH12" s="384" t="s">
        <v>497</v>
      </c>
      <c r="DI12" s="384" t="s">
        <v>500</v>
      </c>
      <c r="DJ12" s="384" t="s">
        <v>501</v>
      </c>
      <c r="DK12" s="384" t="s">
        <v>502</v>
      </c>
      <c r="DL12" s="384" t="s">
        <v>503</v>
      </c>
      <c r="DM12" s="384" t="s">
        <v>507</v>
      </c>
      <c r="DN12" s="384" t="s">
        <v>516</v>
      </c>
      <c r="DO12" s="384" t="s">
        <v>518</v>
      </c>
      <c r="DP12" s="384" t="s">
        <v>519</v>
      </c>
      <c r="DQ12" s="384" t="s">
        <v>524</v>
      </c>
      <c r="DR12" s="384" t="s">
        <v>530</v>
      </c>
      <c r="DS12" s="384" t="s">
        <v>546</v>
      </c>
      <c r="DT12" s="384" t="s">
        <v>549</v>
      </c>
      <c r="DU12" s="384" t="s">
        <v>551</v>
      </c>
      <c r="DV12" s="384" t="s">
        <v>565</v>
      </c>
      <c r="DW12" s="384" t="s">
        <v>564</v>
      </c>
      <c r="DX12" s="384" t="s">
        <v>568</v>
      </c>
      <c r="DY12" s="384" t="s">
        <v>569</v>
      </c>
      <c r="DZ12" s="384" t="s">
        <v>576</v>
      </c>
      <c r="EA12" s="384" t="s">
        <v>577</v>
      </c>
      <c r="EB12" s="384" t="s">
        <v>575</v>
      </c>
      <c r="EC12" s="384" t="s">
        <v>578</v>
      </c>
      <c r="ED12" s="384" t="s">
        <v>601</v>
      </c>
      <c r="EE12" s="384" t="s">
        <v>607</v>
      </c>
      <c r="EF12" s="384" t="s">
        <v>608</v>
      </c>
      <c r="EG12" s="384" t="s">
        <v>609</v>
      </c>
      <c r="EH12" s="384" t="s">
        <v>610</v>
      </c>
      <c r="EI12" s="384" t="s">
        <v>611</v>
      </c>
      <c r="EJ12" s="384" t="s">
        <v>614</v>
      </c>
      <c r="EK12" s="384" t="s">
        <v>615</v>
      </c>
      <c r="EL12" s="384" t="s">
        <v>616</v>
      </c>
      <c r="EM12" s="384" t="s">
        <v>617</v>
      </c>
      <c r="EN12" s="384" t="s">
        <v>618</v>
      </c>
      <c r="EO12" s="384" t="s">
        <v>619</v>
      </c>
      <c r="EP12" s="384" t="s">
        <v>620</v>
      </c>
      <c r="EQ12" s="384" t="s">
        <v>627</v>
      </c>
      <c r="ER12" s="384" t="s">
        <v>628</v>
      </c>
      <c r="ES12" s="384" t="s">
        <v>629</v>
      </c>
      <c r="ET12" s="384" t="s">
        <v>634</v>
      </c>
      <c r="EU12" s="384" t="s">
        <v>635</v>
      </c>
      <c r="EV12" s="384" t="s">
        <v>636</v>
      </c>
      <c r="EW12" s="384" t="s">
        <v>637</v>
      </c>
      <c r="EX12" s="384" t="s">
        <v>638</v>
      </c>
      <c r="EY12" s="384" t="s">
        <v>639</v>
      </c>
      <c r="EZ12" s="384" t="s">
        <v>645</v>
      </c>
      <c r="FA12" s="384" t="s">
        <v>646</v>
      </c>
      <c r="FB12" s="384" t="s">
        <v>648</v>
      </c>
      <c r="FC12" s="384" t="s">
        <v>649</v>
      </c>
      <c r="FD12" s="384" t="s">
        <v>652</v>
      </c>
      <c r="FE12" s="384" t="s">
        <v>656</v>
      </c>
      <c r="FF12" s="384" t="s">
        <v>657</v>
      </c>
      <c r="FG12" s="384" t="s">
        <v>660</v>
      </c>
      <c r="FH12" s="384" t="s">
        <v>661</v>
      </c>
      <c r="FI12" s="384" t="s">
        <v>664</v>
      </c>
      <c r="FJ12" s="384" t="s">
        <v>665</v>
      </c>
      <c r="FK12" s="384" t="s">
        <v>671</v>
      </c>
      <c r="FL12" s="384" t="s">
        <v>670</v>
      </c>
    </row>
    <row r="13" spans="1:168" x14ac:dyDescent="0.2">
      <c r="A13" s="377" t="s">
        <v>130</v>
      </c>
      <c r="B13" s="378">
        <v>9134</v>
      </c>
      <c r="C13" s="379">
        <v>9137</v>
      </c>
      <c r="D13" s="379">
        <v>8788</v>
      </c>
      <c r="E13" s="379">
        <v>8801</v>
      </c>
      <c r="F13" s="379">
        <v>8838</v>
      </c>
      <c r="G13" s="379">
        <v>7075</v>
      </c>
      <c r="H13" s="379">
        <v>7811</v>
      </c>
      <c r="I13" s="379">
        <v>8714</v>
      </c>
      <c r="J13" s="379">
        <v>9324</v>
      </c>
      <c r="K13" s="379">
        <v>18924</v>
      </c>
      <c r="L13" s="379">
        <v>25051</v>
      </c>
      <c r="M13" s="379">
        <v>27459</v>
      </c>
      <c r="N13" s="379">
        <v>29287</v>
      </c>
      <c r="O13" s="379">
        <v>28268</v>
      </c>
      <c r="P13" s="379">
        <v>29904</v>
      </c>
      <c r="Q13" s="379">
        <v>32171</v>
      </c>
      <c r="R13" s="379">
        <v>32065</v>
      </c>
      <c r="S13" s="379">
        <v>32765</v>
      </c>
      <c r="T13" s="379">
        <v>32846</v>
      </c>
      <c r="U13" s="379">
        <v>30917</v>
      </c>
      <c r="V13" s="379">
        <v>29783</v>
      </c>
      <c r="W13" s="379">
        <v>30455</v>
      </c>
      <c r="X13" s="379">
        <v>29357</v>
      </c>
      <c r="Y13" s="379">
        <v>28261</v>
      </c>
      <c r="Z13" s="379">
        <v>27042</v>
      </c>
      <c r="AA13" s="379">
        <v>31496</v>
      </c>
      <c r="AB13" s="379">
        <v>32977</v>
      </c>
      <c r="AC13" s="379">
        <v>34426</v>
      </c>
      <c r="AD13" s="379">
        <v>39345</v>
      </c>
      <c r="AE13" s="379">
        <v>39847</v>
      </c>
      <c r="AF13" s="379" t="s">
        <v>182</v>
      </c>
      <c r="AG13" s="379" t="s">
        <v>182</v>
      </c>
      <c r="AH13" s="379" t="s">
        <v>182</v>
      </c>
      <c r="AI13" s="379" t="s">
        <v>182</v>
      </c>
      <c r="AJ13" s="379" t="s">
        <v>182</v>
      </c>
      <c r="AK13" s="379" t="s">
        <v>182</v>
      </c>
      <c r="AL13" s="379">
        <v>35802</v>
      </c>
      <c r="AM13" s="379">
        <v>34940</v>
      </c>
      <c r="AN13" s="379">
        <v>35336</v>
      </c>
      <c r="AO13" s="379">
        <v>30149</v>
      </c>
      <c r="AP13" s="379">
        <v>32357</v>
      </c>
      <c r="AQ13" s="379">
        <v>31851</v>
      </c>
      <c r="AR13" s="379">
        <v>31341</v>
      </c>
      <c r="AS13" s="379">
        <v>33115</v>
      </c>
      <c r="AT13" s="379">
        <v>30153</v>
      </c>
      <c r="AU13" s="379">
        <v>29927</v>
      </c>
      <c r="AV13" s="379">
        <v>29210</v>
      </c>
      <c r="AW13" s="379">
        <v>28379</v>
      </c>
      <c r="AX13" s="379">
        <v>27988</v>
      </c>
      <c r="AY13" s="379">
        <v>27327</v>
      </c>
      <c r="AZ13" s="379">
        <v>27325</v>
      </c>
      <c r="BA13" s="379">
        <v>26940</v>
      </c>
      <c r="BB13" s="379">
        <v>26292</v>
      </c>
      <c r="BC13" s="379">
        <v>25525</v>
      </c>
      <c r="BD13" s="379">
        <v>24993</v>
      </c>
      <c r="BE13" s="379">
        <v>24709</v>
      </c>
      <c r="BF13" s="379">
        <v>28091</v>
      </c>
      <c r="BG13" s="379">
        <v>6975</v>
      </c>
      <c r="BH13" s="379">
        <v>7916</v>
      </c>
      <c r="BI13" s="379">
        <v>8721</v>
      </c>
      <c r="BJ13" s="379">
        <v>16250</v>
      </c>
      <c r="BK13" s="379">
        <v>5549</v>
      </c>
      <c r="BL13" s="379">
        <v>6418</v>
      </c>
      <c r="BM13" s="379">
        <v>7065</v>
      </c>
      <c r="BN13" s="379">
        <v>7741</v>
      </c>
      <c r="BO13" s="379">
        <v>8523</v>
      </c>
      <c r="BP13" s="379">
        <v>9200</v>
      </c>
      <c r="BQ13" s="379">
        <v>9875</v>
      </c>
      <c r="BR13" s="379">
        <v>10503</v>
      </c>
      <c r="BS13" s="379">
        <v>11314</v>
      </c>
      <c r="BT13" s="379">
        <v>12082</v>
      </c>
      <c r="BU13" s="379">
        <v>13096</v>
      </c>
      <c r="BV13" s="379">
        <v>14061</v>
      </c>
      <c r="BW13" s="379">
        <v>4840</v>
      </c>
      <c r="BX13" s="379">
        <v>5688</v>
      </c>
      <c r="BY13" s="379">
        <v>6555</v>
      </c>
      <c r="BZ13" s="379">
        <v>7281</v>
      </c>
      <c r="CA13" s="379">
        <v>8128</v>
      </c>
      <c r="CB13" s="379">
        <v>8883</v>
      </c>
      <c r="CC13" s="379">
        <v>9714</v>
      </c>
      <c r="CD13" s="379">
        <v>10657</v>
      </c>
      <c r="CE13" s="379">
        <v>11720</v>
      </c>
      <c r="CF13" s="379">
        <v>12744</v>
      </c>
      <c r="CG13" s="379">
        <v>13815</v>
      </c>
      <c r="CH13" s="379">
        <v>14859</v>
      </c>
      <c r="CI13" s="379">
        <v>5425</v>
      </c>
      <c r="CJ13" s="379">
        <v>6298</v>
      </c>
      <c r="CK13" s="379">
        <v>7196</v>
      </c>
      <c r="CL13" s="379">
        <v>7842</v>
      </c>
      <c r="CM13" s="379">
        <v>8621</v>
      </c>
      <c r="CN13" s="380">
        <v>9384</v>
      </c>
      <c r="CO13" s="304">
        <v>10208</v>
      </c>
      <c r="CP13" s="304">
        <v>11061</v>
      </c>
      <c r="CQ13" s="304">
        <v>11920</v>
      </c>
      <c r="CR13" s="304">
        <v>12298</v>
      </c>
      <c r="CS13" s="304">
        <v>12298</v>
      </c>
      <c r="CT13" s="304">
        <v>13348</v>
      </c>
      <c r="CU13" s="304">
        <v>4344</v>
      </c>
      <c r="CV13" s="304">
        <v>4900</v>
      </c>
      <c r="CW13" s="304">
        <v>5310</v>
      </c>
      <c r="CX13" s="304">
        <v>5897</v>
      </c>
      <c r="CY13" s="304">
        <v>6394</v>
      </c>
      <c r="CZ13" s="304">
        <v>6889</v>
      </c>
      <c r="DA13" s="304">
        <v>7516</v>
      </c>
      <c r="DB13" s="304">
        <v>8099</v>
      </c>
      <c r="DC13" s="304">
        <v>8780</v>
      </c>
      <c r="DD13" s="304">
        <v>9558</v>
      </c>
      <c r="DE13" s="304">
        <v>10302</v>
      </c>
      <c r="DF13" s="304">
        <v>11091</v>
      </c>
      <c r="DG13" s="304">
        <v>4085</v>
      </c>
      <c r="DH13" s="304">
        <v>4818</v>
      </c>
      <c r="DI13" s="304">
        <v>5536</v>
      </c>
      <c r="DJ13" s="304">
        <v>6195</v>
      </c>
      <c r="DK13" s="304">
        <v>6894</v>
      </c>
      <c r="DL13" s="304">
        <v>7550</v>
      </c>
      <c r="DM13" s="304">
        <v>8439</v>
      </c>
      <c r="DN13" s="304">
        <v>9280</v>
      </c>
      <c r="DO13" s="304">
        <v>10280</v>
      </c>
      <c r="DP13" s="304">
        <v>11257</v>
      </c>
      <c r="DQ13" s="304">
        <v>12075</v>
      </c>
      <c r="DR13" s="171">
        <v>13038</v>
      </c>
      <c r="DS13" s="171">
        <v>4496</v>
      </c>
      <c r="DT13" s="171">
        <v>5319</v>
      </c>
      <c r="DU13" s="171">
        <v>6143</v>
      </c>
      <c r="DV13" s="171">
        <v>6892</v>
      </c>
      <c r="DW13" s="171">
        <v>7556</v>
      </c>
      <c r="DX13" s="171">
        <v>8385</v>
      </c>
      <c r="DY13" s="171">
        <v>9458</v>
      </c>
      <c r="DZ13" s="171">
        <v>10388</v>
      </c>
      <c r="EA13" s="171">
        <v>11461</v>
      </c>
      <c r="EB13" s="171">
        <v>12568</v>
      </c>
      <c r="EC13" s="171">
        <v>13644</v>
      </c>
      <c r="ED13" s="171">
        <v>14835</v>
      </c>
      <c r="EE13" s="171">
        <v>5016</v>
      </c>
      <c r="EF13" s="171">
        <v>6004</v>
      </c>
      <c r="EG13" s="171">
        <v>6718</v>
      </c>
      <c r="EH13" s="171">
        <v>7572</v>
      </c>
      <c r="EI13" s="171">
        <v>8370</v>
      </c>
      <c r="EJ13" s="171">
        <v>9306</v>
      </c>
      <c r="EK13" s="171">
        <v>10202</v>
      </c>
      <c r="EL13" s="171">
        <v>11290</v>
      </c>
      <c r="EM13" s="171">
        <v>12411</v>
      </c>
      <c r="EN13" s="171">
        <v>13371</v>
      </c>
      <c r="EO13" s="171">
        <v>14384</v>
      </c>
      <c r="EP13" s="171">
        <v>15480</v>
      </c>
      <c r="EQ13" s="171">
        <v>4910</v>
      </c>
      <c r="ER13" s="171">
        <v>5897</v>
      </c>
      <c r="ES13" s="171">
        <v>6637</v>
      </c>
      <c r="ET13" s="171">
        <v>7370</v>
      </c>
      <c r="EU13" s="171">
        <v>8089</v>
      </c>
      <c r="EV13" s="171">
        <v>8860</v>
      </c>
      <c r="EW13" s="171">
        <v>9653</v>
      </c>
      <c r="EX13" s="171">
        <v>10613</v>
      </c>
      <c r="EY13" s="171">
        <v>11582</v>
      </c>
      <c r="EZ13" s="171">
        <v>12519</v>
      </c>
      <c r="FA13" s="171">
        <v>13462</v>
      </c>
      <c r="FB13" s="171">
        <v>14322</v>
      </c>
      <c r="FC13" s="171">
        <v>4521</v>
      </c>
      <c r="FD13" s="171">
        <v>5312</v>
      </c>
      <c r="FE13" s="171">
        <v>5969</v>
      </c>
      <c r="FF13" s="171">
        <v>6690</v>
      </c>
      <c r="FG13" s="171">
        <v>7438</v>
      </c>
      <c r="FH13" s="171">
        <v>8269</v>
      </c>
      <c r="FI13" s="171">
        <v>9230</v>
      </c>
      <c r="FJ13" s="171">
        <v>10367</v>
      </c>
      <c r="FK13" s="171">
        <v>11364</v>
      </c>
      <c r="FL13" s="171">
        <v>12505</v>
      </c>
    </row>
    <row r="14" spans="1:168" x14ac:dyDescent="0.2">
      <c r="A14" s="377" t="s">
        <v>131</v>
      </c>
      <c r="B14" s="378">
        <v>156246</v>
      </c>
      <c r="C14" s="381">
        <v>156333</v>
      </c>
      <c r="D14" s="381">
        <v>156500</v>
      </c>
      <c r="E14" s="381">
        <v>156519</v>
      </c>
      <c r="F14" s="381">
        <v>156554</v>
      </c>
      <c r="G14" s="381">
        <v>138125</v>
      </c>
      <c r="H14" s="381">
        <v>136726</v>
      </c>
      <c r="I14" s="381">
        <v>135868</v>
      </c>
      <c r="J14" s="381">
        <v>134407</v>
      </c>
      <c r="K14" s="381">
        <v>167893</v>
      </c>
      <c r="L14" s="381">
        <v>169779</v>
      </c>
      <c r="M14" s="381">
        <v>174552</v>
      </c>
      <c r="N14" s="381">
        <v>185824</v>
      </c>
      <c r="O14" s="381">
        <v>192805</v>
      </c>
      <c r="P14" s="381">
        <v>197797</v>
      </c>
      <c r="Q14" s="381">
        <v>204416</v>
      </c>
      <c r="R14" s="381">
        <v>205487</v>
      </c>
      <c r="S14" s="381">
        <v>207307</v>
      </c>
      <c r="T14" s="381">
        <v>209045</v>
      </c>
      <c r="U14" s="381">
        <v>207263</v>
      </c>
      <c r="V14" s="381">
        <v>206701</v>
      </c>
      <c r="W14" s="381">
        <v>208574</v>
      </c>
      <c r="X14" s="381">
        <v>208105</v>
      </c>
      <c r="Y14" s="381">
        <v>207085</v>
      </c>
      <c r="Z14" s="381">
        <v>206148</v>
      </c>
      <c r="AA14" s="381">
        <v>203841</v>
      </c>
      <c r="AB14" s="381">
        <v>205177</v>
      </c>
      <c r="AC14" s="381">
        <v>205158</v>
      </c>
      <c r="AD14" s="381">
        <v>220644</v>
      </c>
      <c r="AE14" s="381">
        <v>222678</v>
      </c>
      <c r="AF14" s="381" t="s">
        <v>182</v>
      </c>
      <c r="AG14" s="381" t="s">
        <v>182</v>
      </c>
      <c r="AH14" s="381" t="s">
        <v>182</v>
      </c>
      <c r="AI14" s="381" t="s">
        <v>182</v>
      </c>
      <c r="AJ14" s="381" t="s">
        <v>182</v>
      </c>
      <c r="AK14" s="381" t="s">
        <v>182</v>
      </c>
      <c r="AL14" s="381">
        <v>228693</v>
      </c>
      <c r="AM14" s="381">
        <v>228364</v>
      </c>
      <c r="AN14" s="381">
        <v>229116</v>
      </c>
      <c r="AO14" s="381">
        <v>225126</v>
      </c>
      <c r="AP14" s="381">
        <v>226872</v>
      </c>
      <c r="AQ14" s="381">
        <v>226491</v>
      </c>
      <c r="AR14" s="381">
        <v>226088</v>
      </c>
      <c r="AS14" s="381">
        <v>229892</v>
      </c>
      <c r="AT14" s="381">
        <v>231638</v>
      </c>
      <c r="AU14" s="381">
        <v>230471</v>
      </c>
      <c r="AV14" s="381">
        <v>229531</v>
      </c>
      <c r="AW14" s="381">
        <v>227667</v>
      </c>
      <c r="AX14" s="381">
        <v>225956</v>
      </c>
      <c r="AY14" s="381">
        <v>224587</v>
      </c>
      <c r="AZ14" s="381">
        <v>223951</v>
      </c>
      <c r="BA14" s="381">
        <v>223274</v>
      </c>
      <c r="BB14" s="381">
        <v>221661</v>
      </c>
      <c r="BC14" s="381">
        <v>219546</v>
      </c>
      <c r="BD14" s="381">
        <v>217809</v>
      </c>
      <c r="BE14" s="381">
        <v>216421</v>
      </c>
      <c r="BF14" s="381">
        <v>218321</v>
      </c>
      <c r="BG14" s="381">
        <v>152419</v>
      </c>
      <c r="BH14" s="381">
        <v>154137</v>
      </c>
      <c r="BI14" s="381">
        <v>155739</v>
      </c>
      <c r="BJ14" s="381">
        <v>207679</v>
      </c>
      <c r="BK14" s="381">
        <v>165456</v>
      </c>
      <c r="BL14" s="381">
        <v>168390</v>
      </c>
      <c r="BM14" s="381">
        <v>169049</v>
      </c>
      <c r="BN14" s="381">
        <v>171128</v>
      </c>
      <c r="BO14" s="381">
        <v>173009</v>
      </c>
      <c r="BP14" s="381">
        <v>174771</v>
      </c>
      <c r="BQ14" s="381">
        <v>176547</v>
      </c>
      <c r="BR14" s="381">
        <v>178847</v>
      </c>
      <c r="BS14" s="381">
        <v>180845</v>
      </c>
      <c r="BT14" s="381">
        <v>182474</v>
      </c>
      <c r="BU14" s="381">
        <v>184138</v>
      </c>
      <c r="BV14" s="381">
        <v>185505</v>
      </c>
      <c r="BW14" s="381">
        <v>141137</v>
      </c>
      <c r="BX14" s="381">
        <v>144427</v>
      </c>
      <c r="BY14" s="381">
        <v>147421</v>
      </c>
      <c r="BZ14" s="381">
        <v>150048</v>
      </c>
      <c r="CA14" s="381">
        <v>152529</v>
      </c>
      <c r="CB14" s="381">
        <v>154578</v>
      </c>
      <c r="CC14" s="381">
        <v>157047</v>
      </c>
      <c r="CD14" s="381">
        <v>159459</v>
      </c>
      <c r="CE14" s="381">
        <v>162155</v>
      </c>
      <c r="CF14" s="381">
        <v>164227</v>
      </c>
      <c r="CG14" s="381">
        <v>166300</v>
      </c>
      <c r="CH14" s="381">
        <v>167943</v>
      </c>
      <c r="CI14" s="381">
        <v>129421</v>
      </c>
      <c r="CJ14" s="381">
        <v>133049</v>
      </c>
      <c r="CK14" s="381">
        <v>135988</v>
      </c>
      <c r="CL14" s="381">
        <v>138277</v>
      </c>
      <c r="CM14" s="381">
        <v>140689</v>
      </c>
      <c r="CN14" s="382">
        <v>143037</v>
      </c>
      <c r="CO14" s="303">
        <v>145479</v>
      </c>
      <c r="CP14" s="303">
        <v>148126</v>
      </c>
      <c r="CQ14" s="303">
        <v>150286</v>
      </c>
      <c r="CR14" s="303">
        <v>151314</v>
      </c>
      <c r="CS14" s="303">
        <v>151314</v>
      </c>
      <c r="CT14" s="303">
        <v>153187</v>
      </c>
      <c r="CU14" s="303">
        <v>118744</v>
      </c>
      <c r="CV14" s="303">
        <v>121196</v>
      </c>
      <c r="CW14" s="303">
        <v>122882</v>
      </c>
      <c r="CX14" s="303">
        <v>124857</v>
      </c>
      <c r="CY14" s="303">
        <v>126526</v>
      </c>
      <c r="CZ14" s="303">
        <v>128140</v>
      </c>
      <c r="DA14" s="303">
        <v>130197</v>
      </c>
      <c r="DB14" s="303">
        <v>132172</v>
      </c>
      <c r="DC14" s="303">
        <v>134059</v>
      </c>
      <c r="DD14" s="303">
        <v>136128</v>
      </c>
      <c r="DE14" s="303">
        <v>137845</v>
      </c>
      <c r="DF14" s="303">
        <v>139335</v>
      </c>
      <c r="DG14" s="303">
        <v>107390</v>
      </c>
      <c r="DH14" s="303">
        <v>110695</v>
      </c>
      <c r="DI14" s="303">
        <v>113395</v>
      </c>
      <c r="DJ14" s="303">
        <v>115553</v>
      </c>
      <c r="DK14" s="303">
        <v>117612</v>
      </c>
      <c r="DL14" s="303">
        <v>119455</v>
      </c>
      <c r="DM14" s="303">
        <v>121914</v>
      </c>
      <c r="DN14" s="303">
        <v>124359</v>
      </c>
      <c r="DO14" s="303">
        <v>126746</v>
      </c>
      <c r="DP14" s="303">
        <v>129065</v>
      </c>
      <c r="DQ14" s="303">
        <v>130864</v>
      </c>
      <c r="DR14" s="171">
        <v>132221</v>
      </c>
      <c r="DS14" s="171">
        <v>104260</v>
      </c>
      <c r="DT14" s="171">
        <v>107406</v>
      </c>
      <c r="DU14" s="171">
        <v>110223</v>
      </c>
      <c r="DV14" s="171">
        <v>112379</v>
      </c>
      <c r="DW14" s="171">
        <v>114517</v>
      </c>
      <c r="DX14" s="171">
        <v>116861</v>
      </c>
      <c r="DY14" s="171">
        <v>119596</v>
      </c>
      <c r="DZ14" s="171">
        <v>122052</v>
      </c>
      <c r="EA14" s="171">
        <v>124570</v>
      </c>
      <c r="EB14" s="171">
        <v>126958</v>
      </c>
      <c r="EC14" s="171">
        <v>128904</v>
      </c>
      <c r="ED14" s="171">
        <v>130564</v>
      </c>
      <c r="EE14" s="171">
        <v>104562</v>
      </c>
      <c r="EF14" s="171">
        <v>108391</v>
      </c>
      <c r="EG14" s="171">
        <v>111006</v>
      </c>
      <c r="EH14" s="171">
        <v>113437</v>
      </c>
      <c r="EI14" s="171">
        <v>115784</v>
      </c>
      <c r="EJ14" s="171">
        <v>118270</v>
      </c>
      <c r="EK14" s="171">
        <v>120766</v>
      </c>
      <c r="EL14" s="171">
        <v>123560</v>
      </c>
      <c r="EM14" s="171">
        <v>126193</v>
      </c>
      <c r="EN14" s="171">
        <v>128396</v>
      </c>
      <c r="EO14" s="171">
        <v>130333</v>
      </c>
      <c r="EP14" s="171">
        <v>132059</v>
      </c>
      <c r="EQ14" s="171">
        <v>108746</v>
      </c>
      <c r="ER14" s="171">
        <v>112129</v>
      </c>
      <c r="ES14" s="171">
        <v>114904</v>
      </c>
      <c r="ET14" s="171">
        <v>117165</v>
      </c>
      <c r="EU14" s="171">
        <v>119355</v>
      </c>
      <c r="EV14" s="171">
        <v>121753</v>
      </c>
      <c r="EW14" s="171">
        <v>124282</v>
      </c>
      <c r="EX14" s="171">
        <v>127067</v>
      </c>
      <c r="EY14" s="171">
        <v>129981</v>
      </c>
      <c r="EZ14" s="171">
        <v>132369</v>
      </c>
      <c r="FA14" s="171">
        <v>134537</v>
      </c>
      <c r="FB14" s="171">
        <v>136202</v>
      </c>
      <c r="FC14" s="171">
        <v>113907</v>
      </c>
      <c r="FD14" s="171">
        <v>117294</v>
      </c>
      <c r="FE14" s="171">
        <v>119543</v>
      </c>
      <c r="FF14" s="171">
        <v>121904</v>
      </c>
      <c r="FG14" s="171">
        <v>124160</v>
      </c>
      <c r="FH14" s="171">
        <v>126405</v>
      </c>
      <c r="FI14" s="171">
        <v>129321</v>
      </c>
      <c r="FJ14" s="171">
        <v>132935</v>
      </c>
      <c r="FK14" s="171">
        <v>136086</v>
      </c>
      <c r="FL14" s="171">
        <v>139241</v>
      </c>
    </row>
    <row r="15" spans="1:168" x14ac:dyDescent="0.2">
      <c r="A15" s="377" t="s">
        <v>132</v>
      </c>
      <c r="B15" s="378">
        <v>489900</v>
      </c>
      <c r="C15" s="381">
        <v>489774</v>
      </c>
      <c r="D15" s="381">
        <v>489619</v>
      </c>
      <c r="E15" s="381">
        <v>489389</v>
      </c>
      <c r="F15" s="381">
        <v>489161</v>
      </c>
      <c r="G15" s="381">
        <v>471285</v>
      </c>
      <c r="H15" s="381">
        <v>469264</v>
      </c>
      <c r="I15" s="381">
        <v>467261</v>
      </c>
      <c r="J15" s="381">
        <v>465112</v>
      </c>
      <c r="K15" s="381">
        <v>488864</v>
      </c>
      <c r="L15" s="381">
        <v>487475</v>
      </c>
      <c r="M15" s="381">
        <v>486062</v>
      </c>
      <c r="N15" s="381">
        <v>492556</v>
      </c>
      <c r="O15" s="381">
        <v>496495</v>
      </c>
      <c r="P15" s="381">
        <v>496537</v>
      </c>
      <c r="Q15" s="381">
        <v>500042</v>
      </c>
      <c r="R15" s="381">
        <v>498911</v>
      </c>
      <c r="S15" s="381">
        <v>498309</v>
      </c>
      <c r="T15" s="381">
        <v>494119</v>
      </c>
      <c r="U15" s="381">
        <v>487573</v>
      </c>
      <c r="V15" s="381">
        <v>485171</v>
      </c>
      <c r="W15" s="381">
        <v>485636</v>
      </c>
      <c r="X15" s="381">
        <v>482551</v>
      </c>
      <c r="Y15" s="381">
        <v>477607</v>
      </c>
      <c r="Z15" s="381">
        <v>476263</v>
      </c>
      <c r="AA15" s="381">
        <v>472380</v>
      </c>
      <c r="AB15" s="381">
        <v>470580</v>
      </c>
      <c r="AC15" s="381">
        <v>466884</v>
      </c>
      <c r="AD15" s="381">
        <v>471415</v>
      </c>
      <c r="AE15" s="381">
        <v>469352</v>
      </c>
      <c r="AF15" s="381" t="s">
        <v>182</v>
      </c>
      <c r="AG15" s="381" t="s">
        <v>182</v>
      </c>
      <c r="AH15" s="381" t="s">
        <v>182</v>
      </c>
      <c r="AI15" s="381" t="s">
        <v>182</v>
      </c>
      <c r="AJ15" s="381" t="s">
        <v>182</v>
      </c>
      <c r="AK15" s="381" t="s">
        <v>182</v>
      </c>
      <c r="AL15" s="381">
        <v>451922</v>
      </c>
      <c r="AM15" s="381">
        <v>448579</v>
      </c>
      <c r="AN15" s="381">
        <v>446110</v>
      </c>
      <c r="AO15" s="381">
        <v>442199</v>
      </c>
      <c r="AP15" s="381">
        <v>440578</v>
      </c>
      <c r="AQ15" s="381">
        <v>437580</v>
      </c>
      <c r="AR15" s="381">
        <v>435333</v>
      </c>
      <c r="AS15" s="381">
        <v>438398</v>
      </c>
      <c r="AT15" s="381">
        <v>459997</v>
      </c>
      <c r="AU15" s="381">
        <v>456343</v>
      </c>
      <c r="AV15" s="381">
        <v>453231</v>
      </c>
      <c r="AW15" s="381">
        <v>449125</v>
      </c>
      <c r="AX15" s="381">
        <v>445027</v>
      </c>
      <c r="AY15" s="381">
        <v>441376</v>
      </c>
      <c r="AZ15" s="381">
        <v>439057</v>
      </c>
      <c r="BA15" s="381">
        <v>437327</v>
      </c>
      <c r="BB15" s="381">
        <v>434499</v>
      </c>
      <c r="BC15" s="381">
        <v>431416</v>
      </c>
      <c r="BD15" s="381">
        <v>427669</v>
      </c>
      <c r="BE15" s="381">
        <v>424370</v>
      </c>
      <c r="BF15" s="381">
        <v>426234</v>
      </c>
      <c r="BG15" s="381">
        <v>333056</v>
      </c>
      <c r="BH15" s="381">
        <v>333818</v>
      </c>
      <c r="BI15" s="381">
        <v>334313</v>
      </c>
      <c r="BJ15" s="381">
        <v>345263</v>
      </c>
      <c r="BK15" s="381">
        <v>320615</v>
      </c>
      <c r="BL15" s="381">
        <v>322200</v>
      </c>
      <c r="BM15" s="381">
        <v>320339</v>
      </c>
      <c r="BN15" s="381">
        <v>321171</v>
      </c>
      <c r="BO15" s="381">
        <v>321954</v>
      </c>
      <c r="BP15" s="381">
        <v>322488</v>
      </c>
      <c r="BQ15" s="381">
        <v>322779</v>
      </c>
      <c r="BR15" s="381">
        <v>323146</v>
      </c>
      <c r="BS15" s="381">
        <v>323555</v>
      </c>
      <c r="BT15" s="381">
        <v>323955</v>
      </c>
      <c r="BU15" s="381">
        <v>324230</v>
      </c>
      <c r="BV15" s="381">
        <v>324248</v>
      </c>
      <c r="BW15" s="381">
        <v>306838</v>
      </c>
      <c r="BX15" s="381">
        <v>308261</v>
      </c>
      <c r="BY15" s="381">
        <v>309583</v>
      </c>
      <c r="BZ15" s="381">
        <v>310382</v>
      </c>
      <c r="CA15" s="381">
        <v>311020</v>
      </c>
      <c r="CB15" s="381">
        <v>311453</v>
      </c>
      <c r="CC15" s="381">
        <v>312099</v>
      </c>
      <c r="CD15" s="381">
        <v>312421</v>
      </c>
      <c r="CE15" s="381">
        <v>313102</v>
      </c>
      <c r="CF15" s="381">
        <v>313372</v>
      </c>
      <c r="CG15" s="381">
        <v>313544</v>
      </c>
      <c r="CH15" s="381">
        <v>313755</v>
      </c>
      <c r="CI15" s="381">
        <v>296115</v>
      </c>
      <c r="CJ15" s="381">
        <v>297630</v>
      </c>
      <c r="CK15" s="381">
        <v>297940</v>
      </c>
      <c r="CL15" s="381">
        <v>299874</v>
      </c>
      <c r="CM15" s="381">
        <v>300634</v>
      </c>
      <c r="CN15" s="382">
        <v>301165</v>
      </c>
      <c r="CO15" s="303">
        <v>301435</v>
      </c>
      <c r="CP15" s="303">
        <v>303194</v>
      </c>
      <c r="CQ15" s="303">
        <v>303551</v>
      </c>
      <c r="CR15" s="303">
        <v>303432</v>
      </c>
      <c r="CS15" s="303">
        <v>303432</v>
      </c>
      <c r="CT15" s="303">
        <v>302336</v>
      </c>
      <c r="CU15" s="303">
        <v>285013</v>
      </c>
      <c r="CV15" s="303">
        <v>285825</v>
      </c>
      <c r="CW15" s="303">
        <v>286203</v>
      </c>
      <c r="CX15" s="303">
        <v>286487</v>
      </c>
      <c r="CY15" s="303">
        <v>286554</v>
      </c>
      <c r="CZ15" s="303">
        <v>286246</v>
      </c>
      <c r="DA15" s="303">
        <v>286697</v>
      </c>
      <c r="DB15" s="303">
        <v>287226</v>
      </c>
      <c r="DC15" s="303">
        <v>287584</v>
      </c>
      <c r="DD15" s="303">
        <v>288177</v>
      </c>
      <c r="DE15" s="303">
        <v>288435</v>
      </c>
      <c r="DF15" s="303">
        <v>288675</v>
      </c>
      <c r="DG15" s="303">
        <v>269456</v>
      </c>
      <c r="DH15" s="303">
        <v>271821</v>
      </c>
      <c r="DI15" s="303">
        <v>273689</v>
      </c>
      <c r="DJ15" s="303">
        <v>274832</v>
      </c>
      <c r="DK15" s="303">
        <v>275649</v>
      </c>
      <c r="DL15" s="303">
        <v>276316</v>
      </c>
      <c r="DM15" s="303">
        <v>270898</v>
      </c>
      <c r="DN15" s="303">
        <v>272216</v>
      </c>
      <c r="DO15" s="303">
        <v>272464</v>
      </c>
      <c r="DP15" s="303">
        <v>273822</v>
      </c>
      <c r="DQ15" s="303">
        <v>274828</v>
      </c>
      <c r="DR15" s="171">
        <v>269276</v>
      </c>
      <c r="DS15" s="171">
        <v>249947</v>
      </c>
      <c r="DT15" s="171">
        <v>252463</v>
      </c>
      <c r="DU15" s="171">
        <v>254791</v>
      </c>
      <c r="DV15" s="171">
        <v>256147</v>
      </c>
      <c r="DW15" s="171">
        <v>257511</v>
      </c>
      <c r="DX15" s="171">
        <v>258942</v>
      </c>
      <c r="DY15" s="171">
        <v>260709</v>
      </c>
      <c r="DZ15" s="171">
        <v>262062</v>
      </c>
      <c r="EA15" s="171">
        <v>263436</v>
      </c>
      <c r="EB15" s="171">
        <v>264822</v>
      </c>
      <c r="EC15" s="171">
        <v>265307</v>
      </c>
      <c r="ED15" s="171">
        <v>266172</v>
      </c>
      <c r="EE15" s="171">
        <v>246526</v>
      </c>
      <c r="EF15" s="171">
        <v>249321</v>
      </c>
      <c r="EG15" s="171">
        <v>251537</v>
      </c>
      <c r="EH15" s="171">
        <v>253178</v>
      </c>
      <c r="EI15" s="171">
        <v>254734</v>
      </c>
      <c r="EJ15" s="171">
        <v>256212</v>
      </c>
      <c r="EK15" s="171">
        <v>258425</v>
      </c>
      <c r="EL15" s="171">
        <v>259893</v>
      </c>
      <c r="EM15" s="171">
        <v>261581</v>
      </c>
      <c r="EN15" s="171">
        <v>263149</v>
      </c>
      <c r="EO15" s="171">
        <v>264612</v>
      </c>
      <c r="EP15" s="171">
        <v>265782</v>
      </c>
      <c r="EQ15" s="171">
        <v>243563</v>
      </c>
      <c r="ER15" s="171">
        <v>245936</v>
      </c>
      <c r="ES15" s="171">
        <v>248084</v>
      </c>
      <c r="ET15" s="171">
        <v>249860</v>
      </c>
      <c r="EU15" s="171">
        <v>251496</v>
      </c>
      <c r="EV15" s="171">
        <v>253084</v>
      </c>
      <c r="EW15" s="171">
        <v>254665</v>
      </c>
      <c r="EX15" s="171">
        <v>256116</v>
      </c>
      <c r="EY15" s="171">
        <v>258508</v>
      </c>
      <c r="EZ15" s="171">
        <v>260260</v>
      </c>
      <c r="FA15" s="171">
        <v>262047</v>
      </c>
      <c r="FB15" s="171">
        <v>263493</v>
      </c>
      <c r="FC15" s="171">
        <v>240482</v>
      </c>
      <c r="FD15" s="171">
        <v>243239</v>
      </c>
      <c r="FE15" s="171">
        <v>245512</v>
      </c>
      <c r="FF15" s="171">
        <v>247514</v>
      </c>
      <c r="FG15" s="171">
        <v>249654</v>
      </c>
      <c r="FH15" s="171">
        <v>251866</v>
      </c>
      <c r="FI15" s="171">
        <v>254326</v>
      </c>
      <c r="FJ15" s="171">
        <v>257660</v>
      </c>
      <c r="FK15" s="171">
        <v>261460</v>
      </c>
      <c r="FL15" s="171">
        <v>265109</v>
      </c>
    </row>
    <row r="16" spans="1:168" x14ac:dyDescent="0.2">
      <c r="A16" s="377" t="s">
        <v>133</v>
      </c>
      <c r="B16" s="378">
        <v>746302</v>
      </c>
      <c r="C16" s="381">
        <v>745841</v>
      </c>
      <c r="D16" s="381">
        <v>745366</v>
      </c>
      <c r="E16" s="381">
        <v>744796</v>
      </c>
      <c r="F16" s="381">
        <v>744281</v>
      </c>
      <c r="G16" s="381">
        <v>728842</v>
      </c>
      <c r="H16" s="381">
        <v>722478</v>
      </c>
      <c r="I16" s="381">
        <v>717504</v>
      </c>
      <c r="J16" s="381">
        <v>712651</v>
      </c>
      <c r="K16" s="381">
        <v>720209</v>
      </c>
      <c r="L16" s="381">
        <v>715677</v>
      </c>
      <c r="M16" s="381">
        <v>713002</v>
      </c>
      <c r="N16" s="381">
        <v>712927</v>
      </c>
      <c r="O16" s="381">
        <v>712104</v>
      </c>
      <c r="P16" s="381">
        <v>712816</v>
      </c>
      <c r="Q16" s="381">
        <v>710852</v>
      </c>
      <c r="R16" s="381">
        <v>706684</v>
      </c>
      <c r="S16" s="381">
        <v>703710</v>
      </c>
      <c r="T16" s="381">
        <v>704622</v>
      </c>
      <c r="U16" s="381">
        <v>698563</v>
      </c>
      <c r="V16" s="381">
        <v>694612</v>
      </c>
      <c r="W16" s="381">
        <v>694001</v>
      </c>
      <c r="X16" s="381">
        <v>689565</v>
      </c>
      <c r="Y16" s="381">
        <v>687398</v>
      </c>
      <c r="Z16" s="381">
        <v>681748</v>
      </c>
      <c r="AA16" s="381">
        <v>678375</v>
      </c>
      <c r="AB16" s="381">
        <v>675385</v>
      </c>
      <c r="AC16" s="381">
        <v>672890</v>
      </c>
      <c r="AD16" s="381">
        <v>677443</v>
      </c>
      <c r="AE16" s="381">
        <v>676318</v>
      </c>
      <c r="AF16" s="381" t="s">
        <v>182</v>
      </c>
      <c r="AG16" s="381" t="s">
        <v>182</v>
      </c>
      <c r="AH16" s="381" t="s">
        <v>182</v>
      </c>
      <c r="AI16" s="381" t="s">
        <v>182</v>
      </c>
      <c r="AJ16" s="381" t="s">
        <v>182</v>
      </c>
      <c r="AK16" s="381" t="s">
        <v>182</v>
      </c>
      <c r="AL16" s="381">
        <v>659810</v>
      </c>
      <c r="AM16" s="381">
        <v>657391</v>
      </c>
      <c r="AN16" s="381">
        <v>655152</v>
      </c>
      <c r="AO16" s="381">
        <v>654549</v>
      </c>
      <c r="AP16" s="381">
        <v>653151</v>
      </c>
      <c r="AQ16" s="381">
        <v>650997</v>
      </c>
      <c r="AR16" s="381">
        <v>648506</v>
      </c>
      <c r="AS16" s="381">
        <v>650556</v>
      </c>
      <c r="AT16" s="381">
        <v>676880</v>
      </c>
      <c r="AU16" s="381">
        <v>672399</v>
      </c>
      <c r="AV16" s="381">
        <v>671123</v>
      </c>
      <c r="AW16" s="381">
        <v>667729</v>
      </c>
      <c r="AX16" s="381">
        <v>666604</v>
      </c>
      <c r="AY16" s="381">
        <v>665833</v>
      </c>
      <c r="AZ16" s="381">
        <v>665574</v>
      </c>
      <c r="BA16" s="381">
        <v>663344</v>
      </c>
      <c r="BB16" s="381">
        <v>662436</v>
      </c>
      <c r="BC16" s="381">
        <v>660933</v>
      </c>
      <c r="BD16" s="381">
        <v>658173</v>
      </c>
      <c r="BE16" s="381">
        <v>655620</v>
      </c>
      <c r="BF16" s="381">
        <v>657388</v>
      </c>
      <c r="BG16" s="381">
        <v>488975</v>
      </c>
      <c r="BH16" s="381">
        <v>489396</v>
      </c>
      <c r="BI16" s="381">
        <v>489529</v>
      </c>
      <c r="BJ16" s="381">
        <v>492381</v>
      </c>
      <c r="BK16" s="381">
        <v>475709</v>
      </c>
      <c r="BL16" s="381">
        <v>476640</v>
      </c>
      <c r="BM16" s="381">
        <v>473095</v>
      </c>
      <c r="BN16" s="381">
        <v>473888</v>
      </c>
      <c r="BO16" s="381">
        <v>474653</v>
      </c>
      <c r="BP16" s="381">
        <v>474968</v>
      </c>
      <c r="BQ16" s="381">
        <v>474931</v>
      </c>
      <c r="BR16" s="381">
        <v>474967</v>
      </c>
      <c r="BS16" s="381">
        <v>475236</v>
      </c>
      <c r="BT16" s="381">
        <v>475638</v>
      </c>
      <c r="BU16" s="381">
        <v>476002</v>
      </c>
      <c r="BV16" s="381">
        <v>475839</v>
      </c>
      <c r="BW16" s="381">
        <v>447041</v>
      </c>
      <c r="BX16" s="381">
        <v>447901</v>
      </c>
      <c r="BY16" s="381">
        <v>448828</v>
      </c>
      <c r="BZ16" s="381">
        <v>449697</v>
      </c>
      <c r="CA16" s="381">
        <v>450452</v>
      </c>
      <c r="CB16" s="381">
        <v>450781</v>
      </c>
      <c r="CC16" s="381">
        <v>451490</v>
      </c>
      <c r="CD16" s="381">
        <v>451765</v>
      </c>
      <c r="CE16" s="381">
        <v>452468</v>
      </c>
      <c r="CF16" s="381">
        <v>453045</v>
      </c>
      <c r="CG16" s="381">
        <v>453654</v>
      </c>
      <c r="CH16" s="381">
        <v>454177</v>
      </c>
      <c r="CI16" s="381">
        <v>423747</v>
      </c>
      <c r="CJ16" s="381">
        <v>424857</v>
      </c>
      <c r="CK16" s="381">
        <v>425007</v>
      </c>
      <c r="CL16" s="381">
        <v>427404</v>
      </c>
      <c r="CM16" s="381">
        <v>428345</v>
      </c>
      <c r="CN16" s="382">
        <v>428917</v>
      </c>
      <c r="CO16" s="303">
        <v>429184</v>
      </c>
      <c r="CP16" s="303">
        <v>430952</v>
      </c>
      <c r="CQ16" s="303">
        <v>431485</v>
      </c>
      <c r="CR16" s="303">
        <v>431596</v>
      </c>
      <c r="CS16" s="303">
        <v>431596</v>
      </c>
      <c r="CT16" s="303">
        <v>430432</v>
      </c>
      <c r="CU16" s="303">
        <v>397753</v>
      </c>
      <c r="CV16" s="303">
        <v>397867</v>
      </c>
      <c r="CW16" s="303">
        <v>397774</v>
      </c>
      <c r="CX16" s="303">
        <v>397476</v>
      </c>
      <c r="CY16" s="303">
        <v>397274</v>
      </c>
      <c r="CZ16" s="303">
        <v>396677</v>
      </c>
      <c r="DA16" s="303">
        <v>396910</v>
      </c>
      <c r="DB16" s="303">
        <v>397504</v>
      </c>
      <c r="DC16" s="303">
        <v>397972</v>
      </c>
      <c r="DD16" s="303">
        <v>398694</v>
      </c>
      <c r="DE16" s="303">
        <v>399223</v>
      </c>
      <c r="DF16" s="303">
        <v>399619</v>
      </c>
      <c r="DG16" s="303">
        <v>366378</v>
      </c>
      <c r="DH16" s="303">
        <v>368512</v>
      </c>
      <c r="DI16" s="303">
        <v>370678</v>
      </c>
      <c r="DJ16" s="303">
        <v>372121</v>
      </c>
      <c r="DK16" s="303">
        <v>373015</v>
      </c>
      <c r="DL16" s="303">
        <v>374072</v>
      </c>
      <c r="DM16" s="303">
        <v>363936</v>
      </c>
      <c r="DN16" s="303">
        <v>365339</v>
      </c>
      <c r="DO16" s="303">
        <v>362242</v>
      </c>
      <c r="DP16" s="303">
        <v>363914</v>
      </c>
      <c r="DQ16" s="303">
        <v>365402</v>
      </c>
      <c r="DR16" s="171">
        <v>355874</v>
      </c>
      <c r="DS16" s="171">
        <v>331179</v>
      </c>
      <c r="DT16" s="171">
        <v>333802</v>
      </c>
      <c r="DU16" s="171">
        <v>336406</v>
      </c>
      <c r="DV16" s="171">
        <v>338056</v>
      </c>
      <c r="DW16" s="171">
        <v>339625</v>
      </c>
      <c r="DX16" s="171">
        <v>341063</v>
      </c>
      <c r="DY16" s="171">
        <v>342977</v>
      </c>
      <c r="DZ16" s="171">
        <v>348323</v>
      </c>
      <c r="EA16" s="171">
        <v>350077</v>
      </c>
      <c r="EB16" s="171">
        <v>351934</v>
      </c>
      <c r="EC16" s="171">
        <v>352832</v>
      </c>
      <c r="ED16" s="171">
        <v>354081</v>
      </c>
      <c r="EE16" s="171">
        <v>334327</v>
      </c>
      <c r="EF16" s="171">
        <v>337086</v>
      </c>
      <c r="EG16" s="171">
        <v>339880</v>
      </c>
      <c r="EH16" s="171">
        <v>341694</v>
      </c>
      <c r="EI16" s="171">
        <v>343476</v>
      </c>
      <c r="EJ16" s="171">
        <v>345070</v>
      </c>
      <c r="EK16" s="171">
        <v>351231</v>
      </c>
      <c r="EL16" s="171">
        <v>352473</v>
      </c>
      <c r="EM16" s="171">
        <v>354286</v>
      </c>
      <c r="EN16" s="171">
        <v>356325</v>
      </c>
      <c r="EO16" s="171">
        <v>357962</v>
      </c>
      <c r="EP16" s="171">
        <v>359345</v>
      </c>
      <c r="EQ16" s="171">
        <v>340267</v>
      </c>
      <c r="ER16" s="171">
        <v>342588</v>
      </c>
      <c r="ES16" s="171">
        <v>344966</v>
      </c>
      <c r="ET16" s="171">
        <v>347076</v>
      </c>
      <c r="EU16" s="171">
        <v>348867</v>
      </c>
      <c r="EV16" s="171">
        <v>350676</v>
      </c>
      <c r="EW16" s="171">
        <v>352457</v>
      </c>
      <c r="EX16" s="171">
        <v>353678</v>
      </c>
      <c r="EY16" s="171">
        <v>356379</v>
      </c>
      <c r="EZ16" s="171">
        <v>358358</v>
      </c>
      <c r="FA16" s="171">
        <v>360488</v>
      </c>
      <c r="FB16" s="171">
        <v>362397</v>
      </c>
      <c r="FC16" s="171">
        <v>346440</v>
      </c>
      <c r="FD16" s="171">
        <v>349284</v>
      </c>
      <c r="FE16" s="171">
        <v>351902</v>
      </c>
      <c r="FF16" s="171">
        <v>354101</v>
      </c>
      <c r="FG16" s="171">
        <v>356735</v>
      </c>
      <c r="FH16" s="171">
        <v>359863</v>
      </c>
      <c r="FI16" s="171">
        <v>362873</v>
      </c>
      <c r="FJ16" s="171">
        <v>367020</v>
      </c>
      <c r="FK16" s="171">
        <v>372290</v>
      </c>
      <c r="FL16" s="171">
        <v>377029</v>
      </c>
    </row>
    <row r="17" spans="1:168" x14ac:dyDescent="0.2">
      <c r="A17" s="377" t="s">
        <v>134</v>
      </c>
      <c r="B17" s="378">
        <v>935823</v>
      </c>
      <c r="C17" s="381">
        <v>935191</v>
      </c>
      <c r="D17" s="381">
        <v>934568</v>
      </c>
      <c r="E17" s="381">
        <v>933383</v>
      </c>
      <c r="F17" s="381">
        <v>932789</v>
      </c>
      <c r="G17" s="381">
        <v>911649</v>
      </c>
      <c r="H17" s="381">
        <v>910878</v>
      </c>
      <c r="I17" s="381">
        <v>908998</v>
      </c>
      <c r="J17" s="381">
        <v>905753</v>
      </c>
      <c r="K17" s="381">
        <v>908351</v>
      </c>
      <c r="L17" s="381">
        <v>905611</v>
      </c>
      <c r="M17" s="381">
        <v>903771</v>
      </c>
      <c r="N17" s="381">
        <v>896606</v>
      </c>
      <c r="O17" s="381">
        <v>898005</v>
      </c>
      <c r="P17" s="381">
        <v>901387</v>
      </c>
      <c r="Q17" s="381">
        <v>906260</v>
      </c>
      <c r="R17" s="381">
        <v>909368</v>
      </c>
      <c r="S17" s="381">
        <v>908708</v>
      </c>
      <c r="T17" s="381">
        <v>906352</v>
      </c>
      <c r="U17" s="381">
        <v>902090</v>
      </c>
      <c r="V17" s="381">
        <v>900867</v>
      </c>
      <c r="W17" s="381">
        <v>900202</v>
      </c>
      <c r="X17" s="381">
        <v>897076</v>
      </c>
      <c r="Y17" s="381">
        <v>894677</v>
      </c>
      <c r="Z17" s="381">
        <v>898796</v>
      </c>
      <c r="AA17" s="381">
        <v>894446</v>
      </c>
      <c r="AB17" s="381">
        <v>890918</v>
      </c>
      <c r="AC17" s="381">
        <v>885165</v>
      </c>
      <c r="AD17" s="381">
        <v>881764</v>
      </c>
      <c r="AE17" s="381">
        <v>877783</v>
      </c>
      <c r="AF17" s="381" t="s">
        <v>182</v>
      </c>
      <c r="AG17" s="381" t="s">
        <v>182</v>
      </c>
      <c r="AH17" s="381" t="s">
        <v>182</v>
      </c>
      <c r="AI17" s="381" t="s">
        <v>182</v>
      </c>
      <c r="AJ17" s="381" t="s">
        <v>182</v>
      </c>
      <c r="AK17" s="381" t="s">
        <v>182</v>
      </c>
      <c r="AL17" s="381">
        <v>860429</v>
      </c>
      <c r="AM17" s="381">
        <v>860740</v>
      </c>
      <c r="AN17" s="381">
        <v>861434</v>
      </c>
      <c r="AO17" s="381">
        <v>866268</v>
      </c>
      <c r="AP17" s="381">
        <v>865808</v>
      </c>
      <c r="AQ17" s="381">
        <v>865611</v>
      </c>
      <c r="AR17" s="381">
        <v>867417</v>
      </c>
      <c r="AS17" s="381">
        <v>869152</v>
      </c>
      <c r="AT17" s="381">
        <v>877731</v>
      </c>
      <c r="AU17" s="381">
        <v>872575</v>
      </c>
      <c r="AV17" s="381">
        <v>869746</v>
      </c>
      <c r="AW17" s="381">
        <v>865506</v>
      </c>
      <c r="AX17" s="381">
        <v>861215</v>
      </c>
      <c r="AY17" s="381">
        <v>857293</v>
      </c>
      <c r="AZ17" s="381">
        <v>853772</v>
      </c>
      <c r="BA17" s="381">
        <v>851723</v>
      </c>
      <c r="BB17" s="381">
        <v>848473</v>
      </c>
      <c r="BC17" s="381">
        <v>845517</v>
      </c>
      <c r="BD17" s="381">
        <v>842352</v>
      </c>
      <c r="BE17" s="381">
        <v>839311</v>
      </c>
      <c r="BF17" s="381">
        <v>840416</v>
      </c>
      <c r="BG17" s="381">
        <v>712485</v>
      </c>
      <c r="BH17" s="381">
        <v>712754</v>
      </c>
      <c r="BI17" s="381">
        <v>713039</v>
      </c>
      <c r="BJ17" s="381">
        <v>702276</v>
      </c>
      <c r="BK17" s="381">
        <v>656138</v>
      </c>
      <c r="BL17" s="381">
        <v>656837</v>
      </c>
      <c r="BM17" s="381">
        <v>652056</v>
      </c>
      <c r="BN17" s="381">
        <v>652815</v>
      </c>
      <c r="BO17" s="381">
        <v>653665</v>
      </c>
      <c r="BP17" s="381">
        <v>654136</v>
      </c>
      <c r="BQ17" s="381">
        <v>654217</v>
      </c>
      <c r="BR17" s="381">
        <v>654180</v>
      </c>
      <c r="BS17" s="381">
        <v>654519</v>
      </c>
      <c r="BT17" s="381">
        <v>655397</v>
      </c>
      <c r="BU17" s="381">
        <v>656233</v>
      </c>
      <c r="BV17" s="381">
        <v>656359</v>
      </c>
      <c r="BW17" s="381">
        <v>602816</v>
      </c>
      <c r="BX17" s="381">
        <v>603468</v>
      </c>
      <c r="BY17" s="381">
        <v>604504</v>
      </c>
      <c r="BZ17" s="381">
        <v>605508</v>
      </c>
      <c r="CA17" s="381">
        <v>606386</v>
      </c>
      <c r="CB17" s="381">
        <v>606871</v>
      </c>
      <c r="CC17" s="381">
        <v>607586</v>
      </c>
      <c r="CD17" s="381">
        <v>608107</v>
      </c>
      <c r="CE17" s="381">
        <v>608841</v>
      </c>
      <c r="CF17" s="381">
        <v>609641</v>
      </c>
      <c r="CG17" s="381">
        <v>610480</v>
      </c>
      <c r="CH17" s="381">
        <v>611118</v>
      </c>
      <c r="CI17" s="381">
        <v>572232</v>
      </c>
      <c r="CJ17" s="381">
        <v>573221</v>
      </c>
      <c r="CK17" s="381">
        <v>573548</v>
      </c>
      <c r="CL17" s="381">
        <v>576253</v>
      </c>
      <c r="CM17" s="381">
        <v>577421</v>
      </c>
      <c r="CN17" s="382">
        <v>578032</v>
      </c>
      <c r="CO17" s="303">
        <v>578604</v>
      </c>
      <c r="CP17" s="303">
        <v>580533</v>
      </c>
      <c r="CQ17" s="303">
        <v>581125</v>
      </c>
      <c r="CR17" s="303">
        <v>581537</v>
      </c>
      <c r="CS17" s="303">
        <v>581537</v>
      </c>
      <c r="CT17" s="303">
        <v>580588</v>
      </c>
      <c r="CU17" s="303">
        <v>541458</v>
      </c>
      <c r="CV17" s="303">
        <v>541823</v>
      </c>
      <c r="CW17" s="303">
        <v>542063</v>
      </c>
      <c r="CX17" s="303">
        <v>541901</v>
      </c>
      <c r="CY17" s="303">
        <v>541983</v>
      </c>
      <c r="CZ17" s="303">
        <v>541878</v>
      </c>
      <c r="DA17" s="303">
        <v>542221</v>
      </c>
      <c r="DB17" s="303">
        <v>541881</v>
      </c>
      <c r="DC17" s="303">
        <v>542627</v>
      </c>
      <c r="DD17" s="303">
        <v>543563</v>
      </c>
      <c r="DE17" s="303">
        <v>544207</v>
      </c>
      <c r="DF17" s="303">
        <v>544805</v>
      </c>
      <c r="DG17" s="303">
        <v>515798</v>
      </c>
      <c r="DH17" s="303">
        <v>518046</v>
      </c>
      <c r="DI17" s="303">
        <v>520555</v>
      </c>
      <c r="DJ17" s="303">
        <v>522272</v>
      </c>
      <c r="DK17" s="303">
        <v>523430</v>
      </c>
      <c r="DL17" s="303">
        <v>524798</v>
      </c>
      <c r="DM17" s="303">
        <v>515350</v>
      </c>
      <c r="DN17" s="303">
        <v>517174</v>
      </c>
      <c r="DO17" s="303">
        <v>510917</v>
      </c>
      <c r="DP17" s="303">
        <v>513037</v>
      </c>
      <c r="DQ17" s="303">
        <v>515078</v>
      </c>
      <c r="DR17" s="171">
        <v>499419</v>
      </c>
      <c r="DS17" s="171">
        <v>479993</v>
      </c>
      <c r="DT17" s="171">
        <v>483137</v>
      </c>
      <c r="DU17" s="171">
        <v>486359</v>
      </c>
      <c r="DV17" s="171">
        <v>488570</v>
      </c>
      <c r="DW17" s="171">
        <v>490914</v>
      </c>
      <c r="DX17" s="171">
        <v>492965</v>
      </c>
      <c r="DY17" s="171">
        <v>495340</v>
      </c>
      <c r="DZ17" s="171">
        <v>511565</v>
      </c>
      <c r="EA17" s="171">
        <v>514012</v>
      </c>
      <c r="EB17" s="171">
        <v>517086</v>
      </c>
      <c r="EC17" s="171">
        <v>518998</v>
      </c>
      <c r="ED17" s="171">
        <v>520793</v>
      </c>
      <c r="EE17" s="171">
        <v>491281</v>
      </c>
      <c r="EF17" s="171">
        <v>494478</v>
      </c>
      <c r="EG17" s="171">
        <v>497983</v>
      </c>
      <c r="EH17" s="171">
        <v>500292</v>
      </c>
      <c r="EI17" s="171">
        <v>502677</v>
      </c>
      <c r="EJ17" s="171">
        <v>504967</v>
      </c>
      <c r="EK17" s="171">
        <v>513319</v>
      </c>
      <c r="EL17" s="171">
        <v>514340</v>
      </c>
      <c r="EM17" s="171">
        <v>516889</v>
      </c>
      <c r="EN17" s="171">
        <v>519532</v>
      </c>
      <c r="EO17" s="171">
        <v>521816</v>
      </c>
      <c r="EP17" s="171">
        <v>523832</v>
      </c>
      <c r="EQ17" s="171">
        <v>490659</v>
      </c>
      <c r="ER17" s="171">
        <v>493667</v>
      </c>
      <c r="ES17" s="171">
        <v>496779</v>
      </c>
      <c r="ET17" s="171">
        <v>499640</v>
      </c>
      <c r="EU17" s="171">
        <v>502051</v>
      </c>
      <c r="EV17" s="171">
        <v>504643</v>
      </c>
      <c r="EW17" s="171">
        <v>507262</v>
      </c>
      <c r="EX17" s="171">
        <v>509245</v>
      </c>
      <c r="EY17" s="171">
        <v>512879</v>
      </c>
      <c r="EZ17" s="171">
        <v>515660</v>
      </c>
      <c r="FA17" s="171">
        <v>518723</v>
      </c>
      <c r="FB17" s="171">
        <v>521394</v>
      </c>
      <c r="FC17" s="171">
        <v>485349</v>
      </c>
      <c r="FD17" s="171">
        <v>488409</v>
      </c>
      <c r="FE17" s="171">
        <v>491255</v>
      </c>
      <c r="FF17" s="171">
        <v>493723</v>
      </c>
      <c r="FG17" s="171">
        <v>496700</v>
      </c>
      <c r="FH17" s="171">
        <v>500391</v>
      </c>
      <c r="FI17" s="171">
        <v>503682</v>
      </c>
      <c r="FJ17" s="171">
        <v>508036</v>
      </c>
      <c r="FK17" s="171">
        <v>513761</v>
      </c>
      <c r="FL17" s="171">
        <v>519037</v>
      </c>
    </row>
    <row r="18" spans="1:168" x14ac:dyDescent="0.2">
      <c r="A18" s="377" t="s">
        <v>135</v>
      </c>
      <c r="B18" s="378">
        <v>928993</v>
      </c>
      <c r="C18" s="381">
        <v>928445</v>
      </c>
      <c r="D18" s="381">
        <v>928007</v>
      </c>
      <c r="E18" s="381">
        <v>925851</v>
      </c>
      <c r="F18" s="381">
        <v>925345</v>
      </c>
      <c r="G18" s="381">
        <v>933560</v>
      </c>
      <c r="H18" s="381">
        <v>934956</v>
      </c>
      <c r="I18" s="381">
        <v>937232</v>
      </c>
      <c r="J18" s="381">
        <v>939576</v>
      </c>
      <c r="K18" s="381">
        <v>949840</v>
      </c>
      <c r="L18" s="381">
        <v>952878</v>
      </c>
      <c r="M18" s="381">
        <v>954309</v>
      </c>
      <c r="N18" s="381">
        <v>965464</v>
      </c>
      <c r="O18" s="381">
        <v>966107</v>
      </c>
      <c r="P18" s="381">
        <v>962036</v>
      </c>
      <c r="Q18" s="381">
        <v>958465</v>
      </c>
      <c r="R18" s="381">
        <v>955487</v>
      </c>
      <c r="S18" s="381">
        <v>954475</v>
      </c>
      <c r="T18" s="381">
        <v>956095</v>
      </c>
      <c r="U18" s="381">
        <v>956570</v>
      </c>
      <c r="V18" s="381">
        <v>956468</v>
      </c>
      <c r="W18" s="381">
        <v>956022</v>
      </c>
      <c r="X18" s="381">
        <v>957344</v>
      </c>
      <c r="Y18" s="381">
        <v>958712</v>
      </c>
      <c r="Z18" s="381">
        <v>955948</v>
      </c>
      <c r="AA18" s="381">
        <v>959427</v>
      </c>
      <c r="AB18" s="381">
        <v>961940</v>
      </c>
      <c r="AC18" s="381">
        <v>965205</v>
      </c>
      <c r="AD18" s="381">
        <v>970104</v>
      </c>
      <c r="AE18" s="381">
        <v>968891</v>
      </c>
      <c r="AF18" s="381" t="s">
        <v>182</v>
      </c>
      <c r="AG18" s="381" t="s">
        <v>182</v>
      </c>
      <c r="AH18" s="381" t="s">
        <v>182</v>
      </c>
      <c r="AI18" s="381" t="s">
        <v>182</v>
      </c>
      <c r="AJ18" s="381" t="s">
        <v>182</v>
      </c>
      <c r="AK18" s="381" t="s">
        <v>182</v>
      </c>
      <c r="AL18" s="381">
        <v>981678</v>
      </c>
      <c r="AM18" s="381">
        <v>979108</v>
      </c>
      <c r="AN18" s="381">
        <v>976937</v>
      </c>
      <c r="AO18" s="381">
        <v>975507</v>
      </c>
      <c r="AP18" s="381">
        <v>971805</v>
      </c>
      <c r="AQ18" s="381">
        <v>968292</v>
      </c>
      <c r="AR18" s="381">
        <v>965703</v>
      </c>
      <c r="AS18" s="381">
        <v>966399</v>
      </c>
      <c r="AT18" s="381">
        <v>958692</v>
      </c>
      <c r="AU18" s="381">
        <v>960079</v>
      </c>
      <c r="AV18" s="381">
        <v>960960</v>
      </c>
      <c r="AW18" s="381">
        <v>960799</v>
      </c>
      <c r="AX18" s="381">
        <v>950020</v>
      </c>
      <c r="AY18" s="381">
        <v>953215</v>
      </c>
      <c r="AZ18" s="381">
        <v>956415</v>
      </c>
      <c r="BA18" s="381">
        <v>962985</v>
      </c>
      <c r="BB18" s="381">
        <v>968031</v>
      </c>
      <c r="BC18" s="381">
        <v>971173</v>
      </c>
      <c r="BD18" s="381">
        <v>972594</v>
      </c>
      <c r="BE18" s="381">
        <v>973284</v>
      </c>
      <c r="BF18" s="381">
        <v>974140</v>
      </c>
      <c r="BG18" s="381">
        <v>947212</v>
      </c>
      <c r="BH18" s="381">
        <v>947422</v>
      </c>
      <c r="BI18" s="381">
        <v>948812</v>
      </c>
      <c r="BJ18" s="381">
        <v>932919</v>
      </c>
      <c r="BK18" s="381">
        <v>874830</v>
      </c>
      <c r="BL18" s="381">
        <v>876138</v>
      </c>
      <c r="BM18" s="381">
        <v>870175</v>
      </c>
      <c r="BN18" s="381">
        <v>871870</v>
      </c>
      <c r="BO18" s="381">
        <v>873885</v>
      </c>
      <c r="BP18" s="381">
        <v>875061</v>
      </c>
      <c r="BQ18" s="381">
        <v>875904</v>
      </c>
      <c r="BR18" s="381">
        <v>877035</v>
      </c>
      <c r="BS18" s="381">
        <v>878716</v>
      </c>
      <c r="BT18" s="381">
        <v>880868</v>
      </c>
      <c r="BU18" s="381">
        <v>882849</v>
      </c>
      <c r="BV18" s="381">
        <v>883888</v>
      </c>
      <c r="BW18" s="381">
        <v>853968</v>
      </c>
      <c r="BX18" s="381">
        <v>855165</v>
      </c>
      <c r="BY18" s="381">
        <v>856890</v>
      </c>
      <c r="BZ18" s="381">
        <v>859041</v>
      </c>
      <c r="CA18" s="381">
        <v>861195</v>
      </c>
      <c r="CB18" s="381">
        <v>862473</v>
      </c>
      <c r="CC18" s="381">
        <v>864478</v>
      </c>
      <c r="CD18" s="381">
        <v>865880</v>
      </c>
      <c r="CE18" s="381">
        <v>867561</v>
      </c>
      <c r="CF18" s="381">
        <v>869494</v>
      </c>
      <c r="CG18" s="381">
        <v>871482</v>
      </c>
      <c r="CH18" s="381">
        <v>872937</v>
      </c>
      <c r="CI18" s="381">
        <v>815855</v>
      </c>
      <c r="CJ18" s="381">
        <v>817193</v>
      </c>
      <c r="CK18" s="381">
        <v>818120</v>
      </c>
      <c r="CL18" s="381">
        <v>821390</v>
      </c>
      <c r="CM18" s="381">
        <v>823388</v>
      </c>
      <c r="CN18" s="382">
        <v>824615</v>
      </c>
      <c r="CO18" s="303">
        <v>825682</v>
      </c>
      <c r="CP18" s="303">
        <v>828005</v>
      </c>
      <c r="CQ18" s="303">
        <v>829502</v>
      </c>
      <c r="CR18" s="303">
        <v>830576</v>
      </c>
      <c r="CS18" s="303">
        <v>830576</v>
      </c>
      <c r="CT18" s="303">
        <v>830097</v>
      </c>
      <c r="CU18" s="303">
        <v>793826</v>
      </c>
      <c r="CV18" s="303">
        <v>795015</v>
      </c>
      <c r="CW18" s="303">
        <v>796001</v>
      </c>
      <c r="CX18" s="303">
        <v>796303</v>
      </c>
      <c r="CY18" s="303">
        <v>797247</v>
      </c>
      <c r="CZ18" s="303">
        <v>797974</v>
      </c>
      <c r="DA18" s="303">
        <v>798704</v>
      </c>
      <c r="DB18" s="303">
        <v>797968</v>
      </c>
      <c r="DC18" s="303">
        <v>799135</v>
      </c>
      <c r="DD18" s="303">
        <v>800546</v>
      </c>
      <c r="DE18" s="303">
        <v>801703</v>
      </c>
      <c r="DF18" s="303">
        <v>802504</v>
      </c>
      <c r="DG18" s="303">
        <v>737294</v>
      </c>
      <c r="DH18" s="303">
        <v>739597</v>
      </c>
      <c r="DI18" s="303">
        <v>742393</v>
      </c>
      <c r="DJ18" s="303">
        <v>744380</v>
      </c>
      <c r="DK18" s="303">
        <v>745904</v>
      </c>
      <c r="DL18" s="303">
        <v>747662</v>
      </c>
      <c r="DM18" s="303">
        <v>739807</v>
      </c>
      <c r="DN18" s="303">
        <v>742245</v>
      </c>
      <c r="DO18" s="303">
        <v>736486</v>
      </c>
      <c r="DP18" s="303">
        <v>739260</v>
      </c>
      <c r="DQ18" s="303">
        <v>742072</v>
      </c>
      <c r="DR18" s="171">
        <v>717322</v>
      </c>
      <c r="DS18" s="171">
        <v>665467</v>
      </c>
      <c r="DT18" s="171">
        <v>669029</v>
      </c>
      <c r="DU18" s="171">
        <v>672700</v>
      </c>
      <c r="DV18" s="171">
        <v>675661</v>
      </c>
      <c r="DW18" s="171">
        <v>678387</v>
      </c>
      <c r="DX18" s="171">
        <v>680867</v>
      </c>
      <c r="DY18" s="171">
        <v>683740</v>
      </c>
      <c r="DZ18" s="171">
        <v>700164</v>
      </c>
      <c r="EA18" s="171">
        <v>703214</v>
      </c>
      <c r="EB18" s="171">
        <v>707125</v>
      </c>
      <c r="EC18" s="171">
        <v>709897</v>
      </c>
      <c r="ED18" s="171">
        <v>712106</v>
      </c>
      <c r="EE18" s="171">
        <v>656148</v>
      </c>
      <c r="EF18" s="171">
        <v>659479</v>
      </c>
      <c r="EG18" s="171">
        <v>663137</v>
      </c>
      <c r="EH18" s="171">
        <v>665625</v>
      </c>
      <c r="EI18" s="171">
        <v>668344</v>
      </c>
      <c r="EJ18" s="171">
        <v>670826</v>
      </c>
      <c r="EK18" s="171">
        <v>677011</v>
      </c>
      <c r="EL18" s="171">
        <v>677337</v>
      </c>
      <c r="EM18" s="171">
        <v>680149</v>
      </c>
      <c r="EN18" s="171">
        <v>683133</v>
      </c>
      <c r="EO18" s="171">
        <v>685072</v>
      </c>
      <c r="EP18" s="171">
        <v>686775</v>
      </c>
      <c r="EQ18" s="171">
        <v>646850</v>
      </c>
      <c r="ER18" s="171">
        <v>649549</v>
      </c>
      <c r="ES18" s="171">
        <v>652356</v>
      </c>
      <c r="ET18" s="171">
        <v>655067</v>
      </c>
      <c r="EU18" s="171">
        <v>657402</v>
      </c>
      <c r="EV18" s="171">
        <v>660004</v>
      </c>
      <c r="EW18" s="171">
        <v>662717</v>
      </c>
      <c r="EX18" s="171">
        <v>663950</v>
      </c>
      <c r="EY18" s="171">
        <v>667093</v>
      </c>
      <c r="EZ18" s="171">
        <v>669812</v>
      </c>
      <c r="FA18" s="171">
        <v>672577</v>
      </c>
      <c r="FB18" s="171">
        <v>674952</v>
      </c>
      <c r="FC18" s="171">
        <v>639135</v>
      </c>
      <c r="FD18" s="171">
        <v>641099</v>
      </c>
      <c r="FE18" s="171">
        <v>643157</v>
      </c>
      <c r="FF18" s="171">
        <v>645202</v>
      </c>
      <c r="FG18" s="171">
        <v>647594</v>
      </c>
      <c r="FH18" s="171">
        <v>650290</v>
      </c>
      <c r="FI18" s="171">
        <v>652877</v>
      </c>
      <c r="FJ18" s="171">
        <v>656079</v>
      </c>
      <c r="FK18" s="171">
        <v>660156</v>
      </c>
      <c r="FL18" s="171">
        <v>664018</v>
      </c>
    </row>
    <row r="19" spans="1:168" x14ac:dyDescent="0.2">
      <c r="A19" s="377" t="s">
        <v>136</v>
      </c>
      <c r="B19" s="378">
        <v>820789</v>
      </c>
      <c r="C19" s="381">
        <v>820495</v>
      </c>
      <c r="D19" s="381">
        <v>820251</v>
      </c>
      <c r="E19" s="381">
        <v>817689</v>
      </c>
      <c r="F19" s="381">
        <v>817478</v>
      </c>
      <c r="G19" s="381">
        <v>823606</v>
      </c>
      <c r="H19" s="381">
        <v>824269</v>
      </c>
      <c r="I19" s="381">
        <v>825212</v>
      </c>
      <c r="J19" s="381">
        <v>825506</v>
      </c>
      <c r="K19" s="381">
        <v>830612</v>
      </c>
      <c r="L19" s="381">
        <v>831294</v>
      </c>
      <c r="M19" s="381">
        <v>833077</v>
      </c>
      <c r="N19" s="381">
        <v>833850</v>
      </c>
      <c r="O19" s="381">
        <v>837587</v>
      </c>
      <c r="P19" s="381">
        <v>842846</v>
      </c>
      <c r="Q19" s="381">
        <v>849860</v>
      </c>
      <c r="R19" s="381">
        <v>856000</v>
      </c>
      <c r="S19" s="381">
        <v>862319</v>
      </c>
      <c r="T19" s="381">
        <v>867502</v>
      </c>
      <c r="U19" s="381">
        <v>877469</v>
      </c>
      <c r="V19" s="381">
        <v>882306</v>
      </c>
      <c r="W19" s="381">
        <v>883740</v>
      </c>
      <c r="X19" s="381">
        <v>887495</v>
      </c>
      <c r="Y19" s="381">
        <v>890806</v>
      </c>
      <c r="Z19" s="381">
        <v>902474</v>
      </c>
      <c r="AA19" s="381">
        <v>903209</v>
      </c>
      <c r="AB19" s="381">
        <v>903847</v>
      </c>
      <c r="AC19" s="381">
        <v>904036</v>
      </c>
      <c r="AD19" s="381">
        <v>911640</v>
      </c>
      <c r="AE19" s="381">
        <v>915489</v>
      </c>
      <c r="AF19" s="381" t="s">
        <v>182</v>
      </c>
      <c r="AG19" s="381" t="s">
        <v>182</v>
      </c>
      <c r="AH19" s="381" t="s">
        <v>182</v>
      </c>
      <c r="AI19" s="381" t="s">
        <v>182</v>
      </c>
      <c r="AJ19" s="381" t="s">
        <v>182</v>
      </c>
      <c r="AK19" s="381" t="s">
        <v>182</v>
      </c>
      <c r="AL19" s="381">
        <v>946967</v>
      </c>
      <c r="AM19" s="381">
        <v>949074</v>
      </c>
      <c r="AN19" s="381">
        <v>954588</v>
      </c>
      <c r="AO19" s="381">
        <v>964192</v>
      </c>
      <c r="AP19" s="381">
        <v>970115</v>
      </c>
      <c r="AQ19" s="381">
        <v>975764</v>
      </c>
      <c r="AR19" s="381">
        <v>981693</v>
      </c>
      <c r="AS19" s="381">
        <v>983547</v>
      </c>
      <c r="AT19" s="381">
        <v>982784</v>
      </c>
      <c r="AU19" s="381">
        <v>995787</v>
      </c>
      <c r="AV19" s="381">
        <v>1002154</v>
      </c>
      <c r="AW19" s="381">
        <v>1008071</v>
      </c>
      <c r="AX19" s="381">
        <v>1020977</v>
      </c>
      <c r="AY19" s="381">
        <v>1018374</v>
      </c>
      <c r="AZ19" s="381">
        <v>1005987</v>
      </c>
      <c r="BA19" s="381">
        <v>1002794</v>
      </c>
      <c r="BB19" s="381">
        <v>999165</v>
      </c>
      <c r="BC19" s="381">
        <v>994760</v>
      </c>
      <c r="BD19" s="381">
        <v>988868</v>
      </c>
      <c r="BE19" s="381">
        <v>983907</v>
      </c>
      <c r="BF19" s="381">
        <v>984390</v>
      </c>
      <c r="BG19" s="381">
        <v>1026961</v>
      </c>
      <c r="BH19" s="381">
        <v>1027199</v>
      </c>
      <c r="BI19" s="381">
        <v>1029673</v>
      </c>
      <c r="BJ19" s="381">
        <v>1020933</v>
      </c>
      <c r="BK19" s="381">
        <v>1041009</v>
      </c>
      <c r="BL19" s="381">
        <v>1042830</v>
      </c>
      <c r="BM19" s="381">
        <v>1036324</v>
      </c>
      <c r="BN19" s="381">
        <v>1038725</v>
      </c>
      <c r="BO19" s="381">
        <v>1041485</v>
      </c>
      <c r="BP19" s="381">
        <v>1042855</v>
      </c>
      <c r="BQ19" s="381">
        <v>1044503</v>
      </c>
      <c r="BR19" s="381">
        <v>1046845</v>
      </c>
      <c r="BS19" s="381">
        <v>1049294</v>
      </c>
      <c r="BT19" s="381">
        <v>1052166</v>
      </c>
      <c r="BU19" s="381">
        <v>1054632</v>
      </c>
      <c r="BV19" s="381">
        <v>1056347</v>
      </c>
      <c r="BW19" s="381">
        <v>1029951</v>
      </c>
      <c r="BX19" s="381">
        <v>1031752</v>
      </c>
      <c r="BY19" s="381">
        <v>1033851</v>
      </c>
      <c r="BZ19" s="381">
        <v>1036661</v>
      </c>
      <c r="CA19" s="381">
        <v>1039520</v>
      </c>
      <c r="CB19" s="381">
        <v>1041458</v>
      </c>
      <c r="CC19" s="381">
        <v>1044575</v>
      </c>
      <c r="CD19" s="381">
        <v>1046623</v>
      </c>
      <c r="CE19" s="381">
        <v>1049127</v>
      </c>
      <c r="CF19" s="381">
        <v>1051709</v>
      </c>
      <c r="CG19" s="381">
        <v>1054043</v>
      </c>
      <c r="CH19" s="381">
        <v>1055974</v>
      </c>
      <c r="CI19" s="381">
        <v>1051619</v>
      </c>
      <c r="CJ19" s="381">
        <v>1053190</v>
      </c>
      <c r="CK19" s="381">
        <v>1055116</v>
      </c>
      <c r="CL19" s="381">
        <v>1058531</v>
      </c>
      <c r="CM19" s="381">
        <v>1061125</v>
      </c>
      <c r="CN19" s="382">
        <v>1062866</v>
      </c>
      <c r="CO19" s="303">
        <v>1064343</v>
      </c>
      <c r="CP19" s="303">
        <v>1066707</v>
      </c>
      <c r="CQ19" s="303">
        <v>1069107</v>
      </c>
      <c r="CR19" s="303">
        <v>1070575</v>
      </c>
      <c r="CS19" s="303">
        <v>1070575</v>
      </c>
      <c r="CT19" s="303">
        <v>1071060</v>
      </c>
      <c r="CU19" s="303">
        <v>1014599</v>
      </c>
      <c r="CV19" s="303">
        <v>1016565</v>
      </c>
      <c r="CW19" s="303">
        <v>1018126</v>
      </c>
      <c r="CX19" s="303">
        <v>1018882</v>
      </c>
      <c r="CY19" s="303">
        <v>1020438</v>
      </c>
      <c r="CZ19" s="303">
        <v>1021788</v>
      </c>
      <c r="DA19" s="303">
        <v>1023193</v>
      </c>
      <c r="DB19" s="303">
        <v>1022078</v>
      </c>
      <c r="DC19" s="303">
        <v>1023915</v>
      </c>
      <c r="DD19" s="303">
        <v>1025954</v>
      </c>
      <c r="DE19" s="303">
        <v>1027946</v>
      </c>
      <c r="DF19" s="303">
        <v>1029375</v>
      </c>
      <c r="DG19" s="303">
        <v>1018502</v>
      </c>
      <c r="DH19" s="303">
        <v>1021023</v>
      </c>
      <c r="DI19" s="303">
        <v>1024251</v>
      </c>
      <c r="DJ19" s="303">
        <v>1026828</v>
      </c>
      <c r="DK19" s="303">
        <v>1029190</v>
      </c>
      <c r="DL19" s="303">
        <v>1031726</v>
      </c>
      <c r="DM19" s="303">
        <v>1025831</v>
      </c>
      <c r="DN19" s="303">
        <v>1028942</v>
      </c>
      <c r="DO19" s="303">
        <v>1024244</v>
      </c>
      <c r="DP19" s="303">
        <v>1027583</v>
      </c>
      <c r="DQ19" s="303">
        <v>1030907</v>
      </c>
      <c r="DR19" s="171">
        <v>1005147</v>
      </c>
      <c r="DS19" s="171">
        <v>938040</v>
      </c>
      <c r="DT19" s="171">
        <v>941899</v>
      </c>
      <c r="DU19" s="171">
        <v>945928</v>
      </c>
      <c r="DV19" s="171">
        <v>949419</v>
      </c>
      <c r="DW19" s="171">
        <v>952851</v>
      </c>
      <c r="DX19" s="171">
        <v>955882</v>
      </c>
      <c r="DY19" s="171">
        <v>959330</v>
      </c>
      <c r="DZ19" s="171">
        <v>975041</v>
      </c>
      <c r="EA19" s="171">
        <v>978572</v>
      </c>
      <c r="EB19" s="171">
        <v>982709</v>
      </c>
      <c r="EC19" s="171">
        <v>986067</v>
      </c>
      <c r="ED19" s="171">
        <v>988530</v>
      </c>
      <c r="EE19" s="171">
        <v>954836</v>
      </c>
      <c r="EF19" s="171">
        <v>958285</v>
      </c>
      <c r="EG19" s="171">
        <v>962310</v>
      </c>
      <c r="EH19" s="171">
        <v>965229</v>
      </c>
      <c r="EI19" s="171">
        <v>968479</v>
      </c>
      <c r="EJ19" s="171">
        <v>971424</v>
      </c>
      <c r="EK19" s="171">
        <v>976550</v>
      </c>
      <c r="EL19" s="171">
        <v>975698</v>
      </c>
      <c r="EM19" s="171">
        <v>978991</v>
      </c>
      <c r="EN19" s="171">
        <v>981950</v>
      </c>
      <c r="EO19" s="171">
        <v>982951</v>
      </c>
      <c r="EP19" s="171">
        <v>984231</v>
      </c>
      <c r="EQ19" s="171">
        <v>925402</v>
      </c>
      <c r="ER19" s="171">
        <v>927623</v>
      </c>
      <c r="ES19" s="171">
        <v>930094</v>
      </c>
      <c r="ET19" s="171">
        <v>932467</v>
      </c>
      <c r="EU19" s="171">
        <v>934695</v>
      </c>
      <c r="EV19" s="171">
        <v>937202</v>
      </c>
      <c r="EW19" s="171">
        <v>939705</v>
      </c>
      <c r="EX19" s="171">
        <v>939676</v>
      </c>
      <c r="EY19" s="171">
        <v>942612</v>
      </c>
      <c r="EZ19" s="171">
        <v>945363</v>
      </c>
      <c r="FA19" s="171">
        <v>948001</v>
      </c>
      <c r="FB19" s="171">
        <v>950380</v>
      </c>
      <c r="FC19" s="171">
        <v>909255</v>
      </c>
      <c r="FD19" s="171">
        <v>911476</v>
      </c>
      <c r="FE19" s="171">
        <v>913754</v>
      </c>
      <c r="FF19" s="171">
        <v>916012</v>
      </c>
      <c r="FG19" s="171">
        <v>918863</v>
      </c>
      <c r="FH19" s="171">
        <v>921668</v>
      </c>
      <c r="FI19" s="171">
        <v>924297</v>
      </c>
      <c r="FJ19" s="171">
        <v>927239</v>
      </c>
      <c r="FK19" s="171">
        <v>930977</v>
      </c>
      <c r="FL19" s="171">
        <v>934345</v>
      </c>
    </row>
    <row r="20" spans="1:168" x14ac:dyDescent="0.2">
      <c r="A20" s="377" t="s">
        <v>137</v>
      </c>
      <c r="B20" s="378">
        <v>674824</v>
      </c>
      <c r="C20" s="381">
        <v>674632</v>
      </c>
      <c r="D20" s="381">
        <v>674413</v>
      </c>
      <c r="E20" s="381">
        <v>672569</v>
      </c>
      <c r="F20" s="381">
        <v>672256</v>
      </c>
      <c r="G20" s="381">
        <v>694708</v>
      </c>
      <c r="H20" s="381">
        <v>696302</v>
      </c>
      <c r="I20" s="381">
        <v>698447</v>
      </c>
      <c r="J20" s="381">
        <v>702594</v>
      </c>
      <c r="K20" s="381">
        <v>711819</v>
      </c>
      <c r="L20" s="381">
        <v>717101</v>
      </c>
      <c r="M20" s="381">
        <v>722404</v>
      </c>
      <c r="N20" s="381">
        <v>728792</v>
      </c>
      <c r="O20" s="381">
        <v>729744</v>
      </c>
      <c r="P20" s="381">
        <v>732936</v>
      </c>
      <c r="Q20" s="381">
        <v>736007</v>
      </c>
      <c r="R20" s="381">
        <v>740348</v>
      </c>
      <c r="S20" s="381">
        <v>742922</v>
      </c>
      <c r="T20" s="381">
        <v>744523</v>
      </c>
      <c r="U20" s="381">
        <v>746242</v>
      </c>
      <c r="V20" s="381">
        <v>747616</v>
      </c>
      <c r="W20" s="381">
        <v>745888</v>
      </c>
      <c r="X20" s="381">
        <v>749282</v>
      </c>
      <c r="Y20" s="381">
        <v>750112</v>
      </c>
      <c r="Z20" s="381">
        <v>752031</v>
      </c>
      <c r="AA20" s="381">
        <v>752556</v>
      </c>
      <c r="AB20" s="381">
        <v>753259</v>
      </c>
      <c r="AC20" s="381">
        <v>754388</v>
      </c>
      <c r="AD20" s="381">
        <v>758098</v>
      </c>
      <c r="AE20" s="381">
        <v>757347</v>
      </c>
      <c r="AF20" s="381" t="s">
        <v>182</v>
      </c>
      <c r="AG20" s="381" t="s">
        <v>182</v>
      </c>
      <c r="AH20" s="381" t="s">
        <v>182</v>
      </c>
      <c r="AI20" s="381" t="s">
        <v>182</v>
      </c>
      <c r="AJ20" s="381" t="s">
        <v>182</v>
      </c>
      <c r="AK20" s="381" t="s">
        <v>182</v>
      </c>
      <c r="AL20" s="381">
        <v>760572</v>
      </c>
      <c r="AM20" s="381">
        <v>755839</v>
      </c>
      <c r="AN20" s="381">
        <v>759157</v>
      </c>
      <c r="AO20" s="381">
        <v>763093</v>
      </c>
      <c r="AP20" s="381">
        <v>766135</v>
      </c>
      <c r="AQ20" s="381">
        <v>770416</v>
      </c>
      <c r="AR20" s="381">
        <v>774547</v>
      </c>
      <c r="AS20" s="381">
        <v>776114</v>
      </c>
      <c r="AT20" s="381">
        <v>760699</v>
      </c>
      <c r="AU20" s="381">
        <v>764121</v>
      </c>
      <c r="AV20" s="381">
        <v>766493</v>
      </c>
      <c r="AW20" s="381">
        <v>768315</v>
      </c>
      <c r="AX20" s="381">
        <v>769877</v>
      </c>
      <c r="AY20" s="381">
        <v>776707</v>
      </c>
      <c r="AZ20" s="381">
        <v>790191</v>
      </c>
      <c r="BA20" s="381">
        <v>794412</v>
      </c>
      <c r="BB20" s="381">
        <v>798975</v>
      </c>
      <c r="BC20" s="381">
        <v>804318</v>
      </c>
      <c r="BD20" s="381">
        <v>810416</v>
      </c>
      <c r="BE20" s="381">
        <v>816150</v>
      </c>
      <c r="BF20" s="381">
        <v>816300</v>
      </c>
      <c r="BG20" s="381">
        <v>949238</v>
      </c>
      <c r="BH20" s="381">
        <v>949702</v>
      </c>
      <c r="BI20" s="381">
        <v>951211</v>
      </c>
      <c r="BJ20" s="381">
        <v>949675</v>
      </c>
      <c r="BK20" s="381">
        <v>966867</v>
      </c>
      <c r="BL20" s="381">
        <v>968293</v>
      </c>
      <c r="BM20" s="381">
        <v>962298</v>
      </c>
      <c r="BN20" s="381">
        <v>963506</v>
      </c>
      <c r="BO20" s="381">
        <v>965107</v>
      </c>
      <c r="BP20" s="381">
        <v>965439</v>
      </c>
      <c r="BQ20" s="381">
        <v>964006</v>
      </c>
      <c r="BR20" s="381">
        <v>965369</v>
      </c>
      <c r="BS20" s="381">
        <v>966995</v>
      </c>
      <c r="BT20" s="381">
        <v>968714</v>
      </c>
      <c r="BU20" s="381">
        <v>969910</v>
      </c>
      <c r="BV20" s="381">
        <v>970975</v>
      </c>
      <c r="BW20" s="381">
        <v>1022133</v>
      </c>
      <c r="BX20" s="381">
        <v>1023045</v>
      </c>
      <c r="BY20" s="381">
        <v>1024141</v>
      </c>
      <c r="BZ20" s="381">
        <v>1025297</v>
      </c>
      <c r="CA20" s="381">
        <v>1026635</v>
      </c>
      <c r="CB20" s="381">
        <v>1027563</v>
      </c>
      <c r="CC20" s="381">
        <v>1030005</v>
      </c>
      <c r="CD20" s="381">
        <v>1030803</v>
      </c>
      <c r="CE20" s="381">
        <v>1032374</v>
      </c>
      <c r="CF20" s="381">
        <v>1033328</v>
      </c>
      <c r="CG20" s="381">
        <v>1034235</v>
      </c>
      <c r="CH20" s="381">
        <v>1035095</v>
      </c>
      <c r="CI20" s="381">
        <v>1064251</v>
      </c>
      <c r="CJ20" s="381">
        <v>1065268</v>
      </c>
      <c r="CK20" s="381">
        <v>1066439</v>
      </c>
      <c r="CL20" s="381">
        <v>1067934</v>
      </c>
      <c r="CM20" s="381">
        <v>1069082</v>
      </c>
      <c r="CN20" s="382">
        <v>1069871</v>
      </c>
      <c r="CO20" s="303">
        <v>1070247</v>
      </c>
      <c r="CP20" s="303">
        <v>1071351</v>
      </c>
      <c r="CQ20" s="303">
        <v>1072873</v>
      </c>
      <c r="CR20" s="303">
        <v>1073270</v>
      </c>
      <c r="CS20" s="303">
        <v>1073270</v>
      </c>
      <c r="CT20" s="303">
        <v>1072900</v>
      </c>
      <c r="CU20" s="303">
        <v>1121553</v>
      </c>
      <c r="CV20" s="303">
        <v>1123036</v>
      </c>
      <c r="CW20" s="303">
        <v>1123528</v>
      </c>
      <c r="CX20" s="303">
        <v>1123327</v>
      </c>
      <c r="CY20" s="303">
        <v>1123963</v>
      </c>
      <c r="CZ20" s="303">
        <v>1124293</v>
      </c>
      <c r="DA20" s="303">
        <v>1124824</v>
      </c>
      <c r="DB20" s="303">
        <v>1121166</v>
      </c>
      <c r="DC20" s="303">
        <v>1121954</v>
      </c>
      <c r="DD20" s="303">
        <v>1122893</v>
      </c>
      <c r="DE20" s="303">
        <v>1123688</v>
      </c>
      <c r="DF20" s="303">
        <v>1124116</v>
      </c>
      <c r="DG20" s="303">
        <v>1086181</v>
      </c>
      <c r="DH20" s="303">
        <v>1087225</v>
      </c>
      <c r="DI20" s="303">
        <v>1088580</v>
      </c>
      <c r="DJ20" s="303">
        <v>1089686</v>
      </c>
      <c r="DK20" s="303">
        <v>1090863</v>
      </c>
      <c r="DL20" s="303">
        <v>1092189</v>
      </c>
      <c r="DM20" s="303">
        <v>1084157</v>
      </c>
      <c r="DN20" s="303">
        <v>1085593</v>
      </c>
      <c r="DO20" s="303">
        <v>1080564</v>
      </c>
      <c r="DP20" s="303">
        <v>1082018</v>
      </c>
      <c r="DQ20" s="303">
        <v>1083548</v>
      </c>
      <c r="DR20" s="171">
        <v>1053395</v>
      </c>
      <c r="DS20" s="171">
        <v>1083627</v>
      </c>
      <c r="DT20" s="171">
        <v>1085479</v>
      </c>
      <c r="DU20" s="171">
        <v>1087190</v>
      </c>
      <c r="DV20" s="171">
        <v>1088795</v>
      </c>
      <c r="DW20" s="171">
        <v>1090429</v>
      </c>
      <c r="DX20" s="171">
        <v>1091566</v>
      </c>
      <c r="DY20" s="171">
        <v>1093172</v>
      </c>
      <c r="DZ20" s="171">
        <v>1105569</v>
      </c>
      <c r="EA20" s="171">
        <v>1107089</v>
      </c>
      <c r="EB20" s="171">
        <v>1108829</v>
      </c>
      <c r="EC20" s="171">
        <v>1110309</v>
      </c>
      <c r="ED20" s="171">
        <v>1111107</v>
      </c>
      <c r="EE20" s="171">
        <v>1100687</v>
      </c>
      <c r="EF20" s="171">
        <v>1102410</v>
      </c>
      <c r="EG20" s="171">
        <v>1104041</v>
      </c>
      <c r="EH20" s="171">
        <v>1104843</v>
      </c>
      <c r="EI20" s="171">
        <v>1106343</v>
      </c>
      <c r="EJ20" s="171">
        <v>1107786</v>
      </c>
      <c r="EK20" s="171">
        <v>1110551</v>
      </c>
      <c r="EL20" s="171">
        <v>1109679</v>
      </c>
      <c r="EM20" s="171">
        <v>1111212</v>
      </c>
      <c r="EN20" s="171">
        <v>1112080</v>
      </c>
      <c r="EO20" s="171">
        <v>1112441</v>
      </c>
      <c r="EP20" s="171">
        <v>1112877</v>
      </c>
      <c r="EQ20" s="171">
        <v>1121326</v>
      </c>
      <c r="ER20" s="171">
        <v>1122254</v>
      </c>
      <c r="ES20" s="171">
        <v>1123304</v>
      </c>
      <c r="ET20" s="171">
        <v>1124164</v>
      </c>
      <c r="EU20" s="171">
        <v>1125180</v>
      </c>
      <c r="EV20" s="171">
        <v>1126235</v>
      </c>
      <c r="EW20" s="171">
        <v>1127360</v>
      </c>
      <c r="EX20" s="171">
        <v>1124252</v>
      </c>
      <c r="EY20" s="171">
        <v>1125576</v>
      </c>
      <c r="EZ20" s="171">
        <v>1126802</v>
      </c>
      <c r="FA20" s="171">
        <v>1128014</v>
      </c>
      <c r="FB20" s="171">
        <v>1129075</v>
      </c>
      <c r="FC20" s="171">
        <v>1094115</v>
      </c>
      <c r="FD20" s="171">
        <v>1095437</v>
      </c>
      <c r="FE20" s="171">
        <v>1096816</v>
      </c>
      <c r="FF20" s="171">
        <v>1098177</v>
      </c>
      <c r="FG20" s="171">
        <v>1099873</v>
      </c>
      <c r="FH20" s="171">
        <v>1101316</v>
      </c>
      <c r="FI20" s="171">
        <v>1102725</v>
      </c>
      <c r="FJ20" s="171">
        <v>1104285</v>
      </c>
      <c r="FK20" s="171">
        <v>1106123</v>
      </c>
      <c r="FL20" s="171">
        <v>1107711</v>
      </c>
    </row>
    <row r="21" spans="1:168" x14ac:dyDescent="0.2">
      <c r="A21" s="377" t="s">
        <v>138</v>
      </c>
      <c r="B21" s="378">
        <v>442136</v>
      </c>
      <c r="C21" s="381">
        <v>441556</v>
      </c>
      <c r="D21" s="381">
        <v>440271</v>
      </c>
      <c r="E21" s="381">
        <v>437423</v>
      </c>
      <c r="F21" s="381">
        <v>436087</v>
      </c>
      <c r="G21" s="381">
        <v>460592</v>
      </c>
      <c r="H21" s="381">
        <v>462861</v>
      </c>
      <c r="I21" s="381">
        <v>465005</v>
      </c>
      <c r="J21" s="381">
        <v>467220</v>
      </c>
      <c r="K21" s="381">
        <v>472015</v>
      </c>
      <c r="L21" s="381">
        <v>474005</v>
      </c>
      <c r="M21" s="381">
        <v>476162</v>
      </c>
      <c r="N21" s="381">
        <v>479489</v>
      </c>
      <c r="O21" s="381">
        <v>484929</v>
      </c>
      <c r="P21" s="381">
        <v>485679</v>
      </c>
      <c r="Q21" s="381">
        <v>485842</v>
      </c>
      <c r="R21" s="381">
        <v>487286</v>
      </c>
      <c r="S21" s="381">
        <v>488344</v>
      </c>
      <c r="T21" s="381">
        <v>490331</v>
      </c>
      <c r="U21" s="381">
        <v>496651</v>
      </c>
      <c r="V21" s="381">
        <v>498387</v>
      </c>
      <c r="W21" s="381">
        <v>495248</v>
      </c>
      <c r="X21" s="381">
        <v>498484</v>
      </c>
      <c r="Y21" s="381">
        <v>501114</v>
      </c>
      <c r="Z21" s="381">
        <v>502554</v>
      </c>
      <c r="AA21" s="381">
        <v>508710</v>
      </c>
      <c r="AB21" s="381">
        <v>511792</v>
      </c>
      <c r="AC21" s="381">
        <v>515413</v>
      </c>
      <c r="AD21" s="381">
        <v>525318</v>
      </c>
      <c r="AE21" s="381">
        <v>527341</v>
      </c>
      <c r="AF21" s="381" t="s">
        <v>182</v>
      </c>
      <c r="AG21" s="381" t="s">
        <v>182</v>
      </c>
      <c r="AH21" s="381" t="s">
        <v>182</v>
      </c>
      <c r="AI21" s="381" t="s">
        <v>182</v>
      </c>
      <c r="AJ21" s="381" t="s">
        <v>182</v>
      </c>
      <c r="AK21" s="381" t="s">
        <v>182</v>
      </c>
      <c r="AL21" s="381">
        <v>545924</v>
      </c>
      <c r="AM21" s="381">
        <v>560542</v>
      </c>
      <c r="AN21" s="381">
        <v>561715</v>
      </c>
      <c r="AO21" s="381">
        <v>560080</v>
      </c>
      <c r="AP21" s="381">
        <v>561655</v>
      </c>
      <c r="AQ21" s="381">
        <v>564351</v>
      </c>
      <c r="AR21" s="381">
        <v>566196</v>
      </c>
      <c r="AS21" s="381">
        <v>563652</v>
      </c>
      <c r="AT21" s="381">
        <v>547329</v>
      </c>
      <c r="AU21" s="381">
        <v>548964</v>
      </c>
      <c r="AV21" s="381">
        <v>550824</v>
      </c>
      <c r="AW21" s="381">
        <v>552332</v>
      </c>
      <c r="AX21" s="381">
        <v>553896</v>
      </c>
      <c r="AY21" s="381">
        <v>556629</v>
      </c>
      <c r="AZ21" s="381">
        <v>560338</v>
      </c>
      <c r="BA21" s="381">
        <v>564598</v>
      </c>
      <c r="BB21" s="381">
        <v>568463</v>
      </c>
      <c r="BC21" s="381">
        <v>571656</v>
      </c>
      <c r="BD21" s="381">
        <v>574721</v>
      </c>
      <c r="BE21" s="381">
        <v>577794</v>
      </c>
      <c r="BF21" s="381">
        <v>575498</v>
      </c>
      <c r="BG21" s="381">
        <v>696402</v>
      </c>
      <c r="BH21" s="381">
        <v>695502</v>
      </c>
      <c r="BI21" s="381">
        <v>694434</v>
      </c>
      <c r="BJ21" s="381">
        <v>689790</v>
      </c>
      <c r="BK21" s="381">
        <v>761046</v>
      </c>
      <c r="BL21" s="381">
        <v>760570</v>
      </c>
      <c r="BM21" s="381">
        <v>753519</v>
      </c>
      <c r="BN21" s="381">
        <v>752653</v>
      </c>
      <c r="BO21" s="381">
        <v>751553</v>
      </c>
      <c r="BP21" s="381">
        <v>750016</v>
      </c>
      <c r="BQ21" s="381">
        <v>718909</v>
      </c>
      <c r="BR21" s="381">
        <v>717147</v>
      </c>
      <c r="BS21" s="381">
        <v>715962</v>
      </c>
      <c r="BT21" s="381">
        <v>714723</v>
      </c>
      <c r="BU21" s="381">
        <v>713053</v>
      </c>
      <c r="BV21" s="381">
        <v>711308</v>
      </c>
      <c r="BW21" s="381">
        <v>764880</v>
      </c>
      <c r="BX21" s="381">
        <v>763823</v>
      </c>
      <c r="BY21" s="381">
        <v>762534</v>
      </c>
      <c r="BZ21" s="381">
        <v>760658</v>
      </c>
      <c r="CA21" s="381">
        <v>759043</v>
      </c>
      <c r="CB21" s="381">
        <v>757872</v>
      </c>
      <c r="CC21" s="381">
        <v>757750</v>
      </c>
      <c r="CD21" s="381">
        <v>756110</v>
      </c>
      <c r="CE21" s="381">
        <v>755153</v>
      </c>
      <c r="CF21" s="381">
        <v>753488</v>
      </c>
      <c r="CG21" s="381">
        <v>752053</v>
      </c>
      <c r="CH21" s="381">
        <v>750296</v>
      </c>
      <c r="CI21" s="381">
        <v>793920</v>
      </c>
      <c r="CJ21" s="381">
        <v>793051</v>
      </c>
      <c r="CK21" s="381">
        <v>791786</v>
      </c>
      <c r="CL21" s="381">
        <v>790725</v>
      </c>
      <c r="CM21" s="381">
        <v>789831</v>
      </c>
      <c r="CN21" s="382">
        <v>788495</v>
      </c>
      <c r="CO21" s="303">
        <v>786985</v>
      </c>
      <c r="CP21" s="303">
        <v>786129</v>
      </c>
      <c r="CQ21" s="303">
        <v>785302</v>
      </c>
      <c r="CR21" s="303">
        <v>784212</v>
      </c>
      <c r="CS21" s="303">
        <v>784212</v>
      </c>
      <c r="CT21" s="303">
        <v>780321</v>
      </c>
      <c r="CU21" s="303">
        <v>830251</v>
      </c>
      <c r="CV21" s="303">
        <v>830200</v>
      </c>
      <c r="CW21" s="303">
        <v>825725</v>
      </c>
      <c r="CX21" s="303">
        <v>822367</v>
      </c>
      <c r="CY21" s="303">
        <v>819680</v>
      </c>
      <c r="CZ21" s="303">
        <v>816596</v>
      </c>
      <c r="DA21" s="303">
        <v>815241</v>
      </c>
      <c r="DB21" s="303">
        <v>808184</v>
      </c>
      <c r="DC21" s="303">
        <v>806034</v>
      </c>
      <c r="DD21" s="303">
        <v>804286</v>
      </c>
      <c r="DE21" s="303">
        <v>802866</v>
      </c>
      <c r="DF21" s="303">
        <v>798634</v>
      </c>
      <c r="DG21" s="303">
        <v>899169</v>
      </c>
      <c r="DH21" s="303">
        <v>896631</v>
      </c>
      <c r="DI21" s="303">
        <v>893001</v>
      </c>
      <c r="DJ21" s="303">
        <v>892288</v>
      </c>
      <c r="DK21" s="303">
        <v>890690</v>
      </c>
      <c r="DL21" s="303">
        <v>889427</v>
      </c>
      <c r="DM21" s="303">
        <v>881007</v>
      </c>
      <c r="DN21" s="303">
        <v>879882</v>
      </c>
      <c r="DO21" s="303">
        <v>871778</v>
      </c>
      <c r="DP21" s="303">
        <v>869744</v>
      </c>
      <c r="DQ21" s="303">
        <v>868777</v>
      </c>
      <c r="DR21" s="171">
        <v>828419</v>
      </c>
      <c r="DS21" s="171">
        <v>875805</v>
      </c>
      <c r="DT21" s="171">
        <v>874849</v>
      </c>
      <c r="DU21" s="171">
        <v>872947</v>
      </c>
      <c r="DV21" s="171">
        <v>872101</v>
      </c>
      <c r="DW21" s="171">
        <v>871308</v>
      </c>
      <c r="DX21" s="171">
        <v>869688</v>
      </c>
      <c r="DY21" s="171">
        <v>869088</v>
      </c>
      <c r="DZ21" s="171">
        <v>879187</v>
      </c>
      <c r="EA21" s="171">
        <v>878714</v>
      </c>
      <c r="EB21" s="171">
        <v>878128</v>
      </c>
      <c r="EC21" s="171">
        <v>877608</v>
      </c>
      <c r="ED21" s="171">
        <v>876916</v>
      </c>
      <c r="EE21" s="171">
        <v>956743</v>
      </c>
      <c r="EF21" s="171">
        <v>956400</v>
      </c>
      <c r="EG21" s="171">
        <v>955429</v>
      </c>
      <c r="EH21" s="171">
        <v>955175</v>
      </c>
      <c r="EI21" s="171">
        <v>954720</v>
      </c>
      <c r="EJ21" s="171">
        <v>954298</v>
      </c>
      <c r="EK21" s="171">
        <v>954323</v>
      </c>
      <c r="EL21" s="171">
        <v>950079</v>
      </c>
      <c r="EM21" s="171">
        <v>948821</v>
      </c>
      <c r="EN21" s="171">
        <v>946790</v>
      </c>
      <c r="EO21" s="171">
        <v>946099</v>
      </c>
      <c r="EP21" s="171">
        <v>944581</v>
      </c>
      <c r="EQ21" s="171">
        <v>1002333</v>
      </c>
      <c r="ER21" s="171">
        <v>1001170</v>
      </c>
      <c r="ES21" s="171">
        <v>1000507</v>
      </c>
      <c r="ET21" s="171">
        <v>997774</v>
      </c>
      <c r="EU21" s="171">
        <v>996755</v>
      </c>
      <c r="EV21" s="171">
        <v>995500</v>
      </c>
      <c r="EW21" s="171">
        <v>994709</v>
      </c>
      <c r="EX21" s="171">
        <v>987523</v>
      </c>
      <c r="EY21" s="171">
        <v>985712</v>
      </c>
      <c r="EZ21" s="171">
        <v>984558</v>
      </c>
      <c r="FA21" s="171">
        <v>983359</v>
      </c>
      <c r="FB21" s="171">
        <v>981728</v>
      </c>
      <c r="FC21" s="171">
        <v>1058724</v>
      </c>
      <c r="FD21" s="171">
        <v>1057606</v>
      </c>
      <c r="FE21" s="171">
        <v>1056245</v>
      </c>
      <c r="FF21" s="171">
        <v>1054706</v>
      </c>
      <c r="FG21" s="171">
        <v>1054804</v>
      </c>
      <c r="FH21" s="171">
        <v>1050085</v>
      </c>
      <c r="FI21" s="171">
        <v>1048653</v>
      </c>
      <c r="FJ21" s="171">
        <v>1047264</v>
      </c>
      <c r="FK21" s="171">
        <v>1046293</v>
      </c>
      <c r="FL21" s="171">
        <v>1045263</v>
      </c>
    </row>
    <row r="22" spans="1:168" x14ac:dyDescent="0.2">
      <c r="A22" s="377" t="s">
        <v>139</v>
      </c>
      <c r="B22" s="378">
        <v>221244</v>
      </c>
      <c r="C22" s="381">
        <v>220611</v>
      </c>
      <c r="D22" s="381">
        <v>424623</v>
      </c>
      <c r="E22" s="381">
        <v>216007</v>
      </c>
      <c r="F22" s="381">
        <v>214526</v>
      </c>
      <c r="G22" s="381">
        <v>222129</v>
      </c>
      <c r="H22" s="381">
        <v>222822</v>
      </c>
      <c r="I22" s="381">
        <v>223811</v>
      </c>
      <c r="J22" s="381">
        <v>225218</v>
      </c>
      <c r="K22" s="381">
        <v>227392</v>
      </c>
      <c r="L22" s="381">
        <v>227229</v>
      </c>
      <c r="M22" s="381">
        <v>227022</v>
      </c>
      <c r="N22" s="381">
        <v>225112</v>
      </c>
      <c r="O22" s="381">
        <v>227930</v>
      </c>
      <c r="P22" s="381">
        <v>229567</v>
      </c>
      <c r="Q22" s="381">
        <v>231138</v>
      </c>
      <c r="R22" s="381">
        <v>232480</v>
      </c>
      <c r="S22" s="381">
        <v>233759</v>
      </c>
      <c r="T22" s="381">
        <v>234888</v>
      </c>
      <c r="U22" s="381">
        <v>238643</v>
      </c>
      <c r="V22" s="381">
        <v>240138</v>
      </c>
      <c r="W22" s="381">
        <v>239985</v>
      </c>
      <c r="X22" s="381">
        <v>241181</v>
      </c>
      <c r="Y22" s="381">
        <v>242617</v>
      </c>
      <c r="Z22" s="381">
        <v>244446</v>
      </c>
      <c r="AA22" s="381">
        <v>246271</v>
      </c>
      <c r="AB22" s="381">
        <v>245977</v>
      </c>
      <c r="AC22" s="381">
        <v>246408</v>
      </c>
      <c r="AD22" s="381">
        <v>252321</v>
      </c>
      <c r="AE22" s="381">
        <v>254141</v>
      </c>
      <c r="AF22" s="381" t="s">
        <v>182</v>
      </c>
      <c r="AG22" s="381" t="s">
        <v>182</v>
      </c>
      <c r="AH22" s="381" t="s">
        <v>182</v>
      </c>
      <c r="AI22" s="381" t="s">
        <v>182</v>
      </c>
      <c r="AJ22" s="381" t="s">
        <v>182</v>
      </c>
      <c r="AK22" s="381" t="s">
        <v>182</v>
      </c>
      <c r="AL22" s="381">
        <v>266089</v>
      </c>
      <c r="AM22" s="381">
        <v>273546</v>
      </c>
      <c r="AN22" s="381">
        <v>276126</v>
      </c>
      <c r="AO22" s="381">
        <v>283292</v>
      </c>
      <c r="AP22" s="381">
        <v>286852</v>
      </c>
      <c r="AQ22" s="381">
        <v>288619</v>
      </c>
      <c r="AR22" s="381">
        <v>290661</v>
      </c>
      <c r="AS22" s="381">
        <v>287716</v>
      </c>
      <c r="AT22" s="381">
        <v>289868</v>
      </c>
      <c r="AU22" s="381">
        <v>291999</v>
      </c>
      <c r="AV22" s="381">
        <v>293473</v>
      </c>
      <c r="AW22" s="381">
        <v>294820</v>
      </c>
      <c r="AX22" s="381">
        <v>296117</v>
      </c>
      <c r="AY22" s="381">
        <v>301631</v>
      </c>
      <c r="AZ22" s="381">
        <v>301578</v>
      </c>
      <c r="BA22" s="381">
        <v>301455</v>
      </c>
      <c r="BB22" s="381">
        <v>302494</v>
      </c>
      <c r="BC22" s="381">
        <v>303416</v>
      </c>
      <c r="BD22" s="381">
        <v>304827</v>
      </c>
      <c r="BE22" s="381">
        <v>308071</v>
      </c>
      <c r="BF22" s="381">
        <v>305688</v>
      </c>
      <c r="BG22" s="381">
        <v>422717</v>
      </c>
      <c r="BH22" s="381">
        <v>421020</v>
      </c>
      <c r="BI22" s="381">
        <v>419061</v>
      </c>
      <c r="BJ22" s="381">
        <v>417048</v>
      </c>
      <c r="BK22" s="381">
        <v>471991</v>
      </c>
      <c r="BL22" s="381">
        <v>470843</v>
      </c>
      <c r="BM22" s="381">
        <v>465227</v>
      </c>
      <c r="BN22" s="381">
        <v>463762</v>
      </c>
      <c r="BO22" s="381">
        <v>461869</v>
      </c>
      <c r="BP22" s="381">
        <v>459970</v>
      </c>
      <c r="BQ22" s="381">
        <v>412041</v>
      </c>
      <c r="BR22" s="381">
        <v>409565</v>
      </c>
      <c r="BS22" s="381">
        <v>407334</v>
      </c>
      <c r="BT22" s="381">
        <v>405225</v>
      </c>
      <c r="BU22" s="381">
        <v>402995</v>
      </c>
      <c r="BV22" s="381">
        <v>400714</v>
      </c>
      <c r="BW22" s="381">
        <v>448852</v>
      </c>
      <c r="BX22" s="381">
        <v>447475</v>
      </c>
      <c r="BY22" s="381">
        <v>445537</v>
      </c>
      <c r="BZ22" s="381">
        <v>442764</v>
      </c>
      <c r="CA22" s="381">
        <v>440518</v>
      </c>
      <c r="CB22" s="381">
        <v>438897</v>
      </c>
      <c r="CC22" s="381">
        <v>437429</v>
      </c>
      <c r="CD22" s="381">
        <v>435338</v>
      </c>
      <c r="CE22" s="381">
        <v>433463</v>
      </c>
      <c r="CF22" s="381">
        <v>431516</v>
      </c>
      <c r="CG22" s="381">
        <v>429555</v>
      </c>
      <c r="CH22" s="381">
        <v>427493</v>
      </c>
      <c r="CI22" s="381">
        <v>491891</v>
      </c>
      <c r="CJ22" s="381">
        <v>490665</v>
      </c>
      <c r="CK22" s="381">
        <v>488661</v>
      </c>
      <c r="CL22" s="381">
        <v>487244</v>
      </c>
      <c r="CM22" s="381">
        <v>485958</v>
      </c>
      <c r="CN22" s="382">
        <v>484234</v>
      </c>
      <c r="CO22" s="303">
        <v>482545</v>
      </c>
      <c r="CP22" s="303">
        <v>481379</v>
      </c>
      <c r="CQ22" s="303">
        <v>480121</v>
      </c>
      <c r="CR22" s="303">
        <v>479013</v>
      </c>
      <c r="CS22" s="303">
        <v>479013</v>
      </c>
      <c r="CT22" s="303">
        <v>475013</v>
      </c>
      <c r="CU22" s="303">
        <v>532166</v>
      </c>
      <c r="CV22" s="303">
        <v>531669</v>
      </c>
      <c r="CW22" s="303">
        <v>525784</v>
      </c>
      <c r="CX22" s="303">
        <v>521631</v>
      </c>
      <c r="CY22" s="303">
        <v>517963</v>
      </c>
      <c r="CZ22" s="303">
        <v>513921</v>
      </c>
      <c r="DA22" s="303">
        <v>512447</v>
      </c>
      <c r="DB22" s="303">
        <v>505177</v>
      </c>
      <c r="DC22" s="303">
        <v>502643</v>
      </c>
      <c r="DD22" s="303">
        <v>500776</v>
      </c>
      <c r="DE22" s="303">
        <v>499313</v>
      </c>
      <c r="DF22" s="303">
        <v>496088</v>
      </c>
      <c r="DG22" s="303">
        <v>557612</v>
      </c>
      <c r="DH22" s="303">
        <v>554871</v>
      </c>
      <c r="DI22" s="303">
        <v>550839</v>
      </c>
      <c r="DJ22" s="303">
        <v>550093</v>
      </c>
      <c r="DK22" s="303">
        <v>547855</v>
      </c>
      <c r="DL22" s="303">
        <v>545993</v>
      </c>
      <c r="DM22" s="303">
        <v>541401</v>
      </c>
      <c r="DN22" s="303">
        <v>539629</v>
      </c>
      <c r="DO22" s="303">
        <v>533191</v>
      </c>
      <c r="DP22" s="303">
        <v>529770</v>
      </c>
      <c r="DQ22" s="303">
        <v>528289</v>
      </c>
      <c r="DR22" s="171">
        <v>478653</v>
      </c>
      <c r="DS22" s="171">
        <v>553545</v>
      </c>
      <c r="DT22" s="171">
        <v>552048</v>
      </c>
      <c r="DU22" s="171">
        <v>548803</v>
      </c>
      <c r="DV22" s="171">
        <v>547377</v>
      </c>
      <c r="DW22" s="171">
        <v>546174</v>
      </c>
      <c r="DX22" s="171">
        <v>544013</v>
      </c>
      <c r="DY22" s="171">
        <v>543171</v>
      </c>
      <c r="DZ22" s="171">
        <v>551566</v>
      </c>
      <c r="EA22" s="171">
        <v>550865</v>
      </c>
      <c r="EB22" s="171">
        <v>550077</v>
      </c>
      <c r="EC22" s="171">
        <v>549302</v>
      </c>
      <c r="ED22" s="171">
        <v>548274</v>
      </c>
      <c r="EE22" s="171">
        <v>607173</v>
      </c>
      <c r="EF22" s="171">
        <v>606628</v>
      </c>
      <c r="EG22" s="171">
        <v>605470</v>
      </c>
      <c r="EH22" s="171">
        <v>605017</v>
      </c>
      <c r="EI22" s="171">
        <v>604317</v>
      </c>
      <c r="EJ22" s="171">
        <v>603742</v>
      </c>
      <c r="EK22" s="171">
        <v>603391</v>
      </c>
      <c r="EL22" s="171">
        <v>600716</v>
      </c>
      <c r="EM22" s="171">
        <v>599439</v>
      </c>
      <c r="EN22" s="171">
        <v>597386</v>
      </c>
      <c r="EO22" s="171">
        <v>596681</v>
      </c>
      <c r="EP22" s="171">
        <v>595007</v>
      </c>
      <c r="EQ22" s="171">
        <v>648257</v>
      </c>
      <c r="ER22" s="171">
        <v>646730</v>
      </c>
      <c r="ES22" s="171">
        <v>645715</v>
      </c>
      <c r="ET22" s="171">
        <v>641968</v>
      </c>
      <c r="EU22" s="171">
        <v>640411</v>
      </c>
      <c r="EV22" s="171">
        <v>638706</v>
      </c>
      <c r="EW22" s="171">
        <v>637429</v>
      </c>
      <c r="EX22" s="171">
        <v>629158</v>
      </c>
      <c r="EY22" s="171">
        <v>626731</v>
      </c>
      <c r="EZ22" s="171">
        <v>625123</v>
      </c>
      <c r="FA22" s="171">
        <v>623532</v>
      </c>
      <c r="FB22" s="171">
        <v>621160</v>
      </c>
      <c r="FC22" s="171">
        <v>679324</v>
      </c>
      <c r="FD22" s="171">
        <v>677678</v>
      </c>
      <c r="FE22" s="171">
        <v>675569</v>
      </c>
      <c r="FF22" s="171">
        <v>673550</v>
      </c>
      <c r="FG22" s="171">
        <v>673651</v>
      </c>
      <c r="FH22" s="171">
        <v>666996</v>
      </c>
      <c r="FI22" s="171">
        <v>664707</v>
      </c>
      <c r="FJ22" s="171">
        <v>662605</v>
      </c>
      <c r="FK22" s="171">
        <v>661074</v>
      </c>
      <c r="FL22" s="171">
        <v>659450</v>
      </c>
    </row>
    <row r="23" spans="1:168" x14ac:dyDescent="0.2">
      <c r="A23" s="377" t="s">
        <v>140</v>
      </c>
      <c r="B23" s="378">
        <v>109764</v>
      </c>
      <c r="C23" s="381">
        <v>109955</v>
      </c>
      <c r="D23" s="381">
        <v>109664</v>
      </c>
      <c r="E23" s="381">
        <v>109001</v>
      </c>
      <c r="F23" s="381">
        <v>108655</v>
      </c>
      <c r="G23" s="381">
        <v>116005</v>
      </c>
      <c r="H23" s="381">
        <v>117097</v>
      </c>
      <c r="I23" s="381">
        <v>118299</v>
      </c>
      <c r="J23" s="381">
        <v>119482</v>
      </c>
      <c r="K23" s="381">
        <v>121232</v>
      </c>
      <c r="L23" s="381">
        <v>122850</v>
      </c>
      <c r="M23" s="381">
        <v>124607</v>
      </c>
      <c r="N23" s="381">
        <v>135193</v>
      </c>
      <c r="O23" s="381">
        <v>136355</v>
      </c>
      <c r="P23" s="381">
        <v>136328</v>
      </c>
      <c r="Q23" s="381">
        <v>136349</v>
      </c>
      <c r="R23" s="381">
        <v>136430</v>
      </c>
      <c r="S23" s="381">
        <v>136648</v>
      </c>
      <c r="T23" s="381">
        <v>137361</v>
      </c>
      <c r="U23" s="381">
        <v>140251</v>
      </c>
      <c r="V23" s="381">
        <v>141692</v>
      </c>
      <c r="W23" s="381">
        <v>144989</v>
      </c>
      <c r="X23" s="381">
        <v>146943</v>
      </c>
      <c r="Y23" s="381">
        <v>150548</v>
      </c>
      <c r="Z23" s="381">
        <v>151703</v>
      </c>
      <c r="AA23" s="381">
        <v>153722</v>
      </c>
      <c r="AB23" s="381">
        <v>155135</v>
      </c>
      <c r="AC23" s="381">
        <v>156490</v>
      </c>
      <c r="AD23" s="381">
        <v>160161</v>
      </c>
      <c r="AE23" s="381">
        <v>160854</v>
      </c>
      <c r="AF23" s="381" t="s">
        <v>182</v>
      </c>
      <c r="AG23" s="381" t="s">
        <v>182</v>
      </c>
      <c r="AH23" s="381" t="s">
        <v>182</v>
      </c>
      <c r="AI23" s="381" t="s">
        <v>182</v>
      </c>
      <c r="AJ23" s="381" t="s">
        <v>182</v>
      </c>
      <c r="AK23" s="381" t="s">
        <v>182</v>
      </c>
      <c r="AL23" s="381">
        <v>165046</v>
      </c>
      <c r="AM23" s="381">
        <v>167005</v>
      </c>
      <c r="AN23" s="381">
        <v>166963</v>
      </c>
      <c r="AO23" s="381">
        <v>167221</v>
      </c>
      <c r="AP23" s="381">
        <v>167718</v>
      </c>
      <c r="AQ23" s="381">
        <v>168592</v>
      </c>
      <c r="AR23" s="381">
        <v>169503</v>
      </c>
      <c r="AS23" s="381">
        <v>168943</v>
      </c>
      <c r="AT23" s="381">
        <v>171805</v>
      </c>
      <c r="AU23" s="381">
        <v>172456</v>
      </c>
      <c r="AV23" s="381">
        <v>172891</v>
      </c>
      <c r="AW23" s="381">
        <v>173515</v>
      </c>
      <c r="AX23" s="381">
        <v>173955</v>
      </c>
      <c r="AY23" s="381">
        <v>175153</v>
      </c>
      <c r="AZ23" s="381">
        <v>175844</v>
      </c>
      <c r="BA23" s="381">
        <v>176579</v>
      </c>
      <c r="BB23" s="381">
        <v>178062</v>
      </c>
      <c r="BC23" s="381">
        <v>178994</v>
      </c>
      <c r="BD23" s="381">
        <v>179576</v>
      </c>
      <c r="BE23" s="381">
        <v>180885</v>
      </c>
      <c r="BF23" s="381">
        <v>180380</v>
      </c>
      <c r="BG23" s="381">
        <v>274767</v>
      </c>
      <c r="BH23" s="381">
        <v>274590</v>
      </c>
      <c r="BI23" s="381">
        <v>274377</v>
      </c>
      <c r="BJ23" s="381">
        <v>289412</v>
      </c>
      <c r="BK23" s="381">
        <v>290763</v>
      </c>
      <c r="BL23" s="381">
        <v>290614</v>
      </c>
      <c r="BM23" s="381">
        <v>287934</v>
      </c>
      <c r="BN23" s="381">
        <v>287684</v>
      </c>
      <c r="BO23" s="381">
        <v>287470</v>
      </c>
      <c r="BP23" s="381">
        <v>287131</v>
      </c>
      <c r="BQ23" s="381">
        <v>250960</v>
      </c>
      <c r="BR23" s="381">
        <v>250662</v>
      </c>
      <c r="BS23" s="381">
        <v>250391</v>
      </c>
      <c r="BT23" s="381">
        <v>250092</v>
      </c>
      <c r="BU23" s="381">
        <v>249784</v>
      </c>
      <c r="BV23" s="381">
        <v>249523</v>
      </c>
      <c r="BW23" s="381">
        <v>270084</v>
      </c>
      <c r="BX23" s="381">
        <v>269848</v>
      </c>
      <c r="BY23" s="381">
        <v>269595</v>
      </c>
      <c r="BZ23" s="381">
        <v>269183</v>
      </c>
      <c r="CA23" s="381">
        <v>268953</v>
      </c>
      <c r="CB23" s="381">
        <v>268698</v>
      </c>
      <c r="CC23" s="381">
        <v>268551</v>
      </c>
      <c r="CD23" s="381">
        <v>268276</v>
      </c>
      <c r="CE23" s="381">
        <v>268041</v>
      </c>
      <c r="CF23" s="381">
        <v>267838</v>
      </c>
      <c r="CG23" s="381">
        <v>267509</v>
      </c>
      <c r="CH23" s="381">
        <v>267323</v>
      </c>
      <c r="CI23" s="381">
        <v>287761</v>
      </c>
      <c r="CJ23" s="381">
        <v>287612</v>
      </c>
      <c r="CK23" s="381">
        <v>287342</v>
      </c>
      <c r="CL23" s="381">
        <v>287125</v>
      </c>
      <c r="CM23" s="381">
        <v>286904</v>
      </c>
      <c r="CN23" s="382">
        <v>286665</v>
      </c>
      <c r="CO23" s="303">
        <v>286419</v>
      </c>
      <c r="CP23" s="303">
        <v>286265</v>
      </c>
      <c r="CQ23" s="303">
        <v>286189</v>
      </c>
      <c r="CR23" s="303">
        <v>285909</v>
      </c>
      <c r="CS23" s="303">
        <v>285909</v>
      </c>
      <c r="CT23" s="303">
        <v>285561</v>
      </c>
      <c r="CU23" s="303">
        <v>315802</v>
      </c>
      <c r="CV23" s="303">
        <v>315886</v>
      </c>
      <c r="CW23" s="303">
        <v>315206</v>
      </c>
      <c r="CX23" s="303">
        <v>314729</v>
      </c>
      <c r="CY23" s="303">
        <v>314382</v>
      </c>
      <c r="CZ23" s="303">
        <v>313768</v>
      </c>
      <c r="DA23" s="303">
        <v>313554</v>
      </c>
      <c r="DB23" s="303">
        <v>310329</v>
      </c>
      <c r="DC23" s="303">
        <v>309802</v>
      </c>
      <c r="DD23" s="303">
        <v>309441</v>
      </c>
      <c r="DE23" s="303">
        <v>309160</v>
      </c>
      <c r="DF23" s="303">
        <v>308727</v>
      </c>
      <c r="DG23" s="303">
        <v>334540</v>
      </c>
      <c r="DH23" s="303">
        <v>334078</v>
      </c>
      <c r="DI23" s="303">
        <v>333578</v>
      </c>
      <c r="DJ23" s="303">
        <v>333352</v>
      </c>
      <c r="DK23" s="303">
        <v>333058</v>
      </c>
      <c r="DL23" s="303">
        <v>332857</v>
      </c>
      <c r="DM23" s="303">
        <v>331984</v>
      </c>
      <c r="DN23" s="303">
        <v>331615</v>
      </c>
      <c r="DO23" s="303">
        <v>329962</v>
      </c>
      <c r="DP23" s="303">
        <v>329409</v>
      </c>
      <c r="DQ23" s="303">
        <v>328990</v>
      </c>
      <c r="DR23" s="171">
        <v>273161</v>
      </c>
      <c r="DS23" s="171">
        <v>304015</v>
      </c>
      <c r="DT23" s="171">
        <v>303572</v>
      </c>
      <c r="DU23" s="171">
        <v>302982</v>
      </c>
      <c r="DV23" s="171">
        <v>302625</v>
      </c>
      <c r="DW23" s="171">
        <v>302226</v>
      </c>
      <c r="DX23" s="171">
        <v>301374</v>
      </c>
      <c r="DY23" s="171">
        <v>301059</v>
      </c>
      <c r="DZ23" s="171">
        <v>308402</v>
      </c>
      <c r="EA23" s="171">
        <v>308137</v>
      </c>
      <c r="EB23" s="171">
        <v>307776</v>
      </c>
      <c r="EC23" s="171">
        <v>307406</v>
      </c>
      <c r="ED23" s="171">
        <v>306691</v>
      </c>
      <c r="EE23" s="171">
        <v>335248</v>
      </c>
      <c r="EF23" s="171">
        <v>334937</v>
      </c>
      <c r="EG23" s="171">
        <v>334164</v>
      </c>
      <c r="EH23" s="171">
        <v>333852</v>
      </c>
      <c r="EI23" s="171">
        <v>333506</v>
      </c>
      <c r="EJ23" s="171">
        <v>333222</v>
      </c>
      <c r="EK23" s="171">
        <v>333039</v>
      </c>
      <c r="EL23" s="171">
        <v>330217</v>
      </c>
      <c r="EM23" s="171">
        <v>329857</v>
      </c>
      <c r="EN23" s="171">
        <v>328484</v>
      </c>
      <c r="EO23" s="171">
        <v>328304</v>
      </c>
      <c r="EP23" s="171">
        <v>327813</v>
      </c>
      <c r="EQ23" s="171">
        <v>370281</v>
      </c>
      <c r="ER23" s="171">
        <v>369855</v>
      </c>
      <c r="ES23" s="171">
        <v>369591</v>
      </c>
      <c r="ET23" s="171">
        <v>367753</v>
      </c>
      <c r="EU23" s="171">
        <v>367508</v>
      </c>
      <c r="EV23" s="171">
        <v>367138</v>
      </c>
      <c r="EW23" s="171">
        <v>366875</v>
      </c>
      <c r="EX23" s="171">
        <v>359952</v>
      </c>
      <c r="EY23" s="171">
        <v>359565</v>
      </c>
      <c r="EZ23" s="171">
        <v>359297</v>
      </c>
      <c r="FA23" s="171">
        <v>359016</v>
      </c>
      <c r="FB23" s="171">
        <v>358724</v>
      </c>
      <c r="FC23" s="171">
        <v>396235</v>
      </c>
      <c r="FD23" s="171">
        <v>395910</v>
      </c>
      <c r="FE23" s="171">
        <v>395471</v>
      </c>
      <c r="FF23" s="171">
        <v>395184</v>
      </c>
      <c r="FG23" s="171">
        <v>395203</v>
      </c>
      <c r="FH23" s="171">
        <v>393110</v>
      </c>
      <c r="FI23" s="171">
        <v>392763</v>
      </c>
      <c r="FJ23" s="171">
        <v>392397</v>
      </c>
      <c r="FK23" s="171">
        <v>392188</v>
      </c>
      <c r="FL23" s="171">
        <v>391948</v>
      </c>
    </row>
    <row r="24" spans="1:168" x14ac:dyDescent="0.2">
      <c r="A24" s="377" t="s">
        <v>141</v>
      </c>
      <c r="B24" s="378">
        <v>52882</v>
      </c>
      <c r="C24" s="381">
        <v>53053</v>
      </c>
      <c r="D24" s="381">
        <v>52970</v>
      </c>
      <c r="E24" s="381">
        <v>52699</v>
      </c>
      <c r="F24" s="381">
        <v>52567</v>
      </c>
      <c r="G24" s="381">
        <v>57519</v>
      </c>
      <c r="H24" s="381">
        <v>58333</v>
      </c>
      <c r="I24" s="381">
        <v>59074</v>
      </c>
      <c r="J24" s="381">
        <v>59856</v>
      </c>
      <c r="K24" s="381">
        <v>61127</v>
      </c>
      <c r="L24" s="381">
        <v>61806</v>
      </c>
      <c r="M24" s="381">
        <v>62559</v>
      </c>
      <c r="N24" s="381">
        <v>66366</v>
      </c>
      <c r="O24" s="381">
        <v>67331</v>
      </c>
      <c r="P24" s="381">
        <v>68232</v>
      </c>
      <c r="Q24" s="381">
        <v>69208</v>
      </c>
      <c r="R24" s="381">
        <v>70145</v>
      </c>
      <c r="S24" s="381">
        <v>71072</v>
      </c>
      <c r="T24" s="381">
        <v>71623</v>
      </c>
      <c r="U24" s="381">
        <v>72941</v>
      </c>
      <c r="V24" s="381">
        <v>73364</v>
      </c>
      <c r="W24" s="381">
        <v>75630</v>
      </c>
      <c r="X24" s="381">
        <v>76827</v>
      </c>
      <c r="Y24" s="381">
        <v>79524</v>
      </c>
      <c r="Z24" s="381">
        <v>79920</v>
      </c>
      <c r="AA24" s="381">
        <v>80826</v>
      </c>
      <c r="AB24" s="381">
        <v>81078</v>
      </c>
      <c r="AC24" s="381">
        <v>81564</v>
      </c>
      <c r="AD24" s="381">
        <v>82314</v>
      </c>
      <c r="AE24" s="381">
        <v>82740</v>
      </c>
      <c r="AF24" s="381" t="s">
        <v>182</v>
      </c>
      <c r="AG24" s="381" t="s">
        <v>182</v>
      </c>
      <c r="AH24" s="381" t="s">
        <v>182</v>
      </c>
      <c r="AI24" s="381" t="s">
        <v>182</v>
      </c>
      <c r="AJ24" s="381" t="s">
        <v>182</v>
      </c>
      <c r="AK24" s="381" t="s">
        <v>182</v>
      </c>
      <c r="AL24" s="381">
        <v>88794</v>
      </c>
      <c r="AM24" s="381">
        <v>90148</v>
      </c>
      <c r="AN24" s="381">
        <v>91225</v>
      </c>
      <c r="AO24" s="381">
        <v>92061</v>
      </c>
      <c r="AP24" s="381">
        <v>93180</v>
      </c>
      <c r="AQ24" s="381">
        <v>94176</v>
      </c>
      <c r="AR24" s="381">
        <v>94832</v>
      </c>
      <c r="AS24" s="381">
        <v>94635</v>
      </c>
      <c r="AT24" s="381">
        <v>94258</v>
      </c>
      <c r="AU24" s="381">
        <v>95388</v>
      </c>
      <c r="AV24" s="381">
        <v>96469</v>
      </c>
      <c r="AW24" s="381">
        <v>97380</v>
      </c>
      <c r="AX24" s="381">
        <v>98438</v>
      </c>
      <c r="AY24" s="381">
        <v>100059</v>
      </c>
      <c r="AZ24" s="381">
        <v>100914</v>
      </c>
      <c r="BA24" s="381">
        <v>101853</v>
      </c>
      <c r="BB24" s="381">
        <v>102344</v>
      </c>
      <c r="BC24" s="381">
        <v>103132</v>
      </c>
      <c r="BD24" s="381">
        <v>104194</v>
      </c>
      <c r="BE24" s="381">
        <v>105138</v>
      </c>
      <c r="BF24" s="381">
        <v>104962</v>
      </c>
      <c r="BG24" s="381">
        <v>196525</v>
      </c>
      <c r="BH24" s="381">
        <v>196449</v>
      </c>
      <c r="BI24" s="381">
        <v>196298</v>
      </c>
      <c r="BJ24" s="381">
        <v>205304</v>
      </c>
      <c r="BK24" s="381">
        <v>232272</v>
      </c>
      <c r="BL24" s="381">
        <v>232188</v>
      </c>
      <c r="BM24" s="381">
        <v>230006</v>
      </c>
      <c r="BN24" s="381">
        <v>229875</v>
      </c>
      <c r="BO24" s="381">
        <v>229745</v>
      </c>
      <c r="BP24" s="381">
        <v>229596</v>
      </c>
      <c r="BQ24" s="381">
        <v>208300</v>
      </c>
      <c r="BR24" s="381">
        <v>208153</v>
      </c>
      <c r="BS24" s="381">
        <v>208020</v>
      </c>
      <c r="BT24" s="381">
        <v>207880</v>
      </c>
      <c r="BU24" s="381">
        <v>207750</v>
      </c>
      <c r="BV24" s="381">
        <v>207536</v>
      </c>
      <c r="BW24" s="381">
        <v>220486</v>
      </c>
      <c r="BX24" s="381">
        <v>220386</v>
      </c>
      <c r="BY24" s="381">
        <v>220278</v>
      </c>
      <c r="BZ24" s="381">
        <v>220062</v>
      </c>
      <c r="CA24" s="381">
        <v>219962</v>
      </c>
      <c r="CB24" s="381">
        <v>219821</v>
      </c>
      <c r="CC24" s="381">
        <v>219713</v>
      </c>
      <c r="CD24" s="381">
        <v>219596</v>
      </c>
      <c r="CE24" s="381">
        <v>219475</v>
      </c>
      <c r="CF24" s="381">
        <v>219360</v>
      </c>
      <c r="CG24" s="381">
        <v>219240</v>
      </c>
      <c r="CH24" s="381">
        <v>219153</v>
      </c>
      <c r="CI24" s="381">
        <v>231623</v>
      </c>
      <c r="CJ24" s="381">
        <v>231573</v>
      </c>
      <c r="CK24" s="381">
        <v>231484</v>
      </c>
      <c r="CL24" s="381">
        <v>231372</v>
      </c>
      <c r="CM24" s="381">
        <v>231278</v>
      </c>
      <c r="CN24" s="382">
        <v>231154</v>
      </c>
      <c r="CO24" s="303">
        <v>231048</v>
      </c>
      <c r="CP24" s="303">
        <v>231001</v>
      </c>
      <c r="CQ24" s="303">
        <v>230969</v>
      </c>
      <c r="CR24" s="303">
        <v>230861</v>
      </c>
      <c r="CS24" s="303">
        <v>230861</v>
      </c>
      <c r="CT24" s="303">
        <v>230776</v>
      </c>
      <c r="CU24" s="303">
        <v>236183</v>
      </c>
      <c r="CV24" s="303">
        <v>236211</v>
      </c>
      <c r="CW24" s="303">
        <v>235984</v>
      </c>
      <c r="CX24" s="303">
        <v>235848</v>
      </c>
      <c r="CY24" s="303">
        <v>235754</v>
      </c>
      <c r="CZ24" s="303">
        <v>235397</v>
      </c>
      <c r="DA24" s="303">
        <v>235307</v>
      </c>
      <c r="DB24" s="303">
        <v>230372</v>
      </c>
      <c r="DC24" s="303">
        <v>230163</v>
      </c>
      <c r="DD24" s="303">
        <v>230044</v>
      </c>
      <c r="DE24" s="303">
        <v>229949</v>
      </c>
      <c r="DF24" s="303">
        <v>229816</v>
      </c>
      <c r="DG24" s="303">
        <v>239973</v>
      </c>
      <c r="DH24" s="303">
        <v>239818</v>
      </c>
      <c r="DI24" s="303">
        <v>239673</v>
      </c>
      <c r="DJ24" s="303">
        <v>239577</v>
      </c>
      <c r="DK24" s="303">
        <v>239493</v>
      </c>
      <c r="DL24" s="303">
        <v>239407</v>
      </c>
      <c r="DM24" s="303">
        <v>239144</v>
      </c>
      <c r="DN24" s="303">
        <v>239021</v>
      </c>
      <c r="DO24" s="303">
        <v>238565</v>
      </c>
      <c r="DP24" s="303">
        <v>238377</v>
      </c>
      <c r="DQ24" s="303">
        <v>238218</v>
      </c>
      <c r="DR24" s="171">
        <v>183220</v>
      </c>
      <c r="DS24" s="171">
        <v>185166</v>
      </c>
      <c r="DT24" s="171">
        <v>184942</v>
      </c>
      <c r="DU24" s="171">
        <v>184816</v>
      </c>
      <c r="DV24" s="171">
        <v>184719</v>
      </c>
      <c r="DW24" s="171">
        <v>184583</v>
      </c>
      <c r="DX24" s="171">
        <v>184256</v>
      </c>
      <c r="DY24" s="171">
        <v>184134</v>
      </c>
      <c r="DZ24" s="171">
        <v>189352</v>
      </c>
      <c r="EA24" s="171">
        <v>189229</v>
      </c>
      <c r="EB24" s="171">
        <v>189123</v>
      </c>
      <c r="EC24" s="171">
        <v>189017</v>
      </c>
      <c r="ED24" s="171">
        <v>188694</v>
      </c>
      <c r="EE24" s="171">
        <v>206215</v>
      </c>
      <c r="EF24" s="171">
        <v>206095</v>
      </c>
      <c r="EG24" s="171">
        <v>205809</v>
      </c>
      <c r="EH24" s="171">
        <v>205713</v>
      </c>
      <c r="EI24" s="171">
        <v>205597</v>
      </c>
      <c r="EJ24" s="171">
        <v>205500</v>
      </c>
      <c r="EK24" s="171">
        <v>205534</v>
      </c>
      <c r="EL24" s="171">
        <v>202207</v>
      </c>
      <c r="EM24" s="171">
        <v>202095</v>
      </c>
      <c r="EN24" s="171">
        <v>200628</v>
      </c>
      <c r="EO24" s="171">
        <v>200575</v>
      </c>
      <c r="EP24" s="171">
        <v>200426</v>
      </c>
      <c r="EQ24" s="171">
        <v>219355</v>
      </c>
      <c r="ER24" s="171">
        <v>219200</v>
      </c>
      <c r="ES24" s="171">
        <v>219121</v>
      </c>
      <c r="ET24" s="171">
        <v>218181</v>
      </c>
      <c r="EU24" s="171">
        <v>218081</v>
      </c>
      <c r="EV24" s="171">
        <v>217961</v>
      </c>
      <c r="EW24" s="171">
        <v>217889</v>
      </c>
      <c r="EX24" s="171">
        <v>211740</v>
      </c>
      <c r="EY24" s="171">
        <v>211625</v>
      </c>
      <c r="EZ24" s="171">
        <v>211545</v>
      </c>
      <c r="FA24" s="171">
        <v>211438</v>
      </c>
      <c r="FB24" s="171">
        <v>211345</v>
      </c>
      <c r="FC24" s="171">
        <v>237078</v>
      </c>
      <c r="FD24" s="171">
        <v>236965</v>
      </c>
      <c r="FE24" s="171">
        <v>236763</v>
      </c>
      <c r="FF24" s="171">
        <v>236665</v>
      </c>
      <c r="FG24" s="171">
        <v>236669</v>
      </c>
      <c r="FH24" s="171">
        <v>235830</v>
      </c>
      <c r="FI24" s="171">
        <v>235729</v>
      </c>
      <c r="FJ24" s="171">
        <v>235620</v>
      </c>
      <c r="FK24" s="171">
        <v>235540</v>
      </c>
      <c r="FL24" s="171">
        <v>235448</v>
      </c>
    </row>
    <row r="25" spans="1:168" x14ac:dyDescent="0.2">
      <c r="A25" s="377" t="s">
        <v>142</v>
      </c>
      <c r="B25" s="378">
        <v>26768</v>
      </c>
      <c r="C25" s="381">
        <v>26091</v>
      </c>
      <c r="D25" s="381">
        <v>26062</v>
      </c>
      <c r="E25" s="381">
        <v>24894</v>
      </c>
      <c r="F25" s="381">
        <v>24096</v>
      </c>
      <c r="G25" s="381">
        <v>24447</v>
      </c>
      <c r="H25" s="381">
        <v>23716</v>
      </c>
      <c r="I25" s="381">
        <v>24168</v>
      </c>
      <c r="J25" s="381">
        <v>23843</v>
      </c>
      <c r="K25" s="381">
        <v>24301</v>
      </c>
      <c r="L25" s="381">
        <v>24622</v>
      </c>
      <c r="M25" s="381">
        <v>24978</v>
      </c>
      <c r="N25" s="381">
        <v>25502</v>
      </c>
      <c r="O25" s="381">
        <v>25908</v>
      </c>
      <c r="P25" s="381">
        <v>26170</v>
      </c>
      <c r="Q25" s="381">
        <v>26466</v>
      </c>
      <c r="R25" s="381">
        <v>26714</v>
      </c>
      <c r="S25" s="381">
        <v>26639</v>
      </c>
      <c r="T25" s="381">
        <v>26869</v>
      </c>
      <c r="U25" s="381">
        <v>27561</v>
      </c>
      <c r="V25" s="381">
        <v>27779</v>
      </c>
      <c r="W25" s="381">
        <v>30207</v>
      </c>
      <c r="X25" s="381">
        <v>30565</v>
      </c>
      <c r="Y25" s="381">
        <v>31012</v>
      </c>
      <c r="Z25" s="381">
        <v>31322</v>
      </c>
      <c r="AA25" s="381">
        <v>31741</v>
      </c>
      <c r="AB25" s="381">
        <v>32099</v>
      </c>
      <c r="AC25" s="381">
        <v>32487</v>
      </c>
      <c r="AD25" s="381">
        <v>33960</v>
      </c>
      <c r="AE25" s="381">
        <v>34621</v>
      </c>
      <c r="AF25" s="381" t="s">
        <v>182</v>
      </c>
      <c r="AG25" s="381" t="s">
        <v>182</v>
      </c>
      <c r="AH25" s="381" t="s">
        <v>182</v>
      </c>
      <c r="AI25" s="381" t="s">
        <v>182</v>
      </c>
      <c r="AJ25" s="381" t="s">
        <v>182</v>
      </c>
      <c r="AK25" s="381" t="s">
        <v>182</v>
      </c>
      <c r="AL25" s="381">
        <v>37361</v>
      </c>
      <c r="AM25" s="381">
        <v>38101</v>
      </c>
      <c r="AN25" s="381">
        <v>38361</v>
      </c>
      <c r="AO25" s="381">
        <v>39010</v>
      </c>
      <c r="AP25" s="381">
        <v>39561</v>
      </c>
      <c r="AQ25" s="381">
        <v>40091</v>
      </c>
      <c r="AR25" s="381">
        <v>40610</v>
      </c>
      <c r="AS25" s="381">
        <v>40524</v>
      </c>
      <c r="AT25" s="381">
        <v>40628</v>
      </c>
      <c r="AU25" s="381">
        <v>41083</v>
      </c>
      <c r="AV25" s="381">
        <v>41475</v>
      </c>
      <c r="AW25" s="381">
        <v>41896</v>
      </c>
      <c r="AX25" s="381">
        <v>42232</v>
      </c>
      <c r="AY25" s="381">
        <v>42875</v>
      </c>
      <c r="AZ25" s="381">
        <v>43361</v>
      </c>
      <c r="BA25" s="381">
        <v>43862</v>
      </c>
      <c r="BB25" s="381">
        <v>44493</v>
      </c>
      <c r="BC25" s="381">
        <v>45168</v>
      </c>
      <c r="BD25" s="381">
        <v>45722</v>
      </c>
      <c r="BE25" s="381">
        <v>46588</v>
      </c>
      <c r="BF25" s="381">
        <v>46542</v>
      </c>
      <c r="BG25" s="381">
        <v>96000</v>
      </c>
      <c r="BH25" s="381">
        <v>95956</v>
      </c>
      <c r="BI25" s="381">
        <v>95906</v>
      </c>
      <c r="BJ25" s="381">
        <v>99208</v>
      </c>
      <c r="BK25" s="381">
        <v>122620</v>
      </c>
      <c r="BL25" s="381">
        <v>122579</v>
      </c>
      <c r="BM25" s="381">
        <v>121322</v>
      </c>
      <c r="BN25" s="381">
        <v>121262</v>
      </c>
      <c r="BO25" s="381">
        <v>121221</v>
      </c>
      <c r="BP25" s="381">
        <v>121132</v>
      </c>
      <c r="BQ25" s="381">
        <v>111049</v>
      </c>
      <c r="BR25" s="381">
        <v>110992</v>
      </c>
      <c r="BS25" s="381">
        <v>110947</v>
      </c>
      <c r="BT25" s="381">
        <v>110897</v>
      </c>
      <c r="BU25" s="381">
        <v>110826</v>
      </c>
      <c r="BV25" s="381">
        <v>110713</v>
      </c>
      <c r="BW25" s="381">
        <v>128884</v>
      </c>
      <c r="BX25" s="381">
        <v>128840</v>
      </c>
      <c r="BY25" s="381">
        <v>128802</v>
      </c>
      <c r="BZ25" s="381">
        <v>128698</v>
      </c>
      <c r="CA25" s="381">
        <v>128656</v>
      </c>
      <c r="CB25" s="381">
        <v>128609</v>
      </c>
      <c r="CC25" s="381">
        <v>128524</v>
      </c>
      <c r="CD25" s="381">
        <v>128468</v>
      </c>
      <c r="CE25" s="381">
        <v>128413</v>
      </c>
      <c r="CF25" s="381">
        <v>128374</v>
      </c>
      <c r="CG25" s="381">
        <v>128302</v>
      </c>
      <c r="CH25" s="381">
        <v>128267</v>
      </c>
      <c r="CI25" s="381">
        <v>145293</v>
      </c>
      <c r="CJ25" s="381">
        <v>145280</v>
      </c>
      <c r="CK25" s="381">
        <v>145235</v>
      </c>
      <c r="CL25" s="381">
        <v>145190</v>
      </c>
      <c r="CM25" s="381">
        <v>145157</v>
      </c>
      <c r="CN25" s="382">
        <v>145113</v>
      </c>
      <c r="CO25" s="303">
        <v>145058</v>
      </c>
      <c r="CP25" s="303">
        <v>145021</v>
      </c>
      <c r="CQ25" s="303">
        <v>145007</v>
      </c>
      <c r="CR25" s="303">
        <v>144975</v>
      </c>
      <c r="CS25" s="303">
        <v>144975</v>
      </c>
      <c r="CT25" s="303">
        <v>144925</v>
      </c>
      <c r="CU25" s="303">
        <v>167188</v>
      </c>
      <c r="CV25" s="303">
        <v>167215</v>
      </c>
      <c r="CW25" s="303">
        <v>167138</v>
      </c>
      <c r="CX25" s="303">
        <v>167060</v>
      </c>
      <c r="CY25" s="303">
        <v>167010</v>
      </c>
      <c r="CZ25" s="303">
        <v>166707</v>
      </c>
      <c r="DA25" s="303">
        <v>166661</v>
      </c>
      <c r="DB25" s="303">
        <v>160355</v>
      </c>
      <c r="DC25" s="303">
        <v>160232</v>
      </c>
      <c r="DD25" s="303">
        <v>160200</v>
      </c>
      <c r="DE25" s="303">
        <v>160179</v>
      </c>
      <c r="DF25" s="303">
        <v>160159</v>
      </c>
      <c r="DG25" s="303">
        <v>175753</v>
      </c>
      <c r="DH25" s="303">
        <v>175671</v>
      </c>
      <c r="DI25" s="303">
        <v>175611</v>
      </c>
      <c r="DJ25" s="303">
        <v>175580</v>
      </c>
      <c r="DK25" s="303">
        <v>175548</v>
      </c>
      <c r="DL25" s="303">
        <v>175528</v>
      </c>
      <c r="DM25" s="303">
        <v>175389</v>
      </c>
      <c r="DN25" s="303">
        <v>175346</v>
      </c>
      <c r="DO25" s="303">
        <v>175199</v>
      </c>
      <c r="DP25" s="303">
        <v>175142</v>
      </c>
      <c r="DQ25" s="303">
        <v>175080</v>
      </c>
      <c r="DR25" s="171">
        <v>123822</v>
      </c>
      <c r="DS25" s="171">
        <v>143296</v>
      </c>
      <c r="DT25" s="171">
        <v>143155</v>
      </c>
      <c r="DU25" s="171">
        <v>143109</v>
      </c>
      <c r="DV25" s="171">
        <v>143069</v>
      </c>
      <c r="DW25" s="171">
        <v>143018</v>
      </c>
      <c r="DX25" s="171">
        <v>142626</v>
      </c>
      <c r="DY25" s="171">
        <v>142583</v>
      </c>
      <c r="DZ25" s="171">
        <v>146664</v>
      </c>
      <c r="EA25" s="171">
        <v>146616</v>
      </c>
      <c r="EB25" s="171">
        <v>146571</v>
      </c>
      <c r="EC25" s="171">
        <v>146538</v>
      </c>
      <c r="ED25" s="171">
        <v>146442</v>
      </c>
      <c r="EE25" s="171">
        <v>158200</v>
      </c>
      <c r="EF25" s="171">
        <v>158139</v>
      </c>
      <c r="EG25" s="171">
        <v>158018</v>
      </c>
      <c r="EH25" s="171">
        <v>157982</v>
      </c>
      <c r="EI25" s="171">
        <v>157932</v>
      </c>
      <c r="EJ25" s="171">
        <v>157889</v>
      </c>
      <c r="EK25" s="171">
        <v>157938</v>
      </c>
      <c r="EL25" s="171">
        <v>152944</v>
      </c>
      <c r="EM25" s="171">
        <v>152897</v>
      </c>
      <c r="EN25" s="171">
        <v>150794</v>
      </c>
      <c r="EO25" s="171">
        <v>150773</v>
      </c>
      <c r="EP25" s="171">
        <v>150708</v>
      </c>
      <c r="EQ25" s="171">
        <v>162612</v>
      </c>
      <c r="ER25" s="171">
        <v>162541</v>
      </c>
      <c r="ES25" s="171">
        <v>162505</v>
      </c>
      <c r="ET25" s="171">
        <v>161922</v>
      </c>
      <c r="EU25" s="171">
        <v>161869</v>
      </c>
      <c r="EV25" s="171">
        <v>161823</v>
      </c>
      <c r="EW25" s="171">
        <v>161784</v>
      </c>
      <c r="EX25" s="171">
        <v>154531</v>
      </c>
      <c r="EY25" s="171">
        <v>154479</v>
      </c>
      <c r="EZ25" s="171">
        <v>154439</v>
      </c>
      <c r="FA25" s="171">
        <v>154405</v>
      </c>
      <c r="FB25" s="171">
        <v>154358</v>
      </c>
      <c r="FC25" s="171">
        <v>161681</v>
      </c>
      <c r="FD25" s="171">
        <v>161633</v>
      </c>
      <c r="FE25" s="171">
        <v>161496</v>
      </c>
      <c r="FF25" s="171">
        <v>161445</v>
      </c>
      <c r="FG25" s="171">
        <v>161447</v>
      </c>
      <c r="FH25" s="171">
        <v>161003</v>
      </c>
      <c r="FI25" s="171">
        <v>160958</v>
      </c>
      <c r="FJ25" s="171">
        <v>160910</v>
      </c>
      <c r="FK25" s="171">
        <v>160874</v>
      </c>
      <c r="FL25" s="171">
        <v>160834</v>
      </c>
    </row>
    <row r="26" spans="1:168" x14ac:dyDescent="0.2">
      <c r="A26" s="377" t="s">
        <v>143</v>
      </c>
      <c r="B26" s="378">
        <v>15173</v>
      </c>
      <c r="C26" s="381">
        <v>14742</v>
      </c>
      <c r="D26" s="381">
        <v>13640</v>
      </c>
      <c r="E26" s="381">
        <v>13570</v>
      </c>
      <c r="F26" s="381">
        <v>13398</v>
      </c>
      <c r="G26" s="381">
        <v>13210</v>
      </c>
      <c r="H26" s="381">
        <v>12516</v>
      </c>
      <c r="I26" s="381">
        <v>12659</v>
      </c>
      <c r="J26" s="381">
        <v>12266</v>
      </c>
      <c r="K26" s="381">
        <v>12350</v>
      </c>
      <c r="L26" s="381">
        <v>12432</v>
      </c>
      <c r="M26" s="381">
        <v>12521</v>
      </c>
      <c r="N26" s="381">
        <v>12727</v>
      </c>
      <c r="O26" s="381">
        <v>12775</v>
      </c>
      <c r="P26" s="381">
        <v>12849</v>
      </c>
      <c r="Q26" s="381">
        <v>12951</v>
      </c>
      <c r="R26" s="381">
        <v>13042</v>
      </c>
      <c r="S26" s="381">
        <v>12965</v>
      </c>
      <c r="T26" s="381">
        <v>13077</v>
      </c>
      <c r="U26" s="381">
        <v>13302</v>
      </c>
      <c r="V26" s="381">
        <v>13414</v>
      </c>
      <c r="W26" s="381">
        <v>15221</v>
      </c>
      <c r="X26" s="381">
        <v>15334</v>
      </c>
      <c r="Y26" s="381">
        <v>15441</v>
      </c>
      <c r="Z26" s="381">
        <v>15767</v>
      </c>
      <c r="AA26" s="381">
        <v>15840</v>
      </c>
      <c r="AB26" s="381">
        <v>15936</v>
      </c>
      <c r="AC26" s="381">
        <v>16020</v>
      </c>
      <c r="AD26" s="381">
        <v>16286</v>
      </c>
      <c r="AE26" s="381">
        <v>16416</v>
      </c>
      <c r="AF26" s="381" t="s">
        <v>182</v>
      </c>
      <c r="AG26" s="381" t="s">
        <v>182</v>
      </c>
      <c r="AH26" s="381" t="s">
        <v>182</v>
      </c>
      <c r="AI26" s="381" t="s">
        <v>182</v>
      </c>
      <c r="AJ26" s="381" t="s">
        <v>182</v>
      </c>
      <c r="AK26" s="381" t="s">
        <v>182</v>
      </c>
      <c r="AL26" s="381">
        <v>17448</v>
      </c>
      <c r="AM26" s="381">
        <v>17572</v>
      </c>
      <c r="AN26" s="381">
        <v>17736</v>
      </c>
      <c r="AO26" s="381">
        <v>18240</v>
      </c>
      <c r="AP26" s="381">
        <v>18392</v>
      </c>
      <c r="AQ26" s="381">
        <v>18606</v>
      </c>
      <c r="AR26" s="381">
        <v>18756</v>
      </c>
      <c r="AS26" s="381">
        <v>18736</v>
      </c>
      <c r="AT26" s="381">
        <v>18753</v>
      </c>
      <c r="AU26" s="381">
        <v>18893</v>
      </c>
      <c r="AV26" s="381">
        <v>19073</v>
      </c>
      <c r="AW26" s="381">
        <v>19249</v>
      </c>
      <c r="AX26" s="381">
        <v>19446</v>
      </c>
      <c r="AY26" s="381">
        <v>19771</v>
      </c>
      <c r="AZ26" s="381">
        <v>19839</v>
      </c>
      <c r="BA26" s="381">
        <v>19987</v>
      </c>
      <c r="BB26" s="381">
        <v>20102</v>
      </c>
      <c r="BC26" s="381">
        <v>20258</v>
      </c>
      <c r="BD26" s="381">
        <v>20448</v>
      </c>
      <c r="BE26" s="381">
        <v>20669</v>
      </c>
      <c r="BF26" s="381">
        <v>20653</v>
      </c>
      <c r="BG26" s="381">
        <v>48273</v>
      </c>
      <c r="BH26" s="381">
        <v>48261</v>
      </c>
      <c r="BI26" s="381">
        <v>48242</v>
      </c>
      <c r="BJ26" s="381">
        <v>50014</v>
      </c>
      <c r="BK26" s="381">
        <v>57300</v>
      </c>
      <c r="BL26" s="381">
        <v>57283</v>
      </c>
      <c r="BM26" s="381">
        <v>56702</v>
      </c>
      <c r="BN26" s="381">
        <v>56680</v>
      </c>
      <c r="BO26" s="381">
        <v>56660</v>
      </c>
      <c r="BP26" s="381">
        <v>56620</v>
      </c>
      <c r="BQ26" s="381">
        <v>52190</v>
      </c>
      <c r="BR26" s="381">
        <v>52168</v>
      </c>
      <c r="BS26" s="381">
        <v>52157</v>
      </c>
      <c r="BT26" s="381">
        <v>52141</v>
      </c>
      <c r="BU26" s="381">
        <v>52121</v>
      </c>
      <c r="BV26" s="381">
        <v>52074</v>
      </c>
      <c r="BW26" s="381">
        <v>56248</v>
      </c>
      <c r="BX26" s="381">
        <v>56229</v>
      </c>
      <c r="BY26" s="381">
        <v>56225</v>
      </c>
      <c r="BZ26" s="381">
        <v>56184</v>
      </c>
      <c r="CA26" s="381">
        <v>56159</v>
      </c>
      <c r="CB26" s="381">
        <v>56138</v>
      </c>
      <c r="CC26" s="381">
        <v>56116</v>
      </c>
      <c r="CD26" s="381">
        <v>56102</v>
      </c>
      <c r="CE26" s="381">
        <v>56080</v>
      </c>
      <c r="CF26" s="381">
        <v>56067</v>
      </c>
      <c r="CG26" s="381">
        <v>56042</v>
      </c>
      <c r="CH26" s="381">
        <v>56040</v>
      </c>
      <c r="CI26" s="381">
        <v>64616</v>
      </c>
      <c r="CJ26" s="381">
        <v>64606</v>
      </c>
      <c r="CK26" s="381">
        <v>64575</v>
      </c>
      <c r="CL26" s="381">
        <v>64558</v>
      </c>
      <c r="CM26" s="381">
        <v>64532</v>
      </c>
      <c r="CN26" s="382">
        <v>64518</v>
      </c>
      <c r="CO26" s="303">
        <v>64484</v>
      </c>
      <c r="CP26" s="303">
        <v>64465</v>
      </c>
      <c r="CQ26" s="303">
        <v>64461</v>
      </c>
      <c r="CR26" s="303">
        <v>64447</v>
      </c>
      <c r="CS26" s="303">
        <v>64447</v>
      </c>
      <c r="CT26" s="303">
        <v>64424</v>
      </c>
      <c r="CU26" s="303">
        <v>72271</v>
      </c>
      <c r="CV26" s="303">
        <v>72280</v>
      </c>
      <c r="CW26" s="303">
        <v>72266</v>
      </c>
      <c r="CX26" s="303">
        <v>72244</v>
      </c>
      <c r="CY26" s="303">
        <v>72240</v>
      </c>
      <c r="CZ26" s="303">
        <v>72085</v>
      </c>
      <c r="DA26" s="303">
        <v>72079</v>
      </c>
      <c r="DB26" s="303">
        <v>69038</v>
      </c>
      <c r="DC26" s="303">
        <v>69016</v>
      </c>
      <c r="DD26" s="303">
        <v>69002</v>
      </c>
      <c r="DE26" s="303">
        <v>68996</v>
      </c>
      <c r="DF26" s="303">
        <v>68989</v>
      </c>
      <c r="DG26" s="303">
        <v>84623</v>
      </c>
      <c r="DH26" s="303">
        <v>84589</v>
      </c>
      <c r="DI26" s="303">
        <v>84573</v>
      </c>
      <c r="DJ26" s="303">
        <v>84564</v>
      </c>
      <c r="DK26" s="303">
        <v>84545</v>
      </c>
      <c r="DL26" s="303">
        <v>84539</v>
      </c>
      <c r="DM26" s="303">
        <v>84458</v>
      </c>
      <c r="DN26" s="303">
        <v>84447</v>
      </c>
      <c r="DO26" s="303">
        <v>84380</v>
      </c>
      <c r="DP26" s="303">
        <v>84354</v>
      </c>
      <c r="DQ26" s="303">
        <v>84330</v>
      </c>
      <c r="DR26" s="171">
        <v>54430</v>
      </c>
      <c r="DS26" s="171">
        <v>68271</v>
      </c>
      <c r="DT26" s="171">
        <v>68227</v>
      </c>
      <c r="DU26" s="171">
        <v>68208</v>
      </c>
      <c r="DV26" s="171">
        <v>68188</v>
      </c>
      <c r="DW26" s="171">
        <v>68166</v>
      </c>
      <c r="DX26" s="171">
        <v>67965</v>
      </c>
      <c r="DY26" s="171">
        <v>67943</v>
      </c>
      <c r="DZ26" s="171">
        <v>70057</v>
      </c>
      <c r="EA26" s="171">
        <v>70043</v>
      </c>
      <c r="EB26" s="171">
        <v>70026</v>
      </c>
      <c r="EC26" s="171">
        <v>70007</v>
      </c>
      <c r="ED26" s="171">
        <v>69979</v>
      </c>
      <c r="EE26" s="171">
        <v>83125</v>
      </c>
      <c r="EF26" s="171">
        <v>83102</v>
      </c>
      <c r="EG26" s="171">
        <v>83069</v>
      </c>
      <c r="EH26" s="171">
        <v>83058</v>
      </c>
      <c r="EI26" s="171">
        <v>83050</v>
      </c>
      <c r="EJ26" s="171">
        <v>83027</v>
      </c>
      <c r="EK26" s="171">
        <v>83056</v>
      </c>
      <c r="EL26" s="171">
        <v>79084</v>
      </c>
      <c r="EM26" s="171">
        <v>79071</v>
      </c>
      <c r="EN26" s="171">
        <v>77643</v>
      </c>
      <c r="EO26" s="171">
        <v>77631</v>
      </c>
      <c r="EP26" s="171">
        <v>77605</v>
      </c>
      <c r="EQ26" s="171">
        <v>90354</v>
      </c>
      <c r="ER26" s="171">
        <v>90331</v>
      </c>
      <c r="ES26" s="171">
        <v>90319</v>
      </c>
      <c r="ET26" s="171">
        <v>90011</v>
      </c>
      <c r="EU26" s="171">
        <v>89996</v>
      </c>
      <c r="EV26" s="171">
        <v>89976</v>
      </c>
      <c r="EW26" s="171">
        <v>89968</v>
      </c>
      <c r="EX26" s="171">
        <v>83759</v>
      </c>
      <c r="EY26" s="171">
        <v>83744</v>
      </c>
      <c r="EZ26" s="171">
        <v>83729</v>
      </c>
      <c r="FA26" s="171">
        <v>83712</v>
      </c>
      <c r="FB26" s="171">
        <v>83696</v>
      </c>
      <c r="FC26" s="171">
        <v>98973</v>
      </c>
      <c r="FD26" s="171">
        <v>98958</v>
      </c>
      <c r="FE26" s="171">
        <v>98874</v>
      </c>
      <c r="FF26" s="171">
        <v>98862</v>
      </c>
      <c r="FG26" s="171">
        <v>98862</v>
      </c>
      <c r="FH26" s="171">
        <v>98619</v>
      </c>
      <c r="FI26" s="171">
        <v>98590</v>
      </c>
      <c r="FJ26" s="171">
        <v>98572</v>
      </c>
      <c r="FK26" s="171">
        <v>98556</v>
      </c>
      <c r="FL26" s="171">
        <v>98543</v>
      </c>
    </row>
    <row r="27" spans="1:168" x14ac:dyDescent="0.2">
      <c r="A27" s="377" t="s">
        <v>144</v>
      </c>
      <c r="B27" s="378">
        <v>4681</v>
      </c>
      <c r="C27" s="381">
        <v>4605</v>
      </c>
      <c r="D27" s="381">
        <v>4257</v>
      </c>
      <c r="E27" s="381">
        <v>4240</v>
      </c>
      <c r="F27" s="381">
        <v>4191</v>
      </c>
      <c r="G27" s="381">
        <v>4817</v>
      </c>
      <c r="H27" s="381">
        <v>4785</v>
      </c>
      <c r="I27" s="381">
        <v>5004</v>
      </c>
      <c r="J27" s="381">
        <v>4973</v>
      </c>
      <c r="K27" s="381">
        <v>5053</v>
      </c>
      <c r="L27" s="381">
        <v>5186</v>
      </c>
      <c r="M27" s="381">
        <v>5309</v>
      </c>
      <c r="N27" s="381">
        <v>5476</v>
      </c>
      <c r="O27" s="381">
        <v>5748</v>
      </c>
      <c r="P27" s="381">
        <v>5835</v>
      </c>
      <c r="Q27" s="381">
        <v>5929</v>
      </c>
      <c r="R27" s="381">
        <v>6031</v>
      </c>
      <c r="S27" s="381">
        <v>6031</v>
      </c>
      <c r="T27" s="381">
        <v>6155</v>
      </c>
      <c r="U27" s="381">
        <v>6358</v>
      </c>
      <c r="V27" s="381">
        <v>6449</v>
      </c>
      <c r="W27" s="381">
        <v>7883</v>
      </c>
      <c r="X27" s="381">
        <v>7887</v>
      </c>
      <c r="Y27" s="381">
        <v>7997</v>
      </c>
      <c r="Z27" s="381">
        <v>8019</v>
      </c>
      <c r="AA27" s="381">
        <v>8011</v>
      </c>
      <c r="AB27" s="381">
        <v>8054</v>
      </c>
      <c r="AC27" s="381">
        <v>8046</v>
      </c>
      <c r="AD27" s="381">
        <v>8012</v>
      </c>
      <c r="AE27" s="381">
        <v>8013</v>
      </c>
      <c r="AF27" s="381" t="s">
        <v>182</v>
      </c>
      <c r="AG27" s="381" t="s">
        <v>182</v>
      </c>
      <c r="AH27" s="381" t="s">
        <v>182</v>
      </c>
      <c r="AI27" s="381" t="s">
        <v>182</v>
      </c>
      <c r="AJ27" s="381" t="s">
        <v>182</v>
      </c>
      <c r="AK27" s="381" t="s">
        <v>182</v>
      </c>
      <c r="AL27" s="381">
        <v>8620</v>
      </c>
      <c r="AM27" s="381">
        <v>8671</v>
      </c>
      <c r="AN27" s="381">
        <v>8686</v>
      </c>
      <c r="AO27" s="381">
        <v>8720</v>
      </c>
      <c r="AP27" s="381">
        <v>8741</v>
      </c>
      <c r="AQ27" s="381">
        <v>8753</v>
      </c>
      <c r="AR27" s="381">
        <v>8762</v>
      </c>
      <c r="AS27" s="381">
        <v>8765</v>
      </c>
      <c r="AT27" s="381">
        <v>8851</v>
      </c>
      <c r="AU27" s="381">
        <v>8844</v>
      </c>
      <c r="AV27" s="381">
        <v>8852</v>
      </c>
      <c r="AW27" s="381">
        <v>8842</v>
      </c>
      <c r="AX27" s="381">
        <v>8833</v>
      </c>
      <c r="AY27" s="381">
        <v>8850</v>
      </c>
      <c r="AZ27" s="381">
        <v>8875</v>
      </c>
      <c r="BA27" s="381">
        <v>8885</v>
      </c>
      <c r="BB27" s="381">
        <v>8891</v>
      </c>
      <c r="BC27" s="381">
        <v>8905</v>
      </c>
      <c r="BD27" s="381">
        <v>8900</v>
      </c>
      <c r="BE27" s="381">
        <v>8846</v>
      </c>
      <c r="BF27" s="381">
        <v>8857</v>
      </c>
      <c r="BG27" s="381">
        <v>8676</v>
      </c>
      <c r="BH27" s="381">
        <v>8660</v>
      </c>
      <c r="BI27" s="381">
        <v>8661</v>
      </c>
      <c r="BJ27" s="381">
        <v>8333</v>
      </c>
      <c r="BK27" s="381">
        <v>8463</v>
      </c>
      <c r="BL27" s="381">
        <v>8468</v>
      </c>
      <c r="BM27" s="381">
        <v>30594</v>
      </c>
      <c r="BN27" s="381">
        <v>30574</v>
      </c>
      <c r="BO27" s="381">
        <v>30562</v>
      </c>
      <c r="BP27" s="381">
        <v>30539</v>
      </c>
      <c r="BQ27" s="381">
        <v>28933</v>
      </c>
      <c r="BR27" s="381">
        <v>28923</v>
      </c>
      <c r="BS27" s="381">
        <v>28914</v>
      </c>
      <c r="BT27" s="381">
        <v>28909</v>
      </c>
      <c r="BU27" s="381">
        <v>28903</v>
      </c>
      <c r="BV27" s="381">
        <v>28878</v>
      </c>
      <c r="BW27" s="381">
        <v>32514</v>
      </c>
      <c r="BX27" s="381">
        <v>32507</v>
      </c>
      <c r="BY27" s="381">
        <v>32504</v>
      </c>
      <c r="BZ27" s="381">
        <v>32482</v>
      </c>
      <c r="CA27" s="381">
        <v>32477</v>
      </c>
      <c r="CB27" s="381">
        <v>32470</v>
      </c>
      <c r="CC27" s="381">
        <v>32457</v>
      </c>
      <c r="CD27" s="381">
        <v>32452</v>
      </c>
      <c r="CE27" s="381">
        <v>32446</v>
      </c>
      <c r="CF27" s="381">
        <v>32438</v>
      </c>
      <c r="CG27" s="381">
        <v>32428</v>
      </c>
      <c r="CH27" s="381">
        <v>32425</v>
      </c>
      <c r="CI27" s="381">
        <v>35945</v>
      </c>
      <c r="CJ27" s="381">
        <v>35941</v>
      </c>
      <c r="CK27" s="381">
        <v>35934</v>
      </c>
      <c r="CL27" s="381">
        <v>35929</v>
      </c>
      <c r="CM27" s="381">
        <v>35917</v>
      </c>
      <c r="CN27" s="382">
        <v>35910</v>
      </c>
      <c r="CO27" s="303">
        <v>35903</v>
      </c>
      <c r="CP27" s="303">
        <v>35896</v>
      </c>
      <c r="CQ27" s="303">
        <v>35889</v>
      </c>
      <c r="CR27" s="303">
        <v>35886</v>
      </c>
      <c r="CS27" s="303">
        <v>35886</v>
      </c>
      <c r="CT27" s="303">
        <v>35879</v>
      </c>
      <c r="CU27" s="303">
        <v>40865</v>
      </c>
      <c r="CV27" s="303">
        <v>40867</v>
      </c>
      <c r="CW27" s="303">
        <v>40864</v>
      </c>
      <c r="CX27" s="303">
        <v>40856</v>
      </c>
      <c r="CY27" s="303">
        <v>40849</v>
      </c>
      <c r="CZ27" s="303">
        <v>40749</v>
      </c>
      <c r="DA27" s="303">
        <v>40745</v>
      </c>
      <c r="DB27" s="303">
        <v>38822</v>
      </c>
      <c r="DC27" s="303">
        <v>38815</v>
      </c>
      <c r="DD27" s="303">
        <v>38810</v>
      </c>
      <c r="DE27" s="303">
        <v>38807</v>
      </c>
      <c r="DF27" s="303">
        <v>38800</v>
      </c>
      <c r="DG27" s="303">
        <v>43194</v>
      </c>
      <c r="DH27" s="303">
        <v>43169</v>
      </c>
      <c r="DI27" s="303">
        <v>43162</v>
      </c>
      <c r="DJ27" s="303">
        <v>43161</v>
      </c>
      <c r="DK27" s="303">
        <v>43154</v>
      </c>
      <c r="DL27" s="303">
        <v>43151</v>
      </c>
      <c r="DM27" s="303">
        <v>43071</v>
      </c>
      <c r="DN27" s="303">
        <v>43067</v>
      </c>
      <c r="DO27" s="303">
        <v>43038</v>
      </c>
      <c r="DP27" s="303">
        <v>43030</v>
      </c>
      <c r="DQ27" s="303">
        <v>43027</v>
      </c>
      <c r="DR27" s="171">
        <v>24337</v>
      </c>
      <c r="DS27" s="171">
        <v>28662</v>
      </c>
      <c r="DT27" s="171">
        <v>28627</v>
      </c>
      <c r="DU27" s="171">
        <v>28622</v>
      </c>
      <c r="DV27" s="171">
        <v>28617</v>
      </c>
      <c r="DW27" s="171">
        <v>28609</v>
      </c>
      <c r="DX27" s="171">
        <v>28407</v>
      </c>
      <c r="DY27" s="171">
        <v>28406</v>
      </c>
      <c r="DZ27" s="171">
        <v>29643</v>
      </c>
      <c r="EA27" s="171">
        <v>29641</v>
      </c>
      <c r="EB27" s="171">
        <v>29638</v>
      </c>
      <c r="EC27" s="171">
        <v>29634</v>
      </c>
      <c r="ED27" s="171">
        <v>29616</v>
      </c>
      <c r="EE27" s="171">
        <v>33029</v>
      </c>
      <c r="EF27" s="171">
        <v>33020</v>
      </c>
      <c r="EG27" s="171">
        <v>33004</v>
      </c>
      <c r="EH27" s="171">
        <v>32998</v>
      </c>
      <c r="EI27" s="171">
        <v>32992</v>
      </c>
      <c r="EJ27" s="171">
        <v>32989</v>
      </c>
      <c r="EK27" s="171">
        <v>33015</v>
      </c>
      <c r="EL27" s="171">
        <v>30899</v>
      </c>
      <c r="EM27" s="171">
        <v>30899</v>
      </c>
      <c r="EN27" s="171">
        <v>30047</v>
      </c>
      <c r="EO27" s="171">
        <v>30046</v>
      </c>
      <c r="EP27" s="171">
        <v>30043</v>
      </c>
      <c r="EQ27" s="171">
        <v>35598</v>
      </c>
      <c r="ER27" s="171">
        <v>35591</v>
      </c>
      <c r="ES27" s="171">
        <v>35588</v>
      </c>
      <c r="ET27" s="171">
        <v>35432</v>
      </c>
      <c r="EU27" s="171">
        <v>35425</v>
      </c>
      <c r="EV27" s="171">
        <v>35421</v>
      </c>
      <c r="EW27" s="171">
        <v>35416</v>
      </c>
      <c r="EX27" s="171">
        <v>32136</v>
      </c>
      <c r="EY27" s="171">
        <v>32135</v>
      </c>
      <c r="EZ27" s="171">
        <v>32131</v>
      </c>
      <c r="FA27" s="171">
        <v>32128</v>
      </c>
      <c r="FB27" s="171">
        <v>32124</v>
      </c>
      <c r="FC27" s="171">
        <v>37495</v>
      </c>
      <c r="FD27" s="171">
        <v>37495</v>
      </c>
      <c r="FE27" s="171">
        <v>37466</v>
      </c>
      <c r="FF27" s="171">
        <v>37464</v>
      </c>
      <c r="FG27" s="171">
        <v>37464</v>
      </c>
      <c r="FH27" s="171">
        <v>37377</v>
      </c>
      <c r="FI27" s="171">
        <v>37374</v>
      </c>
      <c r="FJ27" s="171">
        <v>37369</v>
      </c>
      <c r="FK27" s="171">
        <v>37367</v>
      </c>
      <c r="FL27" s="171">
        <v>37365</v>
      </c>
    </row>
    <row r="28" spans="1:168" x14ac:dyDescent="0.2">
      <c r="A28" s="377" t="s">
        <v>145</v>
      </c>
      <c r="B28" s="378">
        <v>1378</v>
      </c>
      <c r="C28" s="381">
        <v>1374</v>
      </c>
      <c r="D28" s="381">
        <v>1265</v>
      </c>
      <c r="E28" s="381">
        <v>1260</v>
      </c>
      <c r="F28" s="381">
        <v>1261</v>
      </c>
      <c r="G28" s="381">
        <v>1326</v>
      </c>
      <c r="H28" s="381">
        <v>1345</v>
      </c>
      <c r="I28" s="381">
        <v>1364</v>
      </c>
      <c r="J28" s="381">
        <v>1390</v>
      </c>
      <c r="K28" s="381">
        <v>1383</v>
      </c>
      <c r="L28" s="381">
        <v>1381</v>
      </c>
      <c r="M28" s="381">
        <v>1395</v>
      </c>
      <c r="N28" s="381">
        <v>1425</v>
      </c>
      <c r="O28" s="381">
        <v>1442</v>
      </c>
      <c r="P28" s="381">
        <v>1455</v>
      </c>
      <c r="Q28" s="381">
        <v>1460</v>
      </c>
      <c r="R28" s="381">
        <v>1473</v>
      </c>
      <c r="S28" s="381">
        <v>1495</v>
      </c>
      <c r="T28" s="381">
        <v>1508</v>
      </c>
      <c r="U28" s="381">
        <v>1552</v>
      </c>
      <c r="V28" s="381">
        <v>1576</v>
      </c>
      <c r="W28" s="381">
        <v>1598</v>
      </c>
      <c r="X28" s="381">
        <v>1598</v>
      </c>
      <c r="Y28" s="381">
        <v>1616</v>
      </c>
      <c r="Z28" s="381">
        <v>1627</v>
      </c>
      <c r="AA28" s="381">
        <v>1622</v>
      </c>
      <c r="AB28" s="381">
        <v>1634</v>
      </c>
      <c r="AC28" s="381">
        <v>1641</v>
      </c>
      <c r="AD28" s="381">
        <v>1617</v>
      </c>
      <c r="AE28" s="381">
        <v>1613</v>
      </c>
      <c r="AF28" s="381" t="s">
        <v>182</v>
      </c>
      <c r="AG28" s="381" t="s">
        <v>182</v>
      </c>
      <c r="AH28" s="381" t="s">
        <v>182</v>
      </c>
      <c r="AI28" s="381" t="s">
        <v>182</v>
      </c>
      <c r="AJ28" s="381" t="s">
        <v>182</v>
      </c>
      <c r="AK28" s="381" t="s">
        <v>182</v>
      </c>
      <c r="AL28" s="381">
        <v>1796</v>
      </c>
      <c r="AM28" s="381">
        <v>1948</v>
      </c>
      <c r="AN28" s="381">
        <v>1976</v>
      </c>
      <c r="AO28" s="381">
        <v>1981</v>
      </c>
      <c r="AP28" s="381">
        <v>1997</v>
      </c>
      <c r="AQ28" s="381">
        <v>1993</v>
      </c>
      <c r="AR28" s="381">
        <v>2000</v>
      </c>
      <c r="AS28" s="381">
        <v>2001</v>
      </c>
      <c r="AT28" s="381">
        <v>2011</v>
      </c>
      <c r="AU28" s="381">
        <v>2012</v>
      </c>
      <c r="AV28" s="381">
        <v>2015</v>
      </c>
      <c r="AW28" s="381">
        <v>2014</v>
      </c>
      <c r="AX28" s="381">
        <v>2009</v>
      </c>
      <c r="AY28" s="381">
        <v>2012</v>
      </c>
      <c r="AZ28" s="381">
        <v>2015</v>
      </c>
      <c r="BA28" s="381">
        <v>2016</v>
      </c>
      <c r="BB28" s="381">
        <v>2018</v>
      </c>
      <c r="BC28" s="381">
        <v>2018</v>
      </c>
      <c r="BD28" s="381">
        <v>2017</v>
      </c>
      <c r="BE28" s="381">
        <v>2016</v>
      </c>
      <c r="BF28" s="381">
        <v>2018</v>
      </c>
      <c r="BG28" s="381">
        <v>1789</v>
      </c>
      <c r="BH28" s="381">
        <v>1789</v>
      </c>
      <c r="BI28" s="381">
        <v>1789</v>
      </c>
      <c r="BJ28" s="381">
        <v>1722</v>
      </c>
      <c r="BK28" s="381">
        <v>1750</v>
      </c>
      <c r="BL28" s="381">
        <v>1752</v>
      </c>
      <c r="BM28" s="381">
        <v>17545</v>
      </c>
      <c r="BN28" s="381">
        <v>17532</v>
      </c>
      <c r="BO28" s="381">
        <v>17529</v>
      </c>
      <c r="BP28" s="381">
        <v>17517</v>
      </c>
      <c r="BQ28" s="381">
        <v>16988</v>
      </c>
      <c r="BR28" s="381">
        <v>16982</v>
      </c>
      <c r="BS28" s="381">
        <v>16978</v>
      </c>
      <c r="BT28" s="381">
        <v>16971</v>
      </c>
      <c r="BU28" s="381">
        <v>16963</v>
      </c>
      <c r="BV28" s="381">
        <v>16954</v>
      </c>
      <c r="BW28" s="381">
        <v>18860</v>
      </c>
      <c r="BX28" s="381">
        <v>18860</v>
      </c>
      <c r="BY28" s="381">
        <v>18859</v>
      </c>
      <c r="BZ28" s="381">
        <v>18845</v>
      </c>
      <c r="CA28" s="381">
        <v>18838</v>
      </c>
      <c r="CB28" s="381">
        <v>18832</v>
      </c>
      <c r="CC28" s="381">
        <v>18821</v>
      </c>
      <c r="CD28" s="381">
        <v>18817</v>
      </c>
      <c r="CE28" s="381">
        <v>18811</v>
      </c>
      <c r="CF28" s="381">
        <v>18809</v>
      </c>
      <c r="CG28" s="381">
        <v>18801</v>
      </c>
      <c r="CH28" s="381">
        <v>18799</v>
      </c>
      <c r="CI28" s="381">
        <v>20982</v>
      </c>
      <c r="CJ28" s="381">
        <v>20980</v>
      </c>
      <c r="CK28" s="381">
        <v>20974</v>
      </c>
      <c r="CL28" s="381">
        <v>20968</v>
      </c>
      <c r="CM28" s="381">
        <v>20966</v>
      </c>
      <c r="CN28" s="382">
        <v>20959</v>
      </c>
      <c r="CO28" s="303">
        <v>20957</v>
      </c>
      <c r="CP28" s="303">
        <v>20952</v>
      </c>
      <c r="CQ28" s="303">
        <v>20951</v>
      </c>
      <c r="CR28" s="303">
        <v>20948</v>
      </c>
      <c r="CS28" s="303">
        <v>20948</v>
      </c>
      <c r="CT28" s="303">
        <v>20946</v>
      </c>
      <c r="CU28" s="303">
        <v>23274</v>
      </c>
      <c r="CV28" s="303">
        <v>23274</v>
      </c>
      <c r="CW28" s="303">
        <v>23271</v>
      </c>
      <c r="CX28" s="303">
        <v>23268</v>
      </c>
      <c r="CY28" s="303">
        <v>23270</v>
      </c>
      <c r="CZ28" s="303">
        <v>23215</v>
      </c>
      <c r="DA28" s="303">
        <v>23215</v>
      </c>
      <c r="DB28" s="303">
        <v>22198</v>
      </c>
      <c r="DC28" s="303">
        <v>22196</v>
      </c>
      <c r="DD28" s="303">
        <v>22195</v>
      </c>
      <c r="DE28" s="303">
        <v>22192</v>
      </c>
      <c r="DF28" s="303">
        <v>22188</v>
      </c>
      <c r="DG28" s="303">
        <v>25012</v>
      </c>
      <c r="DH28" s="303">
        <v>25002</v>
      </c>
      <c r="DI28" s="303">
        <v>25001</v>
      </c>
      <c r="DJ28" s="303">
        <v>24996</v>
      </c>
      <c r="DK28" s="303">
        <v>24995</v>
      </c>
      <c r="DL28" s="303">
        <v>24994</v>
      </c>
      <c r="DM28" s="303">
        <v>24931</v>
      </c>
      <c r="DN28" s="303">
        <v>24927</v>
      </c>
      <c r="DO28" s="303">
        <v>24916</v>
      </c>
      <c r="DP28" s="303">
        <v>24914</v>
      </c>
      <c r="DQ28" s="303">
        <v>24912</v>
      </c>
      <c r="DR28" s="171">
        <v>12214</v>
      </c>
      <c r="DS28" s="171">
        <v>13677</v>
      </c>
      <c r="DT28" s="171">
        <v>13663</v>
      </c>
      <c r="DU28" s="171">
        <v>13661</v>
      </c>
      <c r="DV28" s="171">
        <v>13661</v>
      </c>
      <c r="DW28" s="171">
        <v>13657</v>
      </c>
      <c r="DX28" s="171">
        <v>13552</v>
      </c>
      <c r="DY28" s="171">
        <v>13550</v>
      </c>
      <c r="DZ28" s="171">
        <v>14104</v>
      </c>
      <c r="EA28" s="171">
        <v>14102</v>
      </c>
      <c r="EB28" s="171">
        <v>14100</v>
      </c>
      <c r="EC28" s="171">
        <v>14099</v>
      </c>
      <c r="ED28" s="171">
        <v>14091</v>
      </c>
      <c r="EE28" s="171">
        <v>16271</v>
      </c>
      <c r="EF28" s="171">
        <v>16266</v>
      </c>
      <c r="EG28" s="171">
        <v>16264</v>
      </c>
      <c r="EH28" s="171">
        <v>16261</v>
      </c>
      <c r="EI28" s="171">
        <v>16260</v>
      </c>
      <c r="EJ28" s="171">
        <v>16259</v>
      </c>
      <c r="EK28" s="171">
        <v>16273</v>
      </c>
      <c r="EL28" s="171">
        <v>15116</v>
      </c>
      <c r="EM28" s="171">
        <v>15115</v>
      </c>
      <c r="EN28" s="171">
        <v>14554</v>
      </c>
      <c r="EO28" s="171">
        <v>14554</v>
      </c>
      <c r="EP28" s="171">
        <v>14553</v>
      </c>
      <c r="EQ28" s="171">
        <v>16558</v>
      </c>
      <c r="ER28" s="171">
        <v>16555</v>
      </c>
      <c r="ES28" s="171">
        <v>16555</v>
      </c>
      <c r="ET28" s="171">
        <v>16485</v>
      </c>
      <c r="EU28" s="171">
        <v>16486</v>
      </c>
      <c r="EV28" s="171">
        <v>16484</v>
      </c>
      <c r="EW28" s="171">
        <v>16482</v>
      </c>
      <c r="EX28" s="171">
        <v>14713</v>
      </c>
      <c r="EY28" s="171">
        <v>14712</v>
      </c>
      <c r="EZ28" s="171">
        <v>14711</v>
      </c>
      <c r="FA28" s="171">
        <v>14711</v>
      </c>
      <c r="FB28" s="171">
        <v>14712</v>
      </c>
      <c r="FC28" s="171">
        <v>17416</v>
      </c>
      <c r="FD28" s="171">
        <v>17415</v>
      </c>
      <c r="FE28" s="171">
        <v>17374</v>
      </c>
      <c r="FF28" s="171">
        <v>17374</v>
      </c>
      <c r="FG28" s="171">
        <v>17374</v>
      </c>
      <c r="FH28" s="171">
        <v>17308</v>
      </c>
      <c r="FI28" s="171">
        <v>17307</v>
      </c>
      <c r="FJ28" s="171">
        <v>17307</v>
      </c>
      <c r="FK28" s="171">
        <v>17307</v>
      </c>
      <c r="FL28" s="171">
        <v>17306</v>
      </c>
    </row>
    <row r="29" spans="1:168" x14ac:dyDescent="0.2">
      <c r="A29" s="377" t="s">
        <v>146</v>
      </c>
      <c r="B29" s="378">
        <v>2</v>
      </c>
      <c r="C29" s="381">
        <v>2</v>
      </c>
      <c r="D29" s="381">
        <v>3</v>
      </c>
      <c r="E29" s="381">
        <v>3</v>
      </c>
      <c r="F29" s="381">
        <v>4</v>
      </c>
      <c r="G29" s="381">
        <v>73</v>
      </c>
      <c r="H29" s="381">
        <v>80</v>
      </c>
      <c r="I29" s="381">
        <v>84</v>
      </c>
      <c r="J29" s="381">
        <v>83</v>
      </c>
      <c r="K29" s="381">
        <v>85</v>
      </c>
      <c r="L29" s="381">
        <v>89</v>
      </c>
      <c r="M29" s="381">
        <v>98</v>
      </c>
      <c r="N29" s="381">
        <v>163</v>
      </c>
      <c r="O29" s="381">
        <v>175</v>
      </c>
      <c r="P29" s="381">
        <v>184</v>
      </c>
      <c r="Q29" s="381">
        <v>189</v>
      </c>
      <c r="R29" s="381">
        <v>202</v>
      </c>
      <c r="S29" s="381">
        <v>212</v>
      </c>
      <c r="T29" s="381">
        <v>227</v>
      </c>
      <c r="U29" s="381">
        <v>249</v>
      </c>
      <c r="V29" s="381">
        <v>249</v>
      </c>
      <c r="W29" s="381">
        <v>250</v>
      </c>
      <c r="X29" s="381">
        <v>250</v>
      </c>
      <c r="Y29" s="381">
        <v>255</v>
      </c>
      <c r="Z29" s="381">
        <v>258</v>
      </c>
      <c r="AA29" s="381">
        <v>254</v>
      </c>
      <c r="AB29" s="381">
        <v>259</v>
      </c>
      <c r="AC29" s="381">
        <v>265</v>
      </c>
      <c r="AD29" s="381">
        <v>266</v>
      </c>
      <c r="AE29" s="381">
        <v>258</v>
      </c>
      <c r="AF29" s="381" t="s">
        <v>182</v>
      </c>
      <c r="AG29" s="381" t="s">
        <v>182</v>
      </c>
      <c r="AH29" s="381" t="s">
        <v>182</v>
      </c>
      <c r="AI29" s="381" t="s">
        <v>182</v>
      </c>
      <c r="AJ29" s="381" t="s">
        <v>182</v>
      </c>
      <c r="AK29" s="381" t="s">
        <v>182</v>
      </c>
      <c r="AL29" s="381">
        <v>281</v>
      </c>
      <c r="AM29" s="381">
        <v>277</v>
      </c>
      <c r="AN29" s="381">
        <v>288</v>
      </c>
      <c r="AO29" s="381">
        <v>295</v>
      </c>
      <c r="AP29" s="381">
        <v>300</v>
      </c>
      <c r="AQ29" s="381">
        <v>300</v>
      </c>
      <c r="AR29" s="381">
        <v>300</v>
      </c>
      <c r="AS29" s="381">
        <v>300</v>
      </c>
      <c r="AT29" s="381">
        <v>302</v>
      </c>
      <c r="AU29" s="381">
        <v>302</v>
      </c>
      <c r="AV29" s="381">
        <v>302</v>
      </c>
      <c r="AW29" s="381">
        <v>302</v>
      </c>
      <c r="AX29" s="381">
        <v>302</v>
      </c>
      <c r="AY29" s="381">
        <v>302</v>
      </c>
      <c r="AZ29" s="381">
        <v>302</v>
      </c>
      <c r="BA29" s="381">
        <v>302</v>
      </c>
      <c r="BB29" s="381">
        <v>302</v>
      </c>
      <c r="BC29" s="381">
        <v>303</v>
      </c>
      <c r="BD29" s="381">
        <v>303</v>
      </c>
      <c r="BE29" s="381">
        <v>302</v>
      </c>
      <c r="BF29" s="381">
        <v>303</v>
      </c>
      <c r="BG29" s="381">
        <v>275</v>
      </c>
      <c r="BH29" s="381">
        <v>276</v>
      </c>
      <c r="BI29" s="381">
        <v>277</v>
      </c>
      <c r="BJ29" s="381">
        <v>257</v>
      </c>
      <c r="BK29" s="381">
        <v>262</v>
      </c>
      <c r="BL29" s="381">
        <v>263</v>
      </c>
      <c r="BM29" s="381">
        <v>8183</v>
      </c>
      <c r="BN29" s="381">
        <v>8181</v>
      </c>
      <c r="BO29" s="381">
        <v>8181</v>
      </c>
      <c r="BP29" s="381">
        <v>8180</v>
      </c>
      <c r="BQ29" s="381">
        <v>8060</v>
      </c>
      <c r="BR29" s="381">
        <v>8055</v>
      </c>
      <c r="BS29" s="381">
        <v>8051</v>
      </c>
      <c r="BT29" s="381">
        <v>8050</v>
      </c>
      <c r="BU29" s="381">
        <v>8048</v>
      </c>
      <c r="BV29" s="381">
        <v>8046</v>
      </c>
      <c r="BW29" s="381">
        <v>9394</v>
      </c>
      <c r="BX29" s="381">
        <v>9393</v>
      </c>
      <c r="BY29" s="381">
        <v>9392</v>
      </c>
      <c r="BZ29" s="381">
        <v>9387</v>
      </c>
      <c r="CA29" s="381">
        <v>9386</v>
      </c>
      <c r="CB29" s="381">
        <v>9385</v>
      </c>
      <c r="CC29" s="381">
        <v>9380</v>
      </c>
      <c r="CD29" s="381">
        <v>9379</v>
      </c>
      <c r="CE29" s="381">
        <v>9377</v>
      </c>
      <c r="CF29" s="381">
        <v>9377</v>
      </c>
      <c r="CG29" s="381">
        <v>9373</v>
      </c>
      <c r="CH29" s="381">
        <v>9370</v>
      </c>
      <c r="CI29" s="381">
        <v>11103</v>
      </c>
      <c r="CJ29" s="381">
        <v>11102</v>
      </c>
      <c r="CK29" s="381">
        <v>11100</v>
      </c>
      <c r="CL29" s="381">
        <v>11097</v>
      </c>
      <c r="CM29" s="381">
        <v>11096</v>
      </c>
      <c r="CN29" s="382">
        <v>11095</v>
      </c>
      <c r="CO29" s="303">
        <v>11095</v>
      </c>
      <c r="CP29" s="303">
        <v>11094</v>
      </c>
      <c r="CQ29" s="303">
        <v>11091</v>
      </c>
      <c r="CR29" s="303">
        <v>11087</v>
      </c>
      <c r="CS29" s="303">
        <v>11087</v>
      </c>
      <c r="CT29" s="303">
        <v>11083</v>
      </c>
      <c r="CU29" s="303">
        <v>12820</v>
      </c>
      <c r="CV29" s="303">
        <v>12820</v>
      </c>
      <c r="CW29" s="303">
        <v>12818</v>
      </c>
      <c r="CX29" s="303">
        <v>12816</v>
      </c>
      <c r="CY29" s="303">
        <v>12816</v>
      </c>
      <c r="CZ29" s="303">
        <v>12798</v>
      </c>
      <c r="DA29" s="303">
        <v>12798</v>
      </c>
      <c r="DB29" s="303">
        <v>12455</v>
      </c>
      <c r="DC29" s="303">
        <v>12454</v>
      </c>
      <c r="DD29" s="303">
        <v>12454</v>
      </c>
      <c r="DE29" s="303">
        <v>12454</v>
      </c>
      <c r="DF29" s="303">
        <v>12451</v>
      </c>
      <c r="DG29" s="303">
        <v>13830</v>
      </c>
      <c r="DH29" s="303">
        <v>13825</v>
      </c>
      <c r="DI29" s="303">
        <v>13825</v>
      </c>
      <c r="DJ29" s="303">
        <v>13824</v>
      </c>
      <c r="DK29" s="303">
        <v>13824</v>
      </c>
      <c r="DL29" s="303">
        <v>13824</v>
      </c>
      <c r="DM29" s="303">
        <v>13790</v>
      </c>
      <c r="DN29" s="303">
        <v>13789</v>
      </c>
      <c r="DO29" s="303">
        <v>13781</v>
      </c>
      <c r="DP29" s="303">
        <v>13779</v>
      </c>
      <c r="DQ29" s="303">
        <v>13779</v>
      </c>
      <c r="DR29" s="171">
        <v>6753</v>
      </c>
      <c r="DS29" s="171">
        <v>7787</v>
      </c>
      <c r="DT29" s="171">
        <v>7780</v>
      </c>
      <c r="DU29" s="171">
        <v>7778</v>
      </c>
      <c r="DV29" s="171">
        <v>7776</v>
      </c>
      <c r="DW29" s="171">
        <v>7776</v>
      </c>
      <c r="DX29" s="171">
        <v>7735</v>
      </c>
      <c r="DY29" s="171">
        <v>7733</v>
      </c>
      <c r="DZ29" s="171">
        <v>7936</v>
      </c>
      <c r="EA29" s="171">
        <v>7936</v>
      </c>
      <c r="EB29" s="171">
        <v>7935</v>
      </c>
      <c r="EC29" s="171">
        <v>7935</v>
      </c>
      <c r="ED29" s="171">
        <v>7932</v>
      </c>
      <c r="EE29" s="171">
        <v>8787</v>
      </c>
      <c r="EF29" s="171">
        <v>8787</v>
      </c>
      <c r="EG29" s="171">
        <v>8781</v>
      </c>
      <c r="EH29" s="171">
        <v>8779</v>
      </c>
      <c r="EI29" s="171">
        <v>8779</v>
      </c>
      <c r="EJ29" s="171">
        <v>8778</v>
      </c>
      <c r="EK29" s="171">
        <v>8781</v>
      </c>
      <c r="EL29" s="171">
        <v>7751</v>
      </c>
      <c r="EM29" s="171">
        <v>7751</v>
      </c>
      <c r="EN29" s="171">
        <v>7497</v>
      </c>
      <c r="EO29" s="171">
        <v>7495</v>
      </c>
      <c r="EP29" s="171">
        <v>7495</v>
      </c>
      <c r="EQ29" s="171">
        <v>8594</v>
      </c>
      <c r="ER29" s="171">
        <v>8591</v>
      </c>
      <c r="ES29" s="171">
        <v>8591</v>
      </c>
      <c r="ET29" s="171">
        <v>8572</v>
      </c>
      <c r="EU29" s="171">
        <v>8571</v>
      </c>
      <c r="EV29" s="171">
        <v>8570</v>
      </c>
      <c r="EW29" s="171">
        <v>8570</v>
      </c>
      <c r="EX29" s="171">
        <v>7891</v>
      </c>
      <c r="EY29" s="171">
        <v>7891</v>
      </c>
      <c r="EZ29" s="171">
        <v>7891</v>
      </c>
      <c r="FA29" s="171">
        <v>7891</v>
      </c>
      <c r="FB29" s="171">
        <v>7891</v>
      </c>
      <c r="FC29" s="171">
        <v>8877</v>
      </c>
      <c r="FD29" s="171">
        <v>8877</v>
      </c>
      <c r="FE29" s="171">
        <v>8860</v>
      </c>
      <c r="FF29" s="171">
        <v>8860</v>
      </c>
      <c r="FG29" s="171">
        <v>8860</v>
      </c>
      <c r="FH29" s="171">
        <v>8837</v>
      </c>
      <c r="FI29" s="171">
        <v>8836</v>
      </c>
      <c r="FJ29" s="171">
        <v>8836</v>
      </c>
      <c r="FK29" s="171">
        <v>8836</v>
      </c>
      <c r="FL29" s="171">
        <v>8836</v>
      </c>
    </row>
    <row r="30" spans="1:168" ht="13.5" thickBot="1" x14ac:dyDescent="0.25">
      <c r="A30" s="377" t="s">
        <v>147</v>
      </c>
      <c r="B30" s="378">
        <v>0</v>
      </c>
      <c r="C30" s="381">
        <v>0</v>
      </c>
      <c r="D30" s="381">
        <v>0</v>
      </c>
      <c r="E30" s="381">
        <v>0</v>
      </c>
      <c r="F30" s="381">
        <v>5</v>
      </c>
      <c r="G30" s="381">
        <v>3</v>
      </c>
      <c r="H30" s="381">
        <v>3</v>
      </c>
      <c r="I30" s="381">
        <v>3</v>
      </c>
      <c r="J30" s="381">
        <v>3</v>
      </c>
      <c r="K30" s="381">
        <v>4</v>
      </c>
      <c r="L30" s="381">
        <v>3</v>
      </c>
      <c r="M30" s="381">
        <v>5</v>
      </c>
      <c r="N30" s="381">
        <v>14</v>
      </c>
      <c r="O30" s="381">
        <v>14</v>
      </c>
      <c r="P30" s="381">
        <v>19</v>
      </c>
      <c r="Q30" s="381">
        <v>13</v>
      </c>
      <c r="R30" s="381">
        <v>2</v>
      </c>
      <c r="S30" s="381">
        <v>3</v>
      </c>
      <c r="T30" s="381">
        <v>3</v>
      </c>
      <c r="U30" s="381">
        <v>2</v>
      </c>
      <c r="V30" s="381">
        <v>2</v>
      </c>
      <c r="W30" s="381">
        <v>2</v>
      </c>
      <c r="X30" s="381">
        <v>2</v>
      </c>
      <c r="Y30" s="381">
        <v>1</v>
      </c>
      <c r="Z30" s="381">
        <v>3</v>
      </c>
      <c r="AA30" s="381">
        <v>4</v>
      </c>
      <c r="AB30" s="381">
        <v>1</v>
      </c>
      <c r="AC30" s="381">
        <v>1</v>
      </c>
      <c r="AD30" s="381">
        <v>1</v>
      </c>
      <c r="AE30" s="381">
        <v>1</v>
      </c>
      <c r="AF30" s="381" t="s">
        <v>182</v>
      </c>
      <c r="AG30" s="381" t="s">
        <v>182</v>
      </c>
      <c r="AH30" s="381" t="s">
        <v>182</v>
      </c>
      <c r="AI30" s="381" t="s">
        <v>182</v>
      </c>
      <c r="AJ30" s="381" t="s">
        <v>182</v>
      </c>
      <c r="AK30" s="381" t="s">
        <v>182</v>
      </c>
      <c r="AL30" s="381">
        <v>1</v>
      </c>
      <c r="AM30" s="381">
        <v>0</v>
      </c>
      <c r="AN30" s="381">
        <v>0</v>
      </c>
      <c r="AO30" s="381">
        <v>0</v>
      </c>
      <c r="AP30" s="381">
        <v>0</v>
      </c>
      <c r="AQ30" s="381">
        <v>0</v>
      </c>
      <c r="AR30" s="381">
        <v>7</v>
      </c>
      <c r="AS30" s="381">
        <v>6</v>
      </c>
      <c r="AT30" s="381">
        <v>5</v>
      </c>
      <c r="AU30" s="381">
        <v>6</v>
      </c>
      <c r="AV30" s="381">
        <v>6</v>
      </c>
      <c r="AW30" s="381">
        <v>6</v>
      </c>
      <c r="AX30" s="381">
        <v>6</v>
      </c>
      <c r="AY30" s="381">
        <v>6</v>
      </c>
      <c r="AZ30" s="381">
        <v>7</v>
      </c>
      <c r="BA30" s="381">
        <v>6</v>
      </c>
      <c r="BB30" s="381">
        <v>6</v>
      </c>
      <c r="BC30" s="381">
        <v>6</v>
      </c>
      <c r="BD30" s="381">
        <v>6</v>
      </c>
      <c r="BE30" s="381">
        <v>6</v>
      </c>
      <c r="BF30" s="381">
        <v>6</v>
      </c>
      <c r="BG30" s="381">
        <v>1</v>
      </c>
      <c r="BH30" s="381">
        <v>1</v>
      </c>
      <c r="BI30" s="381">
        <v>1</v>
      </c>
      <c r="BJ30" s="381">
        <v>1</v>
      </c>
      <c r="BK30" s="381">
        <v>1</v>
      </c>
      <c r="BL30" s="381">
        <v>1</v>
      </c>
      <c r="BM30" s="381">
        <v>10506</v>
      </c>
      <c r="BN30" s="381">
        <v>10599</v>
      </c>
      <c r="BO30" s="381">
        <v>10664</v>
      </c>
      <c r="BP30" s="381">
        <v>10731</v>
      </c>
      <c r="BQ30" s="381">
        <v>10176</v>
      </c>
      <c r="BR30" s="381">
        <v>10218</v>
      </c>
      <c r="BS30" s="381">
        <v>10283</v>
      </c>
      <c r="BT30" s="381">
        <v>10350</v>
      </c>
      <c r="BU30" s="381">
        <v>10451</v>
      </c>
      <c r="BV30" s="381">
        <v>10497</v>
      </c>
      <c r="BW30" s="381">
        <v>11646</v>
      </c>
      <c r="BX30" s="381">
        <v>11697</v>
      </c>
      <c r="BY30" s="381">
        <v>11804</v>
      </c>
      <c r="BZ30" s="381">
        <v>12002</v>
      </c>
      <c r="CA30" s="381">
        <v>12179</v>
      </c>
      <c r="CB30" s="381">
        <v>12286</v>
      </c>
      <c r="CC30" s="381">
        <v>12421</v>
      </c>
      <c r="CD30" s="381">
        <v>12525</v>
      </c>
      <c r="CE30" s="381">
        <v>12624</v>
      </c>
      <c r="CF30" s="381">
        <v>12753</v>
      </c>
      <c r="CG30" s="381">
        <v>12912</v>
      </c>
      <c r="CH30" s="381">
        <v>13023</v>
      </c>
      <c r="CI30" s="381">
        <v>14490</v>
      </c>
      <c r="CJ30" s="381">
        <v>14599</v>
      </c>
      <c r="CK30" s="381">
        <v>14851</v>
      </c>
      <c r="CL30" s="381">
        <v>15126</v>
      </c>
      <c r="CM30" s="381">
        <v>15368</v>
      </c>
      <c r="CN30" s="382">
        <v>15546</v>
      </c>
      <c r="CO30" s="305">
        <v>15698</v>
      </c>
      <c r="CP30" s="305">
        <v>15869</v>
      </c>
      <c r="CQ30" s="305">
        <v>15989</v>
      </c>
      <c r="CR30" s="305">
        <v>16125</v>
      </c>
      <c r="CS30" s="305">
        <v>16125</v>
      </c>
      <c r="CT30" s="305">
        <v>16109</v>
      </c>
      <c r="CU30" s="305">
        <v>18893</v>
      </c>
      <c r="CV30" s="305">
        <v>21198</v>
      </c>
      <c r="CW30" s="305">
        <v>24166</v>
      </c>
      <c r="CX30" s="305">
        <v>26381</v>
      </c>
      <c r="CY30" s="305">
        <v>29007</v>
      </c>
      <c r="CZ30" s="305">
        <v>31516</v>
      </c>
      <c r="DA30" s="305">
        <v>31506</v>
      </c>
      <c r="DB30" s="305">
        <v>31365</v>
      </c>
      <c r="DC30" s="305">
        <v>31346</v>
      </c>
      <c r="DD30" s="305">
        <v>31337</v>
      </c>
      <c r="DE30" s="305">
        <v>31329</v>
      </c>
      <c r="DF30" s="305">
        <v>31307</v>
      </c>
      <c r="DG30" s="305">
        <v>33264</v>
      </c>
      <c r="DH30" s="305">
        <v>33252</v>
      </c>
      <c r="DI30" s="305">
        <v>33234</v>
      </c>
      <c r="DJ30" s="305">
        <v>33220</v>
      </c>
      <c r="DK30" s="305">
        <v>33208</v>
      </c>
      <c r="DL30" s="305">
        <v>33196</v>
      </c>
      <c r="DM30" s="305">
        <v>33023</v>
      </c>
      <c r="DN30" s="305">
        <v>33009</v>
      </c>
      <c r="DO30" s="305">
        <v>32957</v>
      </c>
      <c r="DP30" s="305">
        <v>32935</v>
      </c>
      <c r="DQ30" s="305">
        <v>32927</v>
      </c>
      <c r="DR30" s="171">
        <v>28426</v>
      </c>
      <c r="DS30" s="171">
        <v>29427</v>
      </c>
      <c r="DT30" s="171">
        <v>29402</v>
      </c>
      <c r="DU30" s="171">
        <v>29389</v>
      </c>
      <c r="DV30" s="171">
        <v>29376</v>
      </c>
      <c r="DW30" s="171">
        <v>29367</v>
      </c>
      <c r="DX30" s="171">
        <v>29334</v>
      </c>
      <c r="DY30" s="171">
        <v>29327</v>
      </c>
      <c r="DZ30" s="171">
        <v>29395</v>
      </c>
      <c r="EA30" s="171">
        <v>29384</v>
      </c>
      <c r="EB30" s="171">
        <v>29375</v>
      </c>
      <c r="EC30" s="171">
        <v>29365</v>
      </c>
      <c r="ED30" s="171">
        <v>29349</v>
      </c>
      <c r="EE30" s="171">
        <v>30491</v>
      </c>
      <c r="EF30" s="171">
        <v>30485</v>
      </c>
      <c r="EG30" s="171">
        <v>30467</v>
      </c>
      <c r="EH30" s="171">
        <v>30460</v>
      </c>
      <c r="EI30" s="171">
        <v>30448</v>
      </c>
      <c r="EJ30" s="171">
        <v>30435</v>
      </c>
      <c r="EK30" s="171">
        <v>10099</v>
      </c>
      <c r="EL30" s="171">
        <v>8592</v>
      </c>
      <c r="EM30" s="171">
        <v>8591</v>
      </c>
      <c r="EN30" s="171">
        <v>8271</v>
      </c>
      <c r="EO30" s="171">
        <v>8270</v>
      </c>
      <c r="EP30" s="171">
        <v>8269</v>
      </c>
      <c r="EQ30" s="171">
        <v>9455</v>
      </c>
      <c r="ER30" s="171">
        <v>9452</v>
      </c>
      <c r="ES30" s="171">
        <v>9452</v>
      </c>
      <c r="ET30" s="171">
        <v>9441</v>
      </c>
      <c r="EU30" s="171">
        <v>9439</v>
      </c>
      <c r="EV30" s="171">
        <v>9439</v>
      </c>
      <c r="EW30" s="171">
        <v>9438</v>
      </c>
      <c r="EX30" s="171">
        <v>9242</v>
      </c>
      <c r="EY30" s="171">
        <v>9241</v>
      </c>
      <c r="EZ30" s="171">
        <v>9241</v>
      </c>
      <c r="FA30" s="171">
        <v>9240</v>
      </c>
      <c r="FB30" s="171">
        <v>9240</v>
      </c>
      <c r="FC30" s="171">
        <v>10454</v>
      </c>
      <c r="FD30" s="171">
        <v>10451</v>
      </c>
      <c r="FE30" s="171">
        <v>10443</v>
      </c>
      <c r="FF30" s="171">
        <v>10442</v>
      </c>
      <c r="FG30" s="171">
        <v>10442</v>
      </c>
      <c r="FH30" s="171">
        <v>10428</v>
      </c>
      <c r="FI30" s="171">
        <v>10426</v>
      </c>
      <c r="FJ30" s="171">
        <v>10424</v>
      </c>
      <c r="FK30" s="171">
        <v>10423</v>
      </c>
      <c r="FL30" s="171">
        <v>10422</v>
      </c>
    </row>
    <row r="31" spans="1:168" ht="13.5" thickBot="1" x14ac:dyDescent="0.25">
      <c r="A31" s="386" t="s">
        <v>330</v>
      </c>
      <c r="B31" s="387">
        <v>5636039</v>
      </c>
      <c r="C31" s="388">
        <v>5631837</v>
      </c>
      <c r="D31" s="388">
        <v>5830267</v>
      </c>
      <c r="E31" s="388">
        <v>5608094</v>
      </c>
      <c r="F31" s="388">
        <v>5601492</v>
      </c>
      <c r="G31" s="388">
        <v>5608971</v>
      </c>
      <c r="H31" s="388">
        <v>5606242</v>
      </c>
      <c r="I31" s="388">
        <v>5608707</v>
      </c>
      <c r="J31" s="388">
        <v>5609257</v>
      </c>
      <c r="K31" s="388">
        <v>5721454</v>
      </c>
      <c r="L31" s="388">
        <v>5734469</v>
      </c>
      <c r="M31" s="388">
        <v>5749292</v>
      </c>
      <c r="N31" s="388">
        <v>5796773</v>
      </c>
      <c r="O31" s="388">
        <v>5823722</v>
      </c>
      <c r="P31" s="388">
        <v>5842577</v>
      </c>
      <c r="Q31" s="388">
        <v>5867618</v>
      </c>
      <c r="R31" s="388">
        <v>5878155</v>
      </c>
      <c r="S31" s="388">
        <v>5887683</v>
      </c>
      <c r="T31" s="388">
        <v>5897146</v>
      </c>
      <c r="U31" s="388">
        <v>5904197</v>
      </c>
      <c r="V31" s="388">
        <v>5906574</v>
      </c>
      <c r="W31" s="388">
        <v>5915531</v>
      </c>
      <c r="X31" s="388">
        <v>5919846</v>
      </c>
      <c r="Y31" s="388">
        <v>5924783</v>
      </c>
      <c r="Z31" s="388">
        <v>5936069</v>
      </c>
      <c r="AA31" s="388">
        <v>5942731</v>
      </c>
      <c r="AB31" s="388">
        <v>5946048</v>
      </c>
      <c r="AC31" s="388">
        <v>5946487</v>
      </c>
      <c r="AD31" s="388">
        <v>6010709</v>
      </c>
      <c r="AE31" s="388">
        <v>6013703</v>
      </c>
      <c r="AF31" s="388">
        <v>6092256</v>
      </c>
      <c r="AG31" s="388">
        <v>6096216</v>
      </c>
      <c r="AH31" s="388">
        <v>6103456</v>
      </c>
      <c r="AI31" s="388">
        <v>6108198</v>
      </c>
      <c r="AJ31" s="388">
        <v>6111816</v>
      </c>
      <c r="AK31" s="388">
        <v>6116084</v>
      </c>
      <c r="AL31" s="388">
        <v>6057233</v>
      </c>
      <c r="AM31" s="388">
        <f>SUM(AM13:AM30)</f>
        <v>6071845</v>
      </c>
      <c r="AN31" s="388">
        <v>6080906</v>
      </c>
      <c r="AO31" s="388">
        <v>6091983</v>
      </c>
      <c r="AP31" s="388">
        <f>SUM(AP13:AP30)</f>
        <v>6105217</v>
      </c>
      <c r="AQ31" s="388">
        <f>SUM(AQ13:AQ30)</f>
        <v>6112483</v>
      </c>
      <c r="AR31" s="388">
        <v>6122255</v>
      </c>
      <c r="AS31" s="388">
        <v>6132451</v>
      </c>
      <c r="AT31" s="388">
        <v>6152384</v>
      </c>
      <c r="AU31" s="388">
        <v>6161649</v>
      </c>
      <c r="AV31" s="388">
        <v>6167828</v>
      </c>
      <c r="AW31" s="388">
        <v>6165947</v>
      </c>
      <c r="AX31" s="388">
        <v>6162898</v>
      </c>
      <c r="AY31" s="388">
        <v>6172000</v>
      </c>
      <c r="AZ31" s="388">
        <v>6175345</v>
      </c>
      <c r="BA31" s="388">
        <v>6182342</v>
      </c>
      <c r="BB31" s="388">
        <v>6186707</v>
      </c>
      <c r="BC31" s="388">
        <v>6187044</v>
      </c>
      <c r="BD31" s="388">
        <v>6183588</v>
      </c>
      <c r="BE31" s="388">
        <v>6184087</v>
      </c>
      <c r="BF31" s="388">
        <v>6190187</v>
      </c>
      <c r="BG31" s="388">
        <v>6362746</v>
      </c>
      <c r="BH31" s="388">
        <v>6364848</v>
      </c>
      <c r="BI31" s="388">
        <v>6370083</v>
      </c>
      <c r="BJ31" s="388">
        <v>6428465</v>
      </c>
      <c r="BK31" s="388">
        <v>6452641</v>
      </c>
      <c r="BL31" s="388">
        <v>6462307</v>
      </c>
      <c r="BM31" s="388">
        <v>6471939</v>
      </c>
      <c r="BN31" s="388">
        <v>6479646</v>
      </c>
      <c r="BO31" s="388">
        <v>6487732</v>
      </c>
      <c r="BP31" s="388">
        <v>6491362</v>
      </c>
      <c r="BQ31" s="388">
        <v>6340342</v>
      </c>
      <c r="BR31" s="388">
        <v>6343757</v>
      </c>
      <c r="BS31" s="388">
        <v>6349511</v>
      </c>
      <c r="BT31" s="388">
        <v>6356532</v>
      </c>
      <c r="BU31" s="388">
        <v>6361984</v>
      </c>
      <c r="BV31" s="388">
        <v>6363465</v>
      </c>
      <c r="BW31" s="388">
        <v>6370572</v>
      </c>
      <c r="BX31" s="388">
        <v>6378765</v>
      </c>
      <c r="BY31" s="388">
        <v>6387303</v>
      </c>
      <c r="BZ31" s="388">
        <v>6394180</v>
      </c>
      <c r="CA31" s="388">
        <v>6402036</v>
      </c>
      <c r="CB31" s="388">
        <v>6407068</v>
      </c>
      <c r="CC31" s="388">
        <v>6418156</v>
      </c>
      <c r="CD31" s="388">
        <v>6422778</v>
      </c>
      <c r="CE31" s="388">
        <v>6431231</v>
      </c>
      <c r="CF31" s="388">
        <v>6437580</v>
      </c>
      <c r="CG31" s="389">
        <f>SUM(CG13:CG30)</f>
        <v>6443768</v>
      </c>
      <c r="CH31" s="389">
        <v>6448047</v>
      </c>
      <c r="CI31" s="389">
        <v>6456289</v>
      </c>
      <c r="CJ31" s="389">
        <v>6466115</v>
      </c>
      <c r="CK31" s="389">
        <v>6471296</v>
      </c>
      <c r="CL31" s="389">
        <v>6486839</v>
      </c>
      <c r="CM31" s="389">
        <v>6496312</v>
      </c>
      <c r="CN31" s="389">
        <v>6501576</v>
      </c>
      <c r="CO31" s="389">
        <f t="shared" ref="CO31:CX31" si="0">SUM(CO13:CO30)</f>
        <v>6505374</v>
      </c>
      <c r="CP31" s="389">
        <f t="shared" si="0"/>
        <v>6518000</v>
      </c>
      <c r="CQ31" s="389">
        <f t="shared" si="0"/>
        <v>6525818</v>
      </c>
      <c r="CR31" s="389">
        <f t="shared" si="0"/>
        <v>6528061</v>
      </c>
      <c r="CS31" s="389">
        <f t="shared" si="0"/>
        <v>6528061</v>
      </c>
      <c r="CT31" s="389">
        <f t="shared" si="0"/>
        <v>6518985</v>
      </c>
      <c r="CU31" s="389">
        <f t="shared" si="0"/>
        <v>6527003</v>
      </c>
      <c r="CV31" s="389">
        <f t="shared" si="0"/>
        <v>6537847</v>
      </c>
      <c r="CW31" s="389">
        <f t="shared" si="0"/>
        <v>6535109</v>
      </c>
      <c r="CX31" s="389">
        <f t="shared" si="0"/>
        <v>6532330</v>
      </c>
      <c r="CY31" s="389">
        <f t="shared" ref="CY31:DD31" si="1">SUM(CY13:CY30)</f>
        <v>6533350</v>
      </c>
      <c r="CZ31" s="389">
        <f t="shared" si="1"/>
        <v>6530637</v>
      </c>
      <c r="DA31" s="389">
        <f t="shared" si="1"/>
        <v>6533815</v>
      </c>
      <c r="DB31" s="389">
        <f t="shared" si="1"/>
        <v>6496389</v>
      </c>
      <c r="DC31" s="389">
        <f t="shared" si="1"/>
        <v>6498727</v>
      </c>
      <c r="DD31" s="389">
        <f t="shared" si="1"/>
        <v>6504058</v>
      </c>
      <c r="DE31" s="389">
        <f t="shared" ref="DE31:DM31" si="2">SUM(DE13:DE30)</f>
        <v>6508594</v>
      </c>
      <c r="DF31" s="389">
        <f t="shared" si="2"/>
        <v>6506679</v>
      </c>
      <c r="DG31" s="389">
        <f t="shared" si="2"/>
        <v>6512054</v>
      </c>
      <c r="DH31" s="389">
        <f t="shared" si="2"/>
        <v>6522643</v>
      </c>
      <c r="DI31" s="389">
        <f t="shared" si="2"/>
        <v>6531574</v>
      </c>
      <c r="DJ31" s="389">
        <f t="shared" si="2"/>
        <v>6542522</v>
      </c>
      <c r="DK31" s="389">
        <f t="shared" si="2"/>
        <v>6548927</v>
      </c>
      <c r="DL31" s="389">
        <f t="shared" si="2"/>
        <v>6556684</v>
      </c>
      <c r="DM31" s="389">
        <f t="shared" si="2"/>
        <v>6498530</v>
      </c>
      <c r="DN31" s="389">
        <f>SUM(DN13:DN30)</f>
        <v>6509880</v>
      </c>
      <c r="DO31" s="389">
        <f>SUM(DO13:DO30)</f>
        <v>6471710</v>
      </c>
      <c r="DP31" s="389">
        <f>SUM(DP13:DP30)</f>
        <v>6481410</v>
      </c>
      <c r="DQ31" s="389">
        <f>SUM(DQ13:DQ30)</f>
        <v>6493103</v>
      </c>
      <c r="DR31" s="506">
        <f>SUM(DR13:DR30)</f>
        <v>6059127</v>
      </c>
      <c r="DS31" s="506">
        <v>6066660</v>
      </c>
      <c r="DT31" s="506">
        <v>6084799</v>
      </c>
      <c r="DU31" s="506">
        <v>6100055</v>
      </c>
      <c r="DV31" s="506">
        <v>6113428</v>
      </c>
      <c r="DW31" s="506">
        <v>6126674</v>
      </c>
      <c r="DX31" s="506">
        <v>6135481</v>
      </c>
      <c r="DY31" s="506">
        <v>6151316</v>
      </c>
      <c r="DZ31" s="506">
        <v>6261470</v>
      </c>
      <c r="EA31" s="506">
        <v>6277098</v>
      </c>
      <c r="EB31" s="506">
        <v>6294780</v>
      </c>
      <c r="EC31" s="506">
        <v>6306869</v>
      </c>
      <c r="ED31" s="506">
        <v>6316172</v>
      </c>
      <c r="EE31" s="506">
        <v>6328665</v>
      </c>
      <c r="EF31" s="506">
        <v>6349313</v>
      </c>
      <c r="EG31" s="506">
        <v>6367087</v>
      </c>
      <c r="EH31" s="506">
        <v>6381165</v>
      </c>
      <c r="EI31" s="506">
        <v>6395808</v>
      </c>
      <c r="EJ31" s="506">
        <v>6395808</v>
      </c>
      <c r="EK31" s="506">
        <v>6423504</v>
      </c>
      <c r="EL31" s="506">
        <v>6401875</v>
      </c>
      <c r="EM31" s="506">
        <v>6416248</v>
      </c>
      <c r="EN31" s="506">
        <v>6420030</v>
      </c>
      <c r="EO31" s="506">
        <v>6429999</v>
      </c>
      <c r="EP31" s="506">
        <v>6436881</v>
      </c>
      <c r="EQ31" s="506">
        <v>6445120</v>
      </c>
      <c r="ER31" s="506">
        <v>6459659</v>
      </c>
      <c r="ES31" s="506">
        <v>6475068</v>
      </c>
      <c r="ET31" s="506">
        <v>6480348</v>
      </c>
      <c r="EU31" s="506">
        <v>6491676</v>
      </c>
      <c r="EV31" s="506">
        <v>6503475</v>
      </c>
      <c r="EW31" s="506">
        <v>6516661</v>
      </c>
      <c r="EX31" s="506">
        <v>6475242</v>
      </c>
      <c r="EY31" s="506">
        <v>6490445</v>
      </c>
      <c r="EZ31" s="506">
        <v>6503808</v>
      </c>
      <c r="FA31" s="506">
        <v>6517281</v>
      </c>
      <c r="FB31" s="506">
        <v>6527193</v>
      </c>
      <c r="FC31" s="506">
        <v>6539461</v>
      </c>
      <c r="FD31" s="506">
        <v>6554538</v>
      </c>
      <c r="FE31" s="506">
        <v>6566469</v>
      </c>
      <c r="FF31" s="506">
        <v>6577875</v>
      </c>
      <c r="FG31" s="506">
        <v>6595793</v>
      </c>
      <c r="FH31" s="506">
        <v>6599661</v>
      </c>
      <c r="FI31" s="506">
        <v>6614674</v>
      </c>
      <c r="FJ31" s="506">
        <v>6634925</v>
      </c>
      <c r="FK31" s="506">
        <v>6660675</v>
      </c>
      <c r="FL31" s="506">
        <v>6684410</v>
      </c>
    </row>
    <row r="33" spans="1:168" ht="13.5" thickBot="1" x14ac:dyDescent="0.25"/>
    <row r="34" spans="1:168" ht="13.5" thickBot="1" x14ac:dyDescent="0.25">
      <c r="A34" s="228" t="s">
        <v>117</v>
      </c>
      <c r="B34" s="229">
        <v>1966189</v>
      </c>
      <c r="C34" s="229">
        <v>1868697</v>
      </c>
      <c r="D34" s="229">
        <v>1882624</v>
      </c>
      <c r="E34" s="229">
        <v>1904346</v>
      </c>
      <c r="F34" s="229">
        <v>2020793</v>
      </c>
      <c r="G34" s="229">
        <v>1957823</v>
      </c>
      <c r="H34" s="229">
        <v>1963927</v>
      </c>
      <c r="I34" s="229">
        <v>1897914</v>
      </c>
      <c r="J34" s="229">
        <v>2036696</v>
      </c>
      <c r="K34" s="229">
        <v>1950904</v>
      </c>
      <c r="L34" s="229">
        <v>1910098</v>
      </c>
      <c r="M34" s="229">
        <v>1975061</v>
      </c>
      <c r="N34" s="229">
        <v>2045096</v>
      </c>
      <c r="O34" s="229">
        <v>1848296</v>
      </c>
      <c r="P34" s="229">
        <v>1783840</v>
      </c>
      <c r="Q34" s="229">
        <v>1852564</v>
      </c>
      <c r="R34" s="229">
        <v>1949281</v>
      </c>
      <c r="S34" s="229">
        <v>1986381</v>
      </c>
      <c r="T34" s="229">
        <v>1975403</v>
      </c>
      <c r="U34" s="229">
        <v>2025806</v>
      </c>
      <c r="V34" s="229">
        <v>1988246</v>
      </c>
      <c r="W34" s="229">
        <v>1934223</v>
      </c>
      <c r="X34" s="229">
        <v>2046963</v>
      </c>
      <c r="Y34" s="229">
        <v>2066546</v>
      </c>
      <c r="Z34" s="229">
        <v>2016227</v>
      </c>
      <c r="AA34" s="230">
        <v>1985117</v>
      </c>
      <c r="AB34" s="230">
        <v>1993882</v>
      </c>
      <c r="AC34" s="230">
        <v>1947535</v>
      </c>
      <c r="AD34" s="230">
        <v>1917088</v>
      </c>
      <c r="AE34" s="230">
        <v>1973150</v>
      </c>
      <c r="AF34" s="230">
        <v>1914596</v>
      </c>
      <c r="AG34" s="230">
        <v>1937026</v>
      </c>
      <c r="AH34" s="230">
        <v>1949050</v>
      </c>
      <c r="AI34" s="230">
        <v>1906518</v>
      </c>
      <c r="AJ34" s="230">
        <v>1879551</v>
      </c>
      <c r="AK34" s="230">
        <v>1919597</v>
      </c>
      <c r="AL34" s="231">
        <v>1906163</v>
      </c>
      <c r="AM34" s="229">
        <v>1882992</v>
      </c>
      <c r="AN34" s="229">
        <v>1769672</v>
      </c>
      <c r="AO34" s="229">
        <v>1776294</v>
      </c>
      <c r="AP34" s="229">
        <v>1914000</v>
      </c>
      <c r="AQ34" s="229">
        <v>1799171</v>
      </c>
      <c r="AR34" s="229">
        <v>1823008</v>
      </c>
      <c r="AS34" s="229">
        <v>1903900</v>
      </c>
      <c r="AT34" s="229">
        <v>1841007</v>
      </c>
      <c r="AU34" s="229">
        <v>1887157</v>
      </c>
      <c r="AV34" s="229">
        <v>1603372</v>
      </c>
      <c r="AW34" s="229">
        <v>1842600</v>
      </c>
      <c r="AX34" s="229">
        <v>1971307</v>
      </c>
      <c r="AY34" s="229">
        <v>1582204</v>
      </c>
      <c r="AZ34" s="229">
        <v>1852660</v>
      </c>
      <c r="BA34" s="229">
        <v>1855897</v>
      </c>
      <c r="BB34" s="229">
        <v>1831603</v>
      </c>
      <c r="BC34" s="229">
        <v>1790601</v>
      </c>
      <c r="BD34" s="229">
        <v>1761401</v>
      </c>
      <c r="BE34" s="229">
        <v>1806801</v>
      </c>
      <c r="BF34" s="229">
        <v>1809734</v>
      </c>
      <c r="BG34" s="229">
        <v>1835320</v>
      </c>
      <c r="BH34" s="229">
        <v>1818326</v>
      </c>
      <c r="BI34" s="229">
        <v>1824510</v>
      </c>
      <c r="BJ34" s="229">
        <v>1978641</v>
      </c>
      <c r="BK34" s="229">
        <v>1737396</v>
      </c>
      <c r="BL34" s="229">
        <v>1756453</v>
      </c>
      <c r="BM34" s="229">
        <v>1776818</v>
      </c>
      <c r="BN34" s="229">
        <v>1794866</v>
      </c>
      <c r="BO34" s="229">
        <v>1808711</v>
      </c>
      <c r="BP34" s="229">
        <v>1812601</v>
      </c>
      <c r="BQ34" s="229">
        <v>1809662</v>
      </c>
      <c r="BR34" s="229">
        <v>1818957</v>
      </c>
      <c r="BS34" s="229">
        <v>1830650</v>
      </c>
      <c r="BT34" s="229">
        <v>1844907</v>
      </c>
      <c r="BU34" s="229">
        <v>1856674</v>
      </c>
      <c r="BV34" s="229">
        <v>1861385</v>
      </c>
      <c r="BW34" s="229">
        <v>1865983</v>
      </c>
      <c r="BX34" s="229">
        <v>1864422</v>
      </c>
      <c r="BY34" s="229">
        <v>1882625</v>
      </c>
      <c r="BZ34" s="232">
        <v>1910624</v>
      </c>
      <c r="CA34" s="229">
        <v>1929871</v>
      </c>
      <c r="CB34" s="229">
        <v>1876587</v>
      </c>
      <c r="CC34" s="229">
        <v>1871575</v>
      </c>
      <c r="CD34" s="229">
        <v>1885939</v>
      </c>
      <c r="CE34" s="229">
        <v>1911675</v>
      </c>
      <c r="CF34" s="229">
        <v>1933841</v>
      </c>
      <c r="CG34" s="233">
        <v>1946851</v>
      </c>
      <c r="CH34" s="233">
        <v>1963743</v>
      </c>
      <c r="CI34" s="233">
        <v>1973722</v>
      </c>
      <c r="CJ34" s="233">
        <v>1989230</v>
      </c>
      <c r="CK34" s="233">
        <v>2001339</v>
      </c>
      <c r="CL34" s="233">
        <v>2019444</v>
      </c>
      <c r="CM34" s="233">
        <v>2034684</v>
      </c>
      <c r="CN34" s="233">
        <v>2045617</v>
      </c>
      <c r="CO34" s="233">
        <v>2057161</v>
      </c>
      <c r="CP34" s="233">
        <v>2071733</v>
      </c>
      <c r="CQ34" s="233">
        <v>2082888</v>
      </c>
      <c r="CR34" s="233">
        <v>1956076</v>
      </c>
      <c r="CS34" s="233">
        <v>2010170</v>
      </c>
      <c r="CT34" s="233">
        <v>2034526</v>
      </c>
      <c r="CU34" s="233">
        <v>1439259</v>
      </c>
      <c r="CV34" s="233">
        <v>1408768</v>
      </c>
      <c r="CW34" s="233">
        <v>1481193</v>
      </c>
      <c r="CX34" s="233">
        <v>1455263</v>
      </c>
      <c r="CY34" s="233">
        <v>1540458</v>
      </c>
      <c r="CZ34" s="233">
        <v>1612436</v>
      </c>
      <c r="DA34" s="233">
        <v>1589007</v>
      </c>
      <c r="DB34" s="233">
        <v>1198538</v>
      </c>
      <c r="DC34" s="233">
        <v>1529551</v>
      </c>
      <c r="DD34" s="233">
        <v>1648551</v>
      </c>
      <c r="DE34" s="233">
        <v>1676238</v>
      </c>
      <c r="DF34" s="233">
        <v>1691058</v>
      </c>
      <c r="DG34" s="233">
        <v>1423041</v>
      </c>
      <c r="DH34" s="233">
        <v>1562024</v>
      </c>
      <c r="DI34" s="233">
        <v>1845188</v>
      </c>
      <c r="DJ34" s="233">
        <v>1846639</v>
      </c>
      <c r="DK34" s="233">
        <v>1812322</v>
      </c>
      <c r="DL34" s="233">
        <v>1892595</v>
      </c>
      <c r="DM34" s="233">
        <v>1828347</v>
      </c>
      <c r="DN34" s="233">
        <v>1719803</v>
      </c>
      <c r="DO34" s="233">
        <v>1809206</v>
      </c>
      <c r="DP34" s="233">
        <v>1765528</v>
      </c>
      <c r="DQ34" s="233">
        <v>1911225</v>
      </c>
      <c r="DR34" s="233">
        <v>2022129</v>
      </c>
      <c r="DS34" s="233">
        <v>1717627</v>
      </c>
      <c r="DT34" s="233">
        <v>1955413</v>
      </c>
      <c r="DU34" s="233">
        <v>2038165</v>
      </c>
      <c r="DV34" s="233">
        <v>1963526</v>
      </c>
      <c r="DW34" s="233">
        <v>1985186</v>
      </c>
      <c r="DX34" s="233">
        <v>1968754</v>
      </c>
      <c r="DY34" s="233">
        <v>2058304</v>
      </c>
      <c r="DZ34" s="233">
        <v>2043563</v>
      </c>
      <c r="EA34" s="233">
        <v>2092078</v>
      </c>
      <c r="EB34" s="233">
        <v>2125424</v>
      </c>
      <c r="EC34" s="233">
        <v>2128005</v>
      </c>
      <c r="ED34" s="233">
        <v>2181328</v>
      </c>
      <c r="EE34" s="233">
        <v>1836329</v>
      </c>
      <c r="EF34" s="233">
        <v>2108533</v>
      </c>
      <c r="EG34" s="233">
        <v>2139843</v>
      </c>
      <c r="EH34" s="233">
        <v>2117209</v>
      </c>
      <c r="EI34" s="233">
        <v>2242825</v>
      </c>
      <c r="EJ34" s="233">
        <v>2215855</v>
      </c>
      <c r="EK34" s="233">
        <v>2195625</v>
      </c>
      <c r="EL34" s="233">
        <v>2268500</v>
      </c>
      <c r="EM34" s="233">
        <v>2195683</v>
      </c>
      <c r="EN34" s="233">
        <v>2256213</v>
      </c>
      <c r="EO34" s="233">
        <v>2290210</v>
      </c>
      <c r="EP34" s="233">
        <v>2256019</v>
      </c>
      <c r="EQ34" s="233">
        <v>2046756</v>
      </c>
      <c r="ER34" s="233">
        <v>2236396</v>
      </c>
      <c r="ES34" s="233">
        <v>1777568</v>
      </c>
      <c r="ET34" s="233">
        <v>2190665</v>
      </c>
      <c r="EU34" s="233">
        <v>2313273</v>
      </c>
      <c r="EV34" s="233">
        <v>2232040</v>
      </c>
      <c r="EW34" s="233">
        <v>2274766</v>
      </c>
      <c r="EX34" s="233">
        <v>2303507</v>
      </c>
      <c r="EY34" s="233">
        <v>2254157</v>
      </c>
      <c r="EZ34" s="233">
        <v>2269205</v>
      </c>
      <c r="FA34" s="233">
        <v>2331478</v>
      </c>
      <c r="FB34" s="233">
        <v>2349505</v>
      </c>
      <c r="FC34" s="233">
        <v>2141274</v>
      </c>
      <c r="FD34" s="233">
        <v>2285758</v>
      </c>
      <c r="FE34" s="233">
        <v>2312206</v>
      </c>
      <c r="FF34" s="233">
        <v>1758914</v>
      </c>
      <c r="FG34" s="233">
        <v>2398832</v>
      </c>
      <c r="FH34" s="233">
        <v>2332515</v>
      </c>
      <c r="FI34" s="233">
        <v>2388099</v>
      </c>
      <c r="FJ34" s="233">
        <v>2355345</v>
      </c>
      <c r="FK34" s="233">
        <v>2294350</v>
      </c>
      <c r="FL34" s="233">
        <v>2360624</v>
      </c>
    </row>
    <row r="35" spans="1:168" x14ac:dyDescent="0.2">
      <c r="CA35" s="43"/>
      <c r="CB35" s="43"/>
      <c r="CC35" s="43"/>
    </row>
    <row r="36" spans="1:168" x14ac:dyDescent="0.2">
      <c r="A36" s="234" t="s">
        <v>300</v>
      </c>
      <c r="B36" s="235">
        <f t="shared" ref="B36:M36" si="3">+B34/B31</f>
        <v>0.34886007708605282</v>
      </c>
      <c r="C36" s="235">
        <f t="shared" si="3"/>
        <v>0.3318094966171784</v>
      </c>
      <c r="D36" s="235">
        <f t="shared" si="3"/>
        <v>0.32290528032421156</v>
      </c>
      <c r="E36" s="235">
        <f t="shared" si="3"/>
        <v>0.33957098436652455</v>
      </c>
      <c r="F36" s="235">
        <f t="shared" si="3"/>
        <v>0.36075977614535554</v>
      </c>
      <c r="G36" s="235">
        <f t="shared" si="3"/>
        <v>0.34905208103233193</v>
      </c>
      <c r="H36" s="235">
        <f t="shared" si="3"/>
        <v>0.3503107785928613</v>
      </c>
      <c r="I36" s="235">
        <f t="shared" si="3"/>
        <v>0.33838708279822782</v>
      </c>
      <c r="J36" s="235">
        <f t="shared" si="3"/>
        <v>0.36309550444916322</v>
      </c>
      <c r="K36" s="235">
        <f t="shared" si="3"/>
        <v>0.34098045706563401</v>
      </c>
      <c r="L36" s="235">
        <f t="shared" si="3"/>
        <v>0.3330906488464756</v>
      </c>
      <c r="M36" s="235">
        <f t="shared" si="3"/>
        <v>0.34353116870738171</v>
      </c>
      <c r="N36" s="235">
        <f t="shared" ref="N36:AK36" si="4">+N34/N31</f>
        <v>0.35279904871210238</v>
      </c>
      <c r="O36" s="235">
        <f t="shared" si="4"/>
        <v>0.31737366584462651</v>
      </c>
      <c r="P36" s="235">
        <f t="shared" si="4"/>
        <v>0.30531732829537378</v>
      </c>
      <c r="Q36" s="235">
        <f t="shared" si="4"/>
        <v>0.31572675658163157</v>
      </c>
      <c r="R36" s="235">
        <f t="shared" si="4"/>
        <v>0.33161442663556845</v>
      </c>
      <c r="S36" s="235">
        <f t="shared" si="4"/>
        <v>0.33737906745318996</v>
      </c>
      <c r="T36" s="235">
        <f t="shared" si="4"/>
        <v>0.33497610539064149</v>
      </c>
      <c r="U36" s="235">
        <f t="shared" si="4"/>
        <v>0.34311287377436761</v>
      </c>
      <c r="V36" s="235">
        <f t="shared" si="4"/>
        <v>0.33661577760644323</v>
      </c>
      <c r="W36" s="235">
        <f t="shared" si="4"/>
        <v>0.32697369010491195</v>
      </c>
      <c r="X36" s="235">
        <f t="shared" si="4"/>
        <v>0.34577977197379794</v>
      </c>
      <c r="Y36" s="235">
        <f t="shared" si="4"/>
        <v>0.34879690952394377</v>
      </c>
      <c r="Z36" s="235">
        <f t="shared" si="4"/>
        <v>0.33965693458078067</v>
      </c>
      <c r="AA36" s="235">
        <f t="shared" si="4"/>
        <v>0.33404120092260614</v>
      </c>
      <c r="AB36" s="235">
        <f t="shared" si="4"/>
        <v>0.33532894453593376</v>
      </c>
      <c r="AC36" s="235">
        <f t="shared" si="4"/>
        <v>0.32751017533545435</v>
      </c>
      <c r="AD36" s="235">
        <f t="shared" si="4"/>
        <v>0.31894540228116186</v>
      </c>
      <c r="AE36" s="235">
        <f t="shared" si="4"/>
        <v>0.32810898709164721</v>
      </c>
      <c r="AF36" s="235">
        <f t="shared" si="4"/>
        <v>0.31426716145874367</v>
      </c>
      <c r="AG36" s="235">
        <f t="shared" si="4"/>
        <v>0.31774235033666787</v>
      </c>
      <c r="AH36" s="235">
        <f t="shared" si="4"/>
        <v>0.31933547157544839</v>
      </c>
      <c r="AI36" s="235">
        <f t="shared" si="4"/>
        <v>0.31212445961967833</v>
      </c>
      <c r="AJ36" s="235">
        <f t="shared" si="4"/>
        <v>0.30752741901915898</v>
      </c>
      <c r="AK36" s="235">
        <f t="shared" si="4"/>
        <v>0.31386047019628899</v>
      </c>
      <c r="AL36" s="235">
        <f t="shared" ref="AL36:BJ36" si="5">+AL34/AL31</f>
        <v>0.31469203842744697</v>
      </c>
      <c r="AM36" s="235">
        <f t="shared" si="5"/>
        <v>0.31011858833682349</v>
      </c>
      <c r="AN36" s="235">
        <f t="shared" si="5"/>
        <v>0.29102110770993667</v>
      </c>
      <c r="AO36" s="235">
        <f t="shared" si="5"/>
        <v>0.29157894892352787</v>
      </c>
      <c r="AP36" s="235">
        <f t="shared" si="5"/>
        <v>0.31350237018602289</v>
      </c>
      <c r="AQ36" s="235">
        <f t="shared" si="5"/>
        <v>0.29434372251014851</v>
      </c>
      <c r="AR36" s="235">
        <f t="shared" si="5"/>
        <v>0.29776740759736403</v>
      </c>
      <c r="AS36" s="235">
        <f t="shared" si="5"/>
        <v>0.3104631410833939</v>
      </c>
      <c r="AT36" s="235">
        <f t="shared" si="5"/>
        <v>0.29923473567319597</v>
      </c>
      <c r="AU36" s="235">
        <f t="shared" si="5"/>
        <v>0.30627466770664802</v>
      </c>
      <c r="AV36" s="235">
        <f t="shared" si="5"/>
        <v>0.25995731398476091</v>
      </c>
      <c r="AW36" s="235">
        <f t="shared" si="5"/>
        <v>0.29883487483755539</v>
      </c>
      <c r="AX36" s="235">
        <f t="shared" si="5"/>
        <v>0.31986688729880003</v>
      </c>
      <c r="AY36" s="235">
        <f t="shared" si="5"/>
        <v>0.25635191186001294</v>
      </c>
      <c r="AZ36" s="235">
        <f t="shared" si="5"/>
        <v>0.30000914928639616</v>
      </c>
      <c r="BA36" s="235">
        <f t="shared" si="5"/>
        <v>0.30019319539423733</v>
      </c>
      <c r="BB36" s="235">
        <f t="shared" si="5"/>
        <v>0.29605458929928313</v>
      </c>
      <c r="BC36" s="235">
        <f t="shared" si="5"/>
        <v>0.2894113893484514</v>
      </c>
      <c r="BD36" s="235">
        <f t="shared" si="5"/>
        <v>0.28485096355061174</v>
      </c>
      <c r="BE36" s="235">
        <f t="shared" si="5"/>
        <v>0.29216940188584023</v>
      </c>
      <c r="BF36" s="235">
        <f t="shared" si="5"/>
        <v>0.29235530364430024</v>
      </c>
      <c r="BG36" s="235">
        <f t="shared" si="5"/>
        <v>0.28844778653744785</v>
      </c>
      <c r="BH36" s="235">
        <f t="shared" si="5"/>
        <v>0.28568254889983236</v>
      </c>
      <c r="BI36" s="235">
        <f t="shared" si="5"/>
        <v>0.28641856000934368</v>
      </c>
      <c r="BJ36" s="235">
        <f t="shared" si="5"/>
        <v>0.30779369569562876</v>
      </c>
      <c r="BK36" s="235">
        <f t="shared" ref="BK36:BU36" si="6">+BK34/BK31</f>
        <v>0.26925347311279213</v>
      </c>
      <c r="BL36" s="235">
        <f t="shared" si="6"/>
        <v>0.2717996839209279</v>
      </c>
      <c r="BM36" s="235">
        <f t="shared" si="6"/>
        <v>0.27454183359886425</v>
      </c>
      <c r="BN36" s="235">
        <f t="shared" si="6"/>
        <v>0.27700062626878075</v>
      </c>
      <c r="BO36" s="235">
        <f t="shared" si="6"/>
        <v>0.27878941361942816</v>
      </c>
      <c r="BP36" s="235">
        <f t="shared" si="6"/>
        <v>0.27923277118114814</v>
      </c>
      <c r="BQ36" s="235">
        <f t="shared" si="6"/>
        <v>0.28542025020101441</v>
      </c>
      <c r="BR36" s="235">
        <f t="shared" si="6"/>
        <v>0.28673182153730037</v>
      </c>
      <c r="BS36" s="235">
        <f t="shared" si="6"/>
        <v>0.2883135409955192</v>
      </c>
      <c r="BT36" s="235">
        <f t="shared" si="6"/>
        <v>0.29023797882241448</v>
      </c>
      <c r="BU36" s="235">
        <f t="shared" si="6"/>
        <v>0.29183883518097498</v>
      </c>
      <c r="BV36" s="235">
        <f>+BV34/BV31</f>
        <v>0.292511234052517</v>
      </c>
      <c r="BW36" s="235">
        <f>+BW34/BW31</f>
        <v>0.29290666520996861</v>
      </c>
      <c r="BX36" s="235">
        <f>+BX34/BX31</f>
        <v>0.29228573242626121</v>
      </c>
      <c r="BY36" s="235">
        <f>+BY34/BY31</f>
        <v>0.2947449025042338</v>
      </c>
      <c r="BZ36" s="236">
        <f>+BZ34/BZ31</f>
        <v>0.29880672736769998</v>
      </c>
      <c r="CA36" s="236">
        <f t="shared" ref="CA36:CF36" si="7">+CA34/CA31</f>
        <v>0.30144644609933463</v>
      </c>
      <c r="CB36" s="236">
        <f t="shared" si="7"/>
        <v>0.29289325476177247</v>
      </c>
      <c r="CC36" s="236">
        <f t="shared" si="7"/>
        <v>0.29160634300568572</v>
      </c>
      <c r="CD36" s="235">
        <f t="shared" si="7"/>
        <v>0.29363291086816329</v>
      </c>
      <c r="CE36" s="235">
        <f t="shared" si="7"/>
        <v>0.29724869158019668</v>
      </c>
      <c r="CF36" s="235">
        <f t="shared" si="7"/>
        <v>0.30039875232618468</v>
      </c>
      <c r="CG36" s="235">
        <f t="shared" ref="CG36:CM36" si="8">+CG34/CG31</f>
        <v>0.30212928212188894</v>
      </c>
      <c r="CH36" s="235">
        <f t="shared" si="8"/>
        <v>0.30454849352059626</v>
      </c>
      <c r="CI36" s="235">
        <f t="shared" si="8"/>
        <v>0.3057053363007759</v>
      </c>
      <c r="CJ36" s="235">
        <f t="shared" si="8"/>
        <v>0.30763913107020213</v>
      </c>
      <c r="CK36" s="235">
        <f t="shared" si="8"/>
        <v>0.30926401759400279</v>
      </c>
      <c r="CL36" s="235">
        <f t="shared" si="8"/>
        <v>0.31131403137953634</v>
      </c>
      <c r="CM36" s="235">
        <f t="shared" si="8"/>
        <v>0.31320601596721342</v>
      </c>
      <c r="CN36" s="235">
        <f t="shared" ref="CN36:CS36" si="9">+CN34/CN31</f>
        <v>0.31463402104351312</v>
      </c>
      <c r="CO36" s="235">
        <f t="shared" si="9"/>
        <v>0.31622486270581829</v>
      </c>
      <c r="CP36" s="235">
        <f t="shared" si="9"/>
        <v>0.31784795949677813</v>
      </c>
      <c r="CQ36" s="235">
        <f t="shared" si="9"/>
        <v>0.31917653848145933</v>
      </c>
      <c r="CR36" s="235">
        <f t="shared" si="9"/>
        <v>0.29964119514201842</v>
      </c>
      <c r="CS36" s="235">
        <f t="shared" si="9"/>
        <v>0.3079275760444028</v>
      </c>
      <c r="CT36" s="235">
        <f t="shared" ref="CT36:CY36" si="10">+CT34/CT31</f>
        <v>0.31209244997495778</v>
      </c>
      <c r="CU36" s="235">
        <f t="shared" si="10"/>
        <v>0.2205084017886923</v>
      </c>
      <c r="CV36" s="235">
        <f t="shared" si="10"/>
        <v>0.2154788877745227</v>
      </c>
      <c r="CW36" s="235">
        <f t="shared" si="10"/>
        <v>0.22665161361501393</v>
      </c>
      <c r="CX36" s="235">
        <f t="shared" si="10"/>
        <v>0.22277854915474263</v>
      </c>
      <c r="CY36" s="235">
        <f t="shared" si="10"/>
        <v>0.23578378626585136</v>
      </c>
      <c r="CZ36" s="235">
        <f>+CZ34/CZ31</f>
        <v>0.24690332658207767</v>
      </c>
      <c r="DA36" s="235">
        <f>+DA34/DA31</f>
        <v>0.24319742753659232</v>
      </c>
      <c r="DB36" s="235">
        <f t="shared" ref="DB36:DH36" si="11">+DB34/DB31</f>
        <v>0.18449295447055281</v>
      </c>
      <c r="DC36" s="235">
        <f t="shared" si="11"/>
        <v>0.23536163313215033</v>
      </c>
      <c r="DD36" s="235">
        <f t="shared" si="11"/>
        <v>0.25346499062585237</v>
      </c>
      <c r="DE36" s="235">
        <f t="shared" si="11"/>
        <v>0.25754225874282527</v>
      </c>
      <c r="DF36" s="235">
        <f t="shared" si="11"/>
        <v>0.2598957163861933</v>
      </c>
      <c r="DG36" s="235">
        <f t="shared" si="11"/>
        <v>0.21852414000252454</v>
      </c>
      <c r="DH36" s="235">
        <f t="shared" si="11"/>
        <v>0.23947715672925837</v>
      </c>
      <c r="DI36" s="235">
        <f t="shared" ref="DI36:DN36" si="12">+DI34/DI31</f>
        <v>0.28250280866449651</v>
      </c>
      <c r="DJ36" s="235">
        <f t="shared" si="12"/>
        <v>0.28225185945114134</v>
      </c>
      <c r="DK36" s="235">
        <f t="shared" si="12"/>
        <v>0.27673571563708071</v>
      </c>
      <c r="DL36" s="235">
        <f t="shared" si="12"/>
        <v>0.28865124505008932</v>
      </c>
      <c r="DM36" s="235">
        <f t="shared" si="12"/>
        <v>0.28134778172909874</v>
      </c>
      <c r="DN36" s="235">
        <f t="shared" si="12"/>
        <v>0.26418351797575379</v>
      </c>
      <c r="DO36" s="235">
        <f>+DO34/DO31</f>
        <v>0.27955609877451243</v>
      </c>
      <c r="DP36" s="235">
        <f>+DP34/DP31</f>
        <v>0.27239875274053021</v>
      </c>
      <c r="DQ36" s="235">
        <f t="shared" ref="DQ36:EF36" si="13">+DQ34/DQ31</f>
        <v>0.29434694013016582</v>
      </c>
      <c r="DR36" s="235">
        <f t="shared" si="13"/>
        <v>0.33373273080428911</v>
      </c>
      <c r="DS36" s="235">
        <f t="shared" si="13"/>
        <v>0.28312564079740749</v>
      </c>
      <c r="DT36" s="235">
        <f t="shared" si="13"/>
        <v>0.32136032759668809</v>
      </c>
      <c r="DU36" s="235">
        <f t="shared" si="13"/>
        <v>0.33412239725707393</v>
      </c>
      <c r="DV36" s="235">
        <f t="shared" si="13"/>
        <v>0.32118248550567702</v>
      </c>
      <c r="DW36" s="235">
        <f t="shared" si="13"/>
        <v>0.32402344240937253</v>
      </c>
      <c r="DX36" s="235">
        <f t="shared" si="13"/>
        <v>0.32088013963371415</v>
      </c>
      <c r="DY36" s="235">
        <f t="shared" si="13"/>
        <v>0.33461197571381474</v>
      </c>
      <c r="DZ36" s="235">
        <f t="shared" si="13"/>
        <v>0.32637112371376048</v>
      </c>
      <c r="EA36" s="235">
        <f t="shared" si="13"/>
        <v>0.33328745225898976</v>
      </c>
      <c r="EB36" s="235">
        <f t="shared" si="13"/>
        <v>0.33764865491724888</v>
      </c>
      <c r="EC36" s="235">
        <f t="shared" si="13"/>
        <v>0.3374106866656022</v>
      </c>
      <c r="ED36" s="235">
        <f t="shared" si="13"/>
        <v>0.34535601627061452</v>
      </c>
      <c r="EE36" s="235">
        <f t="shared" si="13"/>
        <v>0.29016056308873989</v>
      </c>
      <c r="EF36" s="235">
        <f t="shared" si="13"/>
        <v>0.33208836924561758</v>
      </c>
      <c r="EG36" s="235">
        <f t="shared" ref="EG36:EN36" si="14">+EG34/EG31</f>
        <v>0.33607880652486766</v>
      </c>
      <c r="EH36" s="235">
        <f t="shared" si="14"/>
        <v>0.33179035489601039</v>
      </c>
      <c r="EI36" s="235">
        <f t="shared" si="14"/>
        <v>0.35067109581776063</v>
      </c>
      <c r="EJ36" s="235">
        <f t="shared" si="14"/>
        <v>0.34645427129770001</v>
      </c>
      <c r="EK36" s="235">
        <f t="shared" si="14"/>
        <v>0.34181110496700867</v>
      </c>
      <c r="EL36" s="235">
        <f t="shared" si="14"/>
        <v>0.35434931172508055</v>
      </c>
      <c r="EM36" s="235">
        <f t="shared" si="14"/>
        <v>0.34220669151192412</v>
      </c>
      <c r="EN36" s="235">
        <f t="shared" si="14"/>
        <v>0.35143340451680133</v>
      </c>
      <c r="EO36" s="235">
        <f t="shared" ref="EO36:EV36" si="15">+EO34/EO31</f>
        <v>0.35617579411754186</v>
      </c>
      <c r="EP36" s="235">
        <f t="shared" si="15"/>
        <v>0.35048325423446541</v>
      </c>
      <c r="EQ36" s="235">
        <f t="shared" si="15"/>
        <v>0.31756677920659354</v>
      </c>
      <c r="ER36" s="235">
        <f t="shared" si="15"/>
        <v>0.34620960642040083</v>
      </c>
      <c r="ES36" s="235">
        <f t="shared" si="15"/>
        <v>0.27452499340547465</v>
      </c>
      <c r="ET36" s="235">
        <f t="shared" si="15"/>
        <v>0.33804743202062604</v>
      </c>
      <c r="EU36" s="235">
        <f t="shared" si="15"/>
        <v>0.35634449408750529</v>
      </c>
      <c r="EV36" s="235">
        <f t="shared" si="15"/>
        <v>0.34320728533591655</v>
      </c>
      <c r="EW36" s="235">
        <f t="shared" ref="EW36:FH36" si="16">+EW34/EW31</f>
        <v>0.34906925494513219</v>
      </c>
      <c r="EX36" s="235">
        <f t="shared" si="16"/>
        <v>0.35574068119770658</v>
      </c>
      <c r="EY36" s="235">
        <f t="shared" si="16"/>
        <v>0.34730392137981292</v>
      </c>
      <c r="EZ36" s="235">
        <f t="shared" si="16"/>
        <v>0.34890405743834996</v>
      </c>
      <c r="FA36" s="235">
        <f t="shared" si="16"/>
        <v>0.35773783576310425</v>
      </c>
      <c r="FB36" s="235">
        <f t="shared" si="16"/>
        <v>0.35995641618073804</v>
      </c>
      <c r="FC36" s="235">
        <f>+FC34/FC31</f>
        <v>0.3274389127788972</v>
      </c>
      <c r="FD36" s="235">
        <f t="shared" si="16"/>
        <v>0.34872907899839778</v>
      </c>
      <c r="FE36" s="235">
        <f t="shared" si="16"/>
        <v>0.35212318827668265</v>
      </c>
      <c r="FF36" s="235">
        <f t="shared" si="16"/>
        <v>0.26739851395777514</v>
      </c>
      <c r="FG36" s="235">
        <f t="shared" si="16"/>
        <v>0.36369121953948524</v>
      </c>
      <c r="FH36" s="235">
        <f t="shared" si="16"/>
        <v>0.35342951706155817</v>
      </c>
      <c r="FI36" s="235">
        <f>+FI34/FI31</f>
        <v>0.36103049069387244</v>
      </c>
      <c r="FJ36" s="235">
        <f>+FJ34/FJ31</f>
        <v>0.35499195544787621</v>
      </c>
      <c r="FK36" s="235">
        <f>+FK34/FK31</f>
        <v>0.34446208529916261</v>
      </c>
      <c r="FL36" s="235">
        <f>+FL34/FL31</f>
        <v>0.35315368147674964</v>
      </c>
    </row>
    <row r="37" spans="1:168" x14ac:dyDescent="0.2">
      <c r="A37" s="35" t="s">
        <v>149</v>
      </c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</row>
    <row r="38" spans="1:168" x14ac:dyDescent="0.2">
      <c r="A38" s="829" t="s">
        <v>529</v>
      </c>
      <c r="B38" s="829"/>
      <c r="C38" s="829"/>
    </row>
    <row r="39" spans="1:168" x14ac:dyDescent="0.2">
      <c r="A39" s="35" t="s">
        <v>294</v>
      </c>
      <c r="B39" s="296"/>
      <c r="C39" s="296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</row>
    <row r="40" spans="1:168" x14ac:dyDescent="0.2">
      <c r="A40" s="35" t="s">
        <v>295</v>
      </c>
      <c r="B40" s="296"/>
      <c r="C40" s="296"/>
    </row>
    <row r="41" spans="1:168" x14ac:dyDescent="0.2">
      <c r="A41" s="35" t="s">
        <v>296</v>
      </c>
      <c r="B41" s="296"/>
      <c r="C41" s="296"/>
    </row>
    <row r="42" spans="1:168" x14ac:dyDescent="0.2">
      <c r="A42" s="35" t="s">
        <v>297</v>
      </c>
      <c r="B42" s="296"/>
      <c r="C42" s="296"/>
    </row>
    <row r="43" spans="1:168" x14ac:dyDescent="0.2">
      <c r="A43" s="35" t="s">
        <v>298</v>
      </c>
      <c r="B43" s="296"/>
      <c r="C43" s="296"/>
    </row>
    <row r="44" spans="1:168" x14ac:dyDescent="0.2">
      <c r="A44" s="35" t="s">
        <v>299</v>
      </c>
    </row>
    <row r="46" spans="1:168" ht="13.5" thickBot="1" x14ac:dyDescent="0.25"/>
    <row r="47" spans="1:168" s="369" customFormat="1" ht="26.25" thickBot="1" x14ac:dyDescent="0.25">
      <c r="A47" s="371" t="s">
        <v>570</v>
      </c>
      <c r="B47" s="390"/>
      <c r="C47" s="390"/>
      <c r="D47" s="390"/>
      <c r="E47" s="390"/>
      <c r="F47" s="390"/>
      <c r="G47" s="390"/>
      <c r="H47" s="390"/>
      <c r="I47" s="390"/>
      <c r="J47" s="390"/>
      <c r="K47" s="390"/>
      <c r="L47" s="390"/>
      <c r="M47" s="390"/>
      <c r="N47" s="390"/>
      <c r="O47" s="390"/>
      <c r="P47" s="390"/>
      <c r="Q47" s="390"/>
      <c r="R47" s="390"/>
      <c r="S47" s="390"/>
      <c r="T47" s="390"/>
      <c r="U47" s="390"/>
      <c r="V47" s="390"/>
      <c r="W47" s="390"/>
      <c r="X47" s="390"/>
      <c r="Y47" s="390"/>
      <c r="Z47" s="390"/>
      <c r="AA47" s="390"/>
      <c r="AB47" s="390"/>
      <c r="AC47" s="390"/>
      <c r="AD47" s="390"/>
      <c r="AE47" s="390"/>
      <c r="AF47" s="390"/>
      <c r="AG47" s="390"/>
      <c r="AH47" s="390"/>
      <c r="AI47" s="390"/>
      <c r="AJ47" s="390"/>
      <c r="AK47" s="390"/>
      <c r="AL47" s="390"/>
      <c r="AM47" s="390"/>
      <c r="AN47" s="390"/>
      <c r="AO47" s="390"/>
      <c r="AP47" s="390"/>
      <c r="AQ47" s="390"/>
      <c r="AR47" s="390"/>
      <c r="AS47" s="390"/>
      <c r="AT47" s="390"/>
      <c r="AU47" s="390"/>
      <c r="AV47" s="390"/>
      <c r="AW47" s="390"/>
      <c r="AX47" s="390"/>
      <c r="AY47" s="390"/>
      <c r="AZ47" s="390"/>
      <c r="BA47" s="390"/>
      <c r="BB47" s="390"/>
      <c r="BC47" s="390"/>
      <c r="BD47" s="390"/>
      <c r="BE47" s="390"/>
      <c r="BF47" s="390"/>
      <c r="BG47" s="390"/>
      <c r="BH47" s="390"/>
      <c r="BI47" s="390"/>
      <c r="BJ47" s="390"/>
      <c r="BK47" s="390"/>
      <c r="BL47" s="390"/>
      <c r="BM47" s="390"/>
      <c r="BN47" s="390"/>
      <c r="BO47" s="390"/>
      <c r="BP47" s="390"/>
      <c r="BQ47" s="390"/>
      <c r="BR47" s="390"/>
      <c r="BS47" s="390"/>
      <c r="BT47" s="390"/>
      <c r="BU47" s="390"/>
      <c r="BV47" s="390"/>
      <c r="BW47" s="390"/>
      <c r="BX47" s="390"/>
      <c r="BY47" s="384" t="s">
        <v>348</v>
      </c>
      <c r="BZ47" s="384" t="s">
        <v>366</v>
      </c>
      <c r="CA47" s="384" t="s">
        <v>378</v>
      </c>
      <c r="CB47" s="384" t="s">
        <v>367</v>
      </c>
      <c r="CC47" s="384" t="s">
        <v>382</v>
      </c>
      <c r="CD47" s="384" t="s">
        <v>383</v>
      </c>
      <c r="CE47" s="384" t="s">
        <v>379</v>
      </c>
      <c r="CF47" s="384" t="s">
        <v>387</v>
      </c>
      <c r="CG47" s="384" t="s">
        <v>389</v>
      </c>
      <c r="CH47" s="384" t="s">
        <v>390</v>
      </c>
      <c r="CI47" s="384" t="s">
        <v>420</v>
      </c>
      <c r="CJ47" s="384" t="s">
        <v>421</v>
      </c>
      <c r="CK47" s="384" t="s">
        <v>422</v>
      </c>
      <c r="CL47" s="384" t="s">
        <v>425</v>
      </c>
      <c r="CM47" s="384" t="s">
        <v>430</v>
      </c>
      <c r="CN47" s="384" t="s">
        <v>431</v>
      </c>
      <c r="CO47" s="384" t="s">
        <v>460</v>
      </c>
      <c r="CP47" s="384" t="s">
        <v>466</v>
      </c>
      <c r="CQ47" s="384" t="s">
        <v>467</v>
      </c>
      <c r="CR47" s="384" t="s">
        <v>472</v>
      </c>
      <c r="CS47" s="384" t="s">
        <v>473</v>
      </c>
      <c r="CT47" s="384" t="s">
        <v>475</v>
      </c>
      <c r="CU47" s="384" t="s">
        <v>477</v>
      </c>
      <c r="CV47" s="384" t="s">
        <v>478</v>
      </c>
      <c r="CW47" s="384" t="s">
        <v>479</v>
      </c>
      <c r="CX47" s="384" t="s">
        <v>480</v>
      </c>
      <c r="CY47" s="384" t="s">
        <v>483</v>
      </c>
      <c r="CZ47" s="384" t="s">
        <v>484</v>
      </c>
      <c r="DA47" s="384" t="s">
        <v>485</v>
      </c>
      <c r="DB47" s="384" t="s">
        <v>486</v>
      </c>
      <c r="DC47" s="384" t="s">
        <v>488</v>
      </c>
      <c r="DD47" s="384" t="s">
        <v>489</v>
      </c>
      <c r="DE47" s="384" t="s">
        <v>491</v>
      </c>
      <c r="DF47" s="384" t="s">
        <v>492</v>
      </c>
      <c r="DG47" s="384" t="s">
        <v>498</v>
      </c>
      <c r="DH47" s="384" t="s">
        <v>497</v>
      </c>
      <c r="DI47" s="384" t="s">
        <v>500</v>
      </c>
      <c r="DJ47" s="384" t="s">
        <v>501</v>
      </c>
      <c r="DK47" s="384" t="s">
        <v>502</v>
      </c>
      <c r="DL47" s="384" t="s">
        <v>503</v>
      </c>
      <c r="DM47" s="384" t="s">
        <v>507</v>
      </c>
      <c r="DN47" s="384" t="s">
        <v>516</v>
      </c>
      <c r="DO47" s="384" t="s">
        <v>518</v>
      </c>
      <c r="DP47" s="384" t="s">
        <v>519</v>
      </c>
      <c r="DQ47" s="384" t="s">
        <v>524</v>
      </c>
      <c r="DR47" s="384" t="s">
        <v>530</v>
      </c>
      <c r="DS47" s="384" t="s">
        <v>542</v>
      </c>
      <c r="DT47" s="384" t="s">
        <v>548</v>
      </c>
      <c r="DU47" s="384" t="s">
        <v>550</v>
      </c>
      <c r="DV47" s="384" t="s">
        <v>552</v>
      </c>
      <c r="DW47" s="384" t="s">
        <v>553</v>
      </c>
      <c r="DX47" s="384" t="s">
        <v>566</v>
      </c>
      <c r="DY47" s="384" t="s">
        <v>567</v>
      </c>
      <c r="DZ47" s="384" t="s">
        <v>571</v>
      </c>
      <c r="EA47" s="384" t="s">
        <v>572</v>
      </c>
      <c r="EB47" s="384" t="s">
        <v>575</v>
      </c>
      <c r="EC47" s="384" t="s">
        <v>578</v>
      </c>
      <c r="ED47" s="384" t="s">
        <v>601</v>
      </c>
      <c r="EE47" s="384" t="s">
        <v>607</v>
      </c>
      <c r="EF47" s="384" t="s">
        <v>608</v>
      </c>
      <c r="EG47" s="384" t="s">
        <v>609</v>
      </c>
      <c r="EH47" s="384" t="s">
        <v>610</v>
      </c>
      <c r="EI47" s="384" t="s">
        <v>611</v>
      </c>
      <c r="EJ47" s="384" t="s">
        <v>614</v>
      </c>
      <c r="EK47" s="384" t="s">
        <v>615</v>
      </c>
      <c r="EL47" s="384" t="s">
        <v>616</v>
      </c>
      <c r="EM47" s="384" t="s">
        <v>617</v>
      </c>
      <c r="EN47" s="384" t="s">
        <v>618</v>
      </c>
      <c r="EO47" s="384" t="s">
        <v>619</v>
      </c>
      <c r="EP47" s="384" t="s">
        <v>620</v>
      </c>
      <c r="EQ47" s="384" t="s">
        <v>627</v>
      </c>
      <c r="ER47" s="384" t="s">
        <v>628</v>
      </c>
      <c r="ES47" s="384" t="s">
        <v>629</v>
      </c>
      <c r="ET47" s="384" t="s">
        <v>634</v>
      </c>
      <c r="EU47" s="384" t="s">
        <v>635</v>
      </c>
      <c r="EV47" s="384" t="s">
        <v>636</v>
      </c>
      <c r="EW47" s="384" t="s">
        <v>637</v>
      </c>
      <c r="EX47" s="384" t="s">
        <v>638</v>
      </c>
      <c r="EY47" s="384" t="s">
        <v>639</v>
      </c>
      <c r="EZ47" s="384" t="s">
        <v>645</v>
      </c>
      <c r="FA47" s="384" t="s">
        <v>646</v>
      </c>
      <c r="FB47" s="384" t="s">
        <v>648</v>
      </c>
      <c r="FC47" s="384" t="s">
        <v>649</v>
      </c>
      <c r="FD47" s="384" t="s">
        <v>652</v>
      </c>
      <c r="FE47" s="384" t="s">
        <v>656</v>
      </c>
      <c r="FF47" s="384" t="s">
        <v>657</v>
      </c>
      <c r="FG47" s="384" t="s">
        <v>660</v>
      </c>
      <c r="FH47" s="384" t="s">
        <v>661</v>
      </c>
      <c r="FI47" s="384" t="s">
        <v>664</v>
      </c>
      <c r="FJ47" s="384" t="s">
        <v>665</v>
      </c>
      <c r="FK47" s="384" t="s">
        <v>671</v>
      </c>
      <c r="FL47" s="384" t="s">
        <v>670</v>
      </c>
    </row>
    <row r="48" spans="1:168" x14ac:dyDescent="0.2">
      <c r="A48" s="171" t="s">
        <v>118</v>
      </c>
      <c r="BY48" s="35">
        <v>1130</v>
      </c>
      <c r="BZ48" s="35">
        <v>1130</v>
      </c>
      <c r="CA48" s="35">
        <v>1210</v>
      </c>
      <c r="CB48" s="35">
        <v>1286</v>
      </c>
      <c r="CC48" s="383">
        <v>1357</v>
      </c>
      <c r="CD48" s="64">
        <v>1320</v>
      </c>
      <c r="CE48" s="43">
        <v>1363</v>
      </c>
      <c r="CF48" s="64">
        <v>1397</v>
      </c>
      <c r="CG48" s="43">
        <v>1428</v>
      </c>
      <c r="CH48" s="64">
        <v>1441</v>
      </c>
      <c r="CI48" s="43">
        <v>1477</v>
      </c>
      <c r="CJ48" s="64">
        <v>1507</v>
      </c>
      <c r="CK48" s="43">
        <v>1084</v>
      </c>
      <c r="CL48" s="64">
        <v>999</v>
      </c>
      <c r="CM48" s="43">
        <v>991</v>
      </c>
      <c r="CN48" s="146">
        <v>985</v>
      </c>
      <c r="CO48" s="76">
        <v>980</v>
      </c>
      <c r="CP48" s="146">
        <v>976</v>
      </c>
      <c r="CQ48" s="146">
        <v>929</v>
      </c>
      <c r="CR48" s="146">
        <v>1022</v>
      </c>
      <c r="CS48" s="146">
        <v>1012</v>
      </c>
      <c r="CT48" s="146">
        <v>952</v>
      </c>
      <c r="CU48" s="146">
        <v>868</v>
      </c>
      <c r="CV48" s="146">
        <v>866</v>
      </c>
      <c r="CW48" s="146">
        <v>863</v>
      </c>
      <c r="CX48" s="146">
        <v>857</v>
      </c>
      <c r="CY48" s="146">
        <v>849</v>
      </c>
      <c r="CZ48" s="146">
        <v>870</v>
      </c>
      <c r="DA48" s="146">
        <v>859</v>
      </c>
      <c r="DB48" s="146">
        <v>810</v>
      </c>
      <c r="DC48" s="146">
        <v>807</v>
      </c>
      <c r="DD48" s="146">
        <v>604</v>
      </c>
      <c r="DE48" s="146">
        <v>601</v>
      </c>
      <c r="DF48" s="146">
        <v>598</v>
      </c>
      <c r="DG48" s="146">
        <v>749</v>
      </c>
      <c r="DH48" s="146">
        <v>650</v>
      </c>
      <c r="DI48" s="146">
        <v>644</v>
      </c>
      <c r="DJ48" s="146">
        <v>624</v>
      </c>
      <c r="DK48" s="146">
        <v>619</v>
      </c>
      <c r="DL48" s="146">
        <v>609</v>
      </c>
      <c r="DM48" s="146">
        <v>603</v>
      </c>
      <c r="DN48" s="146">
        <v>590</v>
      </c>
      <c r="DO48" s="146">
        <v>585</v>
      </c>
      <c r="DP48" s="146">
        <v>559</v>
      </c>
      <c r="DQ48" s="146">
        <v>548</v>
      </c>
      <c r="DR48" s="146">
        <v>535</v>
      </c>
      <c r="DS48" s="146">
        <v>532</v>
      </c>
      <c r="DT48" s="146">
        <v>527</v>
      </c>
      <c r="DU48" s="146">
        <v>307</v>
      </c>
      <c r="DV48" s="146">
        <v>304</v>
      </c>
      <c r="DW48" s="146">
        <v>304</v>
      </c>
      <c r="DX48" s="146">
        <v>303</v>
      </c>
      <c r="DY48" s="146">
        <v>300</v>
      </c>
      <c r="DZ48" s="146">
        <v>300</v>
      </c>
      <c r="EA48" s="146">
        <v>297</v>
      </c>
      <c r="EB48" s="146">
        <v>296</v>
      </c>
      <c r="EC48" s="146">
        <v>294</v>
      </c>
      <c r="ED48" s="146">
        <v>291</v>
      </c>
      <c r="EE48" s="146">
        <v>277</v>
      </c>
      <c r="EF48" s="146">
        <v>277</v>
      </c>
      <c r="EG48" s="146">
        <v>277</v>
      </c>
      <c r="EH48" s="146">
        <v>277</v>
      </c>
      <c r="EI48" s="146">
        <v>276</v>
      </c>
      <c r="EJ48" s="146">
        <v>273</v>
      </c>
      <c r="EK48" s="146">
        <v>273</v>
      </c>
      <c r="EL48" s="146">
        <v>274</v>
      </c>
      <c r="EM48" s="146">
        <v>271</v>
      </c>
      <c r="EN48" s="146">
        <v>270</v>
      </c>
      <c r="EO48" s="146">
        <v>270</v>
      </c>
      <c r="EP48" s="146">
        <v>270</v>
      </c>
      <c r="EQ48" s="146">
        <v>269</v>
      </c>
      <c r="ER48" s="146">
        <v>270</v>
      </c>
      <c r="ES48" s="146">
        <v>275</v>
      </c>
      <c r="ET48" s="146">
        <v>273</v>
      </c>
      <c r="EU48" s="146">
        <v>275</v>
      </c>
      <c r="EV48" s="146">
        <v>275</v>
      </c>
      <c r="EW48" s="146">
        <v>274</v>
      </c>
      <c r="EX48" s="146">
        <v>275</v>
      </c>
      <c r="EY48" s="146">
        <v>279</v>
      </c>
      <c r="EZ48" s="146">
        <v>283</v>
      </c>
      <c r="FA48" s="146">
        <v>352</v>
      </c>
      <c r="FB48" s="146">
        <v>409</v>
      </c>
      <c r="FC48" s="146">
        <v>431</v>
      </c>
      <c r="FD48" s="146">
        <v>430</v>
      </c>
      <c r="FE48" s="146">
        <v>422</v>
      </c>
      <c r="FF48" s="146">
        <v>619</v>
      </c>
      <c r="FG48" s="146">
        <v>822</v>
      </c>
      <c r="FH48" s="146">
        <v>772</v>
      </c>
      <c r="FI48" s="146">
        <v>723</v>
      </c>
      <c r="FJ48" s="146">
        <v>656</v>
      </c>
      <c r="FK48" s="146">
        <v>675</v>
      </c>
      <c r="FL48" s="146">
        <v>625</v>
      </c>
    </row>
    <row r="49" spans="1:168" x14ac:dyDescent="0.2">
      <c r="A49" s="171" t="s">
        <v>119</v>
      </c>
      <c r="BY49" s="35">
        <v>2119</v>
      </c>
      <c r="BZ49" s="35">
        <v>2117</v>
      </c>
      <c r="CA49" s="35">
        <v>2227</v>
      </c>
      <c r="CB49" s="35">
        <v>2601</v>
      </c>
      <c r="CC49" s="383">
        <v>2738</v>
      </c>
      <c r="CD49" s="64">
        <v>2711</v>
      </c>
      <c r="CE49" s="43">
        <v>2744</v>
      </c>
      <c r="CF49" s="64">
        <v>2565</v>
      </c>
      <c r="CG49" s="43">
        <v>2654</v>
      </c>
      <c r="CH49" s="64">
        <v>2635</v>
      </c>
      <c r="CI49" s="43">
        <v>2517</v>
      </c>
      <c r="CJ49" s="64">
        <v>2475</v>
      </c>
      <c r="CK49" s="43">
        <v>2447</v>
      </c>
      <c r="CL49" s="64">
        <v>2439</v>
      </c>
      <c r="CM49" s="43">
        <v>2400</v>
      </c>
      <c r="CN49" s="146">
        <v>2294</v>
      </c>
      <c r="CO49" s="76">
        <v>2449</v>
      </c>
      <c r="CP49" s="146">
        <v>2504</v>
      </c>
      <c r="CQ49" s="146">
        <v>2479</v>
      </c>
      <c r="CR49" s="146">
        <v>2763</v>
      </c>
      <c r="CS49" s="146">
        <v>2756</v>
      </c>
      <c r="CT49" s="146">
        <v>2568</v>
      </c>
      <c r="CU49" s="146">
        <v>2232</v>
      </c>
      <c r="CV49" s="146">
        <v>2109</v>
      </c>
      <c r="CW49" s="146">
        <v>2336</v>
      </c>
      <c r="CX49" s="146">
        <v>2019</v>
      </c>
      <c r="CY49" s="146">
        <v>2098</v>
      </c>
      <c r="CZ49" s="146">
        <v>2059</v>
      </c>
      <c r="DA49" s="146">
        <v>1961</v>
      </c>
      <c r="DB49" s="146">
        <v>1895</v>
      </c>
      <c r="DC49" s="146">
        <v>1772</v>
      </c>
      <c r="DD49" s="146">
        <v>1698</v>
      </c>
      <c r="DE49" s="146">
        <v>1630</v>
      </c>
      <c r="DF49" s="146">
        <v>1392</v>
      </c>
      <c r="DG49" s="146">
        <v>1304</v>
      </c>
      <c r="DH49" s="146">
        <v>1223</v>
      </c>
      <c r="DI49" s="146">
        <v>1140</v>
      </c>
      <c r="DJ49" s="146">
        <v>1104</v>
      </c>
      <c r="DK49" s="146">
        <v>1053</v>
      </c>
      <c r="DL49" s="146">
        <v>1012</v>
      </c>
      <c r="DM49" s="146">
        <v>949</v>
      </c>
      <c r="DN49" s="146">
        <v>934</v>
      </c>
      <c r="DO49" s="146">
        <v>890</v>
      </c>
      <c r="DP49" s="146">
        <v>855</v>
      </c>
      <c r="DQ49" s="146">
        <v>813</v>
      </c>
      <c r="DR49" s="146">
        <v>767</v>
      </c>
      <c r="DS49" s="146">
        <v>718</v>
      </c>
      <c r="DT49" s="146">
        <v>670</v>
      </c>
      <c r="DU49" s="146">
        <v>912</v>
      </c>
      <c r="DV49" s="146">
        <v>923</v>
      </c>
      <c r="DW49" s="146">
        <v>900</v>
      </c>
      <c r="DX49" s="146">
        <v>872</v>
      </c>
      <c r="DY49" s="146">
        <v>933</v>
      </c>
      <c r="DZ49" s="146">
        <v>937</v>
      </c>
      <c r="EA49" s="146">
        <v>904</v>
      </c>
      <c r="EB49" s="146">
        <v>940</v>
      </c>
      <c r="EC49" s="146">
        <v>920</v>
      </c>
      <c r="ED49" s="146">
        <v>902</v>
      </c>
      <c r="EE49" s="146">
        <v>874</v>
      </c>
      <c r="EF49" s="146">
        <v>836</v>
      </c>
      <c r="EG49" s="146">
        <v>810</v>
      </c>
      <c r="EH49" s="146">
        <v>805</v>
      </c>
      <c r="EI49" s="146">
        <v>838</v>
      </c>
      <c r="EJ49" s="146">
        <v>794</v>
      </c>
      <c r="EK49" s="146">
        <v>786</v>
      </c>
      <c r="EL49" s="146">
        <v>806</v>
      </c>
      <c r="EM49" s="146">
        <v>809</v>
      </c>
      <c r="EN49" s="146">
        <v>778</v>
      </c>
      <c r="EO49" s="146">
        <v>750</v>
      </c>
      <c r="EP49" s="146">
        <v>726</v>
      </c>
      <c r="EQ49" s="146">
        <v>699</v>
      </c>
      <c r="ER49" s="146">
        <v>671</v>
      </c>
      <c r="ES49" s="146">
        <v>803</v>
      </c>
      <c r="ET49" s="146">
        <v>809</v>
      </c>
      <c r="EU49" s="146">
        <v>854</v>
      </c>
      <c r="EV49" s="146">
        <v>876</v>
      </c>
      <c r="EW49" s="146">
        <v>889</v>
      </c>
      <c r="EX49" s="146">
        <v>1054</v>
      </c>
      <c r="EY49" s="146">
        <v>1097</v>
      </c>
      <c r="EZ49" s="146">
        <v>1119</v>
      </c>
      <c r="FA49" s="146">
        <v>1167</v>
      </c>
      <c r="FB49" s="146">
        <v>1343</v>
      </c>
      <c r="FC49" s="146">
        <v>1412</v>
      </c>
      <c r="FD49" s="146">
        <v>1386</v>
      </c>
      <c r="FE49" s="146">
        <v>1791</v>
      </c>
      <c r="FF49" s="146">
        <v>2350</v>
      </c>
      <c r="FG49" s="146">
        <v>6060</v>
      </c>
      <c r="FH49" s="146">
        <v>9311</v>
      </c>
      <c r="FI49" s="146">
        <v>9142</v>
      </c>
      <c r="FJ49" s="146">
        <v>9035</v>
      </c>
      <c r="FK49" s="146">
        <v>9044</v>
      </c>
      <c r="FL49" s="146">
        <v>8978</v>
      </c>
    </row>
    <row r="50" spans="1:168" x14ac:dyDescent="0.2">
      <c r="A50" s="171" t="s">
        <v>120</v>
      </c>
      <c r="BY50" s="35">
        <v>44979</v>
      </c>
      <c r="BZ50" s="35">
        <v>44993</v>
      </c>
      <c r="CA50" s="35">
        <v>45680</v>
      </c>
      <c r="CB50" s="35">
        <v>47473</v>
      </c>
      <c r="CC50" s="383">
        <v>48353</v>
      </c>
      <c r="CD50" s="64">
        <v>47211</v>
      </c>
      <c r="CE50" s="43">
        <v>47676</v>
      </c>
      <c r="CF50" s="64">
        <v>47073</v>
      </c>
      <c r="CG50" s="43">
        <v>48179</v>
      </c>
      <c r="CH50" s="64">
        <v>48225</v>
      </c>
      <c r="CI50" s="43">
        <v>48016</v>
      </c>
      <c r="CJ50" s="64">
        <v>48059</v>
      </c>
      <c r="CK50" s="43">
        <v>48275</v>
      </c>
      <c r="CL50" s="64">
        <v>48580</v>
      </c>
      <c r="CM50" s="43">
        <v>48845</v>
      </c>
      <c r="CN50" s="146">
        <v>48579</v>
      </c>
      <c r="CO50" s="76">
        <v>49783</v>
      </c>
      <c r="CP50" s="146">
        <v>50252</v>
      </c>
      <c r="CQ50" s="146">
        <v>50283</v>
      </c>
      <c r="CR50" s="146">
        <v>50585</v>
      </c>
      <c r="CS50" s="146">
        <v>50871</v>
      </c>
      <c r="CT50" s="146">
        <v>50150</v>
      </c>
      <c r="CU50" s="146">
        <v>51624</v>
      </c>
      <c r="CV50" s="146">
        <v>51268</v>
      </c>
      <c r="CW50" s="146">
        <v>51761</v>
      </c>
      <c r="CX50" s="146">
        <v>51097</v>
      </c>
      <c r="CY50" s="146">
        <v>51907</v>
      </c>
      <c r="CZ50" s="146">
        <v>50413</v>
      </c>
      <c r="DA50" s="146">
        <v>50139</v>
      </c>
      <c r="DB50" s="146">
        <v>49586</v>
      </c>
      <c r="DC50" s="146">
        <v>49245</v>
      </c>
      <c r="DD50" s="146">
        <v>47480</v>
      </c>
      <c r="DE50" s="146">
        <v>47260</v>
      </c>
      <c r="DF50" s="146">
        <v>46388</v>
      </c>
      <c r="DG50" s="146">
        <v>45449</v>
      </c>
      <c r="DH50" s="146">
        <v>44888</v>
      </c>
      <c r="DI50" s="146">
        <v>44323</v>
      </c>
      <c r="DJ50" s="146">
        <v>43942</v>
      </c>
      <c r="DK50" s="146">
        <v>43353</v>
      </c>
      <c r="DL50" s="146">
        <v>42887</v>
      </c>
      <c r="DM50" s="146">
        <v>42349</v>
      </c>
      <c r="DN50" s="146">
        <v>41925</v>
      </c>
      <c r="DO50" s="146">
        <v>41251</v>
      </c>
      <c r="DP50" s="146">
        <v>40518</v>
      </c>
      <c r="DQ50" s="146">
        <v>39826</v>
      </c>
      <c r="DR50" s="146">
        <v>38937</v>
      </c>
      <c r="DS50" s="146">
        <v>37866</v>
      </c>
      <c r="DT50" s="146">
        <v>37109</v>
      </c>
      <c r="DU50" s="146">
        <v>42240</v>
      </c>
      <c r="DV50" s="146">
        <v>41749</v>
      </c>
      <c r="DW50" s="146">
        <v>41082</v>
      </c>
      <c r="DX50" s="146">
        <v>40515</v>
      </c>
      <c r="DY50" s="146">
        <v>40276</v>
      </c>
      <c r="DZ50" s="146">
        <v>39851</v>
      </c>
      <c r="EA50" s="146">
        <v>39144</v>
      </c>
      <c r="EB50" s="146">
        <v>38839</v>
      </c>
      <c r="EC50" s="146">
        <v>38206</v>
      </c>
      <c r="ED50" s="146">
        <v>37504</v>
      </c>
      <c r="EE50" s="146">
        <v>36570</v>
      </c>
      <c r="EF50" s="146">
        <v>35841</v>
      </c>
      <c r="EG50" s="146">
        <v>35165</v>
      </c>
      <c r="EH50" s="146">
        <v>34518</v>
      </c>
      <c r="EI50" s="146">
        <v>33799</v>
      </c>
      <c r="EJ50" s="146">
        <v>33298</v>
      </c>
      <c r="EK50" s="146">
        <v>32575</v>
      </c>
      <c r="EL50" s="146">
        <v>31913</v>
      </c>
      <c r="EM50" s="146">
        <v>31214</v>
      </c>
      <c r="EN50" s="146">
        <v>30390</v>
      </c>
      <c r="EO50" s="146">
        <v>29544</v>
      </c>
      <c r="EP50" s="146">
        <v>28740</v>
      </c>
      <c r="EQ50" s="146">
        <v>27758</v>
      </c>
      <c r="ER50" s="146">
        <v>27156</v>
      </c>
      <c r="ES50" s="146">
        <v>26536</v>
      </c>
      <c r="ET50" s="146">
        <v>25936</v>
      </c>
      <c r="EU50" s="146">
        <v>25527</v>
      </c>
      <c r="EV50" s="146">
        <v>24959</v>
      </c>
      <c r="EW50" s="146">
        <v>24320</v>
      </c>
      <c r="EX50" s="146">
        <v>24654</v>
      </c>
      <c r="EY50" s="146">
        <v>24198</v>
      </c>
      <c r="EZ50" s="146">
        <v>23648</v>
      </c>
      <c r="FA50" s="146">
        <v>23002</v>
      </c>
      <c r="FB50" s="146">
        <v>22679</v>
      </c>
      <c r="FC50" s="146">
        <v>22148</v>
      </c>
      <c r="FD50" s="146">
        <v>21590</v>
      </c>
      <c r="FE50" s="146">
        <v>21410</v>
      </c>
      <c r="FF50" s="146">
        <v>21490</v>
      </c>
      <c r="FG50" s="146">
        <v>25088</v>
      </c>
      <c r="FH50" s="146">
        <v>34447</v>
      </c>
      <c r="FI50" s="146">
        <v>33921</v>
      </c>
      <c r="FJ50" s="146">
        <v>33372</v>
      </c>
      <c r="FK50" s="146">
        <v>32862</v>
      </c>
      <c r="FL50" s="146">
        <v>32516</v>
      </c>
    </row>
    <row r="51" spans="1:168" x14ac:dyDescent="0.2">
      <c r="A51" s="171" t="s">
        <v>121</v>
      </c>
      <c r="BY51" s="35">
        <v>203220</v>
      </c>
      <c r="BZ51" s="35">
        <v>203255</v>
      </c>
      <c r="CA51" s="35">
        <v>201511</v>
      </c>
      <c r="CB51" s="35">
        <v>199025</v>
      </c>
      <c r="CC51" s="383">
        <v>197829</v>
      </c>
      <c r="CD51" s="64">
        <v>182953</v>
      </c>
      <c r="CE51" s="43">
        <v>180704</v>
      </c>
      <c r="CF51" s="64">
        <v>177288</v>
      </c>
      <c r="CG51" s="43">
        <v>175465</v>
      </c>
      <c r="CH51" s="64">
        <v>172540</v>
      </c>
      <c r="CI51" s="43">
        <v>170494</v>
      </c>
      <c r="CJ51" s="64">
        <v>168367</v>
      </c>
      <c r="CK51" s="43">
        <v>166221</v>
      </c>
      <c r="CL51" s="64">
        <v>164333</v>
      </c>
      <c r="CM51" s="43">
        <v>162110</v>
      </c>
      <c r="CN51" s="146">
        <v>159577</v>
      </c>
      <c r="CO51" s="76">
        <v>158394</v>
      </c>
      <c r="CP51" s="146">
        <v>156715</v>
      </c>
      <c r="CQ51" s="146">
        <v>154473</v>
      </c>
      <c r="CR51" s="146">
        <v>152298</v>
      </c>
      <c r="CS51" s="146">
        <v>150766</v>
      </c>
      <c r="CT51" s="146">
        <v>147839</v>
      </c>
      <c r="CU51" s="146">
        <v>155473</v>
      </c>
      <c r="CV51" s="146">
        <v>153538</v>
      </c>
      <c r="CW51" s="146">
        <v>151613</v>
      </c>
      <c r="CX51" s="146">
        <v>149741</v>
      </c>
      <c r="CY51" s="146">
        <v>149059</v>
      </c>
      <c r="CZ51" s="146">
        <v>148011</v>
      </c>
      <c r="DA51" s="146">
        <v>146123</v>
      </c>
      <c r="DB51" s="146">
        <v>144840</v>
      </c>
      <c r="DC51" s="146">
        <v>143061</v>
      </c>
      <c r="DD51" s="146">
        <v>124244</v>
      </c>
      <c r="DE51" s="146">
        <v>122742</v>
      </c>
      <c r="DF51" s="146">
        <v>120633</v>
      </c>
      <c r="DG51" s="146">
        <v>118389</v>
      </c>
      <c r="DH51" s="146">
        <v>118027</v>
      </c>
      <c r="DI51" s="146">
        <v>116471</v>
      </c>
      <c r="DJ51" s="146">
        <v>115059</v>
      </c>
      <c r="DK51" s="146">
        <v>113450</v>
      </c>
      <c r="DL51" s="146">
        <v>112132</v>
      </c>
      <c r="DM51" s="146">
        <v>110841</v>
      </c>
      <c r="DN51" s="146">
        <v>109685</v>
      </c>
      <c r="DO51" s="146">
        <v>108293</v>
      </c>
      <c r="DP51" s="146">
        <v>106892</v>
      </c>
      <c r="DQ51" s="146">
        <v>105665</v>
      </c>
      <c r="DR51" s="146">
        <v>104542</v>
      </c>
      <c r="DS51" s="146">
        <v>102365</v>
      </c>
      <c r="DT51" s="146">
        <v>101420</v>
      </c>
      <c r="DU51" s="146">
        <v>113227</v>
      </c>
      <c r="DV51" s="146">
        <v>112747</v>
      </c>
      <c r="DW51" s="146">
        <v>112002</v>
      </c>
      <c r="DX51" s="146">
        <v>111280</v>
      </c>
      <c r="DY51" s="146">
        <v>111193</v>
      </c>
      <c r="DZ51" s="146">
        <v>110816</v>
      </c>
      <c r="EA51" s="146">
        <v>110127</v>
      </c>
      <c r="EB51" s="146">
        <v>109785</v>
      </c>
      <c r="EC51" s="146">
        <v>109107</v>
      </c>
      <c r="ED51" s="146">
        <v>108389</v>
      </c>
      <c r="EE51" s="146">
        <v>108139</v>
      </c>
      <c r="EF51" s="146">
        <v>107424</v>
      </c>
      <c r="EG51" s="146">
        <v>106766</v>
      </c>
      <c r="EH51" s="146">
        <v>106161</v>
      </c>
      <c r="EI51" s="146">
        <v>106050</v>
      </c>
      <c r="EJ51" s="146">
        <v>104906</v>
      </c>
      <c r="EK51" s="146">
        <v>104131</v>
      </c>
      <c r="EL51" s="146">
        <v>103592</v>
      </c>
      <c r="EM51" s="146">
        <v>102915</v>
      </c>
      <c r="EN51" s="146">
        <v>102077</v>
      </c>
      <c r="EO51" s="146">
        <v>101130</v>
      </c>
      <c r="EP51" s="146">
        <v>100354</v>
      </c>
      <c r="EQ51" s="146">
        <v>99214</v>
      </c>
      <c r="ER51" s="146">
        <v>98484</v>
      </c>
      <c r="ES51" s="146">
        <v>97724</v>
      </c>
      <c r="ET51" s="146">
        <v>96850</v>
      </c>
      <c r="EU51" s="146">
        <v>96223</v>
      </c>
      <c r="EV51" s="146">
        <v>95409</v>
      </c>
      <c r="EW51" s="146">
        <v>94530</v>
      </c>
      <c r="EX51" s="146">
        <v>95027</v>
      </c>
      <c r="EY51" s="146">
        <v>94339</v>
      </c>
      <c r="EZ51" s="146">
        <v>93364</v>
      </c>
      <c r="FA51" s="146">
        <v>92171</v>
      </c>
      <c r="FB51" s="146">
        <v>91432</v>
      </c>
      <c r="FC51" s="146">
        <v>90321</v>
      </c>
      <c r="FD51" s="146">
        <v>89450</v>
      </c>
      <c r="FE51" s="146">
        <v>88748</v>
      </c>
      <c r="FF51" s="146">
        <v>88022</v>
      </c>
      <c r="FG51" s="146">
        <v>90917</v>
      </c>
      <c r="FH51" s="146">
        <v>103167</v>
      </c>
      <c r="FI51" s="146">
        <v>102176</v>
      </c>
      <c r="FJ51" s="146">
        <v>100979</v>
      </c>
      <c r="FK51" s="146">
        <v>99916</v>
      </c>
      <c r="FL51" s="146">
        <v>99134</v>
      </c>
    </row>
    <row r="52" spans="1:168" x14ac:dyDescent="0.2">
      <c r="A52" s="171" t="s">
        <v>122</v>
      </c>
      <c r="BY52" s="35">
        <v>430079</v>
      </c>
      <c r="BZ52" s="35">
        <v>430191</v>
      </c>
      <c r="CA52" s="35">
        <v>428505</v>
      </c>
      <c r="CB52" s="35">
        <v>426282</v>
      </c>
      <c r="CC52" s="383">
        <v>424999</v>
      </c>
      <c r="CD52" s="64">
        <v>401555</v>
      </c>
      <c r="CE52" s="43">
        <v>399176</v>
      </c>
      <c r="CF52" s="64">
        <v>395337</v>
      </c>
      <c r="CG52" s="43">
        <v>391837</v>
      </c>
      <c r="CH52" s="64">
        <v>385952</v>
      </c>
      <c r="CI52" s="43">
        <v>382278</v>
      </c>
      <c r="CJ52" s="64">
        <v>378538</v>
      </c>
      <c r="CK52" s="43">
        <v>374794</v>
      </c>
      <c r="CL52" s="64">
        <v>371602</v>
      </c>
      <c r="CM52" s="43">
        <v>368554</v>
      </c>
      <c r="CN52" s="146">
        <v>365597</v>
      </c>
      <c r="CO52" s="76">
        <v>363683</v>
      </c>
      <c r="CP52" s="146">
        <v>361608</v>
      </c>
      <c r="CQ52" s="146">
        <v>358823</v>
      </c>
      <c r="CR52" s="146">
        <v>354952</v>
      </c>
      <c r="CS52" s="146">
        <v>352913</v>
      </c>
      <c r="CT52" s="146">
        <v>346712</v>
      </c>
      <c r="CU52" s="146">
        <v>361462</v>
      </c>
      <c r="CV52" s="146">
        <v>358786</v>
      </c>
      <c r="CW52" s="146">
        <v>355204</v>
      </c>
      <c r="CX52" s="146">
        <v>352599</v>
      </c>
      <c r="CY52" s="146">
        <v>350213</v>
      </c>
      <c r="CZ52" s="146">
        <v>347789</v>
      </c>
      <c r="DA52" s="146">
        <v>344438</v>
      </c>
      <c r="DB52" s="146">
        <v>342012</v>
      </c>
      <c r="DC52" s="146">
        <v>338172</v>
      </c>
      <c r="DD52" s="146">
        <v>297379</v>
      </c>
      <c r="DE52" s="146">
        <v>294149</v>
      </c>
      <c r="DF52" s="146">
        <v>291562</v>
      </c>
      <c r="DG52" s="146">
        <v>286175</v>
      </c>
      <c r="DH52" s="146">
        <v>291021</v>
      </c>
      <c r="DI52" s="146">
        <v>287642</v>
      </c>
      <c r="DJ52" s="146">
        <v>284788</v>
      </c>
      <c r="DK52" s="146">
        <v>281665</v>
      </c>
      <c r="DL52" s="146">
        <v>278620</v>
      </c>
      <c r="DM52" s="146">
        <v>275547</v>
      </c>
      <c r="DN52" s="146">
        <v>272390</v>
      </c>
      <c r="DO52" s="146">
        <v>268971</v>
      </c>
      <c r="DP52" s="146">
        <v>265338</v>
      </c>
      <c r="DQ52" s="146">
        <v>261907</v>
      </c>
      <c r="DR52" s="146">
        <v>258635</v>
      </c>
      <c r="DS52" s="146">
        <v>255807</v>
      </c>
      <c r="DT52" s="146">
        <v>252952</v>
      </c>
      <c r="DU52" s="146">
        <v>295538</v>
      </c>
      <c r="DV52" s="146">
        <v>292363</v>
      </c>
      <c r="DW52" s="146">
        <v>289098</v>
      </c>
      <c r="DX52" s="146">
        <v>286034</v>
      </c>
      <c r="DY52" s="146">
        <v>282852</v>
      </c>
      <c r="DZ52" s="146">
        <v>279197</v>
      </c>
      <c r="EA52" s="146">
        <v>274995</v>
      </c>
      <c r="EB52" s="146">
        <v>271176</v>
      </c>
      <c r="EC52" s="146">
        <v>267102</v>
      </c>
      <c r="ED52" s="146">
        <v>262977</v>
      </c>
      <c r="EE52" s="146">
        <v>265831</v>
      </c>
      <c r="EF52" s="146">
        <v>261510</v>
      </c>
      <c r="EG52" s="146">
        <v>257810</v>
      </c>
      <c r="EH52" s="146">
        <v>254155</v>
      </c>
      <c r="EI52" s="146">
        <v>250079</v>
      </c>
      <c r="EJ52" s="146">
        <v>246408</v>
      </c>
      <c r="EK52" s="146">
        <v>242702</v>
      </c>
      <c r="EL52" s="146">
        <v>239375</v>
      </c>
      <c r="EM52" s="146">
        <v>236164</v>
      </c>
      <c r="EN52" s="146">
        <v>232100</v>
      </c>
      <c r="EO52" s="146">
        <v>228682</v>
      </c>
      <c r="EP52" s="146">
        <v>226007</v>
      </c>
      <c r="EQ52" s="146">
        <v>222890</v>
      </c>
      <c r="ER52" s="146">
        <v>220370</v>
      </c>
      <c r="ES52" s="146">
        <v>217446</v>
      </c>
      <c r="ET52" s="146">
        <v>214560</v>
      </c>
      <c r="EU52" s="146">
        <v>211459</v>
      </c>
      <c r="EV52" s="146">
        <v>208668</v>
      </c>
      <c r="EW52" s="146">
        <v>205348</v>
      </c>
      <c r="EX52" s="146">
        <v>206034</v>
      </c>
      <c r="EY52" s="146">
        <v>202665</v>
      </c>
      <c r="EZ52" s="146">
        <v>198394</v>
      </c>
      <c r="FA52" s="146">
        <v>191781</v>
      </c>
      <c r="FB52" s="146">
        <v>188688</v>
      </c>
      <c r="FC52" s="146">
        <v>185651</v>
      </c>
      <c r="FD52" s="146">
        <v>182779</v>
      </c>
      <c r="FE52" s="146">
        <v>179901</v>
      </c>
      <c r="FF52" s="146">
        <v>177518</v>
      </c>
      <c r="FG52" s="146">
        <v>181262</v>
      </c>
      <c r="FH52" s="146">
        <v>202090</v>
      </c>
      <c r="FI52" s="146">
        <v>199389</v>
      </c>
      <c r="FJ52" s="146">
        <v>195821</v>
      </c>
      <c r="FK52" s="146">
        <v>192615</v>
      </c>
      <c r="FL52" s="146">
        <v>189897</v>
      </c>
    </row>
    <row r="53" spans="1:168" x14ac:dyDescent="0.2">
      <c r="A53" s="171" t="s">
        <v>123</v>
      </c>
      <c r="BY53" s="35">
        <v>522553</v>
      </c>
      <c r="BZ53" s="35">
        <v>522698</v>
      </c>
      <c r="CA53" s="35">
        <v>522567</v>
      </c>
      <c r="CB53" s="35">
        <v>522036</v>
      </c>
      <c r="CC53" s="383">
        <v>521441</v>
      </c>
      <c r="CD53" s="64">
        <v>496952</v>
      </c>
      <c r="CE53" s="43">
        <v>496564</v>
      </c>
      <c r="CF53" s="64">
        <v>495908</v>
      </c>
      <c r="CG53" s="43">
        <v>493654</v>
      </c>
      <c r="CH53" s="64">
        <v>487961</v>
      </c>
      <c r="CI53" s="43">
        <v>487948</v>
      </c>
      <c r="CJ53" s="64">
        <v>486503</v>
      </c>
      <c r="CK53" s="43">
        <v>485735</v>
      </c>
      <c r="CL53" s="64">
        <v>485207</v>
      </c>
      <c r="CM53" s="43">
        <v>485520</v>
      </c>
      <c r="CN53" s="146">
        <v>484997</v>
      </c>
      <c r="CO53" s="76">
        <v>485110</v>
      </c>
      <c r="CP53" s="146">
        <v>484504</v>
      </c>
      <c r="CQ53" s="146">
        <v>483647</v>
      </c>
      <c r="CR53" s="146">
        <v>481731</v>
      </c>
      <c r="CS53" s="146">
        <v>483024</v>
      </c>
      <c r="CT53" s="146">
        <v>481200</v>
      </c>
      <c r="CU53" s="146">
        <v>504585</v>
      </c>
      <c r="CV53" s="146">
        <v>504328</v>
      </c>
      <c r="CW53" s="146">
        <v>502581</v>
      </c>
      <c r="CX53" s="146">
        <v>501873</v>
      </c>
      <c r="CY53" s="146">
        <v>501340</v>
      </c>
      <c r="CZ53" s="146">
        <v>500359</v>
      </c>
      <c r="DA53" s="146">
        <v>498874</v>
      </c>
      <c r="DB53" s="146">
        <v>498086</v>
      </c>
      <c r="DC53" s="146">
        <v>496591</v>
      </c>
      <c r="DD53" s="146">
        <v>439864</v>
      </c>
      <c r="DE53" s="146">
        <v>438322</v>
      </c>
      <c r="DF53" s="146">
        <v>438435</v>
      </c>
      <c r="DG53" s="146">
        <v>432726</v>
      </c>
      <c r="DH53" s="146">
        <v>440079</v>
      </c>
      <c r="DI53" s="146">
        <v>438245</v>
      </c>
      <c r="DJ53" s="146">
        <v>436791</v>
      </c>
      <c r="DK53" s="146">
        <v>435282</v>
      </c>
      <c r="DL53" s="146">
        <v>433577</v>
      </c>
      <c r="DM53" s="146">
        <v>431565</v>
      </c>
      <c r="DN53" s="146">
        <v>429448</v>
      </c>
      <c r="DO53" s="146">
        <v>427300</v>
      </c>
      <c r="DP53" s="146">
        <v>424836</v>
      </c>
      <c r="DQ53" s="146">
        <v>422041</v>
      </c>
      <c r="DR53" s="146">
        <v>419475</v>
      </c>
      <c r="DS53" s="146">
        <v>416003</v>
      </c>
      <c r="DT53" s="146">
        <v>412544</v>
      </c>
      <c r="DU53" s="146">
        <v>476792</v>
      </c>
      <c r="DV53" s="146">
        <v>473615</v>
      </c>
      <c r="DW53" s="146">
        <v>469666</v>
      </c>
      <c r="DX53" s="146">
        <v>466443</v>
      </c>
      <c r="DY53" s="146">
        <v>462975</v>
      </c>
      <c r="DZ53" s="146">
        <v>459247</v>
      </c>
      <c r="EA53" s="146">
        <v>455380</v>
      </c>
      <c r="EB53" s="146">
        <v>452240</v>
      </c>
      <c r="EC53" s="146">
        <v>449525</v>
      </c>
      <c r="ED53" s="146">
        <v>447005</v>
      </c>
      <c r="EE53" s="146">
        <v>459205</v>
      </c>
      <c r="EF53" s="146">
        <v>456017</v>
      </c>
      <c r="EG53" s="146">
        <v>452749</v>
      </c>
      <c r="EH53" s="146">
        <v>450237</v>
      </c>
      <c r="EI53" s="146">
        <v>447430</v>
      </c>
      <c r="EJ53" s="146">
        <v>444167</v>
      </c>
      <c r="EK53" s="146">
        <v>441141</v>
      </c>
      <c r="EL53" s="146">
        <v>437904</v>
      </c>
      <c r="EM53" s="146">
        <v>435195</v>
      </c>
      <c r="EN53" s="146">
        <v>430804</v>
      </c>
      <c r="EO53" s="146">
        <v>427458</v>
      </c>
      <c r="EP53" s="146">
        <v>424672</v>
      </c>
      <c r="EQ53" s="146">
        <v>419159</v>
      </c>
      <c r="ER53" s="146">
        <v>415626</v>
      </c>
      <c r="ES53" s="146">
        <v>411531</v>
      </c>
      <c r="ET53" s="146">
        <v>407697</v>
      </c>
      <c r="EU53" s="146">
        <v>403985</v>
      </c>
      <c r="EV53" s="146">
        <v>400522</v>
      </c>
      <c r="EW53" s="146">
        <v>396990</v>
      </c>
      <c r="EX53" s="146">
        <v>399333</v>
      </c>
      <c r="EY53" s="146">
        <v>395949</v>
      </c>
      <c r="EZ53" s="146">
        <v>391599</v>
      </c>
      <c r="FA53" s="146">
        <v>388444</v>
      </c>
      <c r="FB53" s="146">
        <v>384593</v>
      </c>
      <c r="FC53" s="146">
        <v>380941</v>
      </c>
      <c r="FD53" s="146">
        <v>377149</v>
      </c>
      <c r="FE53" s="146">
        <v>373699</v>
      </c>
      <c r="FF53" s="146">
        <v>370138</v>
      </c>
      <c r="FG53" s="146">
        <v>374914</v>
      </c>
      <c r="FH53" s="146">
        <v>406875</v>
      </c>
      <c r="FI53" s="146">
        <v>403470</v>
      </c>
      <c r="FJ53" s="146">
        <v>398951</v>
      </c>
      <c r="FK53" s="146">
        <v>394717</v>
      </c>
      <c r="FL53" s="146">
        <v>391587</v>
      </c>
    </row>
    <row r="54" spans="1:168" x14ac:dyDescent="0.2">
      <c r="A54" s="171" t="s">
        <v>124</v>
      </c>
      <c r="BY54" s="35">
        <v>424125</v>
      </c>
      <c r="BZ54" s="35">
        <v>424220</v>
      </c>
      <c r="CA54" s="35">
        <v>425227</v>
      </c>
      <c r="CB54" s="35">
        <v>426151</v>
      </c>
      <c r="CC54" s="383">
        <v>426243</v>
      </c>
      <c r="CD54" s="64">
        <v>407666</v>
      </c>
      <c r="CE54" s="43">
        <v>408493</v>
      </c>
      <c r="CF54" s="64">
        <v>409336</v>
      </c>
      <c r="CG54" s="43">
        <v>407233</v>
      </c>
      <c r="CH54" s="64">
        <v>402140</v>
      </c>
      <c r="CI54" s="43">
        <v>403497</v>
      </c>
      <c r="CJ54" s="64">
        <v>401831</v>
      </c>
      <c r="CK54" s="43">
        <v>401710</v>
      </c>
      <c r="CL54" s="64">
        <v>402108</v>
      </c>
      <c r="CM54" s="43">
        <v>403638</v>
      </c>
      <c r="CN54" s="146">
        <v>404279</v>
      </c>
      <c r="CO54" s="76">
        <v>405614</v>
      </c>
      <c r="CP54" s="146">
        <v>406234</v>
      </c>
      <c r="CQ54" s="146">
        <v>406786</v>
      </c>
      <c r="CR54" s="146">
        <v>406876</v>
      </c>
      <c r="CS54" s="146">
        <v>409685</v>
      </c>
      <c r="CT54" s="146">
        <v>409601</v>
      </c>
      <c r="CU54" s="146">
        <v>431474</v>
      </c>
      <c r="CV54" s="146">
        <v>433449</v>
      </c>
      <c r="CW54" s="146">
        <v>434179</v>
      </c>
      <c r="CX54" s="146">
        <v>435522</v>
      </c>
      <c r="CY54" s="146">
        <v>436529</v>
      </c>
      <c r="CZ54" s="146">
        <v>437530</v>
      </c>
      <c r="DA54" s="146">
        <v>438428</v>
      </c>
      <c r="DB54" s="146">
        <v>439471</v>
      </c>
      <c r="DC54" s="146">
        <v>440309</v>
      </c>
      <c r="DD54" s="146">
        <v>389853</v>
      </c>
      <c r="DE54" s="146">
        <v>390243</v>
      </c>
      <c r="DF54" s="146">
        <v>391566</v>
      </c>
      <c r="DG54" s="146">
        <v>389690</v>
      </c>
      <c r="DH54" s="146">
        <v>395174</v>
      </c>
      <c r="DI54" s="146">
        <v>395540</v>
      </c>
      <c r="DJ54" s="146">
        <v>395907</v>
      </c>
      <c r="DK54" s="146">
        <v>396421</v>
      </c>
      <c r="DL54" s="146">
        <v>397185</v>
      </c>
      <c r="DM54" s="146">
        <v>397877</v>
      </c>
      <c r="DN54" s="146">
        <v>398156</v>
      </c>
      <c r="DO54" s="146">
        <v>398915</v>
      </c>
      <c r="DP54" s="146">
        <v>398824</v>
      </c>
      <c r="DQ54" s="146">
        <v>399125</v>
      </c>
      <c r="DR54" s="146">
        <v>399550</v>
      </c>
      <c r="DS54" s="146">
        <v>399409</v>
      </c>
      <c r="DT54" s="146">
        <v>398862</v>
      </c>
      <c r="DU54" s="146">
        <v>462204</v>
      </c>
      <c r="DV54" s="146">
        <v>462386</v>
      </c>
      <c r="DW54" s="146">
        <v>461760</v>
      </c>
      <c r="DX54" s="146">
        <v>461624</v>
      </c>
      <c r="DY54" s="146">
        <v>461399</v>
      </c>
      <c r="DZ54" s="146">
        <v>460682</v>
      </c>
      <c r="EA54" s="146">
        <v>459703</v>
      </c>
      <c r="EB54" s="146">
        <v>459524</v>
      </c>
      <c r="EC54" s="146">
        <v>459797</v>
      </c>
      <c r="ED54" s="146">
        <v>460639</v>
      </c>
      <c r="EE54" s="146">
        <v>475937</v>
      </c>
      <c r="EF54" s="146">
        <v>475556</v>
      </c>
      <c r="EG54" s="146">
        <v>475321</v>
      </c>
      <c r="EH54" s="146">
        <v>476271</v>
      </c>
      <c r="EI54" s="146">
        <v>476452</v>
      </c>
      <c r="EJ54" s="146">
        <v>475617</v>
      </c>
      <c r="EK54" s="146">
        <v>475155</v>
      </c>
      <c r="EL54" s="146">
        <v>474464</v>
      </c>
      <c r="EM54" s="146">
        <v>475749</v>
      </c>
      <c r="EN54" s="146">
        <v>474590</v>
      </c>
      <c r="EO54" s="146">
        <v>475744</v>
      </c>
      <c r="EP54" s="146">
        <v>477792</v>
      </c>
      <c r="EQ54" s="146">
        <v>476243</v>
      </c>
      <c r="ER54" s="146">
        <v>477568</v>
      </c>
      <c r="ES54" s="146">
        <v>477645</v>
      </c>
      <c r="ET54" s="146">
        <v>477639</v>
      </c>
      <c r="EU54" s="146">
        <v>477444</v>
      </c>
      <c r="EV54" s="146">
        <v>477178</v>
      </c>
      <c r="EW54" s="146">
        <v>476525</v>
      </c>
      <c r="EX54" s="146">
        <v>477307</v>
      </c>
      <c r="EY54" s="146">
        <v>476911</v>
      </c>
      <c r="EZ54" s="146">
        <v>474814</v>
      </c>
      <c r="FA54" s="146">
        <v>474346</v>
      </c>
      <c r="FB54" s="146">
        <v>474149</v>
      </c>
      <c r="FC54" s="146">
        <v>473218</v>
      </c>
      <c r="FD54" s="146">
        <v>471350</v>
      </c>
      <c r="FE54" s="146">
        <v>470306</v>
      </c>
      <c r="FF54" s="146">
        <v>468900</v>
      </c>
      <c r="FG54" s="146">
        <v>470887</v>
      </c>
      <c r="FH54" s="146">
        <v>482695</v>
      </c>
      <c r="FI54" s="146">
        <v>481581</v>
      </c>
      <c r="FJ54" s="146">
        <v>479771</v>
      </c>
      <c r="FK54" s="146">
        <v>478590</v>
      </c>
      <c r="FL54" s="146">
        <v>476861</v>
      </c>
    </row>
    <row r="55" spans="1:168" x14ac:dyDescent="0.2">
      <c r="A55" s="171" t="s">
        <v>125</v>
      </c>
      <c r="BY55" s="35">
        <v>232670</v>
      </c>
      <c r="BZ55" s="35">
        <v>233476</v>
      </c>
      <c r="CA55" s="35">
        <v>235900</v>
      </c>
      <c r="CB55" s="35">
        <v>236927</v>
      </c>
      <c r="CC55" s="383">
        <v>237869</v>
      </c>
      <c r="CD55" s="64">
        <v>239393</v>
      </c>
      <c r="CE55" s="43">
        <v>241693</v>
      </c>
      <c r="CF55" s="64">
        <v>244423</v>
      </c>
      <c r="CG55" s="43">
        <v>243929</v>
      </c>
      <c r="CH55" s="64">
        <v>241940</v>
      </c>
      <c r="CI55" s="43">
        <v>244765</v>
      </c>
      <c r="CJ55" s="64">
        <v>244983</v>
      </c>
      <c r="CK55" s="43">
        <v>247457</v>
      </c>
      <c r="CL55" s="64">
        <v>249970</v>
      </c>
      <c r="CM55" s="43">
        <v>252740</v>
      </c>
      <c r="CN55" s="146">
        <v>255017</v>
      </c>
      <c r="CO55" s="76">
        <v>257654</v>
      </c>
      <c r="CP55" s="146">
        <v>259539</v>
      </c>
      <c r="CQ55" s="146">
        <v>261831</v>
      </c>
      <c r="CR55" s="146">
        <v>264175</v>
      </c>
      <c r="CS55" s="146">
        <v>268124</v>
      </c>
      <c r="CT55" s="146">
        <v>269802</v>
      </c>
      <c r="CU55" s="146">
        <v>275275</v>
      </c>
      <c r="CV55" s="146">
        <v>278245</v>
      </c>
      <c r="CW55" s="146">
        <v>281269</v>
      </c>
      <c r="CX55" s="146">
        <v>284206</v>
      </c>
      <c r="CY55" s="146">
        <v>287164</v>
      </c>
      <c r="CZ55" s="146">
        <v>290124</v>
      </c>
      <c r="DA55" s="146">
        <v>292945</v>
      </c>
      <c r="DB55" s="146">
        <v>295672</v>
      </c>
      <c r="DC55" s="146">
        <v>298077</v>
      </c>
      <c r="DD55" s="146">
        <v>264341</v>
      </c>
      <c r="DE55" s="146">
        <v>266205</v>
      </c>
      <c r="DF55" s="146">
        <v>268985</v>
      </c>
      <c r="DG55" s="146">
        <v>269930</v>
      </c>
      <c r="DH55" s="146">
        <v>275184</v>
      </c>
      <c r="DI55" s="146">
        <v>277451</v>
      </c>
      <c r="DJ55" s="146">
        <v>279618</v>
      </c>
      <c r="DK55" s="146">
        <v>281620</v>
      </c>
      <c r="DL55" s="146">
        <v>283455</v>
      </c>
      <c r="DM55" s="146">
        <v>285424</v>
      </c>
      <c r="DN55" s="146">
        <v>286978</v>
      </c>
      <c r="DO55" s="146">
        <v>288873</v>
      </c>
      <c r="DP55" s="146">
        <v>290266</v>
      </c>
      <c r="DQ55" s="146">
        <v>291442</v>
      </c>
      <c r="DR55" s="146">
        <v>292911</v>
      </c>
      <c r="DS55" s="146">
        <v>293858</v>
      </c>
      <c r="DT55" s="146">
        <v>294785</v>
      </c>
      <c r="DU55" s="146">
        <v>344231</v>
      </c>
      <c r="DV55" s="146">
        <v>345991</v>
      </c>
      <c r="DW55" s="146">
        <v>347210</v>
      </c>
      <c r="DX55" s="146">
        <v>348373</v>
      </c>
      <c r="DY55" s="146">
        <v>349508</v>
      </c>
      <c r="DZ55" s="146">
        <v>350705</v>
      </c>
      <c r="EA55" s="146">
        <v>351682</v>
      </c>
      <c r="EB55" s="146">
        <v>353148</v>
      </c>
      <c r="EC55" s="146">
        <v>354375</v>
      </c>
      <c r="ED55" s="146">
        <v>355860</v>
      </c>
      <c r="EE55" s="146">
        <v>368714</v>
      </c>
      <c r="EF55" s="146">
        <v>369550</v>
      </c>
      <c r="EG55" s="146">
        <v>370743</v>
      </c>
      <c r="EH55" s="146">
        <v>372508</v>
      </c>
      <c r="EI55" s="146">
        <v>374091</v>
      </c>
      <c r="EJ55" s="146">
        <v>375179</v>
      </c>
      <c r="EK55" s="146">
        <v>376360</v>
      </c>
      <c r="EL55" s="146">
        <v>377213</v>
      </c>
      <c r="EM55" s="146">
        <v>378789</v>
      </c>
      <c r="EN55" s="146">
        <v>379665</v>
      </c>
      <c r="EO55" s="146">
        <v>381662</v>
      </c>
      <c r="EP55" s="146">
        <v>384047</v>
      </c>
      <c r="EQ55" s="146">
        <v>384318</v>
      </c>
      <c r="ER55" s="146">
        <v>386025</v>
      </c>
      <c r="ES55" s="146">
        <v>386980</v>
      </c>
      <c r="ET55" s="146">
        <v>387765</v>
      </c>
      <c r="EU55" s="146">
        <v>388790</v>
      </c>
      <c r="EV55" s="146">
        <v>389632</v>
      </c>
      <c r="EW55" s="146">
        <v>390580</v>
      </c>
      <c r="EX55" s="146">
        <v>392419</v>
      </c>
      <c r="EY55" s="146">
        <v>392973</v>
      </c>
      <c r="EZ55" s="146">
        <v>393235</v>
      </c>
      <c r="FA55" s="146">
        <v>396785</v>
      </c>
      <c r="FB55" s="146">
        <v>397279</v>
      </c>
      <c r="FC55" s="146">
        <v>397869</v>
      </c>
      <c r="FD55" s="146">
        <v>399318</v>
      </c>
      <c r="FE55" s="146">
        <v>400227</v>
      </c>
      <c r="FF55" s="146">
        <v>400300</v>
      </c>
      <c r="FG55" s="146">
        <v>403182</v>
      </c>
      <c r="FH55" s="146">
        <v>411317</v>
      </c>
      <c r="FI55" s="146">
        <v>410912</v>
      </c>
      <c r="FJ55" s="146">
        <v>411853</v>
      </c>
      <c r="FK55" s="146">
        <v>412335</v>
      </c>
      <c r="FL55" s="146">
        <v>412871</v>
      </c>
    </row>
    <row r="56" spans="1:168" x14ac:dyDescent="0.2">
      <c r="A56" s="171" t="s">
        <v>126</v>
      </c>
      <c r="BY56" s="35">
        <v>82931</v>
      </c>
      <c r="BZ56" s="35">
        <v>83923</v>
      </c>
      <c r="CA56" s="35">
        <v>85880</v>
      </c>
      <c r="CB56" s="35">
        <v>85862</v>
      </c>
      <c r="CC56" s="383">
        <v>86490</v>
      </c>
      <c r="CD56" s="64">
        <v>85515</v>
      </c>
      <c r="CE56" s="43">
        <v>86774</v>
      </c>
      <c r="CF56" s="64">
        <v>81913</v>
      </c>
      <c r="CG56" s="43">
        <v>87927</v>
      </c>
      <c r="CH56" s="64">
        <v>87367</v>
      </c>
      <c r="CI56" s="43">
        <v>82430</v>
      </c>
      <c r="CJ56" s="64">
        <v>88867</v>
      </c>
      <c r="CK56" s="43">
        <v>90556</v>
      </c>
      <c r="CL56" s="64">
        <v>92055</v>
      </c>
      <c r="CM56" s="43">
        <v>93558</v>
      </c>
      <c r="CN56" s="146">
        <v>95048</v>
      </c>
      <c r="CO56" s="76">
        <v>96604</v>
      </c>
      <c r="CP56" s="146">
        <v>97773</v>
      </c>
      <c r="CQ56" s="146">
        <v>99255</v>
      </c>
      <c r="CR56" s="146">
        <v>100737</v>
      </c>
      <c r="CS56" s="146">
        <v>102898</v>
      </c>
      <c r="CT56" s="146">
        <v>103853</v>
      </c>
      <c r="CU56" s="146">
        <v>109488</v>
      </c>
      <c r="CV56" s="146">
        <v>111565</v>
      </c>
      <c r="CW56" s="146">
        <v>113239</v>
      </c>
      <c r="CX56" s="146">
        <v>115048</v>
      </c>
      <c r="CY56" s="146">
        <v>116755</v>
      </c>
      <c r="CZ56" s="146">
        <v>118307</v>
      </c>
      <c r="DA56" s="146">
        <v>119882</v>
      </c>
      <c r="DB56" s="146">
        <v>121932</v>
      </c>
      <c r="DC56" s="146">
        <v>123812</v>
      </c>
      <c r="DD56" s="146">
        <v>110142</v>
      </c>
      <c r="DE56" s="146">
        <v>111501</v>
      </c>
      <c r="DF56" s="146">
        <v>113247</v>
      </c>
      <c r="DG56" s="146">
        <v>114680</v>
      </c>
      <c r="DH56" s="146">
        <v>117496</v>
      </c>
      <c r="DI56" s="146">
        <v>119347</v>
      </c>
      <c r="DJ56" s="146">
        <v>121085</v>
      </c>
      <c r="DK56" s="146">
        <v>123072</v>
      </c>
      <c r="DL56" s="146">
        <v>124664</v>
      </c>
      <c r="DM56" s="146">
        <v>126451</v>
      </c>
      <c r="DN56" s="146">
        <v>128185</v>
      </c>
      <c r="DO56" s="146">
        <v>130111</v>
      </c>
      <c r="DP56" s="146">
        <v>132070</v>
      </c>
      <c r="DQ56" s="146">
        <v>134008</v>
      </c>
      <c r="DR56" s="146">
        <v>136163</v>
      </c>
      <c r="DS56" s="146">
        <v>138302</v>
      </c>
      <c r="DT56" s="146">
        <v>140090</v>
      </c>
      <c r="DU56" s="146">
        <v>166684</v>
      </c>
      <c r="DV56" s="146">
        <v>168879</v>
      </c>
      <c r="DW56" s="146">
        <v>171321</v>
      </c>
      <c r="DX56" s="146">
        <v>173761</v>
      </c>
      <c r="DY56" s="146">
        <v>176341</v>
      </c>
      <c r="DZ56" s="146">
        <v>178879</v>
      </c>
      <c r="EA56" s="146">
        <v>181646</v>
      </c>
      <c r="EB56" s="146">
        <v>184218</v>
      </c>
      <c r="EC56" s="146">
        <v>186900</v>
      </c>
      <c r="ED56" s="146">
        <v>189405</v>
      </c>
      <c r="EE56" s="146">
        <v>198955</v>
      </c>
      <c r="EF56" s="146">
        <v>201154</v>
      </c>
      <c r="EG56" s="146">
        <v>203766</v>
      </c>
      <c r="EH56" s="146">
        <v>206194</v>
      </c>
      <c r="EI56" s="146">
        <v>209050</v>
      </c>
      <c r="EJ56" s="146">
        <v>211069</v>
      </c>
      <c r="EK56" s="146">
        <v>213811</v>
      </c>
      <c r="EL56" s="146">
        <v>216163</v>
      </c>
      <c r="EM56" s="146">
        <v>218887</v>
      </c>
      <c r="EN56" s="146">
        <v>221608</v>
      </c>
      <c r="EO56" s="146">
        <v>224367</v>
      </c>
      <c r="EP56" s="146">
        <v>227709</v>
      </c>
      <c r="EQ56" s="146">
        <v>230287</v>
      </c>
      <c r="ER56" s="146">
        <v>233438</v>
      </c>
      <c r="ES56" s="146">
        <v>236107</v>
      </c>
      <c r="ET56" s="146">
        <v>238558</v>
      </c>
      <c r="EU56" s="146">
        <v>241085</v>
      </c>
      <c r="EV56" s="146">
        <v>243295</v>
      </c>
      <c r="EW56" s="146">
        <v>245788</v>
      </c>
      <c r="EX56" s="146">
        <v>248194</v>
      </c>
      <c r="EY56" s="146">
        <v>248589</v>
      </c>
      <c r="EZ56" s="146">
        <v>254207</v>
      </c>
      <c r="FA56" s="146">
        <v>256733</v>
      </c>
      <c r="FB56" s="146">
        <v>259101</v>
      </c>
      <c r="FC56" s="146">
        <v>261225</v>
      </c>
      <c r="FD56" s="146">
        <v>263724</v>
      </c>
      <c r="FE56" s="146">
        <v>266066</v>
      </c>
      <c r="FF56" s="146">
        <v>265261</v>
      </c>
      <c r="FG56" s="146">
        <v>271725</v>
      </c>
      <c r="FH56" s="146">
        <v>278682</v>
      </c>
      <c r="FI56" s="146">
        <v>280310</v>
      </c>
      <c r="FJ56" s="146">
        <v>282239</v>
      </c>
      <c r="FK56" s="146">
        <v>284962</v>
      </c>
      <c r="FL56" s="146">
        <v>286847</v>
      </c>
    </row>
    <row r="57" spans="1:168" x14ac:dyDescent="0.2">
      <c r="A57" s="171" t="s">
        <v>127</v>
      </c>
      <c r="BY57" s="35">
        <v>18031</v>
      </c>
      <c r="BZ57" s="35">
        <v>18330</v>
      </c>
      <c r="CA57" s="35">
        <v>18445</v>
      </c>
      <c r="CB57" s="35">
        <v>18626</v>
      </c>
      <c r="CC57" s="383">
        <v>18149</v>
      </c>
      <c r="CD57" s="64">
        <v>18084</v>
      </c>
      <c r="CE57" s="43">
        <v>18345</v>
      </c>
      <c r="CF57" s="64">
        <v>18623</v>
      </c>
      <c r="CG57" s="43">
        <v>18237</v>
      </c>
      <c r="CH57" s="64">
        <v>18271</v>
      </c>
      <c r="CI57" s="43">
        <v>18642</v>
      </c>
      <c r="CJ57" s="64">
        <v>18308</v>
      </c>
      <c r="CK57" s="43">
        <v>18599</v>
      </c>
      <c r="CL57" s="64">
        <v>18923</v>
      </c>
      <c r="CM57" s="43">
        <v>19270</v>
      </c>
      <c r="CN57" s="146">
        <v>19449</v>
      </c>
      <c r="CO57" s="76">
        <v>19748</v>
      </c>
      <c r="CP57" s="146">
        <v>19980</v>
      </c>
      <c r="CQ57" s="146">
        <v>20365</v>
      </c>
      <c r="CR57" s="146">
        <v>20778</v>
      </c>
      <c r="CS57" s="146">
        <v>21287</v>
      </c>
      <c r="CT57" s="146">
        <v>21377</v>
      </c>
      <c r="CU57" s="146">
        <v>22520</v>
      </c>
      <c r="CV57" s="146">
        <v>23205</v>
      </c>
      <c r="CW57" s="146">
        <v>23620</v>
      </c>
      <c r="CX57" s="146">
        <v>23951</v>
      </c>
      <c r="CY57" s="146">
        <v>24288</v>
      </c>
      <c r="CZ57" s="146">
        <v>24648</v>
      </c>
      <c r="DA57" s="146">
        <v>24972</v>
      </c>
      <c r="DB57" s="146">
        <v>25392</v>
      </c>
      <c r="DC57" s="146">
        <v>25831</v>
      </c>
      <c r="DD57" s="146">
        <v>22990</v>
      </c>
      <c r="DE57" s="146">
        <v>23329</v>
      </c>
      <c r="DF57" s="146">
        <v>23789</v>
      </c>
      <c r="DG57" s="146">
        <v>24253</v>
      </c>
      <c r="DH57" s="146">
        <v>25047</v>
      </c>
      <c r="DI57" s="146">
        <v>25650</v>
      </c>
      <c r="DJ57" s="146">
        <v>26289</v>
      </c>
      <c r="DK57" s="146">
        <v>27051</v>
      </c>
      <c r="DL57" s="146">
        <v>27821</v>
      </c>
      <c r="DM57" s="146">
        <v>28490</v>
      </c>
      <c r="DN57" s="146">
        <v>29157</v>
      </c>
      <c r="DO57" s="146">
        <v>29857</v>
      </c>
      <c r="DP57" s="146">
        <v>30448</v>
      </c>
      <c r="DQ57" s="146">
        <v>31020</v>
      </c>
      <c r="DR57" s="146">
        <v>31687</v>
      </c>
      <c r="DS57" s="146">
        <v>32485</v>
      </c>
      <c r="DT57" s="146">
        <v>33154</v>
      </c>
      <c r="DU57" s="146">
        <v>40417</v>
      </c>
      <c r="DV57" s="146">
        <v>41490</v>
      </c>
      <c r="DW57" s="146">
        <v>42416</v>
      </c>
      <c r="DX57" s="146">
        <v>43368</v>
      </c>
      <c r="DY57" s="146">
        <v>44269</v>
      </c>
      <c r="DZ57" s="146">
        <v>45225</v>
      </c>
      <c r="EA57" s="146">
        <v>46215</v>
      </c>
      <c r="EB57" s="146">
        <v>47261</v>
      </c>
      <c r="EC57" s="146">
        <v>48398</v>
      </c>
      <c r="ED57" s="146">
        <v>49558</v>
      </c>
      <c r="EE57" s="146">
        <v>53085</v>
      </c>
      <c r="EF57" s="146">
        <v>54404</v>
      </c>
      <c r="EG57" s="146">
        <v>55712</v>
      </c>
      <c r="EH57" s="146">
        <v>57038</v>
      </c>
      <c r="EI57" s="146">
        <v>58696</v>
      </c>
      <c r="EJ57" s="146">
        <v>59611</v>
      </c>
      <c r="EK57" s="146">
        <v>60939</v>
      </c>
      <c r="EL57" s="146">
        <v>62099</v>
      </c>
      <c r="EM57" s="146">
        <v>63224</v>
      </c>
      <c r="EN57" s="146">
        <v>64640</v>
      </c>
      <c r="EO57" s="146">
        <v>66040</v>
      </c>
      <c r="EP57" s="146">
        <v>67465</v>
      </c>
      <c r="EQ57" s="146">
        <v>68669</v>
      </c>
      <c r="ER57" s="146">
        <v>70211</v>
      </c>
      <c r="ES57" s="146">
        <v>71514</v>
      </c>
      <c r="ET57" s="146">
        <v>72682</v>
      </c>
      <c r="EU57" s="146">
        <v>73944</v>
      </c>
      <c r="EV57" s="146">
        <v>75137</v>
      </c>
      <c r="EW57" s="146">
        <v>76217</v>
      </c>
      <c r="EX57" s="146">
        <v>77385</v>
      </c>
      <c r="EY57" s="146">
        <v>77385</v>
      </c>
      <c r="EZ57" s="146">
        <v>80199</v>
      </c>
      <c r="FA57" s="146">
        <v>81486</v>
      </c>
      <c r="FB57" s="146">
        <v>82788</v>
      </c>
      <c r="FC57" s="146">
        <v>84075</v>
      </c>
      <c r="FD57" s="146">
        <v>85593</v>
      </c>
      <c r="FE57" s="146">
        <v>86450</v>
      </c>
      <c r="FF57" s="146">
        <v>87062</v>
      </c>
      <c r="FG57" s="146">
        <v>88875</v>
      </c>
      <c r="FH57" s="146">
        <v>91873</v>
      </c>
      <c r="FI57" s="146">
        <v>92421</v>
      </c>
      <c r="FJ57" s="146">
        <v>93737</v>
      </c>
      <c r="FK57" s="146">
        <v>94827</v>
      </c>
      <c r="FL57" s="146">
        <v>95734</v>
      </c>
    </row>
    <row r="58" spans="1:168" ht="13.5" thickBot="1" x14ac:dyDescent="0.25">
      <c r="A58" s="171" t="s">
        <v>128</v>
      </c>
      <c r="BY58" s="35">
        <v>4724</v>
      </c>
      <c r="BZ58" s="35">
        <v>4815</v>
      </c>
      <c r="CA58" s="35">
        <v>4856</v>
      </c>
      <c r="CB58" s="35">
        <v>4918</v>
      </c>
      <c r="CC58" s="383">
        <v>4830</v>
      </c>
      <c r="CD58" s="64">
        <v>4959</v>
      </c>
      <c r="CE58" s="43">
        <v>5022</v>
      </c>
      <c r="CF58" s="64">
        <v>4987</v>
      </c>
      <c r="CG58" s="43">
        <v>4814</v>
      </c>
      <c r="CH58" s="64">
        <v>4630</v>
      </c>
      <c r="CI58" s="43">
        <v>4693</v>
      </c>
      <c r="CJ58" s="64">
        <v>4405</v>
      </c>
      <c r="CK58" s="43">
        <v>4467</v>
      </c>
      <c r="CL58" s="64">
        <v>4522</v>
      </c>
      <c r="CM58" s="43">
        <v>4577</v>
      </c>
      <c r="CN58" s="146">
        <v>4649</v>
      </c>
      <c r="CO58" s="76">
        <v>4718</v>
      </c>
      <c r="CP58" s="146">
        <v>4764</v>
      </c>
      <c r="CQ58" s="146">
        <v>4817</v>
      </c>
      <c r="CR58" s="146">
        <v>4869</v>
      </c>
      <c r="CS58" s="146">
        <v>4955</v>
      </c>
      <c r="CT58" s="146">
        <v>4884</v>
      </c>
      <c r="CU58" s="146">
        <v>5325</v>
      </c>
      <c r="CV58" s="146">
        <v>5490</v>
      </c>
      <c r="CW58" s="146">
        <v>5567</v>
      </c>
      <c r="CX58" s="146">
        <v>5631</v>
      </c>
      <c r="CY58" s="146">
        <v>5672</v>
      </c>
      <c r="CZ58" s="146">
        <v>5752</v>
      </c>
      <c r="DA58" s="146">
        <v>5822</v>
      </c>
      <c r="DB58" s="146">
        <v>5878</v>
      </c>
      <c r="DC58" s="146">
        <v>5965</v>
      </c>
      <c r="DD58" s="146">
        <v>4981</v>
      </c>
      <c r="DE58" s="146">
        <v>5054</v>
      </c>
      <c r="DF58" s="146">
        <v>5124</v>
      </c>
      <c r="DG58" s="146">
        <v>5195</v>
      </c>
      <c r="DH58" s="146">
        <v>5328</v>
      </c>
      <c r="DI58" s="146">
        <v>5428</v>
      </c>
      <c r="DJ58" s="146">
        <v>5523</v>
      </c>
      <c r="DK58" s="146">
        <v>5609</v>
      </c>
      <c r="DL58" s="146">
        <v>5708</v>
      </c>
      <c r="DM58" s="146">
        <v>5824</v>
      </c>
      <c r="DN58" s="146">
        <v>5924</v>
      </c>
      <c r="DO58" s="146">
        <v>6033</v>
      </c>
      <c r="DP58" s="146">
        <v>6163</v>
      </c>
      <c r="DQ58" s="146">
        <v>6286</v>
      </c>
      <c r="DR58" s="146">
        <v>6406</v>
      </c>
      <c r="DS58" s="146">
        <v>6536</v>
      </c>
      <c r="DT58" s="146">
        <v>6640</v>
      </c>
      <c r="DU58" s="146">
        <v>8570</v>
      </c>
      <c r="DV58" s="146">
        <v>8762</v>
      </c>
      <c r="DW58" s="146">
        <v>8920</v>
      </c>
      <c r="DX58" s="146">
        <v>9093</v>
      </c>
      <c r="DY58" s="146">
        <v>9247</v>
      </c>
      <c r="DZ58" s="146">
        <v>9388</v>
      </c>
      <c r="EA58" s="146">
        <v>9507</v>
      </c>
      <c r="EB58" s="146">
        <v>9720</v>
      </c>
      <c r="EC58" s="146">
        <v>9834</v>
      </c>
      <c r="ED58" s="146">
        <v>10000</v>
      </c>
      <c r="EE58" s="146">
        <v>10994</v>
      </c>
      <c r="EF58" s="146">
        <v>11151</v>
      </c>
      <c r="EG58" s="146">
        <v>11279</v>
      </c>
      <c r="EH58" s="146">
        <v>11519</v>
      </c>
      <c r="EI58" s="146">
        <v>12598</v>
      </c>
      <c r="EJ58" s="146">
        <v>11952</v>
      </c>
      <c r="EK58" s="146">
        <v>12199</v>
      </c>
      <c r="EL58" s="146">
        <v>12434</v>
      </c>
      <c r="EM58" s="146">
        <v>12664</v>
      </c>
      <c r="EN58" s="146">
        <v>12929</v>
      </c>
      <c r="EO58" s="146">
        <v>13266</v>
      </c>
      <c r="EP58" s="146">
        <v>13613</v>
      </c>
      <c r="EQ58" s="146">
        <v>13868</v>
      </c>
      <c r="ER58" s="146">
        <v>14234</v>
      </c>
      <c r="ES58" s="146">
        <v>14493</v>
      </c>
      <c r="ET58" s="146">
        <v>14758</v>
      </c>
      <c r="EU58" s="146">
        <v>15023</v>
      </c>
      <c r="EV58" s="146">
        <v>15332</v>
      </c>
      <c r="EW58" s="146">
        <v>15606</v>
      </c>
      <c r="EX58" s="146">
        <v>15981</v>
      </c>
      <c r="EY58" s="146">
        <v>15981</v>
      </c>
      <c r="EZ58" s="146">
        <v>17010</v>
      </c>
      <c r="FA58" s="146">
        <v>17548</v>
      </c>
      <c r="FB58" s="146">
        <v>17826</v>
      </c>
      <c r="FC58" s="146">
        <v>18168</v>
      </c>
      <c r="FD58" s="146">
        <v>18802</v>
      </c>
      <c r="FE58" s="146">
        <v>19008</v>
      </c>
      <c r="FF58" s="146">
        <v>19361</v>
      </c>
      <c r="FG58" s="146">
        <v>19836</v>
      </c>
      <c r="FH58" s="146">
        <v>20965</v>
      </c>
      <c r="FI58" s="146">
        <v>21241</v>
      </c>
      <c r="FJ58" s="146">
        <v>21598</v>
      </c>
      <c r="FK58" s="146">
        <v>21903</v>
      </c>
      <c r="FL58" s="146">
        <v>21977</v>
      </c>
    </row>
    <row r="59" spans="1:168" ht="13.5" thickBot="1" x14ac:dyDescent="0.25">
      <c r="A59" s="385" t="s">
        <v>330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91"/>
      <c r="AB59" s="391"/>
      <c r="AC59" s="391"/>
      <c r="AD59" s="391"/>
      <c r="AE59" s="391"/>
      <c r="AF59" s="391"/>
      <c r="AG59" s="391"/>
      <c r="AH59" s="391"/>
      <c r="AI59" s="391"/>
      <c r="AJ59" s="391"/>
      <c r="AK59" s="391"/>
      <c r="AL59" s="391"/>
      <c r="AM59" s="391"/>
      <c r="AN59" s="391"/>
      <c r="AO59" s="391"/>
      <c r="AP59" s="391"/>
      <c r="AQ59" s="391"/>
      <c r="AR59" s="391"/>
      <c r="AS59" s="391"/>
      <c r="AT59" s="391"/>
      <c r="AU59" s="391"/>
      <c r="AV59" s="391"/>
      <c r="AW59" s="391"/>
      <c r="AX59" s="391"/>
      <c r="AY59" s="391"/>
      <c r="AZ59" s="391"/>
      <c r="BA59" s="391"/>
      <c r="BB59" s="391"/>
      <c r="BC59" s="391"/>
      <c r="BD59" s="391"/>
      <c r="BE59" s="391"/>
      <c r="BF59" s="391"/>
      <c r="BG59" s="391"/>
      <c r="BH59" s="391"/>
      <c r="BI59" s="391"/>
      <c r="BJ59" s="391"/>
      <c r="BK59" s="391"/>
      <c r="BL59" s="391"/>
      <c r="BM59" s="391"/>
      <c r="BN59" s="391"/>
      <c r="BO59" s="391"/>
      <c r="BP59" s="391"/>
      <c r="BQ59" s="391"/>
      <c r="BR59" s="391"/>
      <c r="BS59" s="391"/>
      <c r="BT59" s="391"/>
      <c r="BU59" s="391"/>
      <c r="BV59" s="391"/>
      <c r="BW59" s="391"/>
      <c r="BX59" s="391"/>
      <c r="BY59" s="385">
        <f>SUM(BY48:BY58)</f>
        <v>1966561</v>
      </c>
      <c r="BZ59" s="385">
        <f>SUM(BZ48:BZ58)</f>
        <v>1969148</v>
      </c>
      <c r="CA59" s="385">
        <f>SUM(CA48:CA58)</f>
        <v>1972008</v>
      </c>
      <c r="CB59" s="385">
        <f>SUM(CB48:CB58)</f>
        <v>1971187</v>
      </c>
      <c r="CC59" s="392">
        <f>SUM(CC48:CC58)</f>
        <v>1970298</v>
      </c>
      <c r="CD59" s="392">
        <f t="shared" ref="CD59:CO59" si="17">SUM(CD48:CD58)</f>
        <v>1888319</v>
      </c>
      <c r="CE59" s="392">
        <f t="shared" si="17"/>
        <v>1888554</v>
      </c>
      <c r="CF59" s="392">
        <f t="shared" si="17"/>
        <v>1878850</v>
      </c>
      <c r="CG59" s="392">
        <f t="shared" si="17"/>
        <v>1875357</v>
      </c>
      <c r="CH59" s="392">
        <f t="shared" si="17"/>
        <v>1853102</v>
      </c>
      <c r="CI59" s="392">
        <f t="shared" si="17"/>
        <v>1846757</v>
      </c>
      <c r="CJ59" s="392">
        <f t="shared" si="17"/>
        <v>1843843</v>
      </c>
      <c r="CK59" s="392">
        <f t="shared" si="17"/>
        <v>1841345</v>
      </c>
      <c r="CL59" s="392">
        <f t="shared" si="17"/>
        <v>1840738</v>
      </c>
      <c r="CM59" s="392">
        <f t="shared" si="17"/>
        <v>1842203</v>
      </c>
      <c r="CN59" s="393">
        <f t="shared" si="17"/>
        <v>1840471</v>
      </c>
      <c r="CO59" s="393">
        <f t="shared" si="17"/>
        <v>1844737</v>
      </c>
      <c r="CP59" s="393">
        <f t="shared" ref="CP59:CX59" si="18">SUM(CP48:CP58)</f>
        <v>1844849</v>
      </c>
      <c r="CQ59" s="393">
        <f t="shared" si="18"/>
        <v>1843688</v>
      </c>
      <c r="CR59" s="393">
        <f t="shared" si="18"/>
        <v>1840786</v>
      </c>
      <c r="CS59" s="393">
        <f t="shared" si="18"/>
        <v>1848291</v>
      </c>
      <c r="CT59" s="393">
        <f t="shared" si="18"/>
        <v>1838938</v>
      </c>
      <c r="CU59" s="393">
        <f t="shared" si="18"/>
        <v>1920326</v>
      </c>
      <c r="CV59" s="393">
        <f t="shared" si="18"/>
        <v>1922849</v>
      </c>
      <c r="CW59" s="393">
        <f t="shared" si="18"/>
        <v>1922232</v>
      </c>
      <c r="CX59" s="393">
        <f t="shared" si="18"/>
        <v>1922544</v>
      </c>
      <c r="CY59" s="393">
        <f t="shared" ref="CY59:DD59" si="19">SUM(CY48:CY58)</f>
        <v>1925874</v>
      </c>
      <c r="CZ59" s="393">
        <f t="shared" si="19"/>
        <v>1925862</v>
      </c>
      <c r="DA59" s="393">
        <f t="shared" si="19"/>
        <v>1924443</v>
      </c>
      <c r="DB59" s="393">
        <f t="shared" si="19"/>
        <v>1925574</v>
      </c>
      <c r="DC59" s="393">
        <f t="shared" si="19"/>
        <v>1923642</v>
      </c>
      <c r="DD59" s="393">
        <f t="shared" si="19"/>
        <v>1703576</v>
      </c>
      <c r="DE59" s="393">
        <f t="shared" ref="DE59:DM59" si="20">SUM(DE48:DE58)</f>
        <v>1701036</v>
      </c>
      <c r="DF59" s="393">
        <f t="shared" si="20"/>
        <v>1701719</v>
      </c>
      <c r="DG59" s="393">
        <f t="shared" si="20"/>
        <v>1688540</v>
      </c>
      <c r="DH59" s="393">
        <f t="shared" si="20"/>
        <v>1714117</v>
      </c>
      <c r="DI59" s="393">
        <f t="shared" si="20"/>
        <v>1711881</v>
      </c>
      <c r="DJ59" s="393">
        <f t="shared" si="20"/>
        <v>1710730</v>
      </c>
      <c r="DK59" s="393">
        <f t="shared" si="20"/>
        <v>1709195</v>
      </c>
      <c r="DL59" s="393">
        <f t="shared" si="20"/>
        <v>1707670</v>
      </c>
      <c r="DM59" s="393">
        <f t="shared" si="20"/>
        <v>1705920</v>
      </c>
      <c r="DN59" s="393">
        <f>SUM(DN48:DN58)</f>
        <v>1703372</v>
      </c>
      <c r="DO59" s="393">
        <f>SUM(DO48:DO58)</f>
        <v>1701079</v>
      </c>
      <c r="DP59" s="393">
        <f>SUM(DP48:DP58)</f>
        <v>1696769</v>
      </c>
      <c r="DQ59" s="393">
        <f>SUM(DQ48:DQ58)</f>
        <v>1692681</v>
      </c>
      <c r="DR59" s="393">
        <v>1689608</v>
      </c>
      <c r="DS59" s="393">
        <v>1683881</v>
      </c>
      <c r="DT59" s="393">
        <v>1678753</v>
      </c>
      <c r="DU59" s="393">
        <v>1951122</v>
      </c>
      <c r="DV59" s="393">
        <v>1949209</v>
      </c>
      <c r="DW59" s="393">
        <v>1944679</v>
      </c>
      <c r="DX59" s="393">
        <v>1941666</v>
      </c>
      <c r="DY59" s="393">
        <v>1939293</v>
      </c>
      <c r="DZ59" s="393">
        <v>1935227</v>
      </c>
      <c r="EA59" s="393">
        <v>1929600</v>
      </c>
      <c r="EB59" s="393">
        <v>1927147</v>
      </c>
      <c r="EC59" s="393">
        <v>1924458</v>
      </c>
      <c r="ED59" s="393">
        <v>1922530</v>
      </c>
      <c r="EE59" s="393">
        <v>1978581</v>
      </c>
      <c r="EF59" s="393">
        <v>1973720</v>
      </c>
      <c r="EG59" s="393">
        <v>1970398</v>
      </c>
      <c r="EH59" s="393">
        <v>1969683</v>
      </c>
      <c r="EI59" s="393">
        <v>1969359</v>
      </c>
      <c r="EJ59" s="393">
        <v>1963274</v>
      </c>
      <c r="EK59" s="393">
        <v>1960072</v>
      </c>
      <c r="EL59" s="393">
        <v>1956237</v>
      </c>
      <c r="EM59" s="393">
        <v>1955881</v>
      </c>
      <c r="EN59" s="393">
        <v>1949851</v>
      </c>
      <c r="EO59" s="393">
        <v>1948913</v>
      </c>
      <c r="EP59" s="393">
        <v>1951395</v>
      </c>
      <c r="EQ59" s="393">
        <v>1943374</v>
      </c>
      <c r="ER59" s="393">
        <v>1944053</v>
      </c>
      <c r="ES59" s="393">
        <v>1941054</v>
      </c>
      <c r="ET59" s="393">
        <v>1937527</v>
      </c>
      <c r="EU59" s="393">
        <v>1934609</v>
      </c>
      <c r="EV59" s="393">
        <v>1931283</v>
      </c>
      <c r="EW59" s="393">
        <v>1927067</v>
      </c>
      <c r="EX59" s="393">
        <v>1937663</v>
      </c>
      <c r="EY59" s="393">
        <v>1930366</v>
      </c>
      <c r="EZ59" s="393">
        <v>1927872</v>
      </c>
      <c r="FA59" s="393">
        <v>1923815</v>
      </c>
      <c r="FB59" s="393">
        <v>1920287</v>
      </c>
      <c r="FC59" s="393">
        <v>1915459</v>
      </c>
      <c r="FD59" s="393">
        <v>1911571</v>
      </c>
      <c r="FE59" s="393">
        <v>1908028</v>
      </c>
      <c r="FF59" s="393">
        <v>1901021</v>
      </c>
      <c r="FG59" s="393">
        <v>1933568</v>
      </c>
      <c r="FH59" s="393">
        <v>2042194</v>
      </c>
      <c r="FI59" s="393">
        <v>2035286</v>
      </c>
      <c r="FJ59" s="393">
        <v>2028012</v>
      </c>
      <c r="FK59" s="393">
        <v>2022446</v>
      </c>
      <c r="FL59" s="393">
        <v>2017027</v>
      </c>
    </row>
  </sheetData>
  <mergeCells count="1">
    <mergeCell ref="A38:C3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7030A0"/>
  </sheetPr>
  <dimension ref="A6:M126"/>
  <sheetViews>
    <sheetView zoomScale="85" zoomScaleNormal="85" workbookViewId="0">
      <pane xSplit="1" ySplit="10" topLeftCell="B112" activePane="bottomRight" state="frozen"/>
      <selection pane="topRight" activeCell="B1" sqref="B1"/>
      <selection pane="bottomLeft" activeCell="A12" sqref="A12"/>
      <selection pane="bottomRight" activeCell="F122" sqref="F122"/>
    </sheetView>
  </sheetViews>
  <sheetFormatPr baseColWidth="10" defaultColWidth="11.42578125" defaultRowHeight="12.75" x14ac:dyDescent="0.2"/>
  <cols>
    <col min="1" max="1" width="12.5703125" style="19" customWidth="1"/>
    <col min="2" max="2" width="14.7109375" style="19" customWidth="1"/>
    <col min="3" max="3" width="21.42578125" style="19" customWidth="1"/>
    <col min="4" max="4" width="15.140625" style="19" customWidth="1"/>
    <col min="5" max="5" width="18.7109375" style="19" customWidth="1"/>
    <col min="6" max="6" width="14.7109375" style="19" customWidth="1"/>
    <col min="7" max="7" width="13.28515625" style="19" bestFit="1" customWidth="1"/>
    <col min="8" max="8" width="15" style="19" bestFit="1" customWidth="1"/>
    <col min="9" max="9" width="13.28515625" style="19" bestFit="1" customWidth="1"/>
    <col min="10" max="10" width="11.7109375" style="19" bestFit="1" customWidth="1"/>
    <col min="11" max="11" width="16.28515625" style="19" bestFit="1" customWidth="1"/>
    <col min="12" max="12" width="15" style="19" bestFit="1" customWidth="1"/>
    <col min="13" max="13" width="11.42578125" style="19"/>
    <col min="14" max="14" width="11.5703125" style="19" bestFit="1" customWidth="1"/>
    <col min="15" max="15" width="11.42578125" style="19"/>
    <col min="16" max="19" width="12.85546875" style="19" bestFit="1" customWidth="1"/>
    <col min="20" max="20" width="11.42578125" style="19"/>
    <col min="21" max="21" width="11.5703125" style="19" bestFit="1" customWidth="1"/>
    <col min="22" max="22" width="12.85546875" style="19" bestFit="1" customWidth="1"/>
    <col min="23" max="25" width="11.5703125" style="19" bestFit="1" customWidth="1"/>
    <col min="26" max="16384" width="11.42578125" style="19"/>
  </cols>
  <sheetData>
    <row r="6" spans="1:12" ht="27.75" x14ac:dyDescent="0.4">
      <c r="D6" s="57" t="s">
        <v>406</v>
      </c>
    </row>
    <row r="9" spans="1:12" ht="13.5" thickBot="1" x14ac:dyDescent="0.25"/>
    <row r="10" spans="1:12" s="339" customFormat="1" ht="15" customHeight="1" thickBot="1" x14ac:dyDescent="0.25">
      <c r="A10" s="470" t="s">
        <v>476</v>
      </c>
      <c r="B10" s="471" t="s">
        <v>109</v>
      </c>
      <c r="C10" s="471" t="s">
        <v>604</v>
      </c>
      <c r="D10" s="472" t="s">
        <v>312</v>
      </c>
      <c r="E10" s="471" t="s">
        <v>313</v>
      </c>
      <c r="F10" s="471" t="s">
        <v>180</v>
      </c>
      <c r="G10" s="473" t="s">
        <v>510</v>
      </c>
      <c r="H10" s="473" t="s">
        <v>115</v>
      </c>
      <c r="I10" s="473" t="s">
        <v>113</v>
      </c>
      <c r="J10" s="474" t="s">
        <v>112</v>
      </c>
      <c r="K10" s="474" t="s">
        <v>603</v>
      </c>
      <c r="L10" s="475" t="s">
        <v>116</v>
      </c>
    </row>
    <row r="11" spans="1:12" s="72" customFormat="1" x14ac:dyDescent="0.2">
      <c r="A11" s="214" t="s">
        <v>105</v>
      </c>
      <c r="B11" s="220">
        <v>839800</v>
      </c>
      <c r="C11" s="221">
        <v>670035</v>
      </c>
      <c r="D11" s="220">
        <v>437453</v>
      </c>
      <c r="E11" s="221">
        <v>511069</v>
      </c>
      <c r="F11" s="220"/>
      <c r="G11" s="221">
        <v>77537</v>
      </c>
      <c r="H11" s="220">
        <v>0</v>
      </c>
      <c r="I11" s="221">
        <v>173989</v>
      </c>
      <c r="J11" s="220">
        <v>318383</v>
      </c>
      <c r="K11" s="423">
        <v>224901</v>
      </c>
      <c r="L11" s="226">
        <f t="shared" ref="L11:L16" si="0">SUM(B11:K11)</f>
        <v>3253167</v>
      </c>
    </row>
    <row r="12" spans="1:12" s="72" customFormat="1" x14ac:dyDescent="0.2">
      <c r="A12" s="219" t="s">
        <v>106</v>
      </c>
      <c r="B12" s="144">
        <v>979741</v>
      </c>
      <c r="C12" s="147">
        <v>772735</v>
      </c>
      <c r="D12" s="144">
        <v>498880</v>
      </c>
      <c r="E12" s="147">
        <v>597918</v>
      </c>
      <c r="F12" s="144"/>
      <c r="G12" s="147">
        <v>91150</v>
      </c>
      <c r="H12" s="144">
        <v>0</v>
      </c>
      <c r="I12" s="147">
        <v>201144</v>
      </c>
      <c r="J12" s="144">
        <v>362843</v>
      </c>
      <c r="K12" s="424">
        <v>265938</v>
      </c>
      <c r="L12" s="227">
        <f t="shared" si="0"/>
        <v>3770349</v>
      </c>
    </row>
    <row r="13" spans="1:12" s="72" customFormat="1" x14ac:dyDescent="0.2">
      <c r="A13" s="219" t="s">
        <v>107</v>
      </c>
      <c r="B13" s="144">
        <v>1120630</v>
      </c>
      <c r="C13" s="147">
        <v>894601</v>
      </c>
      <c r="D13" s="144">
        <v>550151</v>
      </c>
      <c r="E13" s="147">
        <v>673505</v>
      </c>
      <c r="F13" s="144"/>
      <c r="G13" s="147">
        <v>105641</v>
      </c>
      <c r="H13" s="144">
        <v>0</v>
      </c>
      <c r="I13" s="147">
        <v>229217</v>
      </c>
      <c r="J13" s="144">
        <v>402382</v>
      </c>
      <c r="K13" s="424">
        <v>312654</v>
      </c>
      <c r="L13" s="227">
        <f t="shared" si="0"/>
        <v>4288781</v>
      </c>
    </row>
    <row r="14" spans="1:12" s="72" customFormat="1" x14ac:dyDescent="0.2">
      <c r="A14" s="219" t="s">
        <v>108</v>
      </c>
      <c r="B14" s="144">
        <v>1261146</v>
      </c>
      <c r="C14" s="147">
        <v>1015366</v>
      </c>
      <c r="D14" s="144">
        <v>601737</v>
      </c>
      <c r="E14" s="147">
        <v>763255</v>
      </c>
      <c r="F14" s="144"/>
      <c r="G14" s="147">
        <v>121250</v>
      </c>
      <c r="H14" s="144">
        <v>0</v>
      </c>
      <c r="I14" s="147">
        <v>261599</v>
      </c>
      <c r="J14" s="144">
        <v>444871</v>
      </c>
      <c r="K14" s="424">
        <v>355501</v>
      </c>
      <c r="L14" s="227">
        <f t="shared" si="0"/>
        <v>4824725</v>
      </c>
    </row>
    <row r="15" spans="1:12" s="72" customFormat="1" x14ac:dyDescent="0.2">
      <c r="A15" s="219" t="s">
        <v>92</v>
      </c>
      <c r="B15" s="144">
        <v>1419571</v>
      </c>
      <c r="C15" s="147">
        <v>1144477</v>
      </c>
      <c r="D15" s="144">
        <v>659735</v>
      </c>
      <c r="E15" s="147">
        <v>852470</v>
      </c>
      <c r="F15" s="144"/>
      <c r="G15" s="147">
        <v>137978</v>
      </c>
      <c r="H15" s="144">
        <v>0</v>
      </c>
      <c r="I15" s="147">
        <v>291747</v>
      </c>
      <c r="J15" s="144">
        <v>493561</v>
      </c>
      <c r="K15" s="424">
        <v>410236</v>
      </c>
      <c r="L15" s="227">
        <f t="shared" si="0"/>
        <v>5409775</v>
      </c>
    </row>
    <row r="16" spans="1:12" s="72" customFormat="1" x14ac:dyDescent="0.2">
      <c r="A16" s="219" t="s">
        <v>95</v>
      </c>
      <c r="B16" s="144">
        <v>1593474</v>
      </c>
      <c r="C16" s="147">
        <v>1290871</v>
      </c>
      <c r="D16" s="144">
        <v>722009</v>
      </c>
      <c r="E16" s="147">
        <v>945871</v>
      </c>
      <c r="F16" s="144"/>
      <c r="G16" s="147">
        <v>153954</v>
      </c>
      <c r="H16" s="144">
        <v>315418</v>
      </c>
      <c r="I16" s="477"/>
      <c r="J16" s="144">
        <v>524348</v>
      </c>
      <c r="K16" s="424">
        <v>455919</v>
      </c>
      <c r="L16" s="227">
        <f t="shared" si="0"/>
        <v>6001864</v>
      </c>
    </row>
    <row r="17" spans="1:12" s="72" customFormat="1" x14ac:dyDescent="0.2">
      <c r="A17" s="219" t="s">
        <v>98</v>
      </c>
      <c r="B17" s="144">
        <v>1778842</v>
      </c>
      <c r="C17" s="147">
        <v>1427533</v>
      </c>
      <c r="D17" s="144">
        <v>803404</v>
      </c>
      <c r="E17" s="147">
        <v>1031939</v>
      </c>
      <c r="F17" s="144"/>
      <c r="G17" s="147">
        <v>170421</v>
      </c>
      <c r="H17" s="144">
        <v>932908</v>
      </c>
      <c r="I17" s="477"/>
      <c r="J17" s="478"/>
      <c r="K17" s="424">
        <v>488386</v>
      </c>
      <c r="L17" s="227">
        <f>SUM(B17:K17)</f>
        <v>6633433</v>
      </c>
    </row>
    <row r="18" spans="1:12" s="72" customFormat="1" x14ac:dyDescent="0.2">
      <c r="A18" s="219" t="s">
        <v>101</v>
      </c>
      <c r="B18" s="144">
        <v>1954351</v>
      </c>
      <c r="C18" s="147">
        <v>1572716</v>
      </c>
      <c r="D18" s="144">
        <v>1428563</v>
      </c>
      <c r="E18" s="147">
        <v>1136179</v>
      </c>
      <c r="F18" s="144"/>
      <c r="G18" s="147">
        <v>190816</v>
      </c>
      <c r="H18" s="144">
        <v>1019474</v>
      </c>
      <c r="I18" s="477"/>
      <c r="J18" s="478"/>
      <c r="K18" s="482"/>
      <c r="L18" s="227">
        <f>SUM(B18:J18)</f>
        <v>7302099</v>
      </c>
    </row>
    <row r="19" spans="1:12" s="72" customFormat="1" x14ac:dyDescent="0.2">
      <c r="A19" s="219" t="s">
        <v>0</v>
      </c>
      <c r="B19" s="144">
        <v>2147063</v>
      </c>
      <c r="C19" s="147">
        <v>1739050</v>
      </c>
      <c r="D19" s="144">
        <v>1538992</v>
      </c>
      <c r="E19" s="147">
        <v>1255451</v>
      </c>
      <c r="F19" s="144"/>
      <c r="G19" s="147">
        <v>212818</v>
      </c>
      <c r="H19" s="144">
        <v>1096932</v>
      </c>
      <c r="I19" s="477"/>
      <c r="J19" s="478"/>
      <c r="K19" s="482"/>
      <c r="L19" s="227">
        <f>SUM(B19:J19)</f>
        <v>7990306</v>
      </c>
    </row>
    <row r="20" spans="1:12" x14ac:dyDescent="0.2">
      <c r="A20" s="219" t="s">
        <v>3</v>
      </c>
      <c r="B20" s="144">
        <v>2356557</v>
      </c>
      <c r="C20" s="147">
        <v>1921578</v>
      </c>
      <c r="D20" s="144">
        <v>1686450</v>
      </c>
      <c r="E20" s="147">
        <v>1376605</v>
      </c>
      <c r="F20" s="144">
        <v>1197808</v>
      </c>
      <c r="G20" s="147">
        <v>235006</v>
      </c>
      <c r="H20" s="478"/>
      <c r="I20" s="477"/>
      <c r="J20" s="478"/>
      <c r="K20" s="482"/>
      <c r="L20" s="227">
        <v>8774004</v>
      </c>
    </row>
    <row r="21" spans="1:12" x14ac:dyDescent="0.2">
      <c r="A21" s="219" t="s">
        <v>6</v>
      </c>
      <c r="B21" s="144">
        <v>2590026</v>
      </c>
      <c r="C21" s="147">
        <v>2120993</v>
      </c>
      <c r="D21" s="144">
        <v>1839446</v>
      </c>
      <c r="E21" s="147">
        <v>1511435</v>
      </c>
      <c r="F21" s="144">
        <v>1311188</v>
      </c>
      <c r="G21" s="147">
        <v>258551</v>
      </c>
      <c r="H21" s="478"/>
      <c r="I21" s="477"/>
      <c r="J21" s="478"/>
      <c r="K21" s="482"/>
      <c r="L21" s="227">
        <v>9631639</v>
      </c>
    </row>
    <row r="22" spans="1:12" x14ac:dyDescent="0.2">
      <c r="A22" s="219" t="s">
        <v>9</v>
      </c>
      <c r="B22" s="144">
        <v>2833222</v>
      </c>
      <c r="C22" s="147">
        <v>2329430</v>
      </c>
      <c r="D22" s="144">
        <v>2031728</v>
      </c>
      <c r="E22" s="147">
        <v>1628244</v>
      </c>
      <c r="F22" s="144">
        <v>1423920</v>
      </c>
      <c r="G22" s="147">
        <v>285471</v>
      </c>
      <c r="H22" s="478"/>
      <c r="I22" s="477"/>
      <c r="J22" s="478"/>
      <c r="K22" s="482"/>
      <c r="L22" s="227">
        <v>10532015</v>
      </c>
    </row>
    <row r="23" spans="1:12" x14ac:dyDescent="0.2">
      <c r="A23" s="219" t="s">
        <v>12</v>
      </c>
      <c r="B23" s="144">
        <v>3063229.06907285</v>
      </c>
      <c r="C23" s="147">
        <v>2528742.0544055104</v>
      </c>
      <c r="D23" s="144">
        <v>2154330.1773287095</v>
      </c>
      <c r="E23" s="147">
        <v>1760469.3105657501</v>
      </c>
      <c r="F23" s="144">
        <v>1536573.4126059199</v>
      </c>
      <c r="G23" s="147">
        <v>310300.22239347</v>
      </c>
      <c r="H23" s="478"/>
      <c r="I23" s="477"/>
      <c r="J23" s="478"/>
      <c r="K23" s="482"/>
      <c r="L23" s="227">
        <v>11353644.24637221</v>
      </c>
    </row>
    <row r="24" spans="1:12" x14ac:dyDescent="0.2">
      <c r="A24" s="219" t="s">
        <v>15</v>
      </c>
      <c r="B24" s="144">
        <v>3310335.6918204003</v>
      </c>
      <c r="C24" s="147">
        <v>2732240.5768201207</v>
      </c>
      <c r="D24" s="144">
        <v>2295574.3523134096</v>
      </c>
      <c r="E24" s="147">
        <v>1887476.5238927801</v>
      </c>
      <c r="F24" s="144">
        <v>1634096.9929962996</v>
      </c>
      <c r="G24" s="147">
        <v>333429.97428763995</v>
      </c>
      <c r="H24" s="478"/>
      <c r="I24" s="477"/>
      <c r="J24" s="478"/>
      <c r="K24" s="482"/>
      <c r="L24" s="227">
        <v>12193154.112130651</v>
      </c>
    </row>
    <row r="25" spans="1:12" x14ac:dyDescent="0.2">
      <c r="A25" s="219" t="s">
        <v>18</v>
      </c>
      <c r="B25" s="144">
        <v>3722606.3440494197</v>
      </c>
      <c r="C25" s="147">
        <v>3021406.9870241713</v>
      </c>
      <c r="D25" s="144">
        <v>2495005.4994745306</v>
      </c>
      <c r="E25" s="147">
        <v>2064456.3116572602</v>
      </c>
      <c r="F25" s="144">
        <v>1777132.7408127498</v>
      </c>
      <c r="G25" s="147">
        <v>378108.51458531996</v>
      </c>
      <c r="H25" s="478"/>
      <c r="I25" s="477"/>
      <c r="J25" s="478"/>
      <c r="K25" s="482"/>
      <c r="L25" s="227">
        <v>13458716.397603454</v>
      </c>
    </row>
    <row r="26" spans="1:12" x14ac:dyDescent="0.2">
      <c r="A26" s="219" t="s">
        <v>21</v>
      </c>
      <c r="B26" s="144">
        <v>3964216.8459094702</v>
      </c>
      <c r="C26" s="147">
        <v>3264072.1624794323</v>
      </c>
      <c r="D26" s="144">
        <v>2712136.8690349991</v>
      </c>
      <c r="E26" s="147">
        <v>2253684.8541002213</v>
      </c>
      <c r="F26" s="144">
        <v>1900554.7579796496</v>
      </c>
      <c r="G26" s="147">
        <v>414640.55171468994</v>
      </c>
      <c r="H26" s="478"/>
      <c r="I26" s="477"/>
      <c r="J26" s="478"/>
      <c r="K26" s="482"/>
      <c r="L26" s="227">
        <v>14509306.041218463</v>
      </c>
    </row>
    <row r="27" spans="1:12" x14ac:dyDescent="0.2">
      <c r="A27" s="219" t="s">
        <v>24</v>
      </c>
      <c r="B27" s="144">
        <v>4239088.4176425589</v>
      </c>
      <c r="C27" s="147">
        <v>3588634.7124706223</v>
      </c>
      <c r="D27" s="144">
        <v>2927537.3032730091</v>
      </c>
      <c r="E27" s="147">
        <v>2427974.5860771304</v>
      </c>
      <c r="F27" s="144">
        <v>2061231.9990471203</v>
      </c>
      <c r="G27" s="147">
        <v>460209.05465337</v>
      </c>
      <c r="H27" s="478"/>
      <c r="I27" s="477"/>
      <c r="J27" s="478"/>
      <c r="K27" s="482"/>
      <c r="L27" s="227">
        <v>15704676.073163811</v>
      </c>
    </row>
    <row r="28" spans="1:12" x14ac:dyDescent="0.2">
      <c r="A28" s="219" t="s">
        <v>27</v>
      </c>
      <c r="B28" s="222">
        <v>4560091.0448666178</v>
      </c>
      <c r="C28" s="223">
        <v>3831415.3647598112</v>
      </c>
      <c r="D28" s="222">
        <v>3114173.4735445185</v>
      </c>
      <c r="E28" s="223">
        <v>2577784.5950899501</v>
      </c>
      <c r="F28" s="222">
        <v>2167827.9469453702</v>
      </c>
      <c r="G28" s="223">
        <v>490299.86020303995</v>
      </c>
      <c r="H28" s="479"/>
      <c r="I28" s="477"/>
      <c r="J28" s="478"/>
      <c r="K28" s="482"/>
      <c r="L28" s="227">
        <v>16741592.285409307</v>
      </c>
    </row>
    <row r="29" spans="1:12" x14ac:dyDescent="0.2">
      <c r="A29" s="219" t="s">
        <v>30</v>
      </c>
      <c r="B29" s="222">
        <v>4892795.4325194061</v>
      </c>
      <c r="C29" s="223">
        <v>4183316.8926269421</v>
      </c>
      <c r="D29" s="222">
        <v>3349626.2639918388</v>
      </c>
      <c r="E29" s="223">
        <v>2780196.6851607701</v>
      </c>
      <c r="F29" s="222">
        <v>2300883.1157516795</v>
      </c>
      <c r="G29" s="223">
        <v>532754.86036922003</v>
      </c>
      <c r="H29" s="479"/>
      <c r="I29" s="477"/>
      <c r="J29" s="478"/>
      <c r="K29" s="482"/>
      <c r="L29" s="227">
        <v>18039573.250419855</v>
      </c>
    </row>
    <row r="30" spans="1:12" x14ac:dyDescent="0.2">
      <c r="A30" s="219" t="s">
        <v>33</v>
      </c>
      <c r="B30" s="222">
        <v>5248984.0436518164</v>
      </c>
      <c r="C30" s="223">
        <v>4468260.4739948399</v>
      </c>
      <c r="D30" s="222">
        <v>3547868.2426112085</v>
      </c>
      <c r="E30" s="223">
        <v>2960015.6785571906</v>
      </c>
      <c r="F30" s="222">
        <v>2415693.1103663901</v>
      </c>
      <c r="G30" s="223">
        <v>570883.7254643701</v>
      </c>
      <c r="H30" s="479"/>
      <c r="I30" s="477"/>
      <c r="J30" s="478"/>
      <c r="K30" s="482"/>
      <c r="L30" s="227">
        <v>19211705.274645817</v>
      </c>
    </row>
    <row r="31" spans="1:12" x14ac:dyDescent="0.2">
      <c r="A31" s="219" t="s">
        <v>36</v>
      </c>
      <c r="B31" s="222">
        <v>5565929.1531308666</v>
      </c>
      <c r="C31" s="223">
        <v>4781719.2958496995</v>
      </c>
      <c r="D31" s="222">
        <v>3734764.9079019995</v>
      </c>
      <c r="E31" s="223">
        <v>3126384.8306371095</v>
      </c>
      <c r="F31" s="222">
        <v>2526843.6652940689</v>
      </c>
      <c r="G31" s="223">
        <v>618815.61284118029</v>
      </c>
      <c r="H31" s="479"/>
      <c r="I31" s="477"/>
      <c r="J31" s="478"/>
      <c r="K31" s="482"/>
      <c r="L31" s="227">
        <v>20354457.465654925</v>
      </c>
    </row>
    <row r="32" spans="1:12" x14ac:dyDescent="0.2">
      <c r="A32" s="219" t="s">
        <v>39</v>
      </c>
      <c r="B32" s="222">
        <v>5921165.3527798196</v>
      </c>
      <c r="C32" s="223">
        <v>5190671.317329078</v>
      </c>
      <c r="D32" s="222">
        <v>3994342.6102109002</v>
      </c>
      <c r="E32" s="224">
        <v>3373390.2460468789</v>
      </c>
      <c r="F32" s="225">
        <v>2728910.6250964981</v>
      </c>
      <c r="G32" s="223">
        <v>664975.75643699022</v>
      </c>
      <c r="H32" s="479"/>
      <c r="I32" s="477"/>
      <c r="J32" s="478"/>
      <c r="K32" s="482"/>
      <c r="L32" s="227">
        <v>21873455.907900166</v>
      </c>
    </row>
    <row r="33" spans="1:12" x14ac:dyDescent="0.2">
      <c r="A33" s="219" t="s">
        <v>42</v>
      </c>
      <c r="B33" s="222">
        <v>6160413.9676014716</v>
      </c>
      <c r="C33" s="223">
        <v>5287924.1246585241</v>
      </c>
      <c r="D33" s="222">
        <v>4072058.8815460508</v>
      </c>
      <c r="E33" s="224">
        <v>3457409.3773740795</v>
      </c>
      <c r="F33" s="225">
        <v>2823225.6472098175</v>
      </c>
      <c r="G33" s="223">
        <v>709673.52010270022</v>
      </c>
      <c r="H33" s="479"/>
      <c r="I33" s="477"/>
      <c r="J33" s="478"/>
      <c r="K33" s="482"/>
      <c r="L33" s="227">
        <v>22510705.518492643</v>
      </c>
    </row>
    <row r="34" spans="1:12" x14ac:dyDescent="0.2">
      <c r="A34" s="219" t="s">
        <v>45</v>
      </c>
      <c r="B34" s="222">
        <v>6567794.6442713561</v>
      </c>
      <c r="C34" s="223">
        <v>5706970.218068203</v>
      </c>
      <c r="D34" s="222">
        <v>4362638.8444925621</v>
      </c>
      <c r="E34" s="224">
        <v>3685458.6954515902</v>
      </c>
      <c r="F34" s="225">
        <v>3035657.4759827587</v>
      </c>
      <c r="G34" s="223">
        <v>771136.4126654102</v>
      </c>
      <c r="H34" s="479"/>
      <c r="I34" s="477"/>
      <c r="J34" s="478"/>
      <c r="K34" s="482"/>
      <c r="L34" s="227">
        <v>24129656.290931884</v>
      </c>
    </row>
    <row r="35" spans="1:12" x14ac:dyDescent="0.2">
      <c r="A35" s="219" t="s">
        <v>48</v>
      </c>
      <c r="B35" s="222">
        <v>7167497.7525686165</v>
      </c>
      <c r="C35" s="223">
        <v>6361637.8212815821</v>
      </c>
      <c r="D35" s="222">
        <v>4793513.4600315113</v>
      </c>
      <c r="E35" s="224">
        <v>4039530.8897063104</v>
      </c>
      <c r="F35" s="225">
        <v>3233361.0690943389</v>
      </c>
      <c r="G35" s="223">
        <v>871473.3196531703</v>
      </c>
      <c r="H35" s="479"/>
      <c r="I35" s="477"/>
      <c r="J35" s="478"/>
      <c r="K35" s="482"/>
      <c r="L35" s="227">
        <v>26467014.312335525</v>
      </c>
    </row>
    <row r="36" spans="1:12" x14ac:dyDescent="0.2">
      <c r="A36" s="219" t="s">
        <v>51</v>
      </c>
      <c r="B36" s="222">
        <v>7467105.5587220555</v>
      </c>
      <c r="C36" s="223">
        <v>6644235.652066729</v>
      </c>
      <c r="D36" s="222">
        <v>4987315.5875910316</v>
      </c>
      <c r="E36" s="224">
        <v>4222266.9421126693</v>
      </c>
      <c r="F36" s="225">
        <v>3401591.684618427</v>
      </c>
      <c r="G36" s="223">
        <v>934633.3899149003</v>
      </c>
      <c r="H36" s="479"/>
      <c r="I36" s="477"/>
      <c r="J36" s="478"/>
      <c r="K36" s="482"/>
      <c r="L36" s="227">
        <v>27657148.815025814</v>
      </c>
    </row>
    <row r="37" spans="1:12" x14ac:dyDescent="0.2">
      <c r="A37" s="219" t="s">
        <v>54</v>
      </c>
      <c r="B37" s="222">
        <v>8189266.6864423342</v>
      </c>
      <c r="C37" s="223">
        <v>7327201.3237852184</v>
      </c>
      <c r="D37" s="222">
        <v>5440371.6086964095</v>
      </c>
      <c r="E37" s="224">
        <v>4617940.6480843294</v>
      </c>
      <c r="F37" s="225">
        <v>3701040.1320291376</v>
      </c>
      <c r="G37" s="223">
        <v>1046475.6690241401</v>
      </c>
      <c r="H37" s="479"/>
      <c r="I37" s="477"/>
      <c r="J37" s="478"/>
      <c r="K37" s="482"/>
      <c r="L37" s="227">
        <v>30322296.068061568</v>
      </c>
    </row>
    <row r="38" spans="1:12" x14ac:dyDescent="0.2">
      <c r="A38" s="219" t="s">
        <v>57</v>
      </c>
      <c r="B38" s="222">
        <v>9064577.0969423614</v>
      </c>
      <c r="C38" s="223">
        <v>8184935.5034191888</v>
      </c>
      <c r="D38" s="222">
        <v>6048661.5359407319</v>
      </c>
      <c r="E38" s="224">
        <v>5126443.3645535484</v>
      </c>
      <c r="F38" s="225">
        <v>4154187.5079542589</v>
      </c>
      <c r="G38" s="223">
        <v>1189851.7018009501</v>
      </c>
      <c r="H38" s="479"/>
      <c r="I38" s="477"/>
      <c r="J38" s="478"/>
      <c r="K38" s="482"/>
      <c r="L38" s="227">
        <v>33768656.710611038</v>
      </c>
    </row>
    <row r="39" spans="1:12" x14ac:dyDescent="0.2">
      <c r="A39" s="219" t="s">
        <v>60</v>
      </c>
      <c r="B39" s="222">
        <v>9665880.2803247962</v>
      </c>
      <c r="C39" s="223">
        <v>9023820.6387905162</v>
      </c>
      <c r="D39" s="222">
        <v>6507712.0548675805</v>
      </c>
      <c r="E39" s="224">
        <v>5517248.528784357</v>
      </c>
      <c r="F39" s="225">
        <v>4551677.581613888</v>
      </c>
      <c r="G39" s="223">
        <v>1323508.3894843899</v>
      </c>
      <c r="H39" s="479"/>
      <c r="I39" s="477"/>
      <c r="J39" s="478"/>
      <c r="K39" s="482"/>
      <c r="L39" s="227">
        <v>36589847.473865531</v>
      </c>
    </row>
    <row r="40" spans="1:12" x14ac:dyDescent="0.2">
      <c r="A40" s="219" t="s">
        <v>63</v>
      </c>
      <c r="B40" s="222">
        <v>10406349.822043575</v>
      </c>
      <c r="C40" s="223">
        <v>9729384.7547277994</v>
      </c>
      <c r="D40" s="222">
        <v>6911608.2719878936</v>
      </c>
      <c r="E40" s="224">
        <v>5851575.6959110191</v>
      </c>
      <c r="F40" s="225">
        <v>4883890.30934365</v>
      </c>
      <c r="G40" s="223">
        <v>1459161.1885913492</v>
      </c>
      <c r="H40" s="479"/>
      <c r="I40" s="477"/>
      <c r="J40" s="478"/>
      <c r="K40" s="482"/>
      <c r="L40" s="227">
        <v>39241970.042605281</v>
      </c>
    </row>
    <row r="41" spans="1:12" x14ac:dyDescent="0.2">
      <c r="A41" s="219" t="s">
        <v>66</v>
      </c>
      <c r="B41" s="222">
        <v>9877475.0548239555</v>
      </c>
      <c r="C41" s="223">
        <v>9127026.7012622003</v>
      </c>
      <c r="D41" s="222">
        <v>6459055.5741977748</v>
      </c>
      <c r="E41" s="224">
        <v>5500353.7553402884</v>
      </c>
      <c r="F41" s="225">
        <v>4526820.8916331893</v>
      </c>
      <c r="G41" s="223">
        <v>1449177.9998095685</v>
      </c>
      <c r="H41" s="479"/>
      <c r="I41" s="477"/>
      <c r="J41" s="478"/>
      <c r="K41" s="482"/>
      <c r="L41" s="227">
        <v>36939909.977066979</v>
      </c>
    </row>
    <row r="42" spans="1:12" x14ac:dyDescent="0.2">
      <c r="A42" s="219" t="s">
        <v>69</v>
      </c>
      <c r="B42" s="222">
        <v>10776106.449469214</v>
      </c>
      <c r="C42" s="223">
        <v>10007798.097289398</v>
      </c>
      <c r="D42" s="222">
        <v>6994741.268588515</v>
      </c>
      <c r="E42" s="224">
        <v>5936899.3246683097</v>
      </c>
      <c r="F42" s="225">
        <v>4935210.6134134196</v>
      </c>
      <c r="G42" s="223">
        <v>1602575.5253299884</v>
      </c>
      <c r="H42" s="479"/>
      <c r="I42" s="477"/>
      <c r="J42" s="478"/>
      <c r="K42" s="482"/>
      <c r="L42" s="227">
        <v>40253331.278758854</v>
      </c>
    </row>
    <row r="43" spans="1:12" x14ac:dyDescent="0.2">
      <c r="A43" s="219" t="s">
        <v>72</v>
      </c>
      <c r="B43" s="222">
        <v>11560492.04314615</v>
      </c>
      <c r="C43" s="223">
        <v>10780826.019037256</v>
      </c>
      <c r="D43" s="222">
        <v>7464534.6355976854</v>
      </c>
      <c r="E43" s="224">
        <v>6402083.8526158296</v>
      </c>
      <c r="F43" s="225">
        <v>5340876.5956165893</v>
      </c>
      <c r="G43" s="223">
        <v>1765448.3806292689</v>
      </c>
      <c r="H43" s="479"/>
      <c r="I43" s="477"/>
      <c r="J43" s="478"/>
      <c r="K43" s="482"/>
      <c r="L43" s="227">
        <v>43314261.52664277</v>
      </c>
    </row>
    <row r="44" spans="1:12" x14ac:dyDescent="0.2">
      <c r="A44" s="219" t="s">
        <v>75</v>
      </c>
      <c r="B44" s="144">
        <v>11762978.828667479</v>
      </c>
      <c r="C44" s="147">
        <v>10875193.607082985</v>
      </c>
      <c r="D44" s="144">
        <v>7553037.7534467746</v>
      </c>
      <c r="E44" s="147">
        <v>6455755.3290246204</v>
      </c>
      <c r="F44" s="144">
        <v>5380763.2359889988</v>
      </c>
      <c r="G44" s="147">
        <v>1842770.9655628889</v>
      </c>
      <c r="H44" s="478"/>
      <c r="I44" s="477"/>
      <c r="J44" s="478"/>
      <c r="K44" s="482"/>
      <c r="L44" s="227">
        <v>43870499.71977374</v>
      </c>
    </row>
    <row r="45" spans="1:12" x14ac:dyDescent="0.2">
      <c r="A45" s="219" t="s">
        <v>78</v>
      </c>
      <c r="B45" s="144">
        <v>12220954.687506001</v>
      </c>
      <c r="C45" s="147">
        <v>11324534.062083885</v>
      </c>
      <c r="D45" s="144">
        <v>7829819.0962507445</v>
      </c>
      <c r="E45" s="147">
        <v>6688696.1649900405</v>
      </c>
      <c r="F45" s="144">
        <v>5627566.1744662682</v>
      </c>
      <c r="G45" s="147">
        <v>1964767.0801380191</v>
      </c>
      <c r="H45" s="478"/>
      <c r="I45" s="477"/>
      <c r="J45" s="478"/>
      <c r="K45" s="482"/>
      <c r="L45" s="227">
        <v>45656337.265434958</v>
      </c>
    </row>
    <row r="46" spans="1:12" x14ac:dyDescent="0.2">
      <c r="A46" s="219" t="s">
        <v>81</v>
      </c>
      <c r="B46" s="144">
        <v>12880864.606861413</v>
      </c>
      <c r="C46" s="147">
        <v>11818893.195390917</v>
      </c>
      <c r="D46" s="144">
        <v>8160130.7162084347</v>
      </c>
      <c r="E46" s="147">
        <v>6976430.3578993892</v>
      </c>
      <c r="F46" s="144">
        <v>5835287.0364645589</v>
      </c>
      <c r="G46" s="147">
        <v>2095875.2788987791</v>
      </c>
      <c r="H46" s="478"/>
      <c r="I46" s="477"/>
      <c r="J46" s="478"/>
      <c r="K46" s="482"/>
      <c r="L46" s="227">
        <v>47767481.191723488</v>
      </c>
    </row>
    <row r="47" spans="1:12" x14ac:dyDescent="0.2">
      <c r="A47" s="219" t="s">
        <v>84</v>
      </c>
      <c r="B47" s="144">
        <v>13786132.269472014</v>
      </c>
      <c r="C47" s="147">
        <v>12685571.358564569</v>
      </c>
      <c r="D47" s="144">
        <v>8722455.1938251816</v>
      </c>
      <c r="E47" s="147">
        <v>7402268.7477188688</v>
      </c>
      <c r="F47" s="144">
        <v>6203157.9961532485</v>
      </c>
      <c r="G47" s="147">
        <v>2319653.6266969587</v>
      </c>
      <c r="H47" s="478"/>
      <c r="I47" s="477"/>
      <c r="J47" s="478"/>
      <c r="K47" s="482"/>
      <c r="L47" s="227">
        <v>51119239.192430839</v>
      </c>
    </row>
    <row r="48" spans="1:12" x14ac:dyDescent="0.2">
      <c r="A48" s="219" t="s">
        <v>157</v>
      </c>
      <c r="B48" s="144">
        <v>13770720.544390066</v>
      </c>
      <c r="C48" s="147">
        <v>12609558.589391561</v>
      </c>
      <c r="D48" s="144">
        <v>8668477.3088846616</v>
      </c>
      <c r="E48" s="147">
        <v>7324483.8810296003</v>
      </c>
      <c r="F48" s="144">
        <v>6061070.6498353584</v>
      </c>
      <c r="G48" s="147">
        <v>2358148.733776839</v>
      </c>
      <c r="H48" s="480"/>
      <c r="I48" s="477"/>
      <c r="J48" s="478"/>
      <c r="K48" s="482"/>
      <c r="L48" s="227">
        <v>50792459.707308084</v>
      </c>
    </row>
    <row r="49" spans="1:13" x14ac:dyDescent="0.2">
      <c r="A49" s="219" t="s">
        <v>160</v>
      </c>
      <c r="B49" s="144">
        <v>14526655.254216984</v>
      </c>
      <c r="C49" s="147">
        <v>13249874.053209115</v>
      </c>
      <c r="D49" s="144">
        <v>9068281.9210575819</v>
      </c>
      <c r="E49" s="147">
        <v>7645716.8053601217</v>
      </c>
      <c r="F49" s="144">
        <v>6323804.5834117802</v>
      </c>
      <c r="G49" s="147">
        <v>2539272.4941765289</v>
      </c>
      <c r="H49" s="480"/>
      <c r="I49" s="477"/>
      <c r="J49" s="478"/>
      <c r="K49" s="482"/>
      <c r="L49" s="227">
        <v>53353605.111432113</v>
      </c>
    </row>
    <row r="50" spans="1:13" x14ac:dyDescent="0.2">
      <c r="A50" s="219" t="s">
        <v>163</v>
      </c>
      <c r="B50" s="144">
        <v>15403568.886538604</v>
      </c>
      <c r="C50" s="147">
        <v>13919882.042619005</v>
      </c>
      <c r="D50" s="144">
        <v>9448793.2456880286</v>
      </c>
      <c r="E50" s="147">
        <v>8092749.6124905003</v>
      </c>
      <c r="F50" s="144">
        <v>6672875.5065013394</v>
      </c>
      <c r="G50" s="147">
        <v>2719687.4176671784</v>
      </c>
      <c r="H50" s="480"/>
      <c r="I50" s="477"/>
      <c r="J50" s="478"/>
      <c r="K50" s="482"/>
      <c r="L50" s="227">
        <v>56257556.711504646</v>
      </c>
    </row>
    <row r="51" spans="1:13" x14ac:dyDescent="0.2">
      <c r="A51" s="219" t="s">
        <v>166</v>
      </c>
      <c r="B51" s="144">
        <v>15875259.177231904</v>
      </c>
      <c r="C51" s="147">
        <v>14634277.162609585</v>
      </c>
      <c r="D51" s="144">
        <v>9702115.8151694462</v>
      </c>
      <c r="E51" s="147">
        <v>8420221.443494251</v>
      </c>
      <c r="F51" s="144">
        <v>6893343.9416118078</v>
      </c>
      <c r="G51" s="147">
        <v>2853910.0184526988</v>
      </c>
      <c r="H51" s="480"/>
      <c r="I51" s="477"/>
      <c r="J51" s="478"/>
      <c r="K51" s="482"/>
      <c r="L51" s="227">
        <v>58379127.558569692</v>
      </c>
    </row>
    <row r="52" spans="1:13" x14ac:dyDescent="0.2">
      <c r="A52" s="219" t="s">
        <v>185</v>
      </c>
      <c r="B52" s="144">
        <v>17209162.846948296</v>
      </c>
      <c r="C52" s="147">
        <v>15746380.680821165</v>
      </c>
      <c r="D52" s="144">
        <v>10427392.895643197</v>
      </c>
      <c r="E52" s="147">
        <v>9066588.5711283609</v>
      </c>
      <c r="F52" s="144">
        <v>7326479.0985177178</v>
      </c>
      <c r="G52" s="147">
        <v>3076225.2847168585</v>
      </c>
      <c r="H52" s="480"/>
      <c r="I52" s="477"/>
      <c r="J52" s="478"/>
      <c r="K52" s="482"/>
      <c r="L52" s="227">
        <v>62852229.377775595</v>
      </c>
    </row>
    <row r="53" spans="1:13" x14ac:dyDescent="0.2">
      <c r="A53" s="219" t="s">
        <v>188</v>
      </c>
      <c r="B53" s="144">
        <v>18563893.78930752</v>
      </c>
      <c r="C53" s="147">
        <v>17326799.135400046</v>
      </c>
      <c r="D53" s="144">
        <v>11296902.057654997</v>
      </c>
      <c r="E53" s="147">
        <v>9904747.19544046</v>
      </c>
      <c r="F53" s="144">
        <v>8075773.0325203678</v>
      </c>
      <c r="G53" s="147">
        <v>3441657.3621469983</v>
      </c>
      <c r="H53" s="480"/>
      <c r="I53" s="477"/>
      <c r="J53" s="478"/>
      <c r="K53" s="482"/>
      <c r="L53" s="227">
        <v>68609772.572470397</v>
      </c>
    </row>
    <row r="54" spans="1:13" x14ac:dyDescent="0.2">
      <c r="A54" s="219" t="s">
        <v>194</v>
      </c>
      <c r="B54" s="144">
        <v>20014518.960074089</v>
      </c>
      <c r="C54" s="147">
        <v>19245730.872697838</v>
      </c>
      <c r="D54" s="144">
        <v>12259192.948385926</v>
      </c>
      <c r="E54" s="147">
        <v>10774161.197164118</v>
      </c>
      <c r="F54" s="144">
        <v>8857514.0352702457</v>
      </c>
      <c r="G54" s="147">
        <v>3761123.7166351988</v>
      </c>
      <c r="H54" s="480"/>
      <c r="I54" s="477"/>
      <c r="J54" s="478"/>
      <c r="K54" s="482"/>
      <c r="L54" s="227">
        <v>74912241.730227411</v>
      </c>
    </row>
    <row r="55" spans="1:13" x14ac:dyDescent="0.2">
      <c r="A55" s="219" t="s">
        <v>197</v>
      </c>
      <c r="B55" s="144">
        <v>21599470.429650001</v>
      </c>
      <c r="C55" s="147">
        <v>20326065.012279999</v>
      </c>
      <c r="D55" s="144">
        <v>13017936.679330001</v>
      </c>
      <c r="E55" s="147">
        <v>11559642.5539</v>
      </c>
      <c r="F55" s="144">
        <v>9386857.5006399993</v>
      </c>
      <c r="G55" s="147">
        <v>4007650.8361999998</v>
      </c>
      <c r="H55" s="480"/>
      <c r="I55" s="477"/>
      <c r="J55" s="478"/>
      <c r="K55" s="482"/>
      <c r="L55" s="227">
        <v>79897623.011999995</v>
      </c>
    </row>
    <row r="56" spans="1:13" x14ac:dyDescent="0.2">
      <c r="A56" s="219" t="s">
        <v>200</v>
      </c>
      <c r="B56" s="402">
        <v>22466723.184470002</v>
      </c>
      <c r="C56" s="147">
        <v>21165368.44723</v>
      </c>
      <c r="D56" s="147">
        <v>13433663.056989999</v>
      </c>
      <c r="E56" s="147">
        <v>11934391.895680001</v>
      </c>
      <c r="F56" s="147">
        <v>9635041.3179400004</v>
      </c>
      <c r="G56" s="147">
        <v>4184192.2106100004</v>
      </c>
      <c r="H56" s="481"/>
      <c r="I56" s="477"/>
      <c r="J56" s="477"/>
      <c r="K56" s="478"/>
      <c r="L56" s="227">
        <v>82819380.112920001</v>
      </c>
    </row>
    <row r="57" spans="1:13" x14ac:dyDescent="0.2">
      <c r="A57" s="219" t="s">
        <v>203</v>
      </c>
      <c r="B57" s="402">
        <v>23364678.283804365</v>
      </c>
      <c r="C57" s="147">
        <v>21975407.064851526</v>
      </c>
      <c r="D57" s="147">
        <v>13968021.726834422</v>
      </c>
      <c r="E57" s="147">
        <v>12407614.065014428</v>
      </c>
      <c r="F57" s="147">
        <v>10021649.079497425</v>
      </c>
      <c r="G57" s="147">
        <v>4388148.5686527602</v>
      </c>
      <c r="H57" s="481"/>
      <c r="I57" s="477"/>
      <c r="J57" s="477"/>
      <c r="K57" s="478"/>
      <c r="L57" s="227">
        <v>86125518.788654938</v>
      </c>
    </row>
    <row r="58" spans="1:13" x14ac:dyDescent="0.2">
      <c r="A58" s="219" t="s">
        <v>211</v>
      </c>
      <c r="B58" s="402">
        <v>26249773.47296343</v>
      </c>
      <c r="C58" s="147">
        <v>24557123.031961165</v>
      </c>
      <c r="D58" s="147">
        <v>15372449.046052312</v>
      </c>
      <c r="E58" s="147">
        <v>13755445.354326565</v>
      </c>
      <c r="F58" s="147">
        <v>11174342.942162946</v>
      </c>
      <c r="G58" s="147">
        <v>4865428.7945843395</v>
      </c>
      <c r="H58" s="481"/>
      <c r="I58" s="477"/>
      <c r="J58" s="477"/>
      <c r="K58" s="478"/>
      <c r="L58" s="227">
        <v>95974562.642050758</v>
      </c>
    </row>
    <row r="59" spans="1:13" x14ac:dyDescent="0.2">
      <c r="A59" s="219" t="s">
        <v>214</v>
      </c>
      <c r="B59" s="402">
        <v>27246397.885524601</v>
      </c>
      <c r="C59" s="147">
        <v>25274373.756647635</v>
      </c>
      <c r="D59" s="147">
        <v>15756778.187100369</v>
      </c>
      <c r="E59" s="147">
        <v>14091248.272520157</v>
      </c>
      <c r="F59" s="147">
        <v>11466467.948066495</v>
      </c>
      <c r="G59" s="147">
        <v>5064516.6088330084</v>
      </c>
      <c r="H59" s="481"/>
      <c r="I59" s="477"/>
      <c r="J59" s="477"/>
      <c r="K59" s="478"/>
      <c r="L59" s="227">
        <f>SUM(B59:J59)</f>
        <v>98899782.658692271</v>
      </c>
    </row>
    <row r="60" spans="1:13" x14ac:dyDescent="0.2">
      <c r="A60" s="219" t="s">
        <v>348</v>
      </c>
      <c r="B60" s="402">
        <f>SUM('Valor Multifondos RAIS'!B131:E131)</f>
        <v>27545997.974157415</v>
      </c>
      <c r="C60" s="147">
        <f>SUM('Valor Multifondos RAIS'!F131:I131)</f>
        <v>25220390.793874219</v>
      </c>
      <c r="D60" s="147">
        <f>SUM('Valor Multifondos RAIS'!J131:M131)</f>
        <v>15733983.041158453</v>
      </c>
      <c r="E60" s="147">
        <f>SUM('Valor Multifondos RAIS'!N131:Q131)</f>
        <v>14097174.090180919</v>
      </c>
      <c r="F60" s="147">
        <f>SUM('Valor Multifondos RAIS'!R131:U131)</f>
        <v>11570359.913084032</v>
      </c>
      <c r="G60" s="147">
        <f>SUM('Valor Multifondos RAIS'!V131:Y131)+'Valor Multifondos RAIS'!AA131</f>
        <v>5065405.5250076167</v>
      </c>
      <c r="H60" s="481"/>
      <c r="I60" s="477"/>
      <c r="J60" s="477"/>
      <c r="K60" s="478"/>
      <c r="L60" s="227">
        <f>SUM('Valor Multifondos RAIS'!AD131:AG131)</f>
        <v>99233311.337462664</v>
      </c>
      <c r="M60" s="169"/>
    </row>
    <row r="61" spans="1:13" x14ac:dyDescent="0.2">
      <c r="A61" s="219" t="s">
        <v>367</v>
      </c>
      <c r="B61" s="402">
        <f>SUM('Valor Multifondos RAIS'!B134:E134)</f>
        <v>28286370.165054604</v>
      </c>
      <c r="C61" s="147">
        <f>SUM('Valor Multifondos RAIS'!F134:I134)</f>
        <v>25865438.544742092</v>
      </c>
      <c r="D61" s="147">
        <f>SUM('Valor Multifondos RAIS'!J134:M134)</f>
        <v>16144200.065941939</v>
      </c>
      <c r="E61" s="147">
        <f>SUM('Valor Multifondos RAIS'!N134:Q134)</f>
        <v>14408218.883879827</v>
      </c>
      <c r="F61" s="147">
        <f>SUM('Valor Multifondos RAIS'!R134:U134)</f>
        <v>11970156.750415277</v>
      </c>
      <c r="G61" s="147">
        <f>SUM('Valor Multifondos RAIS'!V134:Y134)+'Valor Multifondos RAIS'!AA134</f>
        <v>5223279.6373917256</v>
      </c>
      <c r="H61" s="477"/>
      <c r="I61" s="481"/>
      <c r="J61" s="477"/>
      <c r="K61" s="478"/>
      <c r="L61" s="227">
        <f>SUM('Valor Multifondos RAIS'!AD134:AG134)</f>
        <v>101897664.04742545</v>
      </c>
    </row>
    <row r="62" spans="1:13" x14ac:dyDescent="0.2">
      <c r="A62" s="219" t="s">
        <v>379</v>
      </c>
      <c r="B62" s="402">
        <f>SUM('Valor Multifondos RAIS'!B137:E137)</f>
        <v>27901969.396980006</v>
      </c>
      <c r="C62" s="147">
        <f>SUM('Valor Multifondos RAIS'!F137:I137)</f>
        <v>25573486.667475589</v>
      </c>
      <c r="D62" s="147">
        <f>SUM('Valor Multifondos RAIS'!J137:M137)</f>
        <v>15859055.21501768</v>
      </c>
      <c r="E62" s="147">
        <f>SUM('Valor Multifondos RAIS'!N137:Q137)</f>
        <v>14228505.068311356</v>
      </c>
      <c r="F62" s="147">
        <f>SUM('Valor Multifondos RAIS'!R137:U137)</f>
        <v>11681014.178308854</v>
      </c>
      <c r="G62" s="147">
        <f>SUM('Valor Multifondos RAIS'!V137:Y137)+'Valor Multifondos RAIS'!AA137</f>
        <v>5206593.7723050676</v>
      </c>
      <c r="H62" s="481"/>
      <c r="I62" s="477"/>
      <c r="J62" s="477"/>
      <c r="K62" s="478"/>
      <c r="L62" s="227">
        <f>SUM('Valor Multifondos RAIS'!AD137:AG137)</f>
        <v>100450624.29839855</v>
      </c>
    </row>
    <row r="63" spans="1:13" x14ac:dyDescent="0.2">
      <c r="A63" s="219" t="s">
        <v>390</v>
      </c>
      <c r="B63" s="402">
        <f>SUM('Valor Multifondos RAIS'!B140:E140)</f>
        <v>28866382.529525854</v>
      </c>
      <c r="C63" s="147">
        <f>SUM('Valor Multifondos RAIS'!F140:I140)</f>
        <v>26344384.967955321</v>
      </c>
      <c r="D63" s="147">
        <f>SUM('Valor Multifondos RAIS'!J140:M140)</f>
        <v>16460395.316920945</v>
      </c>
      <c r="E63" s="147">
        <f>SUM('Valor Multifondos RAIS'!N140:Q140)</f>
        <v>14570814.227423862</v>
      </c>
      <c r="F63" s="147">
        <f>SUM('Valor Multifondos RAIS'!R140:U140)</f>
        <v>12160548.063943682</v>
      </c>
      <c r="G63" s="147">
        <f>SUM('Valor Multifondos RAIS'!V140:Y140)+'Valor Multifondos RAIS'!AA140</f>
        <v>5375620.8938315203</v>
      </c>
      <c r="H63" s="477"/>
      <c r="I63" s="481"/>
      <c r="J63" s="477"/>
      <c r="K63" s="478"/>
      <c r="L63" s="227">
        <f>SUM('Valor Multifondos RAIS'!AD140:AG140)</f>
        <v>103778145.99960122</v>
      </c>
    </row>
    <row r="64" spans="1:13" x14ac:dyDescent="0.2">
      <c r="A64" s="219" t="s">
        <v>422</v>
      </c>
      <c r="B64" s="402">
        <f>SUM('Valor Multifondos RAIS'!B143:E143)</f>
        <v>30564241.178640746</v>
      </c>
      <c r="C64" s="147">
        <f>SUM('Valor Multifondos RAIS'!F143:I143)</f>
        <v>28072317.917876508</v>
      </c>
      <c r="D64" s="147">
        <f>SUM('Valor Multifondos RAIS'!J143:M143)</f>
        <v>17506219.349418268</v>
      </c>
      <c r="E64" s="147">
        <f>SUM('Valor Multifondos RAIS'!N143:Q143)</f>
        <v>15472706.262340209</v>
      </c>
      <c r="F64" s="147">
        <f>SUM('Valor Multifondos RAIS'!R143:U143)</f>
        <v>13044754.188898228</v>
      </c>
      <c r="G64" s="147">
        <f>SUM('Valor Multifondos RAIS'!V143:Y143)+'Valor Multifondos RAIS'!AA143</f>
        <v>5689343.018645281</v>
      </c>
      <c r="H64" s="477"/>
      <c r="I64" s="481"/>
      <c r="J64" s="477"/>
      <c r="K64" s="478"/>
      <c r="L64" s="227">
        <f>SUM('Valor Multifondos RAIS'!AD143:AG143)</f>
        <v>110349581.91581923</v>
      </c>
    </row>
    <row r="65" spans="1:12" x14ac:dyDescent="0.2">
      <c r="A65" s="219" t="s">
        <v>431</v>
      </c>
      <c r="B65" s="402">
        <f>SUM('Valor Multifondos RAIS'!B146:E146)</f>
        <v>31114427.199166775</v>
      </c>
      <c r="C65" s="147">
        <f>SUM('Valor Multifondos RAIS'!F146:I146)</f>
        <v>28344825.351423897</v>
      </c>
      <c r="D65" s="147">
        <f>SUM('Valor Multifondos RAIS'!J146:M146)</f>
        <v>17792225.911307681</v>
      </c>
      <c r="E65" s="147">
        <f>SUM('Valor Multifondos RAIS'!N146:Q146)</f>
        <v>15666880.712976446</v>
      </c>
      <c r="F65" s="147">
        <f>SUM('Valor Multifondos RAIS'!R146:U146)</f>
        <v>12828368.367667155</v>
      </c>
      <c r="G65" s="147">
        <f>SUM('Valor Multifondos RAIS'!V146:Y146)+'Valor Multifondos RAIS'!AA146</f>
        <v>5773454.7195263384</v>
      </c>
      <c r="H65" s="477"/>
      <c r="I65" s="481"/>
      <c r="J65" s="477"/>
      <c r="K65" s="478"/>
      <c r="L65" s="227">
        <f>SUM('Valor Multifondos RAIS'!AD146:AG146)</f>
        <v>111520182.2620683</v>
      </c>
    </row>
    <row r="66" spans="1:12" x14ac:dyDescent="0.2">
      <c r="A66" s="219" t="s">
        <v>467</v>
      </c>
      <c r="B66" s="402">
        <f>SUM('Valor Multifondos RAIS'!B149:E149)</f>
        <v>33009075.259672947</v>
      </c>
      <c r="C66" s="147">
        <f>SUM('Valor Multifondos RAIS'!F149:I149)</f>
        <v>30150698.212506436</v>
      </c>
      <c r="D66" s="147">
        <f>SUM('Valor Multifondos RAIS'!J149:M149)</f>
        <v>18850692.186851773</v>
      </c>
      <c r="E66" s="147">
        <f>SUM('Valor Multifondos RAIS'!N149:Q149)</f>
        <v>16628894.823426094</v>
      </c>
      <c r="F66" s="147">
        <f>SUM('Valor Multifondos RAIS'!R149:U149)</f>
        <v>13564260.61949826</v>
      </c>
      <c r="G66" s="147">
        <f>SUM('Valor Multifondos RAIS'!V149:Y149)+'Valor Multifondos RAIS'!AA149</f>
        <v>6092024.9863984995</v>
      </c>
      <c r="H66" s="477"/>
      <c r="I66" s="481"/>
      <c r="J66" s="477"/>
      <c r="K66" s="478"/>
      <c r="L66" s="227">
        <f>SUM('Valor Multifondos RAIS'!AD149:AG149)</f>
        <v>118295646.08835402</v>
      </c>
    </row>
    <row r="67" spans="1:12" x14ac:dyDescent="0.2">
      <c r="A67" s="219" t="s">
        <v>475</v>
      </c>
      <c r="B67" s="402">
        <f>SUM('Valor Multifondos RAIS'!B152:E152)</f>
        <v>35132062.434086375</v>
      </c>
      <c r="C67" s="147">
        <f>SUM('Valor Multifondos RAIS'!F152:I152)</f>
        <v>32154114.133670244</v>
      </c>
      <c r="D67" s="147">
        <f>SUM('Valor Multifondos RAIS'!J152:M152)</f>
        <v>20162925.768526848</v>
      </c>
      <c r="E67" s="147">
        <f>SUM('Valor Multifondos RAIS'!N152:Q152)</f>
        <v>17709864.96827307</v>
      </c>
      <c r="F67" s="147">
        <f>SUM('Valor Multifondos RAIS'!R152:U152)</f>
        <v>14221374.840134252</v>
      </c>
      <c r="G67" s="147">
        <f>SUM('Valor Multifondos RAIS'!V152:Y152)+'Valor Multifondos RAIS'!AA152</f>
        <v>6527436.8825601311</v>
      </c>
      <c r="H67" s="477"/>
      <c r="I67" s="481"/>
      <c r="J67" s="477"/>
      <c r="K67" s="478"/>
      <c r="L67" s="227">
        <f>SUM('Valor Multifondos RAIS'!AD152:AG152)</f>
        <v>125907779.0272509</v>
      </c>
    </row>
    <row r="68" spans="1:12" x14ac:dyDescent="0.2">
      <c r="A68" s="219" t="s">
        <v>479</v>
      </c>
      <c r="B68" s="402">
        <f>SUM('Valor Multifondos RAIS'!B153:E153)</f>
        <v>36476443.912932649</v>
      </c>
      <c r="C68" s="147">
        <f>SUM('Valor Multifondos RAIS'!F153:I153)</f>
        <v>47998545.151325539</v>
      </c>
      <c r="D68" s="147">
        <f>SUM('Valor Multifondos RAIS'!J153:M153)</f>
        <v>20881587.135580581</v>
      </c>
      <c r="E68" s="147">
        <f>SUM('Valor Multifondos RAIS'!N153:Q153)</f>
        <v>18346334.344371431</v>
      </c>
      <c r="F68" s="477"/>
      <c r="G68" s="147">
        <f>SUM('Valor Multifondos RAIS'!V153:Y153)+'Valor Multifondos RAIS'!AA153</f>
        <v>6812040.8414473794</v>
      </c>
      <c r="H68" s="477"/>
      <c r="I68" s="481"/>
      <c r="J68" s="477"/>
      <c r="K68" s="478"/>
      <c r="L68" s="227">
        <f>SUM('Valor Multifondos RAIS'!AD153:AG153)</f>
        <v>130514951.38565759</v>
      </c>
    </row>
    <row r="69" spans="1:12" x14ac:dyDescent="0.2">
      <c r="A69" s="219" t="s">
        <v>484</v>
      </c>
      <c r="B69" s="402">
        <f>SUM('Valor Multifondos RAIS'!B154:E154)</f>
        <v>35093540.875361942</v>
      </c>
      <c r="C69" s="147">
        <f>SUM('Valor Multifondos RAIS'!F154:I154)</f>
        <v>45676893.879719831</v>
      </c>
      <c r="D69" s="147">
        <f>SUM('Valor Multifondos RAIS'!J154:M154)</f>
        <v>19800420.094497606</v>
      </c>
      <c r="E69" s="147">
        <f>SUM('Valor Multifondos RAIS'!N154:Q154)</f>
        <v>17573831.028643683</v>
      </c>
      <c r="F69" s="477"/>
      <c r="G69" s="147">
        <f>SUM('Valor Multifondos RAIS'!V154:Y154)+'Valor Multifondos RAIS'!AA154</f>
        <v>6488759.3312661927</v>
      </c>
      <c r="H69" s="477"/>
      <c r="I69" s="481"/>
      <c r="J69" s="477"/>
      <c r="K69" s="478"/>
      <c r="L69" s="227">
        <f>SUM('Valor Multifondos RAIS'!AD154:AG154)</f>
        <v>124633445.20948926</v>
      </c>
    </row>
    <row r="70" spans="1:12" x14ac:dyDescent="0.2">
      <c r="A70" s="219" t="s">
        <v>488</v>
      </c>
      <c r="B70" s="402">
        <f>SUM('Valor Multifondos RAIS'!B155:E155)</f>
        <v>36950675.674178481</v>
      </c>
      <c r="C70" s="147">
        <f>SUM('Valor Multifondos RAIS'!F155:I155)</f>
        <v>48128025.281983182</v>
      </c>
      <c r="D70" s="147">
        <f>SUM('Valor Multifondos RAIS'!J155:M155)</f>
        <v>20777142.45832653</v>
      </c>
      <c r="E70" s="147">
        <f>SUM('Valor Multifondos RAIS'!N155:Q155)</f>
        <v>18375681.403904967</v>
      </c>
      <c r="F70" s="477"/>
      <c r="G70" s="147">
        <f>SUM('Valor Multifondos RAIS'!V155:Y155)+'Valor Multifondos RAIS'!AA155</f>
        <v>6864426.4361942597</v>
      </c>
      <c r="H70" s="477"/>
      <c r="I70" s="481"/>
      <c r="J70" s="477"/>
      <c r="K70" s="478"/>
      <c r="L70" s="227">
        <f>SUM('Valor Multifondos RAIS'!AD155:AG155)</f>
        <v>131095951.25458741</v>
      </c>
    </row>
    <row r="71" spans="1:12" x14ac:dyDescent="0.2">
      <c r="A71" s="476" t="s">
        <v>492</v>
      </c>
      <c r="B71" s="402">
        <f>SUM('Valor Multifondos RAIS'!B156:E156)</f>
        <v>37336226.206281975</v>
      </c>
      <c r="C71" s="147">
        <f>SUM('Valor Multifondos RAIS'!F156:I156)</f>
        <v>48362541.097994365</v>
      </c>
      <c r="D71" s="147">
        <f>SUM('Valor Multifondos RAIS'!J156:M156)</f>
        <v>20716258.483004794</v>
      </c>
      <c r="E71" s="147">
        <f>SUM('Valor Multifondos RAIS'!N156:Q156)</f>
        <v>18541652.890710913</v>
      </c>
      <c r="F71" s="477"/>
      <c r="G71" s="147">
        <f>SUM('Valor Multifondos RAIS'!V156:Y156)+'Valor Multifondos RAIS'!AA156</f>
        <v>7152185.0024889596</v>
      </c>
      <c r="H71" s="477"/>
      <c r="I71" s="481"/>
      <c r="J71" s="477"/>
      <c r="K71" s="478"/>
      <c r="L71" s="227">
        <f>SUM('Valor Multifondos RAIS'!AD156:AG156)</f>
        <v>132108863.68048102</v>
      </c>
    </row>
    <row r="72" spans="1:12" x14ac:dyDescent="0.2">
      <c r="A72" s="476" t="s">
        <v>499</v>
      </c>
      <c r="B72" s="402">
        <f>SUM('Valor Multifondos RAIS'!B157:E157)</f>
        <v>61112569.293478236</v>
      </c>
      <c r="C72" s="147">
        <f>SUM('Valor Multifondos RAIS'!F157:I157)</f>
        <v>50720870.659658544</v>
      </c>
      <c r="D72" s="477"/>
      <c r="E72" s="147">
        <f>SUM('Valor Multifondos RAIS'!N157:Q157)</f>
        <v>19494683.784520172</v>
      </c>
      <c r="F72" s="477"/>
      <c r="G72" s="147">
        <f>SUM('Valor Multifondos RAIS'!V157:Y157)+'Valor Multifondos RAIS'!AA157</f>
        <v>7440481.0723762121</v>
      </c>
      <c r="H72" s="477"/>
      <c r="I72" s="481"/>
      <c r="J72" s="477"/>
      <c r="K72" s="478"/>
      <c r="L72" s="227">
        <f>SUM('Valor Multifondos RAIS'!AD157:AG157)</f>
        <v>138768604.81003317</v>
      </c>
    </row>
    <row r="73" spans="1:12" x14ac:dyDescent="0.2">
      <c r="A73" s="476" t="s">
        <v>503</v>
      </c>
      <c r="B73" s="402">
        <f>SUM('Valor Multifondos RAIS'!B158:E158)</f>
        <v>63436613.038520694</v>
      </c>
      <c r="C73" s="147">
        <f>SUM('Valor Multifondos RAIS'!F158:I158)</f>
        <v>52450204.281335257</v>
      </c>
      <c r="D73" s="477"/>
      <c r="E73" s="147">
        <f>SUM('Valor Multifondos RAIS'!N158:Q158)</f>
        <v>20112781.438906476</v>
      </c>
      <c r="F73" s="477"/>
      <c r="G73" s="147">
        <f>SUM('Valor Multifondos RAIS'!V158:Y158)+'Valor Multifondos RAIS'!AA158</f>
        <v>7780151.2684929809</v>
      </c>
      <c r="H73" s="477"/>
      <c r="I73" s="481"/>
      <c r="J73" s="477"/>
      <c r="K73" s="478"/>
      <c r="L73" s="227">
        <f>SUM('Valor Multifondos RAIS'!AD158:AG158)</f>
        <v>143779750.02725542</v>
      </c>
    </row>
    <row r="74" spans="1:12" x14ac:dyDescent="0.2">
      <c r="A74" s="476" t="s">
        <v>507</v>
      </c>
      <c r="B74" s="402">
        <f>SUM('Valor Multifondos RAIS'!B159:E159)</f>
        <v>64035226.090801075</v>
      </c>
      <c r="C74" s="147">
        <f>SUM('Valor Multifondos RAIS'!F159:I159)</f>
        <v>52704519.567775741</v>
      </c>
      <c r="D74" s="477"/>
      <c r="E74" s="147">
        <f>SUM('Valor Multifondos RAIS'!N159:Q159)</f>
        <v>20229103.450718503</v>
      </c>
      <c r="F74" s="477"/>
      <c r="G74" s="147">
        <f>SUM('Valor Multifondos RAIS'!V159:Y159)+'Valor Multifondos RAIS'!AA159</f>
        <v>7838547.9054184398</v>
      </c>
      <c r="H74" s="477"/>
      <c r="I74" s="481"/>
      <c r="J74" s="477"/>
      <c r="K74" s="478"/>
      <c r="L74" s="227">
        <f>SUM('Valor Multifondos RAIS'!AD159:AG159)</f>
        <v>144807397.01471376</v>
      </c>
    </row>
    <row r="75" spans="1:12" x14ac:dyDescent="0.2">
      <c r="A75" s="476" t="s">
        <v>516</v>
      </c>
      <c r="B75" s="402">
        <f>SUM('Valor Multifondos RAIS'!B160:E160)</f>
        <v>66127785.204413131</v>
      </c>
      <c r="C75" s="147">
        <f>SUM('Valor Multifondos RAIS'!F160:I160)</f>
        <v>54363348.623265594</v>
      </c>
      <c r="D75" s="477"/>
      <c r="E75" s="147">
        <f>SUM('Valor Multifondos RAIS'!N160:Q160)</f>
        <v>20794217.445327304</v>
      </c>
      <c r="F75" s="477"/>
      <c r="G75" s="147">
        <f>SUM('Valor Multifondos RAIS'!V160:Y160)+'Valor Multifondos RAIS'!AA160</f>
        <v>8063411.1163269896</v>
      </c>
      <c r="H75" s="477"/>
      <c r="I75" s="481"/>
      <c r="J75" s="477"/>
      <c r="K75" s="478"/>
      <c r="L75" s="227">
        <f>SUM('Valor Multifondos RAIS'!AD160:AG160)</f>
        <v>149348762.38933304</v>
      </c>
    </row>
    <row r="76" spans="1:12" x14ac:dyDescent="0.2">
      <c r="A76" s="476" t="s">
        <v>518</v>
      </c>
      <c r="B76" s="402">
        <f>SUM('Valor Multifondos RAIS'!B161:E161)</f>
        <v>65528133.205889925</v>
      </c>
      <c r="C76" s="147">
        <f>SUM('Valor Multifondos RAIS'!F161:I161)</f>
        <v>53686413.833774231</v>
      </c>
      <c r="D76" s="477"/>
      <c r="E76" s="147">
        <f>SUM('Valor Multifondos RAIS'!N161:Q161)</f>
        <v>20596208.100164626</v>
      </c>
      <c r="F76" s="477"/>
      <c r="G76" s="147">
        <f>SUM('Valor Multifondos RAIS'!V161:Y161)+'Valor Multifondos RAIS'!AA161</f>
        <v>7983254.8388067912</v>
      </c>
      <c r="H76" s="477"/>
      <c r="I76" s="481"/>
      <c r="J76" s="477"/>
      <c r="K76" s="478"/>
      <c r="L76" s="227">
        <f>SUM('Valor Multifondos RAIS'!AD161:AG161)</f>
        <v>147794009.97863558</v>
      </c>
    </row>
    <row r="77" spans="1:12" x14ac:dyDescent="0.2">
      <c r="A77" s="476" t="s">
        <v>519</v>
      </c>
      <c r="B77" s="402">
        <f>SUM('Valor Multifondos RAIS'!B162:E162)</f>
        <v>67140447.846059129</v>
      </c>
      <c r="C77" s="147">
        <f>SUM('Valor Multifondos RAIS'!F162:I162)</f>
        <v>55030923.609896451</v>
      </c>
      <c r="D77" s="477"/>
      <c r="E77" s="147">
        <f>SUM('Valor Multifondos RAIS'!N162:Q162)</f>
        <v>21188862.220377475</v>
      </c>
      <c r="F77" s="477"/>
      <c r="G77" s="147">
        <f>SUM('Valor Multifondos RAIS'!V162:Y162)+'Valor Multifondos RAIS'!AA162</f>
        <v>8239886.1793169081</v>
      </c>
      <c r="H77" s="477"/>
      <c r="I77" s="481"/>
      <c r="J77" s="477"/>
      <c r="K77" s="478"/>
      <c r="L77" s="227">
        <f>SUM('Valor Multifondos RAIS'!AD162:AG162)</f>
        <v>151600119.85564998</v>
      </c>
    </row>
    <row r="78" spans="1:12" x14ac:dyDescent="0.2">
      <c r="A78" s="476" t="s">
        <v>530</v>
      </c>
      <c r="B78" s="402">
        <f>SUM('Valor Multifondos RAIS'!B163:E163)</f>
        <v>68274244.093024492</v>
      </c>
      <c r="C78" s="147">
        <f>SUM('Valor Multifondos RAIS'!F163:I163)</f>
        <v>56152982.642295979</v>
      </c>
      <c r="D78" s="477"/>
      <c r="E78" s="147">
        <f>SUM('Valor Multifondos RAIS'!N163:Q163)</f>
        <v>21516280.241941649</v>
      </c>
      <c r="F78" s="477"/>
      <c r="G78" s="147">
        <f>SUM('Valor Multifondos RAIS'!V163:Y163)+'Valor Multifondos RAIS'!AA163</f>
        <v>8377409.1594441012</v>
      </c>
      <c r="H78" s="477"/>
      <c r="I78" s="481"/>
      <c r="J78" s="477"/>
      <c r="K78" s="478"/>
      <c r="L78" s="227">
        <f>SUM('Valor Multifondos RAIS'!AD163:AG163)</f>
        <v>154320916.1367062</v>
      </c>
    </row>
    <row r="79" spans="1:12" x14ac:dyDescent="0.2">
      <c r="A79" s="401" t="s">
        <v>546</v>
      </c>
      <c r="B79" s="402">
        <f>SUM('Valor Multifondos RAIS'!B164:E164)</f>
        <v>68340490.388590217</v>
      </c>
      <c r="C79" s="147">
        <f>SUM('Valor Multifondos RAIS'!F164:I164)</f>
        <v>56281789.971355364</v>
      </c>
      <c r="D79" s="477"/>
      <c r="E79" s="147">
        <f>SUM('Valor Multifondos RAIS'!N164:Q164)</f>
        <v>21608589.265397985</v>
      </c>
      <c r="F79" s="477"/>
      <c r="G79" s="147">
        <f>SUM('Valor Multifondos RAIS'!V164:Y164)+'Valor Multifondos RAIS'!AA164</f>
        <v>8380142.3210173678</v>
      </c>
      <c r="H79" s="477"/>
      <c r="I79" s="481"/>
      <c r="J79" s="477"/>
      <c r="K79" s="478"/>
      <c r="L79" s="227">
        <f>SUM('Valor Multifondos RAIS'!AD164:AG164)</f>
        <v>154611011.94636092</v>
      </c>
    </row>
    <row r="80" spans="1:12" x14ac:dyDescent="0.2">
      <c r="A80" s="401" t="s">
        <v>549</v>
      </c>
      <c r="B80" s="402">
        <f>SUM('Valor Multifondos RAIS'!B165:E165)</f>
        <v>69773966.033193097</v>
      </c>
      <c r="C80" s="147">
        <f>SUM('Valor Multifondos RAIS'!F165:I165)</f>
        <v>57218746.152114585</v>
      </c>
      <c r="D80" s="477"/>
      <c r="E80" s="147">
        <f>SUM('Valor Multifondos RAIS'!N165:Q165)</f>
        <v>21981275.150183089</v>
      </c>
      <c r="F80" s="477"/>
      <c r="G80" s="147">
        <f>SUM('Valor Multifondos RAIS'!V165:Y165)+'Valor Multifondos RAIS'!AA165</f>
        <v>8580188.3193989899</v>
      </c>
      <c r="H80" s="477"/>
      <c r="I80" s="481"/>
      <c r="J80" s="477"/>
      <c r="K80" s="478"/>
      <c r="L80" s="227">
        <f>SUM('Valor Multifondos RAIS'!AD165:AG165)</f>
        <v>157554175.65488976</v>
      </c>
    </row>
    <row r="81" spans="1:12" x14ac:dyDescent="0.2">
      <c r="A81" s="401" t="s">
        <v>551</v>
      </c>
      <c r="B81" s="402">
        <f>SUM('Valor Multifondos RAIS'!B166:E166)</f>
        <v>70116579.042376965</v>
      </c>
      <c r="C81" s="147">
        <f>SUM('Valor Multifondos RAIS'!F166:I166)</f>
        <v>57324464.4082506</v>
      </c>
      <c r="D81" s="477"/>
      <c r="E81" s="147">
        <f>SUM('Valor Multifondos RAIS'!N166:Q166)</f>
        <v>21905707.128493626</v>
      </c>
      <c r="F81" s="477"/>
      <c r="G81" s="147">
        <f>SUM('Valor Multifondos RAIS'!V166:Y166)+'Valor Multifondos RAIS'!AA166</f>
        <v>8645338.0236699395</v>
      </c>
      <c r="H81" s="477"/>
      <c r="I81" s="481"/>
      <c r="J81" s="477"/>
      <c r="K81" s="478"/>
      <c r="L81" s="227">
        <f>SUM('Valor Multifondos RAIS'!AD166:AG166)</f>
        <v>157992088.60279113</v>
      </c>
    </row>
    <row r="82" spans="1:12" x14ac:dyDescent="0.2">
      <c r="A82" s="401" t="s">
        <v>565</v>
      </c>
      <c r="B82" s="402">
        <f>SUM('Valor Multifondos RAIS'!B167:E167)</f>
        <v>71064358.843996197</v>
      </c>
      <c r="C82" s="147">
        <f>SUM('Valor Multifondos RAIS'!F167:I167)</f>
        <v>57995482.430483088</v>
      </c>
      <c r="D82" s="477"/>
      <c r="E82" s="147">
        <f>SUM('Valor Multifondos RAIS'!N167:Q167)</f>
        <v>22184911.419361997</v>
      </c>
      <c r="F82" s="477"/>
      <c r="G82" s="147">
        <f>SUM('Valor Multifondos RAIS'!V167:Y167)+'Valor Multifondos RAIS'!AA167</f>
        <v>8772460.0284912027</v>
      </c>
      <c r="H82" s="477"/>
      <c r="I82" s="481"/>
      <c r="J82" s="477"/>
      <c r="K82" s="478"/>
      <c r="L82" s="227">
        <f>SUM('Valor Multifondos RAIS'!AD167:AG167)</f>
        <v>160017212.72233248</v>
      </c>
    </row>
    <row r="83" spans="1:12" x14ac:dyDescent="0.2">
      <c r="A83" s="401" t="s">
        <v>564</v>
      </c>
      <c r="B83" s="402">
        <f>SUM('Valor Multifondos RAIS'!B168:E168)</f>
        <v>71021275.59766458</v>
      </c>
      <c r="C83" s="147">
        <f>SUM('Valor Multifondos RAIS'!F168:I168)</f>
        <v>58112875.066318482</v>
      </c>
      <c r="D83" s="477"/>
      <c r="E83" s="147">
        <f>SUM('Valor Multifondos RAIS'!N168:Q168)</f>
        <v>22225203.927017793</v>
      </c>
      <c r="F83" s="477"/>
      <c r="G83" s="147">
        <f>SUM('Valor Multifondos RAIS'!V168:Y168)+'Valor Multifondos RAIS'!AA168</f>
        <v>8796078.6039028522</v>
      </c>
      <c r="H83" s="477"/>
      <c r="I83" s="481"/>
      <c r="J83" s="477"/>
      <c r="K83" s="478"/>
      <c r="L83" s="227">
        <f>SUM('Valor Multifondos RAIS'!AD168:AG168)</f>
        <v>160155433.19490367</v>
      </c>
    </row>
    <row r="84" spans="1:12" x14ac:dyDescent="0.2">
      <c r="A84" s="401" t="s">
        <v>568</v>
      </c>
      <c r="B84" s="402">
        <f>SUM('Valor Multifondos RAIS'!B169:E169)</f>
        <v>70933788.24068664</v>
      </c>
      <c r="C84" s="147">
        <f>SUM('Valor Multifondos RAIS'!F169:I169)</f>
        <v>58186455.33999753</v>
      </c>
      <c r="D84" s="477"/>
      <c r="E84" s="147">
        <f>SUM('Valor Multifondos RAIS'!N169:Q169)</f>
        <v>22190919.944033958</v>
      </c>
      <c r="F84" s="477"/>
      <c r="G84" s="147">
        <f>SUM('Valor Multifondos RAIS'!V169:Y169)+'Valor Multifondos RAIS'!AA169</f>
        <v>8873183.9041630197</v>
      </c>
      <c r="H84" s="477"/>
      <c r="I84" s="481"/>
      <c r="J84" s="477"/>
      <c r="K84" s="478"/>
      <c r="L84" s="227">
        <f>SUM('Valor Multifondos RAIS'!AD169:AG169)</f>
        <v>160184347.4288812</v>
      </c>
    </row>
    <row r="85" spans="1:12" x14ac:dyDescent="0.2">
      <c r="A85" s="401" t="s">
        <v>569</v>
      </c>
      <c r="B85" s="402">
        <f>SUM('Valor Multifondos RAIS'!B170:E170)</f>
        <v>73082368.765617356</v>
      </c>
      <c r="C85" s="147">
        <f>SUM('Valor Multifondos RAIS'!F170:I170)</f>
        <v>60071921.284647293</v>
      </c>
      <c r="D85" s="477"/>
      <c r="E85" s="147">
        <f>SUM('Valor Multifondos RAIS'!N170:Q170)</f>
        <v>22913332.198230062</v>
      </c>
      <c r="F85" s="477"/>
      <c r="G85" s="147">
        <f>SUM('Valor Multifondos RAIS'!V170:Y170)+'Valor Multifondos RAIS'!AA170</f>
        <v>9225131.9013508502</v>
      </c>
      <c r="H85" s="477"/>
      <c r="I85" s="481"/>
      <c r="J85" s="477"/>
      <c r="K85" s="478"/>
      <c r="L85" s="227">
        <f>SUM('Valor Multifondos RAIS'!AD170:AG170)</f>
        <v>165292754.1498456</v>
      </c>
    </row>
    <row r="86" spans="1:12" x14ac:dyDescent="0.2">
      <c r="A86" s="401" t="s">
        <v>576</v>
      </c>
      <c r="B86" s="402">
        <f>SUM('Valor Multifondos RAIS'!B171:E171)</f>
        <v>71863033.067377836</v>
      </c>
      <c r="C86" s="147">
        <f>SUM('Valor Multifondos RAIS'!F171:I171)</f>
        <v>59132373.082012288</v>
      </c>
      <c r="D86" s="477"/>
      <c r="E86" s="147">
        <f>SUM('Valor Multifondos RAIS'!N171:Q171)</f>
        <v>22509157.168421809</v>
      </c>
      <c r="F86" s="477"/>
      <c r="G86" s="147">
        <f>SUM('Valor Multifondos RAIS'!V171:Y171)+'Valor Multifondos RAIS'!AA171</f>
        <v>9167010.0284414589</v>
      </c>
      <c r="H86" s="477"/>
      <c r="I86" s="481"/>
      <c r="J86" s="477"/>
      <c r="K86" s="478"/>
      <c r="L86" s="227">
        <f>SUM('Valor Multifondos RAIS'!AD171:AG171)</f>
        <v>162671573.34625342</v>
      </c>
    </row>
    <row r="87" spans="1:12" x14ac:dyDescent="0.2">
      <c r="A87" s="401" t="s">
        <v>577</v>
      </c>
      <c r="B87" s="402">
        <f>SUM('Valor Multifondos RAIS'!B172:E172)</f>
        <v>70834060.693403229</v>
      </c>
      <c r="C87" s="147">
        <f>SUM('Valor Multifondos RAIS'!F172:I172)</f>
        <v>58412702.935228653</v>
      </c>
      <c r="D87" s="477"/>
      <c r="E87" s="147">
        <f>SUM('Valor Multifondos RAIS'!N172:Q172)</f>
        <v>22265807.107220046</v>
      </c>
      <c r="F87" s="477"/>
      <c r="G87" s="147">
        <f>SUM('Valor Multifondos RAIS'!V172:Y172)+'Valor Multifondos RAIS'!AA172</f>
        <v>9092907.6116836425</v>
      </c>
      <c r="H87" s="477"/>
      <c r="I87" s="481"/>
      <c r="J87" s="477"/>
      <c r="K87" s="478"/>
      <c r="L87" s="227">
        <f>SUM('Valor Multifondos RAIS'!AD172:AG172)</f>
        <v>160605478.34753558</v>
      </c>
    </row>
    <row r="88" spans="1:12" x14ac:dyDescent="0.2">
      <c r="A88" s="401" t="s">
        <v>575</v>
      </c>
      <c r="B88" s="402">
        <f>SUM('Valor Multifondos RAIS'!B173:E173)</f>
        <v>72541873.953814521</v>
      </c>
      <c r="C88" s="147">
        <f>SUM('Valor Multifondos RAIS'!F173:I173)</f>
        <v>60117330.672626257</v>
      </c>
      <c r="D88" s="477"/>
      <c r="E88" s="147">
        <f>SUM('Valor Multifondos RAIS'!N173:Q173)</f>
        <v>22753832.866213813</v>
      </c>
      <c r="F88" s="477"/>
      <c r="G88" s="147">
        <f>SUM('Valor Multifondos RAIS'!V173:Y173)+'Valor Multifondos RAIS'!AA173</f>
        <v>9374321.6864972487</v>
      </c>
      <c r="H88" s="477"/>
      <c r="I88" s="481"/>
      <c r="J88" s="477"/>
      <c r="K88" s="478"/>
      <c r="L88" s="227">
        <f>SUM('Valor Multifondos RAIS'!AD173:AG173)</f>
        <v>164787359.17915186</v>
      </c>
    </row>
    <row r="89" spans="1:12" x14ac:dyDescent="0.2">
      <c r="A89" s="401" t="s">
        <v>578</v>
      </c>
      <c r="B89" s="402">
        <f>SUM('Valor Multifondos RAIS'!B174:E174)</f>
        <v>72823346.42061466</v>
      </c>
      <c r="C89" s="147">
        <f>SUM('Valor Multifondos RAIS'!F174:I174)</f>
        <v>60264817.527420983</v>
      </c>
      <c r="D89" s="477"/>
      <c r="E89" s="147">
        <f>SUM('Valor Multifondos RAIS'!N174:Q174)</f>
        <v>22780427.659238327</v>
      </c>
      <c r="F89" s="477"/>
      <c r="G89" s="147">
        <f>SUM('Valor Multifondos RAIS'!V174:Y174)+'Valor Multifondos RAIS'!AA174</f>
        <v>9387494.009159429</v>
      </c>
      <c r="H89" s="477"/>
      <c r="I89" s="481"/>
      <c r="J89" s="477"/>
      <c r="K89" s="478"/>
      <c r="L89" s="227">
        <f>SUM('Valor Multifondos RAIS'!AD174:AG174)</f>
        <v>165256085.61643338</v>
      </c>
    </row>
    <row r="90" spans="1:12" x14ac:dyDescent="0.2">
      <c r="A90" s="401" t="s">
        <v>601</v>
      </c>
      <c r="B90" s="402">
        <f>SUM('Valor Multifondos RAIS'!B175:E175)</f>
        <v>73731604.425298482</v>
      </c>
      <c r="C90" s="147">
        <f>SUM('Valor Multifondos RAIS'!F175:I175)</f>
        <v>60699925.691008113</v>
      </c>
      <c r="D90" s="477"/>
      <c r="E90" s="147">
        <f>SUM('Valor Multifondos RAIS'!N175:Q175)</f>
        <v>22905045.759518143</v>
      </c>
      <c r="F90" s="477"/>
      <c r="G90" s="147">
        <f>SUM('Valor Multifondos RAIS'!V175:Y175)+'Valor Multifondos RAIS'!AA175</f>
        <v>9459568.076488588</v>
      </c>
      <c r="H90" s="477"/>
      <c r="I90" s="481"/>
      <c r="J90" s="477"/>
      <c r="K90" s="478"/>
      <c r="L90" s="227">
        <f>SUM('Valor Multifondos RAIS'!AD175:AG175)</f>
        <v>166796143.9523133</v>
      </c>
    </row>
    <row r="91" spans="1:12" x14ac:dyDescent="0.2">
      <c r="A91" s="401" t="s">
        <v>607</v>
      </c>
      <c r="B91" s="402">
        <f>SUM('Valor Multifondos RAIS'!B176:E176)</f>
        <v>73828699.129741356</v>
      </c>
      <c r="C91" s="147">
        <f>SUM('Valor Multifondos RAIS'!F176:I176)</f>
        <v>60468726.97793559</v>
      </c>
      <c r="D91" s="477"/>
      <c r="E91" s="147">
        <f>SUM('Valor Multifondos RAIS'!N176:Q176)</f>
        <v>22909193.28514139</v>
      </c>
      <c r="F91" s="477"/>
      <c r="G91" s="147">
        <f>SUM('Valor Multifondos RAIS'!V176:Y176)+'Valor Multifondos RAIS'!AA176</f>
        <v>9455417.8510716669</v>
      </c>
      <c r="H91" s="477"/>
      <c r="I91" s="481"/>
      <c r="J91" s="477"/>
      <c r="K91" s="478"/>
      <c r="L91" s="227">
        <f>SUM('Valor Multifondos RAIS'!AD176:AG176)</f>
        <v>166662037.24389002</v>
      </c>
    </row>
    <row r="92" spans="1:12" x14ac:dyDescent="0.2">
      <c r="A92" s="401" t="s">
        <v>608</v>
      </c>
      <c r="B92" s="402">
        <f>SUM('Valor Multifondos RAIS'!B177:E177)</f>
        <v>74590776.192844957</v>
      </c>
      <c r="C92" s="147">
        <f>SUM('Valor Multifondos RAIS'!F177:I177)</f>
        <v>60957006.95556321</v>
      </c>
      <c r="D92" s="477"/>
      <c r="E92" s="147">
        <f>SUM('Valor Multifondos RAIS'!N177:Q177)</f>
        <v>23011891.368685242</v>
      </c>
      <c r="F92" s="477"/>
      <c r="G92" s="147">
        <f>SUM('Valor Multifondos RAIS'!V177:Y177)+'Valor Multifondos RAIS'!AA177</f>
        <v>9581609.5241788011</v>
      </c>
      <c r="H92" s="477"/>
      <c r="I92" s="481"/>
      <c r="J92" s="477"/>
      <c r="K92" s="478"/>
      <c r="L92" s="227">
        <f>SUM('Valor Multifondos RAIS'!AD177:AG177)</f>
        <v>168141284.04127219</v>
      </c>
    </row>
    <row r="93" spans="1:12" x14ac:dyDescent="0.2">
      <c r="A93" s="401" t="s">
        <v>609</v>
      </c>
      <c r="B93" s="402">
        <f>SUM('Valor Multifondos RAIS'!B178:E178)</f>
        <v>76668019.911233261</v>
      </c>
      <c r="C93" s="147">
        <f>SUM('Valor Multifondos RAIS'!F178:I178)</f>
        <v>62653679.220538631</v>
      </c>
      <c r="D93" s="477"/>
      <c r="E93" s="147">
        <f>SUM('Valor Multifondos RAIS'!N178:Q178)</f>
        <v>23683853.585827544</v>
      </c>
      <c r="F93" s="477"/>
      <c r="G93" s="147">
        <f>SUM('Valor Multifondos RAIS'!V178:Y178)+'Valor Multifondos RAIS'!AA178</f>
        <v>9909374.0974942502</v>
      </c>
      <c r="H93" s="477"/>
      <c r="I93" s="481"/>
      <c r="J93" s="477"/>
      <c r="K93" s="478"/>
      <c r="L93" s="227">
        <f>SUM('Valor Multifondos RAIS'!AD178:AG178)</f>
        <v>172914926.8150937</v>
      </c>
    </row>
    <row r="94" spans="1:12" x14ac:dyDescent="0.2">
      <c r="A94" s="401" t="s">
        <v>610</v>
      </c>
      <c r="B94" s="402">
        <f>SUM('Valor Multifondos RAIS'!B179:E179)</f>
        <v>76668019.911233261</v>
      </c>
      <c r="C94" s="147">
        <f>SUM('Valor Multifondos RAIS'!F179:I179)</f>
        <v>62653679.220538631</v>
      </c>
      <c r="D94" s="477"/>
      <c r="E94" s="147">
        <f>SUM('Valor Multifondos RAIS'!N179:Q179)</f>
        <v>23683853.585827544</v>
      </c>
      <c r="F94" s="477"/>
      <c r="G94" s="147">
        <f>SUM('Valor Multifondos RAIS'!V179:Y179)+'Valor Multifondos RAIS'!AA179</f>
        <v>9909374.0974942502</v>
      </c>
      <c r="H94" s="477"/>
      <c r="I94" s="481"/>
      <c r="J94" s="477"/>
      <c r="K94" s="478"/>
      <c r="L94" s="227">
        <f>SUM('Valor Multifondos RAIS'!AD179:AG179)</f>
        <v>172914926.8150937</v>
      </c>
    </row>
    <row r="95" spans="1:12" x14ac:dyDescent="0.2">
      <c r="A95" s="401" t="s">
        <v>611</v>
      </c>
      <c r="B95" s="402">
        <f>SUM('Valor Multifondos RAIS'!B180:E180)</f>
        <v>76861048.059581488</v>
      </c>
      <c r="C95" s="147">
        <f>SUM('Valor Multifondos RAIS'!F180:I180)</f>
        <v>62980933.520216726</v>
      </c>
      <c r="D95" s="477"/>
      <c r="E95" s="147">
        <f>SUM('Valor Multifondos RAIS'!N180:Q180)</f>
        <v>23761396.455270916</v>
      </c>
      <c r="F95" s="477"/>
      <c r="G95" s="147">
        <f>SUM('Valor Multifondos RAIS'!V180:Y180)+'Valor Multifondos RAIS'!AA180</f>
        <v>9941346.3884730823</v>
      </c>
      <c r="H95" s="477"/>
      <c r="I95" s="481"/>
      <c r="J95" s="477"/>
      <c r="K95" s="478"/>
      <c r="L95" s="227">
        <f>SUM('Valor Multifondos RAIS'!AD180:AG180)</f>
        <v>173544724.42354223</v>
      </c>
    </row>
    <row r="96" spans="1:12" x14ac:dyDescent="0.2">
      <c r="A96" s="401" t="s">
        <v>614</v>
      </c>
      <c r="B96" s="402">
        <f>SUM('Valor Multifondos RAIS'!B181:E181)</f>
        <v>78167727.920220003</v>
      </c>
      <c r="C96" s="147">
        <f>SUM('Valor Multifondos RAIS'!F181:I181)</f>
        <v>64168585.886593238</v>
      </c>
      <c r="D96" s="477"/>
      <c r="E96" s="147">
        <f>SUM('Valor Multifondos RAIS'!N181:Q181)</f>
        <v>24195983.092974279</v>
      </c>
      <c r="F96" s="477"/>
      <c r="G96" s="147">
        <f>SUM('Valor Multifondos RAIS'!V181:Y181)+'Valor Multifondos RAIS'!AA181</f>
        <v>10216217.671251727</v>
      </c>
      <c r="H96" s="477"/>
      <c r="I96" s="481"/>
      <c r="J96" s="477"/>
      <c r="K96" s="478"/>
      <c r="L96" s="227">
        <f>SUM('Valor Multifondos RAIS'!AD181:AG181)</f>
        <v>176748514.57103923</v>
      </c>
    </row>
    <row r="97" spans="1:12" x14ac:dyDescent="0.2">
      <c r="A97" s="401" t="s">
        <v>615</v>
      </c>
      <c r="B97" s="402">
        <f>SUM('Valor Multifondos RAIS'!B182:E182)</f>
        <v>80499907.811029494</v>
      </c>
      <c r="C97" s="147">
        <f>SUM('Valor Multifondos RAIS'!F182:I182)</f>
        <v>66064912.7880558</v>
      </c>
      <c r="D97" s="477"/>
      <c r="E97" s="147">
        <f>SUM('Valor Multifondos RAIS'!N182:Q182)</f>
        <v>24939949.559168924</v>
      </c>
      <c r="F97" s="477"/>
      <c r="G97" s="147">
        <f>SUM('Valor Multifondos RAIS'!V182:Y182)+'Valor Multifondos RAIS'!AA182</f>
        <v>10518660.625292335</v>
      </c>
      <c r="H97" s="477"/>
      <c r="I97" s="481"/>
      <c r="J97" s="477"/>
      <c r="K97" s="478"/>
      <c r="L97" s="227">
        <f>SUM('Valor Multifondos RAIS'!AD182:AG182)</f>
        <v>182023430.78354657</v>
      </c>
    </row>
    <row r="98" spans="1:12" x14ac:dyDescent="0.2">
      <c r="A98" s="401" t="s">
        <v>616</v>
      </c>
      <c r="B98" s="402">
        <f>SUM('Valor Multifondos RAIS'!B183:E183)</f>
        <v>81257028.664157733</v>
      </c>
      <c r="C98" s="147">
        <f>SUM('Valor Multifondos RAIS'!F183:I183)</f>
        <v>66580163.018821336</v>
      </c>
      <c r="D98" s="477"/>
      <c r="E98" s="147">
        <f>SUM('Valor Multifondos RAIS'!N183:Q183)</f>
        <v>25191756.679185346</v>
      </c>
      <c r="F98" s="477"/>
      <c r="G98" s="147">
        <f>SUM('Valor Multifondos RAIS'!V183:Y183)+'Valor Multifondos RAIS'!AA183</f>
        <v>10656688.510027969</v>
      </c>
      <c r="H98" s="477"/>
      <c r="I98" s="481"/>
      <c r="J98" s="477"/>
      <c r="K98" s="478"/>
      <c r="L98" s="227">
        <f>SUM('Valor Multifondos RAIS'!AD183:AG183)</f>
        <v>183685636.87219235</v>
      </c>
    </row>
    <row r="99" spans="1:12" x14ac:dyDescent="0.2">
      <c r="A99" s="401" t="s">
        <v>617</v>
      </c>
      <c r="B99" s="402">
        <f>SUM('Valor Multifondos RAIS'!B184:E184)</f>
        <v>81554509.035631895</v>
      </c>
      <c r="C99" s="147">
        <f>SUM('Valor Multifondos RAIS'!F184:I184)</f>
        <v>66890532.271494061</v>
      </c>
      <c r="D99" s="477"/>
      <c r="E99" s="147">
        <f>SUM('Valor Multifondos RAIS'!N184:Q184)</f>
        <v>25319157.010590784</v>
      </c>
      <c r="F99" s="477"/>
      <c r="G99" s="147">
        <f>SUM('Valor Multifondos RAIS'!V184:Y184)+'Valor Multifondos RAIS'!AA184</f>
        <v>10696062.342207022</v>
      </c>
      <c r="H99" s="477"/>
      <c r="I99" s="481"/>
      <c r="J99" s="477"/>
      <c r="K99" s="478"/>
      <c r="L99" s="227">
        <f>SUM('Valor Multifondos RAIS'!AD184:AG184)</f>
        <v>184460260.65992376</v>
      </c>
    </row>
    <row r="100" spans="1:12" x14ac:dyDescent="0.2">
      <c r="A100" s="401" t="s">
        <v>618</v>
      </c>
      <c r="B100" s="402">
        <f>SUM('Valor Multifondos RAIS'!B185:E185)</f>
        <v>83359241.996626511</v>
      </c>
      <c r="C100" s="147">
        <f>SUM('Valor Multifondos RAIS'!F185:I185)</f>
        <v>68135857.518943667</v>
      </c>
      <c r="D100" s="477"/>
      <c r="E100" s="147">
        <f>SUM('Valor Multifondos RAIS'!N185:Q185)</f>
        <v>25817656.525724571</v>
      </c>
      <c r="F100" s="477"/>
      <c r="G100" s="147">
        <f>SUM('Valor Multifondos RAIS'!V185:Y185)+'Valor Multifondos RAIS'!AA185</f>
        <v>10941716.635281084</v>
      </c>
      <c r="H100" s="477"/>
      <c r="I100" s="481"/>
      <c r="J100" s="477"/>
      <c r="K100" s="478"/>
      <c r="L100" s="227">
        <f>SUM('Valor Multifondos RAIS'!AD185:AG185)</f>
        <v>188254472.67657581</v>
      </c>
    </row>
    <row r="101" spans="1:12" x14ac:dyDescent="0.2">
      <c r="A101" s="401" t="s">
        <v>619</v>
      </c>
      <c r="B101" s="402">
        <f>SUM('Valor Multifondos RAIS'!B186:E186)</f>
        <v>82997808.94851844</v>
      </c>
      <c r="C101" s="147">
        <f>SUM('Valor Multifondos RAIS'!F186:I186)</f>
        <v>67810124.382766455</v>
      </c>
      <c r="D101" s="477"/>
      <c r="E101" s="147">
        <f>SUM('Valor Multifondos RAIS'!N186:Q186)</f>
        <v>25701841.388419464</v>
      </c>
      <c r="F101" s="477"/>
      <c r="G101" s="147">
        <f>SUM('Valor Multifondos RAIS'!V186:Y186)+'Valor Multifondos RAIS'!AA186</f>
        <v>10981886.300151329</v>
      </c>
      <c r="H101" s="477"/>
      <c r="I101" s="481"/>
      <c r="J101" s="477"/>
      <c r="K101" s="478"/>
      <c r="L101" s="227">
        <f>SUM('Valor Multifondos RAIS'!AD186:AG186)</f>
        <v>187491661.01985568</v>
      </c>
    </row>
    <row r="102" spans="1:12" x14ac:dyDescent="0.2">
      <c r="A102" s="401" t="s">
        <v>620</v>
      </c>
      <c r="B102" s="402">
        <f>SUM('Valor Multifondos RAIS'!B187:E187)</f>
        <v>84359929.22437571</v>
      </c>
      <c r="C102" s="147">
        <f>SUM('Valor Multifondos RAIS'!F187:I187)</f>
        <v>69036804.602694675</v>
      </c>
      <c r="D102" s="477"/>
      <c r="E102" s="147">
        <f>SUM('Valor Multifondos RAIS'!N187:Q187)</f>
        <v>26162069.590387523</v>
      </c>
      <c r="F102" s="477"/>
      <c r="G102" s="147">
        <f>SUM('Valor Multifondos RAIS'!V187:Y187)+'Valor Multifondos RAIS'!AA187</f>
        <v>11169707.854067443</v>
      </c>
      <c r="H102" s="477"/>
      <c r="I102" s="481"/>
      <c r="J102" s="477"/>
      <c r="K102" s="478"/>
      <c r="L102" s="227">
        <f>SUM('Valor Multifondos RAIS'!AD187:AG187)</f>
        <v>190728511.27152538</v>
      </c>
    </row>
    <row r="103" spans="1:12" x14ac:dyDescent="0.2">
      <c r="A103" s="401" t="s">
        <v>624</v>
      </c>
      <c r="B103" s="402">
        <f>SUM('Valor Multifondos RAIS'!B188:E188)</f>
        <v>85693430.826140776</v>
      </c>
      <c r="C103" s="147">
        <f>SUM('Valor Multifondos RAIS'!F188:I188)</f>
        <v>70178141.387525558</v>
      </c>
      <c r="D103" s="477"/>
      <c r="E103" s="147">
        <f>SUM('Valor Multifondos RAIS'!N188:Q188)</f>
        <v>26518829.70944849</v>
      </c>
      <c r="F103" s="477"/>
      <c r="G103" s="147">
        <f>SUM('Valor Multifondos RAIS'!V188:Y188)+'Valor Multifondos RAIS'!AA188</f>
        <v>11374715.263518732</v>
      </c>
      <c r="H103" s="477"/>
      <c r="I103" s="481"/>
      <c r="J103" s="477"/>
      <c r="K103" s="478"/>
      <c r="L103" s="227">
        <f>SUM('Valor Multifondos RAIS'!AD188:AG188)</f>
        <v>193765117.18663356</v>
      </c>
    </row>
    <row r="104" spans="1:12" x14ac:dyDescent="0.2">
      <c r="A104" s="401" t="s">
        <v>625</v>
      </c>
      <c r="B104" s="402">
        <f>SUM('Valor Multifondos RAIS'!B189:E189)</f>
        <v>86667948.678912759</v>
      </c>
      <c r="C104" s="147">
        <f>SUM('Valor Multifondos RAIS'!F189:I189)</f>
        <v>70931798.145778269</v>
      </c>
      <c r="D104" s="477"/>
      <c r="E104" s="147">
        <f>SUM('Valor Multifondos RAIS'!N189:Q189)</f>
        <v>26769872.915038943</v>
      </c>
      <c r="F104" s="477"/>
      <c r="G104" s="147">
        <f>SUM('Valor Multifondos RAIS'!V189:Y189)+'Valor Multifondos RAIS'!AA189</f>
        <v>11520469.602152051</v>
      </c>
      <c r="H104" s="477"/>
      <c r="I104" s="481"/>
      <c r="J104" s="477"/>
      <c r="K104" s="478"/>
      <c r="L104" s="227">
        <f>SUM('Valor Multifondos RAIS'!AD189:AG189)</f>
        <v>195890089.34188199</v>
      </c>
    </row>
    <row r="105" spans="1:12" x14ac:dyDescent="0.2">
      <c r="A105" s="401" t="s">
        <v>626</v>
      </c>
      <c r="B105" s="402">
        <f>SUM('Valor Multifondos RAIS'!B190:E190)</f>
        <v>87983564.727720946</v>
      </c>
      <c r="C105" s="147">
        <f>SUM('Valor Multifondos RAIS'!F190:I190)</f>
        <v>72110336.172723994</v>
      </c>
      <c r="D105" s="477"/>
      <c r="E105" s="147">
        <f>SUM('Valor Multifondos RAIS'!N190:Q190)</f>
        <v>27170819.937722661</v>
      </c>
      <c r="F105" s="477"/>
      <c r="G105" s="147">
        <f>SUM('Valor Multifondos RAIS'!V190:Y190)+'Valor Multifondos RAIS'!AA190</f>
        <v>11722822.696566941</v>
      </c>
      <c r="H105" s="477"/>
      <c r="I105" s="481"/>
      <c r="J105" s="477"/>
      <c r="K105" s="478"/>
      <c r="L105" s="227">
        <f>SUM('Valor Multifondos RAIS'!AD190:AG190)</f>
        <v>198987543.53473455</v>
      </c>
    </row>
    <row r="106" spans="1:12" x14ac:dyDescent="0.2">
      <c r="A106" s="401" t="s">
        <v>630</v>
      </c>
      <c r="B106" s="402">
        <f>SUM('Valor Multifondos RAIS'!B191:E191)</f>
        <v>90005878.494954139</v>
      </c>
      <c r="C106" s="147">
        <f>SUM('Valor Multifondos RAIS'!F191:I191)</f>
        <v>73874168.148271576</v>
      </c>
      <c r="D106" s="477"/>
      <c r="E106" s="147">
        <f>SUM('Valor Multifondos RAIS'!N191:Q191)</f>
        <v>27811602.013529737</v>
      </c>
      <c r="F106" s="477"/>
      <c r="G106" s="147">
        <f>SUM('Valor Multifondos RAIS'!V191:Y191)+'Valor Multifondos RAIS'!AA191</f>
        <v>12008587.191009706</v>
      </c>
      <c r="H106" s="477"/>
      <c r="I106" s="481"/>
      <c r="J106" s="477"/>
      <c r="K106" s="478"/>
      <c r="L106" s="227">
        <f>SUM('Valor Multifondos RAIS'!AD191:AG191)</f>
        <v>203700235.84776515</v>
      </c>
    </row>
    <row r="107" spans="1:12" x14ac:dyDescent="0.2">
      <c r="A107" s="401" t="s">
        <v>631</v>
      </c>
      <c r="B107" s="402">
        <f>SUM('Valor Multifondos RAIS'!B192:E192)</f>
        <v>92140381.889390379</v>
      </c>
      <c r="C107" s="147">
        <f>SUM('Valor Multifondos RAIS'!F192:I192)</f>
        <v>75739659.91944994</v>
      </c>
      <c r="D107" s="477"/>
      <c r="E107" s="147">
        <f>SUM('Valor Multifondos RAIS'!N192:Q192)</f>
        <v>28463569.919725455</v>
      </c>
      <c r="F107" s="477"/>
      <c r="G107" s="147">
        <f>SUM('Valor Multifondos RAIS'!V192:Y192)+'Valor Multifondos RAIS'!AA192</f>
        <v>12356477.02157164</v>
      </c>
      <c r="H107" s="477"/>
      <c r="I107" s="481"/>
      <c r="J107" s="477"/>
      <c r="K107" s="478"/>
      <c r="L107" s="227">
        <f>SUM('Valor Multifondos RAIS'!AD192:AG192)</f>
        <v>208700088.75013742</v>
      </c>
    </row>
    <row r="108" spans="1:12" x14ac:dyDescent="0.2">
      <c r="A108" s="401" t="s">
        <v>632</v>
      </c>
      <c r="B108" s="402">
        <f>SUM('Valor Multifondos RAIS'!B193:E193)</f>
        <v>93699962.44459036</v>
      </c>
      <c r="C108" s="147">
        <f>SUM('Valor Multifondos RAIS'!F193:I193)</f>
        <v>76917711.570208192</v>
      </c>
      <c r="D108" s="477"/>
      <c r="E108" s="147">
        <f>SUM('Valor Multifondos RAIS'!N193:Q193)</f>
        <v>28850550.130404767</v>
      </c>
      <c r="F108" s="477"/>
      <c r="G108" s="147">
        <f>SUM('Valor Multifondos RAIS'!V193:Y193)+'Valor Multifondos RAIS'!AA193</f>
        <v>12588779.02326283</v>
      </c>
      <c r="H108" s="477"/>
      <c r="I108" s="481"/>
      <c r="J108" s="477"/>
      <c r="K108" s="478"/>
      <c r="L108" s="227">
        <f>SUM('Valor Multifondos RAIS'!AD193:AG193)</f>
        <v>212057003.16846618</v>
      </c>
    </row>
    <row r="109" spans="1:12" x14ac:dyDescent="0.2">
      <c r="A109" s="401" t="s">
        <v>633</v>
      </c>
      <c r="B109" s="402">
        <f>SUM('Valor Multifondos RAIS'!B194:E194)</f>
        <v>94529853.490261212</v>
      </c>
      <c r="C109" s="147">
        <f>SUM('Valor Multifondos RAIS'!F194:I194)</f>
        <v>77705202.477806181</v>
      </c>
      <c r="D109" s="477"/>
      <c r="E109" s="147">
        <f>SUM('Valor Multifondos RAIS'!N194:Q194)</f>
        <v>29019711.054980598</v>
      </c>
      <c r="F109" s="477"/>
      <c r="G109" s="147">
        <f>SUM('Valor Multifondos RAIS'!V194:Y194)+'Valor Multifondos RAIS'!AA194</f>
        <v>12739798.234424192</v>
      </c>
      <c r="H109" s="477"/>
      <c r="I109" s="481"/>
      <c r="J109" s="477"/>
      <c r="K109" s="478"/>
      <c r="L109" s="227">
        <f>SUM('Valor Multifondos RAIS'!AD194:AG194)</f>
        <v>213994565.25747222</v>
      </c>
    </row>
    <row r="110" spans="1:12" x14ac:dyDescent="0.2">
      <c r="A110" s="401" t="s">
        <v>640</v>
      </c>
      <c r="B110" s="402">
        <f>SUM('Valor Multifondos RAIS'!B195:E195)</f>
        <v>95220607.689699054</v>
      </c>
      <c r="C110" s="147">
        <f>SUM('Valor Multifondos RAIS'!F195:I195)</f>
        <v>78086193.254642561</v>
      </c>
      <c r="D110" s="477"/>
      <c r="E110" s="147">
        <f>SUM('Valor Multifondos RAIS'!N195:Q195)</f>
        <v>29200639.228469074</v>
      </c>
      <c r="F110" s="477"/>
      <c r="G110" s="147">
        <f>SUM('Valor Multifondos RAIS'!V195:Y195)+'Valor Multifondos RAIS'!AA195</f>
        <v>12808312.215012617</v>
      </c>
      <c r="H110" s="477"/>
      <c r="I110" s="481"/>
      <c r="J110" s="477"/>
      <c r="K110" s="478"/>
      <c r="L110" s="227">
        <f>SUM('Valor Multifondos RAIS'!AD195:AG195)</f>
        <v>215315752.38782334</v>
      </c>
    </row>
    <row r="111" spans="1:12" x14ac:dyDescent="0.2">
      <c r="A111" s="401" t="s">
        <v>641</v>
      </c>
      <c r="B111" s="402">
        <f>SUM('Valor Multifondos RAIS'!B196:E196)</f>
        <v>96539757.578889295</v>
      </c>
      <c r="C111" s="147">
        <f>SUM('Valor Multifondos RAIS'!F196:I196)</f>
        <v>79226887.905472562</v>
      </c>
      <c r="D111" s="477"/>
      <c r="E111" s="147">
        <f>SUM('Valor Multifondos RAIS'!N196:Q196)</f>
        <v>29594115.513305608</v>
      </c>
      <c r="F111" s="477"/>
      <c r="G111" s="147">
        <f>SUM('Valor Multifondos RAIS'!V196:Y196)+'Valor Multifondos RAIS'!AA196</f>
        <v>12984224.832293598</v>
      </c>
      <c r="H111" s="477"/>
      <c r="I111" s="481"/>
      <c r="J111" s="477"/>
      <c r="K111" s="478"/>
      <c r="L111" s="227">
        <f>SUM('Valor Multifondos RAIS'!AD196:AG196)</f>
        <v>218344985.82996106</v>
      </c>
    </row>
    <row r="112" spans="1:12" x14ac:dyDescent="0.2">
      <c r="A112" s="401" t="s">
        <v>645</v>
      </c>
      <c r="B112" s="402">
        <f>SUM('Valor Multifondos RAIS'!B197:E197)</f>
        <v>97984736.47228159</v>
      </c>
      <c r="C112" s="147">
        <f>SUM('Valor Multifondos RAIS'!F197:I197)</f>
        <v>80256163.048867643</v>
      </c>
      <c r="D112" s="477"/>
      <c r="E112" s="147">
        <f>SUM('Valor Multifondos RAIS'!N197:Q197)</f>
        <v>29990456.544048078</v>
      </c>
      <c r="F112" s="477"/>
      <c r="G112" s="147">
        <f>SUM('Valor Multifondos RAIS'!V197:Y197)+'Valor Multifondos RAIS'!AA197</f>
        <v>13157514.575827362</v>
      </c>
      <c r="H112" s="477"/>
      <c r="I112" s="481"/>
      <c r="J112" s="477"/>
      <c r="K112" s="478"/>
      <c r="L112" s="227">
        <f>SUM('Valor Multifondos RAIS'!AD197:AG197)</f>
        <v>221388870.64102465</v>
      </c>
    </row>
    <row r="113" spans="1:12" x14ac:dyDescent="0.2">
      <c r="A113" s="401" t="s">
        <v>646</v>
      </c>
      <c r="B113" s="402">
        <f>SUM('Valor Multifondos RAIS'!B198:E198)</f>
        <v>98984530.874956235</v>
      </c>
      <c r="C113" s="147">
        <f>SUM('Valor Multifondos RAIS'!F198:I198)</f>
        <v>81029142.618885696</v>
      </c>
      <c r="D113" s="477"/>
      <c r="E113" s="147">
        <f>SUM('Valor Multifondos RAIS'!N198:Q198)</f>
        <v>30265781.004108809</v>
      </c>
      <c r="F113" s="477"/>
      <c r="G113" s="147">
        <f>SUM('Valor Multifondos RAIS'!V198:Y198)+'Valor Multifondos RAIS'!AA198</f>
        <v>13299392.583213851</v>
      </c>
      <c r="H113" s="477"/>
      <c r="I113" s="481"/>
      <c r="J113" s="477"/>
      <c r="K113" s="478"/>
      <c r="L113" s="227">
        <f>SUM('Valor Multifondos RAIS'!AD198:AG198)</f>
        <v>223578847.0811646</v>
      </c>
    </row>
    <row r="114" spans="1:12" x14ac:dyDescent="0.2">
      <c r="A114" s="401" t="s">
        <v>648</v>
      </c>
      <c r="B114" s="402">
        <f>SUM('Valor Multifondos RAIS'!B199:E199)</f>
        <v>100365334.12527096</v>
      </c>
      <c r="C114" s="147">
        <f>SUM('Valor Multifondos RAIS'!F199:I199)</f>
        <v>82452853.440276146</v>
      </c>
      <c r="D114" s="477"/>
      <c r="E114" s="147">
        <f>SUM('Valor Multifondos RAIS'!N199:Q199)</f>
        <v>30636142.244760618</v>
      </c>
      <c r="F114" s="477"/>
      <c r="G114" s="147">
        <f>SUM('Valor Multifondos RAIS'!V199:Y199)+'Valor Multifondos RAIS'!AA199</f>
        <v>13556037.126210254</v>
      </c>
      <c r="H114" s="477"/>
      <c r="I114" s="481"/>
      <c r="J114" s="477"/>
      <c r="K114" s="478"/>
      <c r="L114" s="227">
        <f>SUM('Valor Multifondos RAIS'!AD199:AG199)</f>
        <v>227010366.93651795</v>
      </c>
    </row>
    <row r="115" spans="1:12" x14ac:dyDescent="0.2">
      <c r="A115" s="401" t="s">
        <v>650</v>
      </c>
      <c r="B115" s="402">
        <f>SUM('Valor Multifondos RAIS'!B200:E200)</f>
        <v>101340717.7628932</v>
      </c>
      <c r="C115" s="147">
        <f>SUM('Valor Multifondos RAIS'!F200:I200)</f>
        <v>83390322.022814974</v>
      </c>
      <c r="D115" s="477"/>
      <c r="E115" s="147">
        <f>SUM('Valor Multifondos RAIS'!N200:Q200)</f>
        <v>30930150.81603324</v>
      </c>
      <c r="F115" s="477"/>
      <c r="G115" s="147">
        <f>SUM('Valor Multifondos RAIS'!V200:Y200)+'Valor Multifondos RAIS'!AA200</f>
        <v>13720019.279900499</v>
      </c>
      <c r="H115" s="477"/>
      <c r="I115" s="481"/>
      <c r="J115" s="477"/>
      <c r="K115" s="478"/>
      <c r="L115" s="227">
        <f>SUM('Valor Multifondos RAIS'!AD200:AG200)</f>
        <v>229381209.88164192</v>
      </c>
    </row>
    <row r="116" spans="1:12" x14ac:dyDescent="0.2">
      <c r="A116" s="401" t="s">
        <v>651</v>
      </c>
      <c r="B116" s="402">
        <f>SUM('Valor Multifondos RAIS'!B201:E201)</f>
        <v>99856713.107799053</v>
      </c>
      <c r="C116" s="147">
        <f>SUM('Valor Multifondos RAIS'!F201:I201)</f>
        <v>82022348.694874525</v>
      </c>
      <c r="D116" s="477"/>
      <c r="E116" s="147">
        <f>SUM('Valor Multifondos RAIS'!N201:Q201)</f>
        <v>30403390.217684619</v>
      </c>
      <c r="F116" s="477"/>
      <c r="G116" s="147">
        <f>SUM('Valor Multifondos RAIS'!V201:Y201)+'Valor Multifondos RAIS'!AA201</f>
        <v>13606008.3990067</v>
      </c>
      <c r="H116" s="477"/>
      <c r="I116" s="481"/>
      <c r="J116" s="477"/>
      <c r="K116" s="478"/>
      <c r="L116" s="227">
        <f>SUM('Valor Multifondos RAIS'!AD201:AG201)</f>
        <v>225888460.4193649</v>
      </c>
    </row>
    <row r="117" spans="1:12" x14ac:dyDescent="0.2">
      <c r="A117" s="401" t="s">
        <v>654</v>
      </c>
      <c r="B117" s="402">
        <f>SUM('Valor Multifondos RAIS'!B202:E202)</f>
        <v>99015016.05710125</v>
      </c>
      <c r="C117" s="147">
        <f>SUM('Valor Multifondos RAIS'!F202:I202)</f>
        <v>81488219.22511366</v>
      </c>
      <c r="D117" s="477"/>
      <c r="E117" s="147">
        <f>SUM('Valor Multifondos RAIS'!N202:Q202)</f>
        <v>30162496.578581914</v>
      </c>
      <c r="F117" s="477"/>
      <c r="G117" s="147">
        <f>SUM('Valor Multifondos RAIS'!V202:Y202)+'Valor Multifondos RAIS'!AA202</f>
        <v>13553898.482223436</v>
      </c>
      <c r="H117" s="477"/>
      <c r="I117" s="481"/>
      <c r="J117" s="477"/>
      <c r="K117" s="478"/>
      <c r="L117" s="227">
        <f>SUM('Valor Multifondos RAIS'!AD202:AG202)</f>
        <v>224219630.34302026</v>
      </c>
    </row>
    <row r="118" spans="1:12" x14ac:dyDescent="0.2">
      <c r="A118" s="401" t="s">
        <v>655</v>
      </c>
      <c r="B118" s="402">
        <f>SUM('Valor Multifondos RAIS'!B203:E203)</f>
        <v>101590299.96018706</v>
      </c>
      <c r="C118" s="147">
        <f>SUM('Valor Multifondos RAIS'!F203:I203)</f>
        <v>83700484.33977066</v>
      </c>
      <c r="D118" s="477"/>
      <c r="E118" s="147">
        <f>SUM('Valor Multifondos RAIS'!N203:Q203)</f>
        <v>30841418.716330435</v>
      </c>
      <c r="F118" s="477"/>
      <c r="G118" s="147">
        <f>SUM('Valor Multifondos RAIS'!V203:Y203)+'Valor Multifondos RAIS'!AA203</f>
        <v>13929020.460170519</v>
      </c>
      <c r="H118" s="477"/>
      <c r="I118" s="481"/>
      <c r="J118" s="477"/>
      <c r="K118" s="478"/>
      <c r="L118" s="227">
        <f>SUM('Valor Multifondos RAIS'!AD203:AG203)</f>
        <v>230061223.47645867</v>
      </c>
    </row>
    <row r="119" spans="1:12" x14ac:dyDescent="0.2">
      <c r="A119" s="401" t="s">
        <v>658</v>
      </c>
      <c r="B119" s="402">
        <f>SUM('Valor Multifondos RAIS'!B204:E204)</f>
        <v>102025523.66234873</v>
      </c>
      <c r="C119" s="147">
        <f>SUM('Valor Multifondos RAIS'!F204:I204)</f>
        <v>84008083.671393633</v>
      </c>
      <c r="D119" s="477"/>
      <c r="E119" s="147">
        <f>SUM('Valor Multifondos RAIS'!N204:Q204)</f>
        <v>31092002.646930691</v>
      </c>
      <c r="F119" s="477"/>
      <c r="G119" s="147">
        <f>SUM('Valor Multifondos RAIS'!V204:Y204)+'Valor Multifondos RAIS'!AA204</f>
        <v>14057958.22941719</v>
      </c>
      <c r="H119" s="477"/>
      <c r="I119" s="481"/>
      <c r="J119" s="477"/>
      <c r="K119" s="478"/>
      <c r="L119" s="227">
        <f>SUM('Valor Multifondos RAIS'!AD204:AG204)</f>
        <v>231183568.21009022</v>
      </c>
    </row>
    <row r="120" spans="1:12" x14ac:dyDescent="0.2">
      <c r="A120" s="401" t="s">
        <v>659</v>
      </c>
      <c r="B120" s="402">
        <f>SUM('Valor Multifondos RAIS'!B205:E205)</f>
        <v>102949806</v>
      </c>
      <c r="C120" s="147">
        <f>SUM('Valor Multifondos RAIS'!F205:I205)</f>
        <v>84906835</v>
      </c>
      <c r="D120" s="477"/>
      <c r="E120" s="147">
        <f>SUM('Valor Multifondos RAIS'!N205:Q205)</f>
        <v>31325493</v>
      </c>
      <c r="F120" s="477"/>
      <c r="G120" s="147">
        <f>SUM('Valor Multifondos RAIS'!V205:Y205)+'Valor Multifondos RAIS'!AA205</f>
        <v>14200076</v>
      </c>
      <c r="H120" s="477"/>
      <c r="I120" s="481"/>
      <c r="J120" s="477"/>
      <c r="K120" s="478"/>
      <c r="L120" s="227">
        <f>SUM('Valor Multifondos RAIS'!AD205:AG205)</f>
        <v>233382210</v>
      </c>
    </row>
    <row r="121" spans="1:12" x14ac:dyDescent="0.2">
      <c r="A121" s="401" t="s">
        <v>662</v>
      </c>
      <c r="B121" s="402">
        <f>SUM('Valor Multifondos RAIS'!B206:E206)</f>
        <v>103324233.0609888</v>
      </c>
      <c r="C121" s="147">
        <f>SUM('Valor Multifondos RAIS'!F206:I206)</f>
        <v>84981098.777177617</v>
      </c>
      <c r="D121" s="477"/>
      <c r="E121" s="147">
        <f>SUM('Valor Multifondos RAIS'!N206:Q206)</f>
        <v>31427075.759316545</v>
      </c>
      <c r="F121" s="477"/>
      <c r="G121" s="147">
        <f>SUM('Valor Multifondos RAIS'!V206:Y206)+'Valor Multifondos RAIS'!AA206</f>
        <v>14270111.99263045</v>
      </c>
      <c r="H121" s="477"/>
      <c r="I121" s="481"/>
      <c r="J121" s="477"/>
      <c r="K121" s="478"/>
      <c r="L121" s="227">
        <f>SUM('Valor Multifondos RAIS'!AD206:AG206)</f>
        <v>234002519.59011337</v>
      </c>
    </row>
    <row r="122" spans="1:12" x14ac:dyDescent="0.2">
      <c r="A122" s="401" t="s">
        <v>663</v>
      </c>
      <c r="B122" s="402">
        <f>SUM('Valor Multifondos RAIS'!B207:E207)</f>
        <v>104758137</v>
      </c>
      <c r="C122" s="147">
        <f>SUM('Valor Multifondos RAIS'!F207:I207)</f>
        <v>86182527</v>
      </c>
      <c r="D122" s="477"/>
      <c r="E122" s="147">
        <f>SUM('Valor Multifondos RAIS'!N207:Q207)</f>
        <v>31918837</v>
      </c>
      <c r="F122" s="477"/>
      <c r="G122" s="147">
        <f>SUM('Valor Multifondos RAIS'!V207:Y207)+'Valor Multifondos RAIS'!AA207</f>
        <v>14531307</v>
      </c>
      <c r="H122" s="477"/>
      <c r="I122" s="481"/>
      <c r="J122" s="477"/>
      <c r="K122" s="478"/>
      <c r="L122" s="227">
        <f>SUM('Valor Multifondos RAIS'!AD207:AG207)</f>
        <v>237390808</v>
      </c>
    </row>
    <row r="123" spans="1:12" x14ac:dyDescent="0.2">
      <c r="A123" s="401" t="s">
        <v>669</v>
      </c>
      <c r="B123" s="402">
        <f>SUM('Valor Multifondos RAIS'!B208:E208)</f>
        <v>104414741.671685</v>
      </c>
      <c r="C123" s="147">
        <f>SUM('Valor Multifondos RAIS'!F208:I208)</f>
        <v>85516687.18191202</v>
      </c>
      <c r="D123" s="477"/>
      <c r="E123" s="147">
        <f>SUM('Valor Multifondos RAIS'!N208:Q208)</f>
        <v>31692120.62793456</v>
      </c>
      <c r="F123" s="477"/>
      <c r="G123" s="147">
        <f>SUM('Valor Multifondos RAIS'!V208:Y208)+'Valor Multifondos RAIS'!AA208</f>
        <v>14496381.145165507</v>
      </c>
      <c r="H123" s="477"/>
      <c r="I123" s="481"/>
      <c r="J123" s="477"/>
      <c r="K123" s="478"/>
      <c r="L123" s="227">
        <f>SUM('Valor Multifondos RAIS'!AD208:AG208)</f>
        <v>236119930.62669703</v>
      </c>
    </row>
    <row r="124" spans="1:12" x14ac:dyDescent="0.2">
      <c r="A124" s="401" t="s">
        <v>670</v>
      </c>
      <c r="B124" s="402">
        <f>SUM('Valor Multifondos RAIS'!B209:E209)</f>
        <v>102776253.77756536</v>
      </c>
      <c r="C124" s="147">
        <f>SUM('Valor Multifondos RAIS'!F209:I209)</f>
        <v>83993530.262880266</v>
      </c>
      <c r="D124" s="477"/>
      <c r="E124" s="147">
        <f>SUM('Valor Multifondos RAIS'!N209:Q209)</f>
        <v>31265074.139714524</v>
      </c>
      <c r="F124" s="477"/>
      <c r="G124" s="147">
        <f>SUM('Valor Multifondos RAIS'!V209:Y209)+'Valor Multifondos RAIS'!AA209</f>
        <v>14336452.74110692</v>
      </c>
      <c r="H124" s="477"/>
      <c r="I124" s="481"/>
      <c r="J124" s="477"/>
      <c r="K124" s="478"/>
      <c r="L124" s="227">
        <f>SUM('Valor Multifondos RAIS'!AD209:AG209)</f>
        <v>232371310.92126703</v>
      </c>
    </row>
    <row r="125" spans="1:12" x14ac:dyDescent="0.2">
      <c r="A125" s="35" t="s">
        <v>407</v>
      </c>
    </row>
    <row r="126" spans="1:12" x14ac:dyDescent="0.2">
      <c r="A126" s="35" t="s">
        <v>487</v>
      </c>
    </row>
  </sheetData>
  <pageMargins left="0.7" right="0.7" top="0.75" bottom="0.75" header="0.3" footer="0.3"/>
  <ignoredErrors>
    <ignoredError sqref="B60:G62 B63:G64 B65:G65 B66:G66 B67:G67 B69:E69 B70:E70 C71:E71 B71:B73 C72:C73 G71 B68:E68 G68 G69 G70 B74 C74 B75:C77 B78:C89 L82:L89 L90:L92 B90:C93 B109" formulaRange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8">
    <tabColor theme="9" tint="-0.249977111117893"/>
  </sheetPr>
  <dimension ref="A6:R109"/>
  <sheetViews>
    <sheetView zoomScale="85" zoomScaleNormal="85" workbookViewId="0">
      <pane xSplit="1" ySplit="10" topLeftCell="B81" activePane="bottomRight" state="frozen"/>
      <selection pane="topRight" activeCell="B1" sqref="B1"/>
      <selection pane="bottomLeft" activeCell="A11" sqref="A11"/>
      <selection pane="bottomRight" activeCell="M102" sqref="M102"/>
    </sheetView>
  </sheetViews>
  <sheetFormatPr baseColWidth="10" defaultColWidth="11.42578125" defaultRowHeight="12.75" x14ac:dyDescent="0.2"/>
  <cols>
    <col min="1" max="3" width="13.5703125" style="35" customWidth="1"/>
    <col min="4" max="4" width="16.5703125" style="35" customWidth="1"/>
    <col min="5" max="5" width="14" style="35" bestFit="1" customWidth="1"/>
    <col min="6" max="6" width="11.5703125" style="35" bestFit="1" customWidth="1"/>
    <col min="7" max="7" width="12.85546875" style="35" bestFit="1" customWidth="1"/>
    <col min="8" max="8" width="12.28515625" style="35" bestFit="1" customWidth="1"/>
    <col min="9" max="9" width="10.7109375" style="35" customWidth="1"/>
    <col min="10" max="12" width="11.42578125" style="204"/>
    <col min="13" max="13" width="19.5703125" style="35" customWidth="1"/>
    <col min="14" max="14" width="14.28515625" style="35" bestFit="1" customWidth="1"/>
    <col min="15" max="16384" width="11.42578125" style="35"/>
  </cols>
  <sheetData>
    <row r="6" spans="1:14" ht="27.75" x14ac:dyDescent="0.4">
      <c r="E6" s="57" t="s">
        <v>405</v>
      </c>
    </row>
    <row r="7" spans="1:14" x14ac:dyDescent="0.2">
      <c r="B7" s="75"/>
      <c r="C7" s="75"/>
      <c r="D7" s="75"/>
      <c r="E7" s="75"/>
      <c r="F7" s="75"/>
      <c r="G7" s="75"/>
    </row>
    <row r="8" spans="1:14" x14ac:dyDescent="0.2">
      <c r="B8" s="75"/>
      <c r="C8" s="75"/>
      <c r="D8" s="75"/>
      <c r="E8" s="75"/>
      <c r="F8" s="75"/>
      <c r="G8" s="75"/>
    </row>
    <row r="9" spans="1:14" ht="13.5" thickBot="1" x14ac:dyDescent="0.25">
      <c r="B9" s="204"/>
    </row>
    <row r="10" spans="1:14" ht="39" thickBot="1" x14ac:dyDescent="0.25">
      <c r="A10" s="415" t="s">
        <v>401</v>
      </c>
      <c r="B10" s="455" t="s">
        <v>110</v>
      </c>
      <c r="C10" s="455" t="s">
        <v>111</v>
      </c>
      <c r="D10" s="455" t="s">
        <v>114</v>
      </c>
      <c r="E10" s="455" t="s">
        <v>109</v>
      </c>
      <c r="F10" s="455" t="s">
        <v>180</v>
      </c>
      <c r="G10" s="455" t="s">
        <v>510</v>
      </c>
      <c r="H10" s="455" t="s">
        <v>115</v>
      </c>
      <c r="I10" s="456" t="s">
        <v>113</v>
      </c>
      <c r="J10" s="456" t="s">
        <v>112</v>
      </c>
      <c r="K10" s="457" t="s">
        <v>603</v>
      </c>
      <c r="L10" s="458" t="s">
        <v>328</v>
      </c>
      <c r="M10" s="459" t="s">
        <v>365</v>
      </c>
    </row>
    <row r="11" spans="1:14" x14ac:dyDescent="0.2">
      <c r="A11" s="460">
        <v>36160</v>
      </c>
      <c r="B11" s="215">
        <v>2.0500000000000001E-2</v>
      </c>
      <c r="C11" s="216">
        <v>0.02</v>
      </c>
      <c r="D11" s="215">
        <v>0.02</v>
      </c>
      <c r="E11" s="216">
        <v>1.4999999999999999E-2</v>
      </c>
      <c r="F11" s="215"/>
      <c r="G11" s="216">
        <v>1.9900000000000001E-2</v>
      </c>
      <c r="H11" s="215"/>
      <c r="I11" s="217">
        <v>0.02</v>
      </c>
      <c r="J11" s="218">
        <v>1.7999999999999999E-2</v>
      </c>
      <c r="K11" s="217">
        <v>2.1000000000000001E-2</v>
      </c>
      <c r="L11" s="406">
        <f t="shared" ref="L11:L55" si="0">SUMIF(B11:K11,"&lt;&gt;")/COUNTIF(B11:K11,"&lt;&gt;")</f>
        <v>1.9299999999999998E-2</v>
      </c>
      <c r="M11" s="408">
        <f>+((B11*'Valor Fondos'!E11)+(C11*'Valor Fondos'!D11)+('Valor Fondos'!C11*D11)+(E11*'Valor Fondos'!B11)+(I11*'Valor Fondos'!I11)+(G11*'Valor Fondos'!G11)+(K11*'Valor Fondos'!K11)+(J11*'Valor Fondos'!J11))/'Valor Fondos'!L11</f>
        <v>1.865881948267642E-2</v>
      </c>
      <c r="N11" s="198"/>
    </row>
    <row r="12" spans="1:14" x14ac:dyDescent="0.2">
      <c r="A12" s="461">
        <v>36250</v>
      </c>
      <c r="B12" s="201">
        <v>2.0500000000000001E-2</v>
      </c>
      <c r="C12" s="209">
        <v>0.02</v>
      </c>
      <c r="D12" s="201">
        <v>0.02</v>
      </c>
      <c r="E12" s="209">
        <v>1.4999999999999999E-2</v>
      </c>
      <c r="F12" s="201"/>
      <c r="G12" s="209">
        <v>1.9900000000000001E-2</v>
      </c>
      <c r="H12" s="201"/>
      <c r="I12" s="212">
        <v>1.9400000000000001E-2</v>
      </c>
      <c r="J12" s="206">
        <v>1.7999999999999999E-2</v>
      </c>
      <c r="K12" s="212">
        <v>2.1000000000000001E-2</v>
      </c>
      <c r="L12" s="407">
        <f t="shared" si="0"/>
        <v>1.9224999999999999E-2</v>
      </c>
      <c r="M12" s="409">
        <f>+((B12*'Valor Fondos'!E12)+(C12*'Valor Fondos'!D12)+('Valor Fondos'!C12*D12)+(E12*'Valor Fondos'!B12)+(I12*'Valor Fondos'!I12)+(G12*'Valor Fondos'!G12)+(K12*'Valor Fondos'!K12)+(J12*'Valor Fondos'!J12))/'Valor Fondos'!L12</f>
        <v>1.8623656483789698E-2</v>
      </c>
      <c r="N12" s="198"/>
    </row>
    <row r="13" spans="1:14" x14ac:dyDescent="0.2">
      <c r="A13" s="461">
        <v>36341</v>
      </c>
      <c r="B13" s="201">
        <v>2.0500000000000001E-2</v>
      </c>
      <c r="C13" s="209">
        <v>0.02</v>
      </c>
      <c r="D13" s="201">
        <v>0.02</v>
      </c>
      <c r="E13" s="209">
        <v>1.4999999999999999E-2</v>
      </c>
      <c r="F13" s="201"/>
      <c r="G13" s="209">
        <v>1.9900000000000001E-2</v>
      </c>
      <c r="H13" s="201"/>
      <c r="I13" s="212">
        <v>1.9400000000000001E-2</v>
      </c>
      <c r="J13" s="206">
        <v>1.7999999999999999E-2</v>
      </c>
      <c r="K13" s="212">
        <v>2.1000000000000001E-2</v>
      </c>
      <c r="L13" s="407">
        <f t="shared" si="0"/>
        <v>1.9224999999999999E-2</v>
      </c>
      <c r="M13" s="409">
        <f>+((B13*'Valor Fondos'!E13)+(C13*'Valor Fondos'!D13)+('Valor Fondos'!C13*D13)+(E13*'Valor Fondos'!B13)+(I13*'Valor Fondos'!I13)+(G13*'Valor Fondos'!G13)+(K13*'Valor Fondos'!K13)+(J13*'Valor Fondos'!J13))/'Valor Fondos'!L13</f>
        <v>1.8622778407197758E-2</v>
      </c>
      <c r="N13" s="198"/>
    </row>
    <row r="14" spans="1:14" x14ac:dyDescent="0.2">
      <c r="A14" s="461">
        <v>36433</v>
      </c>
      <c r="B14" s="201">
        <v>2.0500000000000001E-2</v>
      </c>
      <c r="C14" s="209">
        <v>0.02</v>
      </c>
      <c r="D14" s="201">
        <v>0.02</v>
      </c>
      <c r="E14" s="209">
        <v>1.4999999999999999E-2</v>
      </c>
      <c r="F14" s="201"/>
      <c r="G14" s="209">
        <v>1.9900000000000001E-2</v>
      </c>
      <c r="H14" s="201"/>
      <c r="I14" s="212">
        <v>1.9400000000000001E-2</v>
      </c>
      <c r="J14" s="206">
        <v>1.7999999999999999E-2</v>
      </c>
      <c r="K14" s="212">
        <v>2.1000000000000001E-2</v>
      </c>
      <c r="L14" s="407">
        <f t="shared" si="0"/>
        <v>1.9224999999999999E-2</v>
      </c>
      <c r="M14" s="409">
        <f>+((B14*'Valor Fondos'!E14)+(C14*'Valor Fondos'!D14)+('Valor Fondos'!C14*D14)+(E14*'Valor Fondos'!B14)+(I14*'Valor Fondos'!I14)+(G14*'Valor Fondos'!G14)+(K14*'Valor Fondos'!K14)+(J14*'Valor Fondos'!J14))/'Valor Fondos'!L14</f>
        <v>1.8626361523195623E-2</v>
      </c>
      <c r="N14" s="198"/>
    </row>
    <row r="15" spans="1:14" x14ac:dyDescent="0.2">
      <c r="A15" s="461">
        <v>36525</v>
      </c>
      <c r="B15" s="201">
        <v>2.0500000000000001E-2</v>
      </c>
      <c r="C15" s="209">
        <v>0.02</v>
      </c>
      <c r="D15" s="201">
        <v>0.02</v>
      </c>
      <c r="E15" s="209">
        <v>1.4999999999999999E-2</v>
      </c>
      <c r="F15" s="201"/>
      <c r="G15" s="209">
        <v>1.9900000000000001E-2</v>
      </c>
      <c r="H15" s="201"/>
      <c r="I15" s="212">
        <v>1.9400000000000001E-2</v>
      </c>
      <c r="J15" s="206">
        <v>1.7999999999999999E-2</v>
      </c>
      <c r="K15" s="212">
        <v>2.1000000000000001E-2</v>
      </c>
      <c r="L15" s="407">
        <f t="shared" si="0"/>
        <v>1.9224999999999999E-2</v>
      </c>
      <c r="M15" s="409">
        <f>+((B15*'Valor Fondos'!E15)+(C15*'Valor Fondos'!D15)+('Valor Fondos'!C15*D15)+(E15*'Valor Fondos'!B15)+(I15*'Valor Fondos'!I15)+(G15*'Valor Fondos'!G15)+(K15*'Valor Fondos'!K15)+(J15*'Valor Fondos'!J15))/'Valor Fondos'!L15</f>
        <v>1.862520123295331E-2</v>
      </c>
      <c r="N15" s="198"/>
    </row>
    <row r="16" spans="1:14" x14ac:dyDescent="0.2">
      <c r="A16" s="461">
        <v>36616</v>
      </c>
      <c r="B16" s="201">
        <v>2.0500000000000001E-2</v>
      </c>
      <c r="C16" s="209">
        <v>0.02</v>
      </c>
      <c r="D16" s="201">
        <v>0.02</v>
      </c>
      <c r="E16" s="209">
        <v>1.4999999999999999E-2</v>
      </c>
      <c r="F16" s="201"/>
      <c r="G16" s="209">
        <v>1.9900000000000001E-2</v>
      </c>
      <c r="H16" s="201">
        <v>1.9400000000000001E-2</v>
      </c>
      <c r="I16" s="212"/>
      <c r="J16" s="206">
        <v>1.7999999999999999E-2</v>
      </c>
      <c r="K16" s="212">
        <v>2.1000000000000001E-2</v>
      </c>
      <c r="L16" s="407">
        <f t="shared" si="0"/>
        <v>1.9224999999999999E-2</v>
      </c>
      <c r="M16" s="409">
        <f>+((B16*'Valor Fondos'!E16)+(C16*'Valor Fondos'!D16)+('Valor Fondos'!C16*D16)+(E16*'Valor Fondos'!B16)+(H16*'Valor Fondos'!H16)+(G16*'Valor Fondos'!G16)+(K16*'Valor Fondos'!K16)+(J16*'Valor Fondos'!J16))/'Valor Fondos'!L16</f>
        <v>1.8618452917293693E-2</v>
      </c>
      <c r="N16" s="198"/>
    </row>
    <row r="17" spans="1:14" x14ac:dyDescent="0.2">
      <c r="A17" s="461">
        <v>36707</v>
      </c>
      <c r="B17" s="201">
        <v>2.0500000000000001E-2</v>
      </c>
      <c r="C17" s="209">
        <v>0.02</v>
      </c>
      <c r="D17" s="201">
        <v>0.02</v>
      </c>
      <c r="E17" s="209">
        <v>1.4999999999999999E-2</v>
      </c>
      <c r="F17" s="201"/>
      <c r="G17" s="209">
        <v>1.9900000000000001E-2</v>
      </c>
      <c r="H17" s="201">
        <v>1.9400000000000001E-2</v>
      </c>
      <c r="I17" s="212"/>
      <c r="J17" s="206"/>
      <c r="K17" s="212">
        <v>2.1000000000000001E-2</v>
      </c>
      <c r="L17" s="407">
        <f t="shared" si="0"/>
        <v>1.9400000000000001E-2</v>
      </c>
      <c r="M17" s="409">
        <f>+((B17*'Valor Fondos'!E17)+(C17*'Valor Fondos'!D17)+('Valor Fondos'!C17*D17)+(E17*'Valor Fondos'!B17)+(H17*'Valor Fondos'!H17)+(G17*'Valor Fondos'!G17)+(K17*'Valor Fondos'!K17))/'Valor Fondos'!L17</f>
        <v>1.8723641076950653E-2</v>
      </c>
      <c r="N17" s="198"/>
    </row>
    <row r="18" spans="1:14" x14ac:dyDescent="0.2">
      <c r="A18" s="461">
        <v>36799</v>
      </c>
      <c r="B18" s="201">
        <v>2.0500000000000001E-2</v>
      </c>
      <c r="C18" s="209">
        <v>0.02</v>
      </c>
      <c r="D18" s="201">
        <v>0.02</v>
      </c>
      <c r="E18" s="209">
        <v>1.4999999999999999E-2</v>
      </c>
      <c r="F18" s="201"/>
      <c r="G18" s="209">
        <v>1.9900000000000001E-2</v>
      </c>
      <c r="H18" s="201">
        <v>1.9400000000000001E-2</v>
      </c>
      <c r="I18" s="212"/>
      <c r="J18" s="206"/>
      <c r="K18" s="212"/>
      <c r="L18" s="407">
        <f t="shared" si="0"/>
        <v>1.9133333333333332E-2</v>
      </c>
      <c r="M18" s="409">
        <f>+((B18*'Valor Fondos'!E18)+(C18*'Valor Fondos'!D18)+('Valor Fondos'!C18*D18)+(E18*'Valor Fondos'!B18)+(H18*'Valor Fondos'!H18)+(G18*'Valor Fondos'!G18))/'Valor Fondos'!L18</f>
        <v>1.8653204852467763E-2</v>
      </c>
      <c r="N18" s="198"/>
    </row>
    <row r="19" spans="1:14" x14ac:dyDescent="0.2">
      <c r="A19" s="461">
        <v>36891</v>
      </c>
      <c r="B19" s="201">
        <v>2.0500000000000001E-2</v>
      </c>
      <c r="C19" s="209">
        <v>0.02</v>
      </c>
      <c r="D19" s="201">
        <v>0.02</v>
      </c>
      <c r="E19" s="209">
        <v>1.4999999999999999E-2</v>
      </c>
      <c r="F19" s="201"/>
      <c r="G19" s="209">
        <v>1.9900000000000001E-2</v>
      </c>
      <c r="H19" s="201">
        <v>1.9400000000000001E-2</v>
      </c>
      <c r="I19" s="212"/>
      <c r="J19" s="206"/>
      <c r="K19" s="212"/>
      <c r="L19" s="407">
        <f t="shared" si="0"/>
        <v>1.9133333333333332E-2</v>
      </c>
      <c r="M19" s="409">
        <f>+((B19*'Valor Fondos'!E19)+(C19*'Valor Fondos'!D19)+('Valor Fondos'!C19*D19)+(E19*'Valor Fondos'!B19)+(H19*'Valor Fondos'!H19)+(G19*'Valor Fondos'!G19))/'Valor Fondos'!L19</f>
        <v>1.8649985307195992E-2</v>
      </c>
      <c r="N19" s="198"/>
    </row>
    <row r="20" spans="1:14" x14ac:dyDescent="0.2">
      <c r="A20" s="461">
        <v>36981</v>
      </c>
      <c r="B20" s="201">
        <v>2.0500000000000001E-2</v>
      </c>
      <c r="C20" s="209">
        <v>0.02</v>
      </c>
      <c r="D20" s="201">
        <v>0.02</v>
      </c>
      <c r="E20" s="209">
        <v>1.4999999999999999E-2</v>
      </c>
      <c r="F20" s="201"/>
      <c r="G20" s="209">
        <v>1.9900000000000001E-2</v>
      </c>
      <c r="H20" s="201">
        <v>1.9400000000000001E-2</v>
      </c>
      <c r="I20" s="212"/>
      <c r="J20" s="206"/>
      <c r="K20" s="212"/>
      <c r="L20" s="407">
        <f t="shared" si="0"/>
        <v>1.9133333333333332E-2</v>
      </c>
      <c r="M20" s="409">
        <f>+((B20*'Valor Fondos'!E20)+(C20*'Valor Fondos'!D20)+('Valor Fondos'!C20*D20)+(E20*'Valor Fondos'!B20)+(H20*'Valor Fondos'!F20)+(G20*'Valor Fondos'!G20))/'Valor Fondos'!L20</f>
        <v>1.8650938853002574E-2</v>
      </c>
      <c r="N20" s="198"/>
    </row>
    <row r="21" spans="1:14" x14ac:dyDescent="0.2">
      <c r="A21" s="461">
        <v>37072</v>
      </c>
      <c r="B21" s="201">
        <v>2.0500000000000001E-2</v>
      </c>
      <c r="C21" s="209">
        <v>0.02</v>
      </c>
      <c r="D21" s="201">
        <v>0.02</v>
      </c>
      <c r="E21" s="209">
        <v>1.4999999999999999E-2</v>
      </c>
      <c r="F21" s="201"/>
      <c r="G21" s="209">
        <v>1.9900000000000001E-2</v>
      </c>
      <c r="H21" s="201">
        <v>1.9400000000000001E-2</v>
      </c>
      <c r="I21" s="212"/>
      <c r="J21" s="206"/>
      <c r="K21" s="212"/>
      <c r="L21" s="407">
        <f t="shared" si="0"/>
        <v>1.9133333333333332E-2</v>
      </c>
      <c r="M21" s="409">
        <f>+((B21*'Valor Fondos'!E21)+(C21*'Valor Fondos'!D21)+('Valor Fondos'!C21*D21)+(E21*'Valor Fondos'!B21)+(H21*'Valor Fondos'!F21)+(G21*'Valor Fondos'!G21))/'Valor Fondos'!L21</f>
        <v>1.8649556903035922E-2</v>
      </c>
      <c r="N21" s="198"/>
    </row>
    <row r="22" spans="1:14" x14ac:dyDescent="0.2">
      <c r="A22" s="461">
        <v>37164</v>
      </c>
      <c r="B22" s="201">
        <v>0.02</v>
      </c>
      <c r="C22" s="209">
        <v>0.02</v>
      </c>
      <c r="D22" s="201">
        <v>0.02</v>
      </c>
      <c r="E22" s="209">
        <v>1.7500000000000002E-2</v>
      </c>
      <c r="F22" s="201"/>
      <c r="G22" s="209">
        <v>1.9900000000000001E-2</v>
      </c>
      <c r="H22" s="201">
        <v>1.9400000000000001E-2</v>
      </c>
      <c r="I22" s="212"/>
      <c r="J22" s="206"/>
      <c r="K22" s="212"/>
      <c r="L22" s="407">
        <f t="shared" si="0"/>
        <v>1.9466666666666667E-2</v>
      </c>
      <c r="M22" s="409">
        <f>+((B22*'Valor Fondos'!E22)+(C22*'Valor Fondos'!D22)+('Valor Fondos'!C22*D22)+(E22*'Valor Fondos'!B22)+(H22*'Valor Fondos'!F22)+(G22*'Valor Fondos'!G22))/'Valor Fondos'!L22</f>
        <v>1.9243643870617354E-2</v>
      </c>
      <c r="N22" s="198"/>
    </row>
    <row r="23" spans="1:14" x14ac:dyDescent="0.2">
      <c r="A23" s="461">
        <v>37256</v>
      </c>
      <c r="B23" s="201">
        <v>0.02</v>
      </c>
      <c r="C23" s="209">
        <v>0.02</v>
      </c>
      <c r="D23" s="201">
        <v>0.02</v>
      </c>
      <c r="E23" s="209">
        <v>1.7500000000000002E-2</v>
      </c>
      <c r="F23" s="201"/>
      <c r="G23" s="209">
        <v>1.9900000000000001E-2</v>
      </c>
      <c r="H23" s="201">
        <v>1.9400000000000001E-2</v>
      </c>
      <c r="I23" s="212"/>
      <c r="J23" s="206"/>
      <c r="K23" s="212"/>
      <c r="L23" s="407">
        <f t="shared" si="0"/>
        <v>1.9466666666666667E-2</v>
      </c>
      <c r="M23" s="409">
        <f>+((B23*'Valor Fondos'!E23)+(C23*'Valor Fondos'!D23)+('Valor Fondos'!C23*D23)+(E23*'Valor Fondos'!B23)+(H23*'Valor Fondos'!F23)+(G23*'Valor Fondos'!G23))/'Valor Fondos'!L23</f>
        <v>1.9241560986443938E-2</v>
      </c>
      <c r="N23" s="198"/>
    </row>
    <row r="24" spans="1:14" x14ac:dyDescent="0.2">
      <c r="A24" s="461">
        <v>37346</v>
      </c>
      <c r="B24" s="201">
        <v>0.02</v>
      </c>
      <c r="C24" s="209">
        <v>1.9800000000000002E-2</v>
      </c>
      <c r="D24" s="201">
        <v>0.02</v>
      </c>
      <c r="E24" s="209">
        <v>1.7500000000000002E-2</v>
      </c>
      <c r="F24" s="201"/>
      <c r="G24" s="209">
        <v>1.9900000000000001E-2</v>
      </c>
      <c r="H24" s="201">
        <v>1.9400000000000001E-2</v>
      </c>
      <c r="I24" s="212"/>
      <c r="J24" s="206"/>
      <c r="K24" s="212"/>
      <c r="L24" s="407">
        <f t="shared" si="0"/>
        <v>1.9433333333333334E-2</v>
      </c>
      <c r="M24" s="409">
        <f>+((B24*'Valor Fondos'!E24)+(C24*'Valor Fondos'!D24)+('Valor Fondos'!C24*D24)+(E24*'Valor Fondos'!B24)+(H24*'Valor Fondos'!F24)+(G24*'Valor Fondos'!G24))/'Valor Fondos'!L24</f>
        <v>1.9200473052043077E-2</v>
      </c>
      <c r="N24" s="198"/>
    </row>
    <row r="25" spans="1:14" x14ac:dyDescent="0.2">
      <c r="A25" s="461">
        <v>37437</v>
      </c>
      <c r="B25" s="201">
        <v>0.02</v>
      </c>
      <c r="C25" s="209">
        <v>1.9800000000000002E-2</v>
      </c>
      <c r="D25" s="201">
        <v>0.02</v>
      </c>
      <c r="E25" s="209">
        <v>1.7500000000000002E-2</v>
      </c>
      <c r="F25" s="201"/>
      <c r="G25" s="209">
        <v>1.9900000000000001E-2</v>
      </c>
      <c r="H25" s="201">
        <v>1.9400000000000001E-2</v>
      </c>
      <c r="I25" s="212"/>
      <c r="J25" s="206"/>
      <c r="K25" s="212"/>
      <c r="L25" s="407">
        <f t="shared" si="0"/>
        <v>1.9433333333333334E-2</v>
      </c>
      <c r="M25" s="409">
        <f>+((B25*'Valor Fondos'!E25)+(C25*'Valor Fondos'!D25)+('Valor Fondos'!C25*D25)+(E25*'Valor Fondos'!B25)+(H25*'Valor Fondos'!F25)+(G25*'Valor Fondos'!G25))/'Valor Fondos'!L25</f>
        <v>1.9189402084592012E-2</v>
      </c>
      <c r="N25" s="198"/>
    </row>
    <row r="26" spans="1:14" x14ac:dyDescent="0.2">
      <c r="A26" s="461">
        <v>37529</v>
      </c>
      <c r="B26" s="201">
        <v>0.02</v>
      </c>
      <c r="C26" s="209">
        <v>1.9800000000000002E-2</v>
      </c>
      <c r="D26" s="201">
        <v>0.02</v>
      </c>
      <c r="E26" s="209">
        <v>1.7500000000000002E-2</v>
      </c>
      <c r="F26" s="201"/>
      <c r="G26" s="209">
        <v>1.9900000000000001E-2</v>
      </c>
      <c r="H26" s="201">
        <v>1.9400000000000001E-2</v>
      </c>
      <c r="I26" s="212"/>
      <c r="J26" s="206"/>
      <c r="K26" s="212"/>
      <c r="L26" s="407">
        <f t="shared" si="0"/>
        <v>1.9433333333333334E-2</v>
      </c>
      <c r="M26" s="409">
        <f>+((B26*'Valor Fondos'!E26)+(C26*'Valor Fondos'!D26)+('Valor Fondos'!C26*D26)+(E26*'Valor Fondos'!B26)+(H26*'Valor Fondos'!F26)+(G26*'Valor Fondos'!G26))/'Valor Fondos'!L26</f>
        <v>1.9198116962624707E-2</v>
      </c>
      <c r="N26" s="198"/>
    </row>
    <row r="27" spans="1:14" x14ac:dyDescent="0.2">
      <c r="A27" s="461">
        <v>37621</v>
      </c>
      <c r="B27" s="201">
        <v>0.02</v>
      </c>
      <c r="C27" s="209">
        <v>1.9800000000000002E-2</v>
      </c>
      <c r="D27" s="201">
        <v>0.02</v>
      </c>
      <c r="E27" s="209">
        <v>1.7500000000000002E-2</v>
      </c>
      <c r="F27" s="201"/>
      <c r="G27" s="209">
        <v>1.9900000000000001E-2</v>
      </c>
      <c r="H27" s="201">
        <v>1.9400000000000001E-2</v>
      </c>
      <c r="I27" s="212"/>
      <c r="J27" s="206"/>
      <c r="K27" s="212"/>
      <c r="L27" s="407">
        <f t="shared" si="0"/>
        <v>1.9433333333333334E-2</v>
      </c>
      <c r="M27" s="409">
        <f>+((B27*'Valor Fondos'!E27)+(C27*'Valor Fondos'!D27)+('Valor Fondos'!C27*D27)+(E27*'Valor Fondos'!B27)+(H27*'Valor Fondos'!F27)+(G27*'Valor Fondos'!G27))/'Valor Fondos'!L27</f>
        <v>1.9206224404019607E-2</v>
      </c>
      <c r="N27" s="198"/>
    </row>
    <row r="28" spans="1:14" x14ac:dyDescent="0.2">
      <c r="A28" s="461">
        <v>37711</v>
      </c>
      <c r="B28" s="207">
        <v>1.5100000000000001E-2</v>
      </c>
      <c r="C28" s="210">
        <v>0.02</v>
      </c>
      <c r="D28" s="207">
        <v>1.2500000000000001E-2</v>
      </c>
      <c r="E28" s="210">
        <v>1.4999999999999999E-2</v>
      </c>
      <c r="F28" s="207"/>
      <c r="G28" s="210">
        <v>1.592E-2</v>
      </c>
      <c r="H28" s="207">
        <v>1.2200000000000001E-2</v>
      </c>
      <c r="I28" s="212"/>
      <c r="J28" s="206"/>
      <c r="K28" s="212"/>
      <c r="L28" s="407">
        <f t="shared" si="0"/>
        <v>1.5120000000000001E-2</v>
      </c>
      <c r="M28" s="409">
        <f>+((B28*'Valor Fondos'!E28)+(C28*'Valor Fondos'!D28)+('Valor Fondos'!C28*D28)+(E28*'Valor Fondos'!B28)+(H28*'Valor Fondos'!F28)+(G28*'Valor Fondos'!G28))/'Valor Fondos'!L28</f>
        <v>1.5037706391632889E-2</v>
      </c>
      <c r="N28" s="198"/>
    </row>
    <row r="29" spans="1:14" x14ac:dyDescent="0.2">
      <c r="A29" s="461">
        <v>37802</v>
      </c>
      <c r="B29" s="207">
        <v>1.5100000000000001E-2</v>
      </c>
      <c r="C29" s="210">
        <v>0.02</v>
      </c>
      <c r="D29" s="207">
        <v>1.2500000000000001E-2</v>
      </c>
      <c r="E29" s="210">
        <v>1.4999999999999999E-2</v>
      </c>
      <c r="F29" s="207"/>
      <c r="G29" s="210">
        <v>1.592E-2</v>
      </c>
      <c r="H29" s="207">
        <v>1.2200000000000001E-2</v>
      </c>
      <c r="I29" s="212"/>
      <c r="J29" s="206"/>
      <c r="K29" s="212"/>
      <c r="L29" s="407">
        <f t="shared" si="0"/>
        <v>1.5120000000000001E-2</v>
      </c>
      <c r="M29" s="409">
        <f>+((B29*'Valor Fondos'!E29)+(C29*'Valor Fondos'!D29)+('Valor Fondos'!C29*D29)+(E29*'Valor Fondos'!B29)+(H29*'Valor Fondos'!F29)+(G29*'Valor Fondos'!G29))/'Valor Fondos'!L29</f>
        <v>1.5034120569028902E-2</v>
      </c>
      <c r="N29" s="198"/>
    </row>
    <row r="30" spans="1:14" x14ac:dyDescent="0.2">
      <c r="A30" s="461">
        <v>37894</v>
      </c>
      <c r="B30" s="207">
        <v>1.5100000000000001E-2</v>
      </c>
      <c r="C30" s="210">
        <v>0.02</v>
      </c>
      <c r="D30" s="207">
        <v>1.2500000000000001E-2</v>
      </c>
      <c r="E30" s="210">
        <v>1.4999999999999999E-2</v>
      </c>
      <c r="F30" s="207"/>
      <c r="G30" s="210">
        <v>1.592E-2</v>
      </c>
      <c r="H30" s="207">
        <v>1.2200000000000001E-2</v>
      </c>
      <c r="I30" s="212"/>
      <c r="J30" s="206"/>
      <c r="K30" s="212"/>
      <c r="L30" s="407">
        <f t="shared" si="0"/>
        <v>1.5120000000000001E-2</v>
      </c>
      <c r="M30" s="409">
        <f>+((B30*'Valor Fondos'!E30)+(C30*'Valor Fondos'!D30)+('Valor Fondos'!C30*D30)+(E30*'Valor Fondos'!B30)+(H30*'Valor Fondos'!F30)+(G30*'Valor Fondos'!G30))/'Valor Fondos'!L30</f>
        <v>1.5032582423339177E-2</v>
      </c>
      <c r="N30" s="198"/>
    </row>
    <row r="31" spans="1:14" x14ac:dyDescent="0.2">
      <c r="A31" s="461">
        <v>37986</v>
      </c>
      <c r="B31" s="207">
        <v>1.5100000000000001E-2</v>
      </c>
      <c r="C31" s="210">
        <v>0.02</v>
      </c>
      <c r="D31" s="207">
        <v>1.2500000000000001E-2</v>
      </c>
      <c r="E31" s="210">
        <v>1.4999999999999999E-2</v>
      </c>
      <c r="F31" s="207"/>
      <c r="G31" s="210">
        <v>1.592E-2</v>
      </c>
      <c r="H31" s="207">
        <v>1.2200000000000001E-2</v>
      </c>
      <c r="I31" s="212"/>
      <c r="J31" s="206"/>
      <c r="K31" s="212"/>
      <c r="L31" s="407">
        <f t="shared" si="0"/>
        <v>1.5120000000000001E-2</v>
      </c>
      <c r="M31" s="409">
        <f>+((B31*'Valor Fondos'!E31)+(C31*'Valor Fondos'!D31)+('Valor Fondos'!C31*D31)+(E31*'Valor Fondos'!B31)+(H31*'Valor Fondos'!F31)+(G31*'Valor Fondos'!G31))/'Valor Fondos'!L31</f>
        <v>1.5025857377177848E-2</v>
      </c>
      <c r="N31" s="198"/>
    </row>
    <row r="32" spans="1:14" x14ac:dyDescent="0.2">
      <c r="A32" s="461">
        <v>38077</v>
      </c>
      <c r="B32" s="207">
        <v>1.5100000000000001E-2</v>
      </c>
      <c r="C32" s="210">
        <v>1.6E-2</v>
      </c>
      <c r="D32" s="207">
        <v>1.2500000000000001E-2</v>
      </c>
      <c r="E32" s="211">
        <v>1.4999999999999999E-2</v>
      </c>
      <c r="F32" s="208"/>
      <c r="G32" s="210">
        <v>1.592E-2</v>
      </c>
      <c r="H32" s="207">
        <v>1.2200000000000001E-2</v>
      </c>
      <c r="I32" s="212"/>
      <c r="J32" s="206"/>
      <c r="K32" s="212"/>
      <c r="L32" s="407">
        <f t="shared" si="0"/>
        <v>1.4453333333333334E-2</v>
      </c>
      <c r="M32" s="409">
        <f>+((B32*'Valor Fondos'!E32)+(C32*'Valor Fondos'!D32)+('Valor Fondos'!C32*D32)+(E32*'Valor Fondos'!B32)+(H32*'Valor Fondos'!F32)+(G32*'Valor Fondos'!G32))/'Valor Fondos'!L32</f>
        <v>1.4283415991562898E-2</v>
      </c>
      <c r="N32" s="198"/>
    </row>
    <row r="33" spans="1:14" x14ac:dyDescent="0.2">
      <c r="A33" s="461">
        <v>38168</v>
      </c>
      <c r="B33" s="207">
        <v>1.4200000000000001E-2</v>
      </c>
      <c r="C33" s="210">
        <v>1.6E-2</v>
      </c>
      <c r="D33" s="207">
        <v>1.2500000000000001E-2</v>
      </c>
      <c r="E33" s="211">
        <v>1.4999999999999999E-2</v>
      </c>
      <c r="F33" s="208"/>
      <c r="G33" s="210">
        <v>1.592E-2</v>
      </c>
      <c r="H33" s="207">
        <v>1.2200000000000001E-2</v>
      </c>
      <c r="I33" s="212"/>
      <c r="J33" s="206"/>
      <c r="K33" s="212"/>
      <c r="L33" s="407">
        <f t="shared" si="0"/>
        <v>1.4303333333333335E-2</v>
      </c>
      <c r="M33" s="409">
        <f>+((B33*'Valor Fondos'!E33)+(C33*'Valor Fondos'!D33)+('Valor Fondos'!C33*D33)+(E33*'Valor Fondos'!B33)+(H33*'Valor Fondos'!F33)+(G33*'Valor Fondos'!G33))/'Valor Fondos'!L33</f>
        <v>1.4148591274051908E-2</v>
      </c>
      <c r="N33" s="198"/>
    </row>
    <row r="34" spans="1:14" x14ac:dyDescent="0.2">
      <c r="A34" s="461">
        <v>38260</v>
      </c>
      <c r="B34" s="207">
        <v>1.5100000000000001E-2</v>
      </c>
      <c r="C34" s="210">
        <v>1.6E-2</v>
      </c>
      <c r="D34" s="207">
        <v>1.4999999999999999E-2</v>
      </c>
      <c r="E34" s="211">
        <v>1.35E-2</v>
      </c>
      <c r="F34" s="208"/>
      <c r="G34" s="210">
        <v>1.592E-2</v>
      </c>
      <c r="H34" s="207">
        <v>1.2200000000000001E-2</v>
      </c>
      <c r="I34" s="212"/>
      <c r="J34" s="206"/>
      <c r="K34" s="212"/>
      <c r="L34" s="407">
        <f t="shared" si="0"/>
        <v>1.4620000000000001E-2</v>
      </c>
      <c r="M34" s="409">
        <f>+((B34*'Valor Fondos'!E34)+(C34*'Valor Fondos'!D34)+('Valor Fondos'!C34*D34)+(E34*'Valor Fondos'!B34)+(H34*'Valor Fondos'!F34)+(G34*'Valor Fondos'!G34))/'Valor Fondos'!L34</f>
        <v>1.4464936320277346E-2</v>
      </c>
      <c r="N34" s="198"/>
    </row>
    <row r="35" spans="1:14" x14ac:dyDescent="0.2">
      <c r="A35" s="461">
        <v>38352</v>
      </c>
      <c r="B35" s="207">
        <v>1.5100000000000001E-2</v>
      </c>
      <c r="C35" s="210">
        <v>1.6E-2</v>
      </c>
      <c r="D35" s="207">
        <v>1.4999999999999999E-2</v>
      </c>
      <c r="E35" s="211">
        <v>1.35E-2</v>
      </c>
      <c r="F35" s="208"/>
      <c r="G35" s="210">
        <v>1.592E-2</v>
      </c>
      <c r="H35" s="207">
        <v>1.2200000000000001E-2</v>
      </c>
      <c r="I35" s="212"/>
      <c r="J35" s="206"/>
      <c r="K35" s="212"/>
      <c r="L35" s="407">
        <f t="shared" si="0"/>
        <v>1.4620000000000001E-2</v>
      </c>
      <c r="M35" s="409">
        <f>+((B35*'Valor Fondos'!E35)+(C35*'Valor Fondos'!D35)+('Valor Fondos'!C35*D35)+(E35*'Valor Fondos'!B35)+(H35*'Valor Fondos'!F35)+(G35*'Valor Fondos'!G35))/'Valor Fondos'!L35</f>
        <v>1.4478390896067199E-2</v>
      </c>
      <c r="N35" s="198"/>
    </row>
    <row r="36" spans="1:14" x14ac:dyDescent="0.2">
      <c r="A36" s="461">
        <v>38442</v>
      </c>
      <c r="B36" s="207">
        <v>1.5100000000000001E-2</v>
      </c>
      <c r="C36" s="210">
        <v>1.6E-2</v>
      </c>
      <c r="D36" s="207">
        <v>1.2500000000000001E-2</v>
      </c>
      <c r="E36" s="211">
        <v>1.35E-2</v>
      </c>
      <c r="F36" s="208"/>
      <c r="G36" s="210">
        <v>1.592E-2</v>
      </c>
      <c r="H36" s="207">
        <v>1.2200000000000001E-2</v>
      </c>
      <c r="I36" s="212"/>
      <c r="J36" s="206"/>
      <c r="K36" s="212"/>
      <c r="L36" s="407">
        <f t="shared" si="0"/>
        <v>1.4203333333333333E-2</v>
      </c>
      <c r="M36" s="409">
        <f>+((B36*'Valor Fondos'!E36)+(C36*'Valor Fondos'!D36)+('Valor Fondos'!C36*D36)+(E36*'Valor Fondos'!B36)+(H36*'Valor Fondos'!F36)+(G36*'Valor Fondos'!G36))/'Valor Fondos'!L36</f>
        <v>1.3876735292114438E-2</v>
      </c>
      <c r="N36" s="198"/>
    </row>
    <row r="37" spans="1:14" x14ac:dyDescent="0.2">
      <c r="A37" s="461">
        <v>38533</v>
      </c>
      <c r="B37" s="207">
        <v>1.5100000000000001E-2</v>
      </c>
      <c r="C37" s="210">
        <v>1.6E-2</v>
      </c>
      <c r="D37" s="207">
        <v>1.2500000000000001E-2</v>
      </c>
      <c r="E37" s="211">
        <v>1.35E-2</v>
      </c>
      <c r="F37" s="208"/>
      <c r="G37" s="210">
        <v>1.592E-2</v>
      </c>
      <c r="H37" s="207">
        <v>1.2200000000000001E-2</v>
      </c>
      <c r="I37" s="212"/>
      <c r="J37" s="206"/>
      <c r="K37" s="212"/>
      <c r="L37" s="407">
        <f t="shared" si="0"/>
        <v>1.4203333333333333E-2</v>
      </c>
      <c r="M37" s="409">
        <f>+((B37*'Valor Fondos'!E37)+(C37*'Valor Fondos'!D37)+('Valor Fondos'!C37*D37)+(E37*'Valor Fondos'!B37)+(H37*'Valor Fondos'!F37)+(G37*'Valor Fondos'!G37))/'Valor Fondos'!L37</f>
        <v>1.3875418525587236E-2</v>
      </c>
      <c r="N37" s="198"/>
    </row>
    <row r="38" spans="1:14" x14ac:dyDescent="0.2">
      <c r="A38" s="461">
        <v>38625</v>
      </c>
      <c r="B38" s="207">
        <v>1.5100000000000001E-2</v>
      </c>
      <c r="C38" s="210">
        <v>1.6E-2</v>
      </c>
      <c r="D38" s="207">
        <v>1.2500000000000001E-2</v>
      </c>
      <c r="E38" s="211">
        <v>1.4999999999999999E-2</v>
      </c>
      <c r="F38" s="208"/>
      <c r="G38" s="210">
        <v>1.592E-2</v>
      </c>
      <c r="H38" s="207">
        <v>1.2200000000000001E-2</v>
      </c>
      <c r="I38" s="212"/>
      <c r="J38" s="206"/>
      <c r="K38" s="212"/>
      <c r="L38" s="407">
        <f t="shared" si="0"/>
        <v>1.4453333333333334E-2</v>
      </c>
      <c r="M38" s="409">
        <f>+((B38*'Valor Fondos'!E38)+(C38*'Valor Fondos'!D38)+('Valor Fondos'!C38*D38)+(E38*'Valor Fondos'!B38)+(H38*'Valor Fondos'!F38)+(G38*'Valor Fondos'!G38))/'Valor Fondos'!L38</f>
        <v>1.4276308366299697E-2</v>
      </c>
      <c r="N38" s="198"/>
    </row>
    <row r="39" spans="1:14" x14ac:dyDescent="0.2">
      <c r="A39" s="461">
        <v>38717</v>
      </c>
      <c r="B39" s="207">
        <v>1.4200000000000001E-2</v>
      </c>
      <c r="C39" s="210">
        <v>1.6E-2</v>
      </c>
      <c r="D39" s="207">
        <v>1.2500000000000001E-2</v>
      </c>
      <c r="E39" s="211">
        <v>1.4999999999999999E-2</v>
      </c>
      <c r="F39" s="208"/>
      <c r="G39" s="210">
        <v>1.592E-2</v>
      </c>
      <c r="H39" s="207">
        <v>1.2200000000000001E-2</v>
      </c>
      <c r="I39" s="212"/>
      <c r="J39" s="206"/>
      <c r="K39" s="212"/>
      <c r="L39" s="407">
        <f t="shared" si="0"/>
        <v>1.4303333333333335E-2</v>
      </c>
      <c r="M39" s="409">
        <f>+((B39*'Valor Fondos'!E39)+(C39*'Valor Fondos'!D39)+('Valor Fondos'!C39*D39)+(E39*'Valor Fondos'!B39)+(H39*'Valor Fondos'!F39)+(G39*'Valor Fondos'!G39))/'Valor Fondos'!L39</f>
        <v>1.4125639758455389E-2</v>
      </c>
      <c r="N39" s="198"/>
    </row>
    <row r="40" spans="1:14" x14ac:dyDescent="0.2">
      <c r="A40" s="461">
        <v>38807</v>
      </c>
      <c r="B40" s="207">
        <v>1.4200000000000001E-2</v>
      </c>
      <c r="C40" s="210">
        <v>1.6E-2</v>
      </c>
      <c r="D40" s="207">
        <v>1.2500000000000001E-2</v>
      </c>
      <c r="E40" s="211">
        <v>1.4999999999999999E-2</v>
      </c>
      <c r="F40" s="208"/>
      <c r="G40" s="210">
        <v>1.592E-2</v>
      </c>
      <c r="H40" s="207">
        <v>1.2200000000000001E-2</v>
      </c>
      <c r="I40" s="212"/>
      <c r="J40" s="206"/>
      <c r="K40" s="212"/>
      <c r="L40" s="407">
        <f t="shared" si="0"/>
        <v>1.4303333333333335E-2</v>
      </c>
      <c r="M40" s="409">
        <f>+((B40*'Valor Fondos'!E40)+(C40*'Valor Fondos'!D40)+('Valor Fondos'!C40*D40)+(E40*'Valor Fondos'!B40)+(H40*'Valor Fondos'!F40)+(G40*'Valor Fondos'!G40))/'Valor Fondos'!L40</f>
        <v>1.412273571620277E-2</v>
      </c>
      <c r="N40" s="198"/>
    </row>
    <row r="41" spans="1:14" x14ac:dyDescent="0.2">
      <c r="A41" s="461">
        <v>38898</v>
      </c>
      <c r="B41" s="207">
        <v>1.4200000000000001E-2</v>
      </c>
      <c r="C41" s="210">
        <v>1.6E-2</v>
      </c>
      <c r="D41" s="207">
        <v>1.2500000000000001E-2</v>
      </c>
      <c r="E41" s="211">
        <v>1.4999999999999999E-2</v>
      </c>
      <c r="F41" s="208"/>
      <c r="G41" s="210">
        <v>1.592E-2</v>
      </c>
      <c r="H41" s="207">
        <v>1.2200000000000001E-2</v>
      </c>
      <c r="I41" s="212"/>
      <c r="J41" s="206"/>
      <c r="K41" s="212"/>
      <c r="L41" s="407">
        <f t="shared" si="0"/>
        <v>1.4303333333333335E-2</v>
      </c>
      <c r="M41" s="409">
        <f>+((B41*'Valor Fondos'!E41)+(C41*'Valor Fondos'!D41)+('Valor Fondos'!C41*D41)+(E41*'Valor Fondos'!B41)+(H41*'Valor Fondos'!F41)+(G41*'Valor Fondos'!G41))/'Valor Fondos'!L41</f>
        <v>1.4131003596383781E-2</v>
      </c>
      <c r="N41" s="198"/>
    </row>
    <row r="42" spans="1:14" x14ac:dyDescent="0.2">
      <c r="A42" s="461">
        <v>38990</v>
      </c>
      <c r="B42" s="207">
        <v>1.4200000000000001E-2</v>
      </c>
      <c r="C42" s="210">
        <v>1.6E-2</v>
      </c>
      <c r="D42" s="207">
        <v>1.2500000000000001E-2</v>
      </c>
      <c r="E42" s="211">
        <v>1.4999999999999999E-2</v>
      </c>
      <c r="F42" s="208"/>
      <c r="G42" s="210">
        <v>1.592E-2</v>
      </c>
      <c r="H42" s="207">
        <v>1.2200000000000001E-2</v>
      </c>
      <c r="I42" s="212"/>
      <c r="J42" s="206"/>
      <c r="K42" s="212"/>
      <c r="L42" s="407">
        <f t="shared" si="0"/>
        <v>1.4303333333333335E-2</v>
      </c>
      <c r="M42" s="409">
        <f>+((B42*'Valor Fondos'!E42)+(C42*'Valor Fondos'!D42)+('Valor Fondos'!C42*D42)+(E42*'Valor Fondos'!B42)+(H42*'Valor Fondos'!F42)+(G42*'Valor Fondos'!G42))/'Valor Fondos'!L42</f>
        <v>1.4127563047504709E-2</v>
      </c>
      <c r="N42" s="198"/>
    </row>
    <row r="43" spans="1:14" x14ac:dyDescent="0.2">
      <c r="A43" s="461">
        <v>39082</v>
      </c>
      <c r="B43" s="207">
        <v>1.4200000000000001E-2</v>
      </c>
      <c r="C43" s="210">
        <v>1.6E-2</v>
      </c>
      <c r="D43" s="207">
        <v>1.2500000000000001E-2</v>
      </c>
      <c r="E43" s="211">
        <v>1.4999999999999999E-2</v>
      </c>
      <c r="F43" s="208"/>
      <c r="G43" s="210">
        <v>1.592E-2</v>
      </c>
      <c r="H43" s="207">
        <v>1.2200000000000001E-2</v>
      </c>
      <c r="I43" s="212"/>
      <c r="J43" s="206"/>
      <c r="K43" s="212"/>
      <c r="L43" s="407">
        <f t="shared" si="0"/>
        <v>1.4303333333333335E-2</v>
      </c>
      <c r="M43" s="409">
        <f>+((B43*'Valor Fondos'!E43)+(C43*'Valor Fondos'!D43)+('Valor Fondos'!C43*D43)+(E43*'Valor Fondos'!B43)+(H43*'Valor Fondos'!F43)+(G43*'Valor Fondos'!G43))/'Valor Fondos'!L43</f>
        <v>1.4124088969442576E-2</v>
      </c>
      <c r="N43" s="198"/>
    </row>
    <row r="44" spans="1:14" x14ac:dyDescent="0.2">
      <c r="A44" s="461">
        <v>39172</v>
      </c>
      <c r="B44" s="201">
        <v>1.4200000000000001E-2</v>
      </c>
      <c r="C44" s="209">
        <v>1.6E-2</v>
      </c>
      <c r="D44" s="201">
        <v>1.2500000000000001E-2</v>
      </c>
      <c r="E44" s="209">
        <v>1.4500000000000001E-2</v>
      </c>
      <c r="F44" s="201"/>
      <c r="G44" s="209">
        <v>1.47E-2</v>
      </c>
      <c r="H44" s="201">
        <v>1.2200000000000001E-2</v>
      </c>
      <c r="I44" s="212"/>
      <c r="J44" s="206"/>
      <c r="K44" s="212"/>
      <c r="L44" s="407">
        <f t="shared" si="0"/>
        <v>1.4016666666666669E-2</v>
      </c>
      <c r="M44" s="409">
        <f>+((B44*'Valor Fondos'!E44)+(C44*'Valor Fondos'!D44)+('Valor Fondos'!C44*D44)+(E44*'Valor Fondos'!B44)+(H44*'Valor Fondos'!F44)+(G44*'Valor Fondos'!G44))/'Valor Fondos'!L44</f>
        <v>1.3944620904981775E-2</v>
      </c>
      <c r="N44" s="198"/>
    </row>
    <row r="45" spans="1:14" x14ac:dyDescent="0.2">
      <c r="A45" s="461">
        <v>39263</v>
      </c>
      <c r="B45" s="201">
        <v>1.4200000000000001E-2</v>
      </c>
      <c r="C45" s="209">
        <v>1.6E-2</v>
      </c>
      <c r="D45" s="201">
        <v>1.2500000000000001E-2</v>
      </c>
      <c r="E45" s="209">
        <v>1.4500000000000001E-2</v>
      </c>
      <c r="F45" s="201"/>
      <c r="G45" s="209">
        <v>1.47E-2</v>
      </c>
      <c r="H45" s="201">
        <v>1.2200000000000001E-2</v>
      </c>
      <c r="I45" s="212"/>
      <c r="J45" s="206"/>
      <c r="K45" s="212"/>
      <c r="L45" s="407">
        <f t="shared" si="0"/>
        <v>1.4016666666666669E-2</v>
      </c>
      <c r="M45" s="409">
        <f>+((B45*'Valor Fondos'!E45)+(C45*'Valor Fondos'!D45)+('Valor Fondos'!C45*D45)+(E45*'Valor Fondos'!B45)+(H45*'Valor Fondos'!F45)+(G45*'Valor Fondos'!G45))/'Valor Fondos'!L45</f>
        <v>1.3942325016864427E-2</v>
      </c>
      <c r="N45" s="198"/>
    </row>
    <row r="46" spans="1:14" x14ac:dyDescent="0.2">
      <c r="A46" s="461">
        <v>39355</v>
      </c>
      <c r="B46" s="201">
        <v>1.4200000000000001E-2</v>
      </c>
      <c r="C46" s="209">
        <v>1.6E-2</v>
      </c>
      <c r="D46" s="201">
        <v>1.2500000000000001E-2</v>
      </c>
      <c r="E46" s="209">
        <v>1.4500000000000001E-2</v>
      </c>
      <c r="F46" s="201"/>
      <c r="G46" s="209">
        <v>1.47E-2</v>
      </c>
      <c r="H46" s="201">
        <v>1.4E-2</v>
      </c>
      <c r="I46" s="212"/>
      <c r="J46" s="206"/>
      <c r="K46" s="212"/>
      <c r="L46" s="407">
        <f t="shared" si="0"/>
        <v>1.4316666666666667E-2</v>
      </c>
      <c r="M46" s="409">
        <f>+((B46*'Valor Fondos'!E46)+(C46*'Valor Fondos'!D46)+('Valor Fondos'!C46*D46)+(E46*'Valor Fondos'!B46)+(H46*'Valor Fondos'!F46)+(G46*'Valor Fondos'!G46))/'Valor Fondos'!L46</f>
        <v>1.4165274628525695E-2</v>
      </c>
      <c r="N46" s="198"/>
    </row>
    <row r="47" spans="1:14" x14ac:dyDescent="0.2">
      <c r="A47" s="461">
        <v>39447</v>
      </c>
      <c r="B47" s="201">
        <v>1.4200000000000001E-2</v>
      </c>
      <c r="C47" s="209">
        <v>1.6E-2</v>
      </c>
      <c r="D47" s="201">
        <v>1.2500000000000001E-2</v>
      </c>
      <c r="E47" s="209">
        <v>1.4500000000000001E-2</v>
      </c>
      <c r="F47" s="201"/>
      <c r="G47" s="209">
        <v>1.47E-2</v>
      </c>
      <c r="H47" s="201">
        <v>1.4E-2</v>
      </c>
      <c r="I47" s="212"/>
      <c r="J47" s="206"/>
      <c r="K47" s="212"/>
      <c r="L47" s="407">
        <f t="shared" si="0"/>
        <v>1.4316666666666667E-2</v>
      </c>
      <c r="M47" s="409">
        <f>+((B47*'Valor Fondos'!E47)+(C47*'Valor Fondos'!D47)+('Valor Fondos'!C47*D47)+(E47*'Valor Fondos'!B47)+(H47*'Valor Fondos'!F47)+(G47*'Valor Fondos'!G47))/'Valor Fondos'!L47</f>
        <v>1.4164592253439036E-2</v>
      </c>
      <c r="N47" s="198"/>
    </row>
    <row r="48" spans="1:14" x14ac:dyDescent="0.2">
      <c r="A48" s="461">
        <v>39538</v>
      </c>
      <c r="B48" s="201">
        <v>1.4200000000000001E-2</v>
      </c>
      <c r="C48" s="209">
        <v>1.6E-2</v>
      </c>
      <c r="D48" s="201">
        <v>1.2500000000000001E-2</v>
      </c>
      <c r="E48" s="209">
        <v>1.4500000000000001E-2</v>
      </c>
      <c r="F48" s="201">
        <v>1.4E-2</v>
      </c>
      <c r="G48" s="209">
        <v>1.47E-2</v>
      </c>
      <c r="H48" s="43"/>
      <c r="I48" s="212"/>
      <c r="J48" s="206"/>
      <c r="K48" s="212"/>
      <c r="L48" s="407">
        <f t="shared" si="0"/>
        <v>1.4316666666666667E-2</v>
      </c>
      <c r="M48" s="409">
        <f>((B48*'Valor Fondos'!E48)+('Tasa seguros previsionales'!C48*'Valor Fondos'!D48)+('Tasa seguros previsionales'!D48*'Valor Fondos'!C48)+('Tasa seguros previsionales'!E48*'Valor Fondos'!B48)+('Tasa seguros previsionales'!F48*'Valor Fondos'!F48)+('Tasa seguros previsionales'!G48*'Valor Fondos'!G48))/SUM('Valor Fondos'!B48:G48)</f>
        <v>1.416584307876145E-2</v>
      </c>
      <c r="N48" s="198"/>
    </row>
    <row r="49" spans="1:15" x14ac:dyDescent="0.2">
      <c r="A49" s="461">
        <v>39629</v>
      </c>
      <c r="B49" s="201">
        <v>1.4200000000000001E-2</v>
      </c>
      <c r="C49" s="209">
        <v>1.6E-2</v>
      </c>
      <c r="D49" s="201">
        <v>1.2500000000000001E-2</v>
      </c>
      <c r="E49" s="209">
        <v>1.4500000000000001E-2</v>
      </c>
      <c r="F49" s="201">
        <v>1.4E-2</v>
      </c>
      <c r="G49" s="209">
        <v>1.47E-2</v>
      </c>
      <c r="H49" s="43"/>
      <c r="I49" s="212"/>
      <c r="J49" s="206"/>
      <c r="K49" s="212"/>
      <c r="L49" s="407">
        <f t="shared" si="0"/>
        <v>1.4316666666666667E-2</v>
      </c>
      <c r="M49" s="409">
        <f>((B49*'Valor Fondos'!E49)+('Tasa seguros previsionales'!C49*'Valor Fondos'!D49)+('Tasa seguros previsionales'!D49*'Valor Fondos'!C49)+('Tasa seguros previsionales'!E49*'Valor Fondos'!B49)+('Tasa seguros previsionales'!F49*'Valor Fondos'!F49)+('Tasa seguros previsionales'!G49*'Valor Fondos'!G49))/SUM('Valor Fondos'!B49:G49)</f>
        <v>1.4165531728886174E-2</v>
      </c>
      <c r="N49" s="198"/>
    </row>
    <row r="50" spans="1:15" x14ac:dyDescent="0.2">
      <c r="A50" s="461">
        <v>39721</v>
      </c>
      <c r="B50" s="201">
        <v>1.4200000000000001E-2</v>
      </c>
      <c r="C50" s="209">
        <v>1.6E-2</v>
      </c>
      <c r="D50" s="201">
        <v>1.2500000000000001E-2</v>
      </c>
      <c r="E50" s="209">
        <v>1.4500000000000001E-2</v>
      </c>
      <c r="F50" s="201">
        <v>1.4E-2</v>
      </c>
      <c r="G50" s="209">
        <v>1.47E-2</v>
      </c>
      <c r="H50" s="43"/>
      <c r="I50" s="212"/>
      <c r="J50" s="206"/>
      <c r="K50" s="212"/>
      <c r="L50" s="407">
        <f t="shared" si="0"/>
        <v>1.4316666666666667E-2</v>
      </c>
      <c r="M50" s="409">
        <f>((B50*'Valor Fondos'!E50)+('Tasa seguros previsionales'!C50*'Valor Fondos'!D50)+('Tasa seguros previsionales'!D50*'Valor Fondos'!C50)+('Tasa seguros previsionales'!E50*'Valor Fondos'!B50)+('Tasa seguros previsionales'!F50*'Valor Fondos'!F50)+('Tasa seguros previsionales'!G50*'Valor Fondos'!G50))/SUM('Valor Fondos'!B50:G50)</f>
        <v>1.4164278001495435E-2</v>
      </c>
      <c r="N50" s="198"/>
    </row>
    <row r="51" spans="1:15" x14ac:dyDescent="0.2">
      <c r="A51" s="461">
        <v>39813</v>
      </c>
      <c r="B51" s="201">
        <v>1.4200000000000001E-2</v>
      </c>
      <c r="C51" s="209">
        <v>1.6E-2</v>
      </c>
      <c r="D51" s="201">
        <v>1.2500000000000001E-2</v>
      </c>
      <c r="E51" s="209">
        <v>1.4500000000000001E-2</v>
      </c>
      <c r="F51" s="201">
        <v>1.4E-2</v>
      </c>
      <c r="G51" s="209">
        <v>1.47E-2</v>
      </c>
      <c r="H51" s="43"/>
      <c r="I51" s="212"/>
      <c r="J51" s="206"/>
      <c r="K51" s="212"/>
      <c r="L51" s="407">
        <f t="shared" si="0"/>
        <v>1.4316666666666667E-2</v>
      </c>
      <c r="M51" s="409">
        <f>((B51*'Valor Fondos'!E51)+('Tasa seguros previsionales'!C51*'Valor Fondos'!D51)+('Tasa seguros previsionales'!D51*'Valor Fondos'!C51)+('Tasa seguros previsionales'!E51*'Valor Fondos'!B51)+('Tasa seguros previsionales'!F51*'Valor Fondos'!F51)+('Tasa seguros previsionales'!G51*'Valor Fondos'!G51))/SUM('Valor Fondos'!B51:G51)</f>
        <v>1.4155401890299823E-2</v>
      </c>
      <c r="N51" s="198"/>
    </row>
    <row r="52" spans="1:15" x14ac:dyDescent="0.2">
      <c r="A52" s="461">
        <v>39903</v>
      </c>
      <c r="B52" s="201">
        <v>1.4200000000000001E-2</v>
      </c>
      <c r="C52" s="209">
        <v>1.6E-2</v>
      </c>
      <c r="D52" s="201">
        <v>1.2500000000000001E-2</v>
      </c>
      <c r="E52" s="209">
        <v>1.4500000000000001E-2</v>
      </c>
      <c r="F52" s="201">
        <v>1.4E-2</v>
      </c>
      <c r="G52" s="209">
        <v>1.47E-2</v>
      </c>
      <c r="H52" s="43"/>
      <c r="I52" s="212"/>
      <c r="J52" s="206"/>
      <c r="K52" s="212"/>
      <c r="L52" s="407">
        <f t="shared" si="0"/>
        <v>1.4316666666666667E-2</v>
      </c>
      <c r="M52" s="409">
        <f>((B52*'Valor Fondos'!E52)+('Tasa seguros previsionales'!C52*'Valor Fondos'!D52)+('Tasa seguros previsionales'!D52*'Valor Fondos'!C52)+('Tasa seguros previsionales'!E52*'Valor Fondos'!B52)+('Tasa seguros previsionales'!F52*'Valor Fondos'!F52)+('Tasa seguros previsionales'!G52*'Valor Fondos'!G52))/SUM('Valor Fondos'!B52:G52)</f>
        <v>1.4156024244551679E-2</v>
      </c>
      <c r="N52" s="198"/>
    </row>
    <row r="53" spans="1:15" x14ac:dyDescent="0.2">
      <c r="A53" s="461">
        <v>39994</v>
      </c>
      <c r="B53" s="201">
        <v>1.37E-2</v>
      </c>
      <c r="C53" s="209">
        <v>1.6E-2</v>
      </c>
      <c r="D53" s="201">
        <v>1.2500000000000001E-2</v>
      </c>
      <c r="E53" s="209">
        <v>1.4500000000000001E-2</v>
      </c>
      <c r="F53" s="201">
        <v>1.4E-2</v>
      </c>
      <c r="G53" s="209">
        <v>1.47E-2</v>
      </c>
      <c r="H53" s="43"/>
      <c r="I53" s="212"/>
      <c r="J53" s="206"/>
      <c r="K53" s="212"/>
      <c r="L53" s="407">
        <f t="shared" si="0"/>
        <v>1.4233333333333334E-2</v>
      </c>
      <c r="M53" s="409">
        <f>((B53*'Valor Fondos'!E53)+('Tasa seguros previsionales'!C53*'Valor Fondos'!D53)+('Tasa seguros previsionales'!D53*'Valor Fondos'!C53)+('Tasa seguros previsionales'!E53*'Valor Fondos'!B53)+('Tasa seguros previsionales'!F53*'Valor Fondos'!F53)+('Tasa seguros previsionales'!G53*'Valor Fondos'!G53))/SUM('Valor Fondos'!B53:G53)</f>
        <v>1.4077587901870851E-2</v>
      </c>
      <c r="N53" s="198"/>
    </row>
    <row r="54" spans="1:15" x14ac:dyDescent="0.2">
      <c r="A54" s="461">
        <v>40086</v>
      </c>
      <c r="B54" s="201">
        <v>1.37E-2</v>
      </c>
      <c r="C54" s="209">
        <v>1.6E-2</v>
      </c>
      <c r="D54" s="201">
        <v>1.2500000000000001E-2</v>
      </c>
      <c r="E54" s="209">
        <v>1.4500000000000001E-2</v>
      </c>
      <c r="F54" s="201">
        <v>1.4E-2</v>
      </c>
      <c r="G54" s="209">
        <v>1.47E-2</v>
      </c>
      <c r="H54" s="43"/>
      <c r="I54" s="212"/>
      <c r="J54" s="206"/>
      <c r="K54" s="212"/>
      <c r="L54" s="407">
        <f t="shared" si="0"/>
        <v>1.4233333333333334E-2</v>
      </c>
      <c r="M54" s="409">
        <f>((B54*'Valor Fondos'!E54)+('Tasa seguros previsionales'!C54*'Valor Fondos'!D54)+('Tasa seguros previsionales'!D54*'Valor Fondos'!C54)+('Tasa seguros previsionales'!E54*'Valor Fondos'!B54)+('Tasa seguros previsionales'!F54*'Valor Fondos'!F54)+('Tasa seguros previsionales'!G54*'Valor Fondos'!G54))/SUM('Valor Fondos'!B54:G54)</f>
        <v>1.406751349570436E-2</v>
      </c>
      <c r="N54" s="198"/>
    </row>
    <row r="55" spans="1:15" x14ac:dyDescent="0.2">
      <c r="A55" s="461">
        <v>40178</v>
      </c>
      <c r="B55" s="201">
        <v>1.37E-2</v>
      </c>
      <c r="C55" s="209">
        <v>1.6E-2</v>
      </c>
      <c r="D55" s="201">
        <v>1.2500000000000001E-2</v>
      </c>
      <c r="E55" s="209">
        <v>1.4500000000000001E-2</v>
      </c>
      <c r="F55" s="201">
        <v>1.4E-2</v>
      </c>
      <c r="G55" s="209">
        <v>1.47E-2</v>
      </c>
      <c r="H55" s="43"/>
      <c r="I55" s="212"/>
      <c r="J55" s="206"/>
      <c r="K55" s="212"/>
      <c r="L55" s="407">
        <f t="shared" si="0"/>
        <v>1.4233333333333334E-2</v>
      </c>
      <c r="M55" s="409">
        <f>((B55*'Valor Fondos'!E55)+('Tasa seguros previsionales'!C55*'Valor Fondos'!D55)+('Tasa seguros previsionales'!D55*'Valor Fondos'!C55)+('Tasa seguros previsionales'!E55*'Valor Fondos'!B55)+('Tasa seguros previsionales'!F55*'Valor Fondos'!F55)+('Tasa seguros previsionales'!G55*'Valor Fondos'!G55))/SUM('Valor Fondos'!B55:G55)</f>
        <v>1.4071140713077052E-2</v>
      </c>
      <c r="N55" s="198"/>
      <c r="O55" s="198"/>
    </row>
    <row r="56" spans="1:15" x14ac:dyDescent="0.2">
      <c r="A56" s="461">
        <v>40268</v>
      </c>
      <c r="B56" s="201">
        <v>1.37E-2</v>
      </c>
      <c r="C56" s="209">
        <v>1.6E-2</v>
      </c>
      <c r="D56" s="201">
        <v>1.2500000000000001E-2</v>
      </c>
      <c r="E56" s="209">
        <v>1.4500000000000001E-2</v>
      </c>
      <c r="F56" s="201">
        <v>1.4E-2</v>
      </c>
      <c r="G56" s="209">
        <v>1.47E-2</v>
      </c>
      <c r="H56" s="43"/>
      <c r="I56" s="212"/>
      <c r="J56" s="206"/>
      <c r="K56" s="212"/>
      <c r="L56" s="407">
        <f t="shared" ref="L56:L61" si="1">SUMIF(B56:K56,"&lt;&gt;")/COUNTIF(B56:K56,"&lt;&gt;")</f>
        <v>1.4233333333333334E-2</v>
      </c>
      <c r="M56" s="409">
        <f>((B56*'Valor Fondos'!E56)+('Tasa seguros previsionales'!C56*'Valor Fondos'!D56)+('Tasa seguros previsionales'!D56*'Valor Fondos'!C56)+('Tasa seguros previsionales'!E56*'Valor Fondos'!B56)+('Tasa seguros previsionales'!F56*'Valor Fondos'!F56)+('Tasa seguros previsionales'!G56*'Valor Fondos'!G56))/SUM('Valor Fondos'!B56:G56)</f>
        <v>1.4068839588105101E-2</v>
      </c>
      <c r="N56" s="198"/>
      <c r="O56" s="198"/>
    </row>
    <row r="57" spans="1:15" x14ac:dyDescent="0.2">
      <c r="A57" s="461">
        <v>40359</v>
      </c>
      <c r="B57" s="201">
        <v>1.37E-2</v>
      </c>
      <c r="C57" s="209">
        <v>1.6E-2</v>
      </c>
      <c r="D57" s="201">
        <v>1.2500000000000001E-2</v>
      </c>
      <c r="E57" s="209">
        <v>1.4500000000000001E-2</v>
      </c>
      <c r="F57" s="201">
        <v>1.4E-2</v>
      </c>
      <c r="G57" s="209">
        <v>1.47E-2</v>
      </c>
      <c r="H57" s="43"/>
      <c r="I57" s="212"/>
      <c r="J57" s="206"/>
      <c r="K57" s="212"/>
      <c r="L57" s="407">
        <f t="shared" si="1"/>
        <v>1.4233333333333334E-2</v>
      </c>
      <c r="M57" s="409">
        <f>((B57*'Valor Fondos'!E57)+('Tasa seguros previsionales'!C57*'Valor Fondos'!D57)+('Tasa seguros previsionales'!D57*'Valor Fondos'!C57)+('Tasa seguros previsionales'!E57*'Valor Fondos'!B57)+('Tasa seguros previsionales'!F57*'Valor Fondos'!F57)+('Tasa seguros previsionales'!G57*'Valor Fondos'!G57))/SUM('Valor Fondos'!B57:G57)</f>
        <v>1.4069720239265915E-2</v>
      </c>
      <c r="N57" s="198"/>
      <c r="O57" s="198"/>
    </row>
    <row r="58" spans="1:15" x14ac:dyDescent="0.2">
      <c r="A58" s="461">
        <v>40451</v>
      </c>
      <c r="B58" s="201">
        <v>1.558E-2</v>
      </c>
      <c r="C58" s="209">
        <v>1.6E-2</v>
      </c>
      <c r="D58" s="201">
        <v>1.2500000000000001E-2</v>
      </c>
      <c r="E58" s="209">
        <v>1.4500000000000001E-2</v>
      </c>
      <c r="F58" s="201">
        <v>1.4E-2</v>
      </c>
      <c r="G58" s="209">
        <v>1.47E-2</v>
      </c>
      <c r="H58" s="43"/>
      <c r="I58" s="212"/>
      <c r="J58" s="206"/>
      <c r="K58" s="212"/>
      <c r="L58" s="407">
        <f t="shared" si="1"/>
        <v>1.4546666666666666E-2</v>
      </c>
      <c r="M58" s="409">
        <f>((B58*'Valor Fondos'!E58)+('Tasa seguros previsionales'!C58*'Valor Fondos'!D58)+('Tasa seguros previsionales'!D58*'Valor Fondos'!C58)+('Tasa seguros previsionales'!E58*'Valor Fondos'!B58)+('Tasa seguros previsionales'!F58*'Valor Fondos'!F58)+('Tasa seguros previsionales'!G58*'Valor Fondos'!G58))/SUM('Valor Fondos'!B58:G58)</f>
        <v>1.433522949426386E-2</v>
      </c>
      <c r="N58" s="198"/>
      <c r="O58" s="198"/>
    </row>
    <row r="59" spans="1:15" x14ac:dyDescent="0.2">
      <c r="A59" s="461">
        <v>40543</v>
      </c>
      <c r="B59" s="201">
        <v>1.558E-2</v>
      </c>
      <c r="C59" s="209">
        <v>1.6E-2</v>
      </c>
      <c r="D59" s="201">
        <v>1.4999999999999999E-2</v>
      </c>
      <c r="E59" s="209">
        <v>1.4500000000000001E-2</v>
      </c>
      <c r="F59" s="201">
        <v>1.4E-2</v>
      </c>
      <c r="G59" s="209">
        <v>1.47E-2</v>
      </c>
      <c r="H59" s="43"/>
      <c r="I59" s="212"/>
      <c r="J59" s="206"/>
      <c r="K59" s="212"/>
      <c r="L59" s="407">
        <f t="shared" si="1"/>
        <v>1.4963333333333334E-2</v>
      </c>
      <c r="M59" s="409">
        <f>((B59*'Valor Fondos'!E59)+('Tasa seguros previsionales'!C59*'Valor Fondos'!D59)+('Tasa seguros previsionales'!D59*'Valor Fondos'!C59)+('Tasa seguros previsionales'!E59*'Valor Fondos'!B59)+('Tasa seguros previsionales'!F59*'Valor Fondos'!F59)+('Tasa seguros previsionales'!G59*'Valor Fondos'!G59))/SUM('Valor Fondos'!B59:G59)</f>
        <v>1.4972908740380521E-2</v>
      </c>
      <c r="N59" s="198"/>
      <c r="O59" s="198"/>
    </row>
    <row r="60" spans="1:15" x14ac:dyDescent="0.2">
      <c r="A60" s="461">
        <v>40633</v>
      </c>
      <c r="B60" s="201">
        <v>1.558E-2</v>
      </c>
      <c r="C60" s="209">
        <v>1.6E-2</v>
      </c>
      <c r="D60" s="201">
        <v>1.9E-2</v>
      </c>
      <c r="E60" s="209">
        <v>1.4500000000000001E-2</v>
      </c>
      <c r="F60" s="201">
        <v>1.4999999999999999E-2</v>
      </c>
      <c r="G60" s="209">
        <v>1.47E-2</v>
      </c>
      <c r="H60" s="43"/>
      <c r="I60" s="212"/>
      <c r="J60" s="206"/>
      <c r="K60" s="212"/>
      <c r="L60" s="407">
        <f t="shared" si="1"/>
        <v>1.5796666666666667E-2</v>
      </c>
      <c r="M60" s="409">
        <f>((B60*'Valor Fondos'!E60)+('Tasa seguros previsionales'!C60*'Valor Fondos'!D60)+('Tasa seguros previsionales'!D60*'Valor Fondos'!C60)+('Tasa seguros previsionales'!E60*'Valor Fondos'!B60)+('Tasa seguros previsionales'!F60*'Valor Fondos'!F60)+('Tasa seguros previsionales'!G60*'Valor Fondos'!G60))/SUM('Valor Fondos'!B60:G60)</f>
        <v>1.6103452913830568E-2</v>
      </c>
      <c r="N60" s="198"/>
    </row>
    <row r="61" spans="1:15" x14ac:dyDescent="0.2">
      <c r="A61" s="461">
        <v>40724</v>
      </c>
      <c r="B61" s="201">
        <v>1.558E-2</v>
      </c>
      <c r="C61" s="209">
        <v>1.6E-2</v>
      </c>
      <c r="D61" s="209">
        <v>1.9E-2</v>
      </c>
      <c r="E61" s="403">
        <v>1.4500000000000001E-2</v>
      </c>
      <c r="F61" s="201">
        <v>1.7000000000000001E-2</v>
      </c>
      <c r="G61" s="209">
        <v>1.47E-2</v>
      </c>
      <c r="H61" s="201"/>
      <c r="I61" s="213"/>
      <c r="J61" s="206"/>
      <c r="K61" s="212"/>
      <c r="L61" s="407">
        <f t="shared" si="1"/>
        <v>1.6130000000000002E-2</v>
      </c>
      <c r="M61" s="409">
        <f>((B61*'Valor Fondos'!E61)+('Tasa seguros previsionales'!C61*'Valor Fondos'!D61)+('Tasa seguros previsionales'!D61*'Valor Fondos'!C61)+('Tasa seguros previsionales'!E61*'Valor Fondos'!B61)+('Tasa seguros previsionales'!F61*'Valor Fondos'!F61)+('Tasa seguros previsionales'!G61*'Valor Fondos'!G61))/SUM('Valor Fondos'!B61:G61)</f>
        <v>1.6336565141093509E-2</v>
      </c>
    </row>
    <row r="62" spans="1:15" x14ac:dyDescent="0.2">
      <c r="A62" s="461">
        <v>40816</v>
      </c>
      <c r="B62" s="403">
        <v>1.54E-2</v>
      </c>
      <c r="C62" s="403">
        <v>1.6E-2</v>
      </c>
      <c r="D62" s="209">
        <v>1.9E-2</v>
      </c>
      <c r="E62" s="403">
        <v>1.4500000000000001E-2</v>
      </c>
      <c r="F62" s="201">
        <v>1.7000000000000001E-2</v>
      </c>
      <c r="G62" s="209">
        <v>1.3299999999999999E-2</v>
      </c>
      <c r="H62" s="201"/>
      <c r="I62" s="213"/>
      <c r="J62" s="206"/>
      <c r="K62" s="212"/>
      <c r="L62" s="407">
        <f t="shared" ref="L62:L67" si="2">SUMIF(B62:K62,"&lt;&gt;")/COUNTIF(B62:K62,"&lt;&gt;")</f>
        <v>1.5866666666666668E-2</v>
      </c>
      <c r="M62" s="409">
        <f>((B62*'Valor Fondos'!E62)+('Tasa seguros previsionales'!C62*'Valor Fondos'!D62)+('Tasa seguros previsionales'!D62*'Valor Fondos'!C62)+('Tasa seguros previsionales'!E62*'Valor Fondos'!B62)+('Tasa seguros previsionales'!F62*'Valor Fondos'!F62)+('Tasa seguros previsionales'!G62*'Valor Fondos'!G62))/SUM('Valor Fondos'!B62:G62)</f>
        <v>1.6238461572801163E-2</v>
      </c>
    </row>
    <row r="63" spans="1:15" x14ac:dyDescent="0.2">
      <c r="A63" s="461">
        <v>40908</v>
      </c>
      <c r="B63" s="403">
        <v>1.54E-2</v>
      </c>
      <c r="C63" s="403">
        <v>1.6E-2</v>
      </c>
      <c r="D63" s="209">
        <v>1.9E-2</v>
      </c>
      <c r="E63" s="403">
        <v>1.4500000000000001E-2</v>
      </c>
      <c r="F63" s="201">
        <v>1.7000000000000001E-2</v>
      </c>
      <c r="G63" s="209">
        <v>1.3299999999999999E-2</v>
      </c>
      <c r="H63" s="201"/>
      <c r="I63" s="213"/>
      <c r="J63" s="206"/>
      <c r="K63" s="212"/>
      <c r="L63" s="407">
        <f t="shared" si="2"/>
        <v>1.5866666666666668E-2</v>
      </c>
      <c r="M63" s="409">
        <f>((B63*'Valor Fondos'!E63)+('Tasa seguros previsionales'!C63*'Valor Fondos'!D63)+('Tasa seguros previsionales'!D63*'Valor Fondos'!C63)+('Tasa seguros previsionales'!E63*'Valor Fondos'!B63)+('Tasa seguros previsionales'!F63*'Valor Fondos'!F63)+('Tasa seguros previsionales'!G63*'Valor Fondos'!G63))/SUM('Valor Fondos'!B63:G63)</f>
        <v>1.6237405129821997E-2</v>
      </c>
    </row>
    <row r="64" spans="1:15" x14ac:dyDescent="0.2">
      <c r="A64" s="461">
        <v>40999</v>
      </c>
      <c r="B64" s="403">
        <v>1.54E-2</v>
      </c>
      <c r="C64" s="403">
        <v>1.6E-2</v>
      </c>
      <c r="D64" s="209">
        <v>1.9E-2</v>
      </c>
      <c r="E64" s="403">
        <v>1.6E-2</v>
      </c>
      <c r="F64" s="404">
        <v>1.72E-2</v>
      </c>
      <c r="G64" s="209">
        <v>1.3299999999999999E-2</v>
      </c>
      <c r="H64" s="201"/>
      <c r="I64" s="213"/>
      <c r="J64" s="206"/>
      <c r="K64" s="212"/>
      <c r="L64" s="407">
        <f t="shared" si="2"/>
        <v>1.6150000000000001E-2</v>
      </c>
      <c r="M64" s="409">
        <f>((B64*'Valor Fondos'!E64)+('Tasa seguros previsionales'!C64*'Valor Fondos'!D64)+('Tasa seguros previsionales'!D64*'Valor Fondos'!C64)+('Tasa seguros previsionales'!E64*'Valor Fondos'!B64)+('Tasa seguros previsionales'!F64*'Valor Fondos'!F64)+('Tasa seguros previsionales'!G64*'Valor Fondos'!G64))/SUM('Valor Fondos'!B64:G64)</f>
        <v>1.6681704520910171E-2</v>
      </c>
    </row>
    <row r="65" spans="1:18" x14ac:dyDescent="0.2">
      <c r="A65" s="461">
        <v>41090</v>
      </c>
      <c r="B65" s="403">
        <v>1.54E-2</v>
      </c>
      <c r="C65" s="403">
        <v>1.6E-2</v>
      </c>
      <c r="D65" s="209">
        <v>1.9E-2</v>
      </c>
      <c r="E65" s="403">
        <v>1.6E-2</v>
      </c>
      <c r="F65" s="404">
        <v>2.1999999999999999E-2</v>
      </c>
      <c r="G65" s="209">
        <v>1.3299999999999999E-2</v>
      </c>
      <c r="H65" s="201"/>
      <c r="I65" s="213"/>
      <c r="J65" s="206"/>
      <c r="K65" s="212"/>
      <c r="L65" s="407">
        <f t="shared" si="2"/>
        <v>1.6950000000000003E-2</v>
      </c>
      <c r="M65" s="409">
        <f>((B65*'Valor Fondos'!E65)+('Tasa seguros previsionales'!C65*'Valor Fondos'!D65)+('Tasa seguros previsionales'!D65*'Valor Fondos'!C65)+('Tasa seguros previsionales'!E65*'Valor Fondos'!B65)+('Tasa seguros previsionales'!F65*'Valor Fondos'!F65)+('Tasa seguros previsionales'!G65*'Valor Fondos'!G65))/SUM('Valor Fondos'!B65:G65)</f>
        <v>1.7228622723802448E-2</v>
      </c>
    </row>
    <row r="66" spans="1:18" x14ac:dyDescent="0.2">
      <c r="A66" s="461">
        <v>41182</v>
      </c>
      <c r="B66" s="403">
        <v>1.54E-2</v>
      </c>
      <c r="C66" s="403">
        <v>1.6E-2</v>
      </c>
      <c r="D66" s="209">
        <v>1.9E-2</v>
      </c>
      <c r="E66" s="403">
        <v>1.6E-2</v>
      </c>
      <c r="F66" s="404">
        <v>2.1999999999999999E-2</v>
      </c>
      <c r="G66" s="209">
        <v>1.3299999999999999E-2</v>
      </c>
      <c r="H66" s="201"/>
      <c r="I66" s="213"/>
      <c r="J66" s="206"/>
      <c r="K66" s="212"/>
      <c r="L66" s="407">
        <f t="shared" si="2"/>
        <v>1.6950000000000003E-2</v>
      </c>
      <c r="M66" s="409">
        <f>((B66*'Valor Fondos'!E66)+('Tasa seguros previsionales'!C66*'Valor Fondos'!D66)+('Tasa seguros previsionales'!D66*'Valor Fondos'!C66)+('Tasa seguros previsionales'!E66*'Valor Fondos'!B66)+('Tasa seguros previsionales'!F66*'Valor Fondos'!F66)+('Tasa seguros previsionales'!G66*'Valor Fondos'!G66))/SUM('Valor Fondos'!B66:G66)</f>
        <v>1.722922405689023E-2</v>
      </c>
    </row>
    <row r="67" spans="1:18" x14ac:dyDescent="0.2">
      <c r="A67" s="461">
        <v>41274</v>
      </c>
      <c r="B67" s="403">
        <v>1.54E-2</v>
      </c>
      <c r="C67" s="403">
        <v>1.6E-2</v>
      </c>
      <c r="D67" s="209">
        <v>1.9E-2</v>
      </c>
      <c r="E67" s="403">
        <v>1.6E-2</v>
      </c>
      <c r="F67" s="209">
        <v>2.1999999999999999E-2</v>
      </c>
      <c r="G67" s="403">
        <v>1.3299999999999999E-2</v>
      </c>
      <c r="H67" s="201"/>
      <c r="I67" s="213"/>
      <c r="J67" s="206"/>
      <c r="K67" s="212"/>
      <c r="L67" s="407">
        <f t="shared" si="2"/>
        <v>1.6950000000000003E-2</v>
      </c>
      <c r="M67" s="409">
        <f>((B67*'Valor Fondos'!E67)+('Tasa seguros previsionales'!C67*'Valor Fondos'!D67)+('Tasa seguros previsionales'!D67*'Valor Fondos'!C67)+('Tasa seguros previsionales'!E67*'Valor Fondos'!B67)+('Tasa seguros previsionales'!F67*'Valor Fondos'!F67)+('Tasa seguros previsionales'!G67*'Valor Fondos'!G67))/SUM('Valor Fondos'!B67:G67)</f>
        <v>1.7219468678299127E-2</v>
      </c>
      <c r="N67" s="43"/>
      <c r="O67" s="43"/>
      <c r="P67" s="43"/>
      <c r="Q67" s="43"/>
      <c r="R67" s="43"/>
    </row>
    <row r="68" spans="1:18" x14ac:dyDescent="0.2">
      <c r="A68" s="461">
        <v>41364</v>
      </c>
      <c r="B68" s="403">
        <v>1.7999999999999999E-2</v>
      </c>
      <c r="C68" s="403">
        <v>1.7999999999999999E-2</v>
      </c>
      <c r="D68" s="209">
        <v>1.7999999999999999E-2</v>
      </c>
      <c r="E68" s="209">
        <v>1.6E-2</v>
      </c>
      <c r="F68" s="209"/>
      <c r="G68" s="403">
        <v>1.3299999999999999E-2</v>
      </c>
      <c r="H68" s="201"/>
      <c r="I68" s="213"/>
      <c r="J68" s="206"/>
      <c r="K68" s="212"/>
      <c r="L68" s="407">
        <f>SUMIF(B68:K68,"&lt;&gt;")/COUNTIF(B68:K68,"&lt;&gt;")</f>
        <v>1.6659999999999998E-2</v>
      </c>
      <c r="M68" s="409">
        <f>((B68*'Valor Fondos'!E68)+('Tasa seguros previsionales'!C68*'Valor Fondos'!D68)+('Tasa seguros previsionales'!D68*'Valor Fondos'!C68)+('Tasa seguros previsionales'!E68*'Valor Fondos'!B68)+('Tasa seguros previsionales'!F68*'Valor Fondos'!F68)+('Tasa seguros previsionales'!G68*'Valor Fondos'!G68))/SUM('Valor Fondos'!B68:G68)</f>
        <v>1.7195728315674005E-2</v>
      </c>
      <c r="N68" s="43"/>
      <c r="O68" s="43"/>
      <c r="P68" s="43"/>
      <c r="Q68" s="43"/>
      <c r="R68" s="43"/>
    </row>
    <row r="69" spans="1:18" x14ac:dyDescent="0.2">
      <c r="A69" s="461">
        <v>41455</v>
      </c>
      <c r="B69" s="403">
        <v>1.7999999999999999E-2</v>
      </c>
      <c r="C69" s="403">
        <v>1.7999999999999999E-2</v>
      </c>
      <c r="D69" s="209">
        <v>1.7999999999999999E-2</v>
      </c>
      <c r="E69" s="209">
        <v>1.6E-2</v>
      </c>
      <c r="F69" s="209"/>
      <c r="G69" s="403">
        <v>1.3299999999999999E-2</v>
      </c>
      <c r="H69" s="201"/>
      <c r="I69" s="213"/>
      <c r="J69" s="206"/>
      <c r="K69" s="212"/>
      <c r="L69" s="407">
        <f>SUMIF(B69:K69,"&lt;&gt;")/COUNTIF(B69:K69,"&lt;&gt;")</f>
        <v>1.6659999999999998E-2</v>
      </c>
      <c r="M69" s="409">
        <f>((B69*'Valor Fondos'!E69)+('Tasa seguros previsionales'!C69*'Valor Fondos'!D69)+('Tasa seguros previsionales'!D69*'Valor Fondos'!C69)+('Tasa seguros previsionales'!E69*'Valor Fondos'!B69)+('Tasa seguros previsionales'!F69*'Valor Fondos'!F69)+('Tasa seguros previsionales'!G69*'Valor Fondos'!G69))/SUM('Valor Fondos'!B69:G69)</f>
        <v>1.7192157045498979E-2</v>
      </c>
      <c r="N69" s="43"/>
      <c r="O69" s="43"/>
      <c r="P69" s="43"/>
      <c r="Q69" s="43"/>
      <c r="R69" s="43"/>
    </row>
    <row r="70" spans="1:18" x14ac:dyDescent="0.2">
      <c r="A70" s="483">
        <v>41547</v>
      </c>
      <c r="B70" s="403">
        <v>1.7999999999999999E-2</v>
      </c>
      <c r="C70" s="403">
        <v>1.7999999999999999E-2</v>
      </c>
      <c r="D70" s="209">
        <v>1.7999999999999999E-2</v>
      </c>
      <c r="E70" s="209">
        <v>1.6E-2</v>
      </c>
      <c r="F70" s="209"/>
      <c r="G70" s="403">
        <v>1.3299999999999999E-2</v>
      </c>
      <c r="H70" s="209"/>
      <c r="I70" s="213"/>
      <c r="J70" s="405"/>
      <c r="K70" s="212"/>
      <c r="L70" s="407">
        <f>SUMIF(B70:K70,"&lt;&gt;")/COUNTIF(B70:K70,"&lt;&gt;")</f>
        <v>1.6659999999999998E-2</v>
      </c>
      <c r="M70" s="409">
        <f>((B70*'Valor Fondos'!E70)+('Tasa seguros previsionales'!C70*'Valor Fondos'!D70)+('Tasa seguros previsionales'!D70*'Valor Fondos'!C70)+('Tasa seguros previsionales'!E70*'Valor Fondos'!B70)+('Tasa seguros previsionales'!F70*'Valor Fondos'!F70)+('Tasa seguros previsionales'!G70*'Valor Fondos'!G70))/SUM('Valor Fondos'!B70:G70)</f>
        <v>1.7190179753207632E-2</v>
      </c>
      <c r="N70" s="43"/>
      <c r="O70" s="43"/>
      <c r="P70" s="43"/>
      <c r="Q70" s="43"/>
      <c r="R70" s="43"/>
    </row>
    <row r="71" spans="1:18" x14ac:dyDescent="0.2">
      <c r="A71" s="483">
        <v>41639</v>
      </c>
      <c r="B71" s="403">
        <v>1.7999999999999999E-2</v>
      </c>
      <c r="C71" s="403">
        <v>1.7999999999999999E-2</v>
      </c>
      <c r="D71" s="209">
        <v>1.7999999999999999E-2</v>
      </c>
      <c r="E71" s="209">
        <v>1.6E-2</v>
      </c>
      <c r="F71" s="209"/>
      <c r="G71" s="403">
        <v>1.3299999999999999E-2</v>
      </c>
      <c r="H71" s="209"/>
      <c r="I71" s="213"/>
      <c r="J71" s="405"/>
      <c r="K71" s="212"/>
      <c r="L71" s="407">
        <f>SUMIF(B71:K71,"&lt;&gt;")/COUNTIF(B71:K71,"&lt;&gt;")</f>
        <v>1.6659999999999998E-2</v>
      </c>
      <c r="M71" s="409">
        <f>((B71*'Valor Fondos'!E71)+('Tasa seguros previsionales'!C71*'Valor Fondos'!D71)+('Tasa seguros previsionales'!D71*'Valor Fondos'!C71)+('Tasa seguros previsionales'!E71*'Valor Fondos'!B71)+('Tasa seguros previsionales'!F71*'Valor Fondos'!F71)+('Tasa seguros previsionales'!G71*'Valor Fondos'!G71))/SUM('Valor Fondos'!B71:G71)</f>
        <v>1.7180314485285657E-2</v>
      </c>
      <c r="N71" s="43"/>
      <c r="O71" s="43"/>
      <c r="P71" s="43"/>
      <c r="Q71" s="43"/>
      <c r="R71" s="43"/>
    </row>
    <row r="72" spans="1:18" ht="12.75" customHeight="1" x14ac:dyDescent="0.2">
      <c r="A72" s="484">
        <v>41729</v>
      </c>
      <c r="B72" s="403">
        <v>1.7999999999999999E-2</v>
      </c>
      <c r="C72" s="403"/>
      <c r="D72" s="209">
        <v>1.7999999999999999E-2</v>
      </c>
      <c r="E72" s="209">
        <v>1.8499999999999999E-2</v>
      </c>
      <c r="F72" s="209"/>
      <c r="G72" s="403">
        <v>1.1299999999999999E-2</v>
      </c>
      <c r="H72" s="209"/>
      <c r="I72" s="213"/>
      <c r="J72" s="405"/>
      <c r="K72" s="212"/>
      <c r="L72" s="407">
        <f t="shared" ref="L72:L81" si="3">SUMIF(B72:G72,"&lt;&gt;")/COUNTIF(B72:G72,"&lt;&gt;")</f>
        <v>1.6449999999999999E-2</v>
      </c>
      <c r="M72" s="409">
        <f>((B72*'Valor Fondos'!E72)+('Tasa seguros previsionales'!C72*'Valor Fondos'!D72)+('Tasa seguros previsionales'!D72*'Valor Fondos'!C72)+('Tasa seguros previsionales'!E72*'Valor Fondos'!B72)+('Tasa seguros previsionales'!F72*'Valor Fondos'!F72)+('Tasa seguros previsionales'!G72*'Valor Fondos'!G72))/SUM('Valor Fondos'!B72:G72)</f>
        <v>1.7860956024133876E-2</v>
      </c>
      <c r="N72" s="200"/>
      <c r="O72" s="200"/>
      <c r="P72" s="200"/>
      <c r="Q72" s="200"/>
      <c r="R72" s="200"/>
    </row>
    <row r="73" spans="1:18" ht="12.75" customHeight="1" x14ac:dyDescent="0.2">
      <c r="A73" s="484">
        <v>41820</v>
      </c>
      <c r="B73" s="403">
        <v>1.7999999999999999E-2</v>
      </c>
      <c r="C73" s="403"/>
      <c r="D73" s="209">
        <v>1.7999999999999999E-2</v>
      </c>
      <c r="E73" s="209">
        <v>1.8499999999999999E-2</v>
      </c>
      <c r="F73" s="209"/>
      <c r="G73" s="403">
        <v>1.1299999999999999E-2</v>
      </c>
      <c r="H73" s="209"/>
      <c r="I73" s="213"/>
      <c r="J73" s="405"/>
      <c r="K73" s="212"/>
      <c r="L73" s="407">
        <f t="shared" si="3"/>
        <v>1.6449999999999999E-2</v>
      </c>
      <c r="M73" s="409">
        <f>((B73*'Valor Fondos'!E73)+('Tasa seguros previsionales'!C73*'Valor Fondos'!D73)+('Tasa seguros previsionales'!D73*'Valor Fondos'!C73)+('Tasa seguros previsionales'!E73*'Valor Fondos'!B73)+('Tasa seguros previsionales'!F73*'Valor Fondos'!F73)+('Tasa seguros previsionales'!G73*'Valor Fondos'!G73))/SUM('Valor Fondos'!B73:G73)</f>
        <v>1.7858055762541153E-2</v>
      </c>
      <c r="N73" s="200"/>
      <c r="O73" s="200"/>
      <c r="P73" s="200"/>
      <c r="Q73" s="200"/>
      <c r="R73" s="200"/>
    </row>
    <row r="74" spans="1:18" ht="12.75" customHeight="1" x14ac:dyDescent="0.2">
      <c r="A74" s="484">
        <v>41883</v>
      </c>
      <c r="B74" s="403">
        <v>1.7999999999999999E-2</v>
      </c>
      <c r="C74" s="403"/>
      <c r="D74" s="209">
        <v>1.7999999999999999E-2</v>
      </c>
      <c r="E74" s="209">
        <v>1.8499999999999999E-2</v>
      </c>
      <c r="F74" s="209"/>
      <c r="G74" s="209">
        <v>1.1299999999999999E-2</v>
      </c>
      <c r="H74" s="209"/>
      <c r="I74" s="213"/>
      <c r="J74" s="405"/>
      <c r="K74" s="212"/>
      <c r="L74" s="407">
        <f t="shared" si="3"/>
        <v>1.6449999999999999E-2</v>
      </c>
      <c r="M74" s="409">
        <f>((B74*'Valor Fondos'!E76)+('Tasa seguros previsionales'!C74*'Valor Fondos'!D76)+('Tasa seguros previsionales'!D74*'Valor Fondos'!C76)+('Tasa seguros previsionales'!E74*'Valor Fondos'!B76)+('Tasa seguros previsionales'!F74*'Valor Fondos'!F76)+('Tasa seguros previsionales'!G74*'Valor Fondos'!G76))/SUM('Valor Fondos'!B76:G76)</f>
        <v>1.7859779561972395E-2</v>
      </c>
      <c r="N74" s="200"/>
      <c r="O74" s="200"/>
      <c r="P74" s="200"/>
      <c r="Q74" s="200"/>
      <c r="R74" s="200"/>
    </row>
    <row r="75" spans="1:18" ht="12.75" customHeight="1" x14ac:dyDescent="0.2">
      <c r="A75" s="484">
        <v>41976</v>
      </c>
      <c r="B75" s="403">
        <v>1.7999999999999999E-2</v>
      </c>
      <c r="C75" s="403"/>
      <c r="D75" s="209">
        <v>1.7999999999999999E-2</v>
      </c>
      <c r="E75" s="209">
        <v>1.8499999999999999E-2</v>
      </c>
      <c r="F75" s="209"/>
      <c r="G75" s="209">
        <v>1.1299999999999999E-2</v>
      </c>
      <c r="H75" s="209"/>
      <c r="I75" s="213"/>
      <c r="J75" s="405"/>
      <c r="K75" s="212"/>
      <c r="L75" s="407">
        <f t="shared" si="3"/>
        <v>1.6449999999999999E-2</v>
      </c>
      <c r="M75" s="409">
        <f>((B75*'Valor Fondos'!E78)+('Tasa seguros previsionales'!C75*'Valor Fondos'!D78)+('Tasa seguros previsionales'!D75*'Valor Fondos'!C78)+('Tasa seguros previsionales'!E75*'Valor Fondos'!B78)+('Tasa seguros previsionales'!F75*'Valor Fondos'!F78)+('Tasa seguros previsionales'!G75*'Valor Fondos'!G78))/SUM('Valor Fondos'!B78:G78)</f>
        <v>1.7857494888753236E-2</v>
      </c>
      <c r="N75" s="200"/>
      <c r="O75" s="200"/>
      <c r="P75" s="200"/>
      <c r="Q75" s="200"/>
      <c r="R75" s="200"/>
    </row>
    <row r="76" spans="1:18" ht="12.75" customHeight="1" x14ac:dyDescent="0.2">
      <c r="A76" s="484">
        <v>42094</v>
      </c>
      <c r="B76" s="403">
        <v>1.95E-2</v>
      </c>
      <c r="C76" s="403"/>
      <c r="D76" s="209">
        <v>1.6500000000000001E-2</v>
      </c>
      <c r="E76" s="209">
        <v>1.8499999999999999E-2</v>
      </c>
      <c r="F76" s="209"/>
      <c r="G76" s="209">
        <v>1.01E-2</v>
      </c>
      <c r="H76" s="209"/>
      <c r="I76" s="213"/>
      <c r="J76" s="405"/>
      <c r="K76" s="212"/>
      <c r="L76" s="407">
        <f t="shared" si="3"/>
        <v>1.6150000000000001E-2</v>
      </c>
      <c r="M76" s="409">
        <f>((B76*'Valor Fondos'!E81)+('Tasa seguros previsionales'!C76*'Valor Fondos'!D81)+('Tasa seguros previsionales'!D76*'Valor Fondos'!C81)+('Tasa seguros previsionales'!E76*'Valor Fondos'!B81)+('Tasa seguros previsionales'!F76*'Valor Fondos'!F81)+('Tasa seguros previsionales'!G76*'Valor Fondos'!G81))/SUM('Valor Fondos'!B81:G81)</f>
        <v>1.7453339609918204E-2</v>
      </c>
      <c r="N76" s="830"/>
      <c r="O76" s="831"/>
      <c r="P76" s="200"/>
      <c r="Q76" s="200"/>
      <c r="R76" s="200"/>
    </row>
    <row r="77" spans="1:18" ht="12.75" customHeight="1" x14ac:dyDescent="0.2">
      <c r="A77" s="484">
        <v>42156</v>
      </c>
      <c r="B77" s="403">
        <v>1.95E-2</v>
      </c>
      <c r="C77" s="403"/>
      <c r="D77" s="209">
        <v>1.6500000000000001E-2</v>
      </c>
      <c r="E77" s="209">
        <v>1.8499999999999999E-2</v>
      </c>
      <c r="F77" s="209"/>
      <c r="G77" s="209">
        <v>1.01E-2</v>
      </c>
      <c r="H77" s="209"/>
      <c r="I77" s="213"/>
      <c r="J77" s="405"/>
      <c r="K77" s="212"/>
      <c r="L77" s="407">
        <f t="shared" si="3"/>
        <v>1.6150000000000001E-2</v>
      </c>
      <c r="M77" s="409">
        <f>((B77*'Valor Fondos'!E84)+('Tasa seguros previsionales'!C77*'Valor Fondos'!D84)+('Tasa seguros previsionales'!D77*'Valor Fondos'!C84)+('Tasa seguros previsionales'!E77*'Valor Fondos'!B84)+('Tasa seguros previsionales'!F77*'Valor Fondos'!F84)+('Tasa seguros previsionales'!G77*'Valor Fondos'!G84))/SUM('Valor Fondos'!B84:G84)</f>
        <v>1.7446733945987839E-2</v>
      </c>
      <c r="N77" s="830"/>
      <c r="O77" s="831"/>
      <c r="P77" s="201"/>
      <c r="Q77" s="201"/>
      <c r="R77" s="201"/>
    </row>
    <row r="78" spans="1:18" x14ac:dyDescent="0.2">
      <c r="A78" s="484">
        <v>42249</v>
      </c>
      <c r="B78" s="403">
        <v>1.95E-2</v>
      </c>
      <c r="C78" s="403"/>
      <c r="D78" s="209">
        <v>1.6500000000000001E-2</v>
      </c>
      <c r="E78" s="209">
        <v>1.8499999999999999E-2</v>
      </c>
      <c r="F78" s="209"/>
      <c r="G78" s="209">
        <v>1.01E-2</v>
      </c>
      <c r="H78" s="209"/>
      <c r="I78" s="213"/>
      <c r="J78" s="405"/>
      <c r="K78" s="212"/>
      <c r="L78" s="407">
        <f t="shared" si="3"/>
        <v>1.6150000000000001E-2</v>
      </c>
      <c r="M78" s="409">
        <f>((B78*'Valor Fondos'!E87)+('Tasa seguros previsionales'!C78*'Valor Fondos'!D87)+('Tasa seguros previsionales'!D78*'Valor Fondos'!C87)+('Tasa seguros previsionales'!E78*'Valor Fondos'!B87)+('Tasa seguros previsionales'!F78*'Valor Fondos'!F87)+('Tasa seguros previsionales'!G78*'Valor Fondos'!G87))/SUM('Valor Fondos'!B87:G87)</f>
        <v>1.7435652603758126E-2</v>
      </c>
      <c r="N78" s="830"/>
      <c r="O78" s="831"/>
      <c r="P78" s="201"/>
      <c r="Q78" s="201"/>
      <c r="R78" s="201"/>
    </row>
    <row r="79" spans="1:18" x14ac:dyDescent="0.2">
      <c r="A79" s="484">
        <v>42341</v>
      </c>
      <c r="B79" s="403">
        <v>1.95E-2</v>
      </c>
      <c r="C79" s="403"/>
      <c r="D79" s="209">
        <v>1.6500000000000001E-2</v>
      </c>
      <c r="E79" s="209">
        <v>1.8499999999999999E-2</v>
      </c>
      <c r="F79" s="209"/>
      <c r="G79" s="209">
        <v>1.01E-2</v>
      </c>
      <c r="H79" s="209"/>
      <c r="I79" s="213"/>
      <c r="J79" s="405"/>
      <c r="K79" s="212"/>
      <c r="L79" s="407">
        <f t="shared" si="3"/>
        <v>1.6150000000000001E-2</v>
      </c>
      <c r="M79" s="409">
        <f>((B79*'Valor Fondos'!E90)+('Tasa seguros previsionales'!C79*'Valor Fondos'!D90)+('Tasa seguros previsionales'!D79*'Valor Fondos'!C90)+('Tasa seguros previsionales'!E79*'Valor Fondos'!B90)+('Tasa seguros previsionales'!F79*'Valor Fondos'!F90)+('Tasa seguros previsionales'!G79*'Valor Fondos'!G90))/SUM('Valor Fondos'!B90:G90)</f>
        <v>1.7433097772836529E-2</v>
      </c>
      <c r="N79" s="546"/>
      <c r="O79" s="546"/>
      <c r="P79" s="201"/>
      <c r="Q79" s="201"/>
      <c r="R79" s="201"/>
    </row>
    <row r="80" spans="1:18" x14ac:dyDescent="0.2">
      <c r="A80" s="484">
        <v>42460</v>
      </c>
      <c r="B80" s="403">
        <v>1.95E-2</v>
      </c>
      <c r="C80" s="403"/>
      <c r="D80" s="209">
        <v>1.7600000000000001E-2</v>
      </c>
      <c r="E80" s="209">
        <v>1.9E-2</v>
      </c>
      <c r="F80" s="209"/>
      <c r="G80" s="209">
        <v>1.01E-2</v>
      </c>
      <c r="H80" s="209"/>
      <c r="I80" s="213"/>
      <c r="J80" s="405"/>
      <c r="K80" s="212"/>
      <c r="L80" s="407">
        <f t="shared" si="3"/>
        <v>1.6549999999999999E-2</v>
      </c>
      <c r="M80" s="409">
        <f>((B80*'Valor Fondos'!E91)+('Tasa seguros previsionales'!C80*'Valor Fondos'!D91)+('Tasa seguros previsionales'!D80*'Valor Fondos'!C91)+('Tasa seguros previsionales'!E80*'Valor Fondos'!B91)+('Tasa seguros previsionales'!F80*'Valor Fondos'!F91)+('Tasa seguros previsionales'!G80*'Valor Fondos'!G91))/SUM('Valor Fondos'!B91:G91)</f>
        <v>1.8055844734630198E-2</v>
      </c>
      <c r="N80" s="655"/>
      <c r="O80" s="655"/>
      <c r="P80" s="201"/>
      <c r="Q80" s="201"/>
      <c r="R80" s="201"/>
    </row>
    <row r="81" spans="1:18" x14ac:dyDescent="0.2">
      <c r="A81" s="484">
        <v>42522</v>
      </c>
      <c r="B81" s="403">
        <v>1.95E-2</v>
      </c>
      <c r="C81" s="403"/>
      <c r="D81" s="209">
        <v>1.7600000000000001E-2</v>
      </c>
      <c r="E81" s="209">
        <v>1.9E-2</v>
      </c>
      <c r="F81" s="209"/>
      <c r="G81" s="209">
        <v>1.01E-2</v>
      </c>
      <c r="H81" s="209"/>
      <c r="I81" s="213"/>
      <c r="J81" s="405"/>
      <c r="K81" s="212"/>
      <c r="L81" s="407">
        <f t="shared" si="3"/>
        <v>1.6549999999999999E-2</v>
      </c>
      <c r="M81" s="409">
        <f>((B81*'Valor Fondos'!E92)+('Tasa seguros previsionales'!C81*'Valor Fondos'!D92)+('Tasa seguros previsionales'!D81*'Valor Fondos'!C92)+('Tasa seguros previsionales'!E81*'Valor Fondos'!B92)+('Tasa seguros previsionales'!F81*'Valor Fondos'!F92)+('Tasa seguros previsionales'!G81*'Valor Fondos'!G92))/SUM('Valor Fondos'!B92:G92)</f>
        <v>1.8053711349203319E-2</v>
      </c>
      <c r="N81" s="655"/>
      <c r="O81" s="655"/>
      <c r="P81" s="201"/>
      <c r="Q81" s="201"/>
      <c r="R81" s="201"/>
    </row>
    <row r="82" spans="1:18" s="19" customFormat="1" x14ac:dyDescent="0.2">
      <c r="A82" s="484">
        <v>42615</v>
      </c>
      <c r="B82" s="403">
        <v>2.1299999999999999E-2</v>
      </c>
      <c r="C82" s="403"/>
      <c r="D82" s="209">
        <v>1.7600000000000001E-2</v>
      </c>
      <c r="E82" s="209">
        <v>1.9E-2</v>
      </c>
      <c r="F82" s="209"/>
      <c r="G82" s="209">
        <v>1.01E-2</v>
      </c>
      <c r="H82" s="209"/>
      <c r="I82" s="213"/>
      <c r="J82" s="405"/>
      <c r="K82" s="212"/>
      <c r="L82" s="407">
        <f t="shared" ref="L82:L88" si="4">SUMIF(B82:G82,"&lt;&gt;")/COUNTIF(B82:G82,"&lt;&gt;")</f>
        <v>1.7000000000000001E-2</v>
      </c>
      <c r="M82" s="409">
        <f>((B82*'Valor Fondos'!E95)+('Tasa seguros previsionales'!C82*'Valor Fondos'!D95)+('Tasa seguros previsionales'!D82*'Valor Fondos'!C95)+('Tasa seguros previsionales'!E82*'Valor Fondos'!B95)+('Tasa seguros previsionales'!F82*'Valor Fondos'!F95)+('Tasa seguros previsionales'!G82*'Valor Fondos'!G95))/SUM('Valor Fondos'!B95:G95)</f>
        <v>1.8297010736893129E-2</v>
      </c>
    </row>
    <row r="83" spans="1:18" s="19" customFormat="1" x14ac:dyDescent="0.2">
      <c r="A83" s="484">
        <v>42707</v>
      </c>
      <c r="B83" s="404">
        <v>2.1299999999999999E-2</v>
      </c>
      <c r="C83" s="209"/>
      <c r="D83" s="209">
        <v>1.7600000000000001E-2</v>
      </c>
      <c r="E83" s="209">
        <v>1.9E-2</v>
      </c>
      <c r="F83" s="209"/>
      <c r="G83" s="209">
        <v>1.01E-2</v>
      </c>
      <c r="H83" s="209"/>
      <c r="I83" s="213"/>
      <c r="J83" s="212"/>
      <c r="K83" s="405"/>
      <c r="L83" s="688">
        <f t="shared" si="4"/>
        <v>1.7000000000000001E-2</v>
      </c>
      <c r="M83" s="409">
        <f>((B83*'Valor Fondos'!E96)+('Tasa seguros previsionales'!C83*'Valor Fondos'!D96)+('Tasa seguros previsionales'!D83*'Valor Fondos'!C96)+('Tasa seguros previsionales'!E83*'Valor Fondos'!B96)+('Tasa seguros previsionales'!F83*'Valor Fondos'!F96)+('Tasa seguros previsionales'!G83*'Valor Fondos'!G96))/SUM('Valor Fondos'!B96:G96)</f>
        <v>1.8292160408220879E-2</v>
      </c>
    </row>
    <row r="84" spans="1:18" s="19" customFormat="1" x14ac:dyDescent="0.2">
      <c r="A84" s="484">
        <v>42798</v>
      </c>
      <c r="B84" s="404">
        <v>2.1299999999999999E-2</v>
      </c>
      <c r="C84" s="209"/>
      <c r="D84" s="209">
        <v>1.8100000000000002E-2</v>
      </c>
      <c r="E84" s="209">
        <v>1.9E-2</v>
      </c>
      <c r="F84" s="209"/>
      <c r="G84" s="209">
        <v>1.01E-2</v>
      </c>
      <c r="H84" s="209"/>
      <c r="I84" s="213"/>
      <c r="J84" s="212"/>
      <c r="K84" s="405"/>
      <c r="L84" s="688">
        <f t="shared" si="4"/>
        <v>1.7125000000000001E-2</v>
      </c>
      <c r="M84" s="409">
        <f>((B84*'Valor Fondos'!E97)+('Tasa seguros previsionales'!C84*'Valor Fondos'!D97)+('Tasa seguros previsionales'!D84*'Valor Fondos'!C97)+('Tasa seguros previsionales'!E84*'Valor Fondos'!B97)+('Tasa seguros previsionales'!F84*'Valor Fondos'!F97)+('Tasa seguros previsionales'!G84*'Valor Fondos'!G97))/SUM('Valor Fondos'!B97:G97)</f>
        <v>1.8474174194628379E-2</v>
      </c>
    </row>
    <row r="85" spans="1:18" s="19" customFormat="1" x14ac:dyDescent="0.2">
      <c r="A85" s="484">
        <v>42891</v>
      </c>
      <c r="B85" s="404">
        <v>2.1299999999999999E-2</v>
      </c>
      <c r="C85" s="209"/>
      <c r="D85" s="209">
        <v>1.8100000000000002E-2</v>
      </c>
      <c r="E85" s="209">
        <v>1.9E-2</v>
      </c>
      <c r="F85" s="209"/>
      <c r="G85" s="209">
        <v>1.01E-2</v>
      </c>
      <c r="H85" s="209"/>
      <c r="I85" s="213"/>
      <c r="J85" s="212"/>
      <c r="K85" s="405"/>
      <c r="L85" s="688">
        <f t="shared" si="4"/>
        <v>1.7125000000000001E-2</v>
      </c>
      <c r="M85" s="409">
        <f>((B85*'[2]Valor Fondos'!E98)+('[2]Tasa seguros previsionales'!C85*'[2]Valor Fondos'!D98)+('[2]Tasa seguros previsionales'!D85*'[2]Valor Fondos'!C98)+('[2]Tasa seguros previsionales'!E85*'[2]Valor Fondos'!B98)+('[2]Tasa seguros previsionales'!F85*'[2]Valor Fondos'!F98)+('[2]Tasa seguros previsionales'!G85*'[2]Valor Fondos'!G98))/SUM('[2]Valor Fondos'!B98:G98)</f>
        <v>1.8472873133997769E-2</v>
      </c>
    </row>
    <row r="86" spans="1:18" s="19" customFormat="1" x14ac:dyDescent="0.2">
      <c r="A86" s="696">
        <v>42979</v>
      </c>
      <c r="B86" s="404">
        <v>2.1299999999999999E-2</v>
      </c>
      <c r="C86" s="209"/>
      <c r="D86" s="209">
        <v>1.8100000000000002E-2</v>
      </c>
      <c r="E86" s="209">
        <v>1.9E-2</v>
      </c>
      <c r="F86" s="209"/>
      <c r="G86" s="209">
        <v>1.01E-2</v>
      </c>
      <c r="H86" s="209"/>
      <c r="I86" s="213"/>
      <c r="J86" s="212"/>
      <c r="K86" s="405"/>
      <c r="L86" s="688">
        <f t="shared" si="4"/>
        <v>1.7125000000000001E-2</v>
      </c>
      <c r="M86" s="409">
        <f>((B86*'Valor Fondos'!E99)+('Tasa seguros previsionales'!C86*'Valor Fondos'!D99)+('Tasa seguros previsionales'!D86*'Valor Fondos'!C99)+('Tasa seguros previsionales'!E86*'Valor Fondos'!B99)+('Tasa seguros previsionales'!F86*'Valor Fondos'!F99)+('Tasa seguros previsionales'!G86*'Valor Fondos'!G99))/SUM('Valor Fondos'!B99:G99)</f>
        <v>1.8473261219419182E-2</v>
      </c>
    </row>
    <row r="87" spans="1:18" s="19" customFormat="1" x14ac:dyDescent="0.2">
      <c r="A87" s="696">
        <v>43071</v>
      </c>
      <c r="B87" s="404">
        <v>2.1299999999999999E-2</v>
      </c>
      <c r="C87" s="209"/>
      <c r="D87" s="209">
        <v>1.8100000000000002E-2</v>
      </c>
      <c r="E87" s="209">
        <v>1.9E-2</v>
      </c>
      <c r="F87" s="209"/>
      <c r="G87" s="209">
        <v>1.01E-2</v>
      </c>
      <c r="H87" s="209"/>
      <c r="I87" s="213"/>
      <c r="J87" s="212"/>
      <c r="K87" s="405"/>
      <c r="L87" s="688">
        <f t="shared" si="4"/>
        <v>1.7125000000000001E-2</v>
      </c>
      <c r="M87" s="409">
        <f>((B87*'Valor Fondos'!E100)+('Tasa seguros previsionales'!C87*'Valor Fondos'!D100)+('Tasa seguros previsionales'!D87*'Valor Fondos'!C100)+('Tasa seguros previsionales'!E87*'Valor Fondos'!B100)+('Tasa seguros previsionales'!F87*'Valor Fondos'!F100)+('Tasa seguros previsionales'!G87*'Valor Fondos'!G100))/SUM('Valor Fondos'!B100:G100)</f>
        <v>1.8472400637287795E-2</v>
      </c>
    </row>
    <row r="88" spans="1:18" s="19" customFormat="1" x14ac:dyDescent="0.2">
      <c r="A88" s="696">
        <v>43163</v>
      </c>
      <c r="B88" s="404">
        <v>2.1299999999999999E-2</v>
      </c>
      <c r="C88" s="209"/>
      <c r="D88" s="209">
        <v>1.9099999999999999E-2</v>
      </c>
      <c r="E88" s="209">
        <v>1.9400000000000001E-2</v>
      </c>
      <c r="F88" s="209"/>
      <c r="G88" s="209">
        <v>1.01E-2</v>
      </c>
      <c r="H88" s="209"/>
      <c r="I88" s="213"/>
      <c r="J88" s="212"/>
      <c r="K88" s="405"/>
      <c r="L88" s="688">
        <f t="shared" si="4"/>
        <v>1.7475000000000001E-2</v>
      </c>
      <c r="M88" s="409">
        <f>((B88*'Valor Fondos'!E101)+('Tasa seguros previsionales'!C88*'Valor Fondos'!D101)+('Tasa seguros previsionales'!D88*'Valor Fondos'!C101)+('Tasa seguros previsionales'!E88*'Valor Fondos'!B101)+('Tasa seguros previsionales'!F88*'Valor Fondos'!F101)+('Tasa seguros previsionales'!G88*'Valor Fondos'!G101))/SUM('Valor Fondos'!B101:G101)</f>
        <v>1.9007230098300527E-2</v>
      </c>
    </row>
    <row r="89" spans="1:18" s="19" customFormat="1" x14ac:dyDescent="0.2">
      <c r="A89" s="696">
        <v>43252</v>
      </c>
      <c r="B89" s="209">
        <v>2.1299999999999999E-2</v>
      </c>
      <c r="C89" s="201"/>
      <c r="D89" s="209">
        <v>1.9099999999999999E-2</v>
      </c>
      <c r="E89" s="209">
        <v>1.9400000000000001E-2</v>
      </c>
      <c r="F89" s="201"/>
      <c r="G89" s="209">
        <v>1.01E-2</v>
      </c>
      <c r="H89" s="209"/>
      <c r="I89" s="213"/>
      <c r="J89" s="212"/>
      <c r="K89" s="405"/>
      <c r="L89" s="688">
        <f t="shared" ref="L89:L90" si="5">SUMIF(B89:G89,"&lt;&gt;")/COUNTIF(B89:G89,"&lt;&gt;")</f>
        <v>1.7475000000000001E-2</v>
      </c>
      <c r="M89" s="409">
        <f>((B89*'Valor Fondos'!E102)+('Tasa seguros previsionales'!C89*'Valor Fondos'!D102)+('Tasa seguros previsionales'!D89*'Valor Fondos'!C102)+('Tasa seguros previsionales'!E89*'Valor Fondos'!B102)+('Tasa seguros previsionales'!F89*'Valor Fondos'!F102)+('Tasa seguros previsionales'!G89*'Valor Fondos'!G102))/SUM('Valor Fondos'!B102:G102)</f>
        <v>1.9007392771522781E-2</v>
      </c>
    </row>
    <row r="90" spans="1:18" s="19" customFormat="1" x14ac:dyDescent="0.2">
      <c r="A90" s="696">
        <v>43344</v>
      </c>
      <c r="B90" s="209">
        <v>2.1299999999999999E-2</v>
      </c>
      <c r="C90" s="201"/>
      <c r="D90" s="209">
        <v>1.9099999999999999E-2</v>
      </c>
      <c r="E90" s="209">
        <v>1.9400000000000001E-2</v>
      </c>
      <c r="F90" s="201"/>
      <c r="G90" s="209">
        <v>1.01E-2</v>
      </c>
      <c r="H90" s="201"/>
      <c r="I90" s="205"/>
      <c r="J90" s="206"/>
      <c r="K90" s="206"/>
      <c r="L90" s="688">
        <f t="shared" si="5"/>
        <v>1.7475000000000001E-2</v>
      </c>
      <c r="M90" s="409">
        <f>((B90*'Valor Fondos'!E103)+('Tasa seguros previsionales'!C90*'Valor Fondos'!D103)+('Tasa seguros previsionales'!D90*'Valor Fondos'!C103)+('Tasa seguros previsionales'!E90*'Valor Fondos'!B103)+('Tasa seguros previsionales'!F90*'Valor Fondos'!F103)+('Tasa seguros previsionales'!G90*'Valor Fondos'!G103))/SUM('Valor Fondos'!B103:G103)</f>
        <v>1.9005437144574425E-2</v>
      </c>
    </row>
    <row r="91" spans="1:18" ht="36" customHeight="1" x14ac:dyDescent="0.2">
      <c r="L91" s="206"/>
      <c r="M91" s="201"/>
      <c r="P91" s="201"/>
      <c r="Q91" s="201"/>
      <c r="R91" s="201"/>
    </row>
    <row r="92" spans="1:18" x14ac:dyDescent="0.2">
      <c r="L92" s="206"/>
      <c r="M92" s="202"/>
      <c r="N92" s="201"/>
      <c r="O92" s="201"/>
      <c r="P92" s="201"/>
      <c r="Q92" s="201"/>
      <c r="R92" s="201"/>
    </row>
    <row r="93" spans="1:18" x14ac:dyDescent="0.2">
      <c r="L93" s="206"/>
      <c r="M93" s="202"/>
      <c r="N93" s="201"/>
      <c r="O93" s="201"/>
      <c r="P93" s="201"/>
      <c r="Q93" s="201"/>
      <c r="R93" s="201"/>
    </row>
    <row r="94" spans="1:18" x14ac:dyDescent="0.2">
      <c r="L94" s="206"/>
      <c r="M94" s="202"/>
      <c r="N94" s="201"/>
      <c r="O94" s="201"/>
      <c r="P94" s="201"/>
      <c r="Q94" s="201"/>
      <c r="R94" s="201"/>
    </row>
    <row r="95" spans="1:18" x14ac:dyDescent="0.2">
      <c r="L95" s="206"/>
      <c r="M95" s="202"/>
      <c r="N95" s="201"/>
      <c r="O95" s="201"/>
      <c r="P95" s="201"/>
      <c r="Q95" s="201"/>
      <c r="R95" s="201"/>
    </row>
    <row r="96" spans="1:18" x14ac:dyDescent="0.2">
      <c r="L96" s="206"/>
      <c r="M96" s="202"/>
      <c r="N96" s="201"/>
      <c r="O96" s="201"/>
      <c r="P96" s="201"/>
      <c r="Q96" s="201"/>
      <c r="R96" s="201"/>
    </row>
    <row r="97" spans="12:18" x14ac:dyDescent="0.2">
      <c r="L97" s="206"/>
      <c r="M97" s="202"/>
      <c r="N97" s="201"/>
      <c r="O97" s="201"/>
      <c r="P97" s="201"/>
      <c r="Q97" s="201"/>
      <c r="R97" s="201"/>
    </row>
    <row r="98" spans="12:18" x14ac:dyDescent="0.2">
      <c r="L98" s="205"/>
      <c r="M98" s="43"/>
      <c r="N98" s="43"/>
      <c r="O98" s="43"/>
      <c r="P98" s="43"/>
      <c r="Q98" s="43"/>
      <c r="R98" s="43"/>
    </row>
    <row r="101" spans="12:18" x14ac:dyDescent="0.2">
      <c r="M101" s="199"/>
      <c r="N101" s="199"/>
      <c r="O101" s="199"/>
      <c r="P101" s="199"/>
      <c r="Q101" s="199"/>
      <c r="R101" s="199"/>
    </row>
    <row r="102" spans="12:18" x14ac:dyDescent="0.2">
      <c r="M102" s="203"/>
      <c r="N102" s="203"/>
      <c r="O102" s="203"/>
      <c r="P102" s="203"/>
      <c r="Q102" s="203"/>
      <c r="R102" s="203"/>
    </row>
    <row r="103" spans="12:18" x14ac:dyDescent="0.2">
      <c r="M103" s="203"/>
      <c r="N103" s="203"/>
      <c r="O103" s="203"/>
      <c r="P103" s="203"/>
      <c r="Q103" s="203"/>
      <c r="R103" s="203"/>
    </row>
    <row r="105" spans="12:18" x14ac:dyDescent="0.2">
      <c r="M105" s="199"/>
      <c r="N105" s="199"/>
      <c r="O105" s="199"/>
      <c r="P105" s="199"/>
      <c r="Q105" s="199"/>
      <c r="R105" s="199"/>
    </row>
    <row r="106" spans="12:18" x14ac:dyDescent="0.2">
      <c r="M106" s="203"/>
      <c r="N106" s="203"/>
      <c r="O106" s="203"/>
      <c r="P106" s="203"/>
      <c r="Q106" s="203"/>
      <c r="R106" s="203"/>
    </row>
    <row r="107" spans="12:18" x14ac:dyDescent="0.2">
      <c r="M107" s="203"/>
      <c r="N107" s="203"/>
      <c r="O107" s="203"/>
      <c r="P107" s="203"/>
      <c r="Q107" s="203"/>
      <c r="R107" s="203"/>
    </row>
    <row r="109" spans="12:18" x14ac:dyDescent="0.2">
      <c r="M109" s="203"/>
      <c r="N109" s="203"/>
      <c r="O109" s="203"/>
    </row>
  </sheetData>
  <mergeCells count="1">
    <mergeCell ref="N76:O78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S45"/>
  <sheetViews>
    <sheetView zoomScale="60" zoomScaleNormal="60" workbookViewId="0">
      <selection activeCell="J31" sqref="J31:K31"/>
    </sheetView>
  </sheetViews>
  <sheetFormatPr baseColWidth="10" defaultColWidth="11.42578125" defaultRowHeight="12.75" x14ac:dyDescent="0.2"/>
  <cols>
    <col min="1" max="3" width="11.42578125" style="486"/>
    <col min="4" max="4" width="34.7109375" style="486" bestFit="1" customWidth="1"/>
    <col min="5" max="5" width="13.5703125" style="486" customWidth="1"/>
    <col min="6" max="6" width="11.42578125" style="486"/>
    <col min="7" max="7" width="37.28515625" style="486" customWidth="1"/>
    <col min="8" max="8" width="36.140625" style="486" customWidth="1"/>
    <col min="9" max="9" width="11.42578125" style="486"/>
    <col min="10" max="10" width="13.42578125" style="486" customWidth="1"/>
    <col min="11" max="11" width="11.42578125" style="486"/>
    <col min="12" max="12" width="38.28515625" style="486" bestFit="1" customWidth="1"/>
    <col min="13" max="16384" width="11.42578125" style="486"/>
  </cols>
  <sheetData>
    <row r="1" spans="1:19" x14ac:dyDescent="0.2">
      <c r="A1" s="668"/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</row>
    <row r="2" spans="1:19" x14ac:dyDescent="0.2">
      <c r="A2" s="668"/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</row>
    <row r="3" spans="1:19" ht="51" x14ac:dyDescent="0.2">
      <c r="A3" s="360"/>
      <c r="B3" s="709" t="s">
        <v>329</v>
      </c>
      <c r="C3" s="709" t="s">
        <v>353</v>
      </c>
      <c r="D3" s="709" t="s">
        <v>355</v>
      </c>
      <c r="E3" s="709" t="s">
        <v>356</v>
      </c>
      <c r="F3" s="709" t="s">
        <v>508</v>
      </c>
      <c r="G3" s="709" t="s">
        <v>509</v>
      </c>
      <c r="H3" s="709" t="s">
        <v>354</v>
      </c>
      <c r="I3" s="709" t="s">
        <v>180</v>
      </c>
      <c r="J3" s="709" t="s">
        <v>547</v>
      </c>
      <c r="K3" s="710" t="s">
        <v>363</v>
      </c>
      <c r="L3" s="709" t="s">
        <v>364</v>
      </c>
      <c r="M3" s="709" t="s">
        <v>362</v>
      </c>
      <c r="N3" s="360"/>
      <c r="O3" s="360"/>
      <c r="P3" s="668"/>
      <c r="Q3" s="668"/>
      <c r="R3" s="668"/>
      <c r="S3" s="668"/>
    </row>
    <row r="4" spans="1:19" x14ac:dyDescent="0.2">
      <c r="A4" s="35"/>
      <c r="B4" s="711">
        <v>1994</v>
      </c>
      <c r="C4" s="712" t="s">
        <v>357</v>
      </c>
      <c r="D4" s="712" t="s">
        <v>359</v>
      </c>
      <c r="E4" s="712" t="s">
        <v>322</v>
      </c>
      <c r="F4" s="712" t="s">
        <v>520</v>
      </c>
      <c r="G4" s="711" t="s">
        <v>520</v>
      </c>
      <c r="H4" s="712" t="s">
        <v>358</v>
      </c>
      <c r="I4" s="713" t="s">
        <v>317</v>
      </c>
      <c r="J4" s="713"/>
      <c r="K4" s="711" t="s">
        <v>360</v>
      </c>
      <c r="L4" s="711" t="s">
        <v>520</v>
      </c>
      <c r="M4" s="711" t="s">
        <v>362</v>
      </c>
      <c r="N4" s="35"/>
      <c r="O4" s="35"/>
      <c r="P4" s="668"/>
      <c r="Q4" s="668"/>
      <c r="R4" s="668"/>
      <c r="S4" s="668"/>
    </row>
    <row r="5" spans="1:19" x14ac:dyDescent="0.2">
      <c r="A5" s="35"/>
      <c r="B5" s="711">
        <v>1995</v>
      </c>
      <c r="C5" s="712" t="s">
        <v>357</v>
      </c>
      <c r="D5" s="712" t="s">
        <v>359</v>
      </c>
      <c r="E5" s="712" t="s">
        <v>322</v>
      </c>
      <c r="F5" s="712" t="s">
        <v>521</v>
      </c>
      <c r="G5" s="711" t="s">
        <v>521</v>
      </c>
      <c r="H5" s="712" t="s">
        <v>358</v>
      </c>
      <c r="I5" s="713"/>
      <c r="J5" s="713"/>
      <c r="K5" s="711" t="s">
        <v>360</v>
      </c>
      <c r="L5" s="711" t="s">
        <v>521</v>
      </c>
      <c r="M5" s="711" t="s">
        <v>362</v>
      </c>
      <c r="N5" s="35"/>
      <c r="O5" s="35"/>
      <c r="P5" s="668"/>
      <c r="Q5" s="668"/>
      <c r="R5" s="668"/>
      <c r="S5" s="668"/>
    </row>
    <row r="6" spans="1:19" x14ac:dyDescent="0.2">
      <c r="A6" s="35"/>
      <c r="B6" s="711">
        <v>1996</v>
      </c>
      <c r="C6" s="712" t="s">
        <v>357</v>
      </c>
      <c r="D6" s="712" t="s">
        <v>359</v>
      </c>
      <c r="E6" s="712" t="s">
        <v>322</v>
      </c>
      <c r="F6" s="712" t="s">
        <v>521</v>
      </c>
      <c r="G6" s="711" t="s">
        <v>521</v>
      </c>
      <c r="H6" s="712" t="s">
        <v>358</v>
      </c>
      <c r="I6" s="713"/>
      <c r="J6" s="713"/>
      <c r="K6" s="711" t="s">
        <v>360</v>
      </c>
      <c r="L6" s="711" t="s">
        <v>521</v>
      </c>
      <c r="M6" s="711" t="s">
        <v>362</v>
      </c>
      <c r="N6" s="35"/>
      <c r="O6" s="35"/>
      <c r="P6" s="668"/>
      <c r="Q6" s="668"/>
      <c r="R6" s="668"/>
      <c r="S6" s="668"/>
    </row>
    <row r="7" spans="1:19" x14ac:dyDescent="0.2">
      <c r="A7" s="35"/>
      <c r="B7" s="711">
        <v>1997</v>
      </c>
      <c r="C7" s="712" t="s">
        <v>357</v>
      </c>
      <c r="D7" s="712" t="s">
        <v>359</v>
      </c>
      <c r="E7" s="712" t="s">
        <v>322</v>
      </c>
      <c r="F7" s="712" t="s">
        <v>361</v>
      </c>
      <c r="G7" s="711" t="s">
        <v>361</v>
      </c>
      <c r="H7" s="712" t="s">
        <v>358</v>
      </c>
      <c r="I7" s="713"/>
      <c r="J7" s="713"/>
      <c r="K7" s="711" t="s">
        <v>360</v>
      </c>
      <c r="L7" s="711" t="s">
        <v>521</v>
      </c>
      <c r="M7" s="711" t="s">
        <v>362</v>
      </c>
      <c r="N7" s="35"/>
      <c r="O7" s="35"/>
      <c r="P7" s="668"/>
      <c r="Q7" s="668"/>
      <c r="R7" s="668"/>
      <c r="S7" s="668"/>
    </row>
    <row r="8" spans="1:19" x14ac:dyDescent="0.2">
      <c r="A8" s="35"/>
      <c r="B8" s="711">
        <v>1998</v>
      </c>
      <c r="C8" s="712" t="s">
        <v>357</v>
      </c>
      <c r="D8" s="712" t="s">
        <v>359</v>
      </c>
      <c r="E8" s="712" t="s">
        <v>322</v>
      </c>
      <c r="F8" s="712" t="s">
        <v>361</v>
      </c>
      <c r="G8" s="711" t="s">
        <v>361</v>
      </c>
      <c r="H8" s="712" t="s">
        <v>323</v>
      </c>
      <c r="I8" s="713"/>
      <c r="J8" s="713"/>
      <c r="K8" s="711" t="s">
        <v>360</v>
      </c>
      <c r="L8" s="711" t="s">
        <v>521</v>
      </c>
      <c r="M8" s="711" t="s">
        <v>362</v>
      </c>
      <c r="N8" s="35"/>
      <c r="O8" s="35"/>
      <c r="P8" s="668"/>
      <c r="Q8" s="668"/>
      <c r="R8" s="668"/>
      <c r="S8" s="668"/>
    </row>
    <row r="9" spans="1:19" x14ac:dyDescent="0.2">
      <c r="A9" s="35"/>
      <c r="B9" s="711">
        <v>1999</v>
      </c>
      <c r="C9" s="712" t="s">
        <v>357</v>
      </c>
      <c r="D9" s="712" t="s">
        <v>359</v>
      </c>
      <c r="E9" s="712" t="s">
        <v>322</v>
      </c>
      <c r="F9" s="712" t="s">
        <v>361</v>
      </c>
      <c r="G9" s="711" t="s">
        <v>361</v>
      </c>
      <c r="H9" s="712" t="s">
        <v>323</v>
      </c>
      <c r="I9" s="713"/>
      <c r="J9" s="713"/>
      <c r="K9" s="711" t="s">
        <v>360</v>
      </c>
      <c r="L9" s="711" t="s">
        <v>521</v>
      </c>
      <c r="M9" s="711" t="s">
        <v>362</v>
      </c>
      <c r="N9" s="35"/>
      <c r="O9" s="35"/>
      <c r="P9" s="668"/>
      <c r="Q9" s="668"/>
      <c r="R9" s="668"/>
      <c r="S9" s="668"/>
    </row>
    <row r="10" spans="1:19" x14ac:dyDescent="0.2">
      <c r="A10" s="35"/>
      <c r="B10" s="711">
        <v>2000</v>
      </c>
      <c r="C10" s="712" t="s">
        <v>357</v>
      </c>
      <c r="D10" s="712" t="s">
        <v>359</v>
      </c>
      <c r="E10" s="712" t="s">
        <v>322</v>
      </c>
      <c r="F10" s="712" t="s">
        <v>361</v>
      </c>
      <c r="G10" s="711" t="s">
        <v>361</v>
      </c>
      <c r="H10" s="712" t="s">
        <v>323</v>
      </c>
      <c r="I10" s="711" t="s">
        <v>317</v>
      </c>
      <c r="J10" s="711" t="s">
        <v>522</v>
      </c>
      <c r="K10" s="711"/>
      <c r="L10" s="711"/>
      <c r="M10" s="711" t="s">
        <v>362</v>
      </c>
      <c r="N10" s="35"/>
      <c r="O10" s="35"/>
      <c r="P10" s="668"/>
      <c r="Q10" s="668"/>
      <c r="R10" s="668"/>
      <c r="S10" s="668"/>
    </row>
    <row r="11" spans="1:19" x14ac:dyDescent="0.2">
      <c r="A11" s="35"/>
      <c r="B11" s="711">
        <v>2001</v>
      </c>
      <c r="C11" s="712" t="s">
        <v>357</v>
      </c>
      <c r="D11" s="712" t="s">
        <v>362</v>
      </c>
      <c r="E11" s="712" t="s">
        <v>322</v>
      </c>
      <c r="F11" s="712" t="s">
        <v>361</v>
      </c>
      <c r="G11" s="711" t="s">
        <v>361</v>
      </c>
      <c r="H11" s="712" t="s">
        <v>323</v>
      </c>
      <c r="I11" s="711" t="s">
        <v>317</v>
      </c>
      <c r="J11" s="711" t="s">
        <v>522</v>
      </c>
      <c r="K11" s="711"/>
      <c r="L11" s="711"/>
      <c r="M11" s="711"/>
      <c r="N11" s="35"/>
      <c r="O11" s="35"/>
      <c r="P11" s="668"/>
      <c r="Q11" s="668"/>
      <c r="R11" s="668"/>
      <c r="S11" s="668"/>
    </row>
    <row r="12" spans="1:19" x14ac:dyDescent="0.2">
      <c r="A12" s="35"/>
      <c r="B12" s="711">
        <v>2002</v>
      </c>
      <c r="C12" s="712" t="s">
        <v>357</v>
      </c>
      <c r="D12" s="712" t="s">
        <v>362</v>
      </c>
      <c r="E12" s="712" t="s">
        <v>322</v>
      </c>
      <c r="F12" s="712" t="s">
        <v>361</v>
      </c>
      <c r="G12" s="711" t="s">
        <v>361</v>
      </c>
      <c r="H12" s="712" t="s">
        <v>362</v>
      </c>
      <c r="I12" s="711" t="s">
        <v>317</v>
      </c>
      <c r="J12" s="711" t="s">
        <v>522</v>
      </c>
      <c r="K12" s="711"/>
      <c r="L12" s="711"/>
      <c r="M12" s="711"/>
      <c r="N12" s="35"/>
      <c r="O12" s="35"/>
      <c r="P12" s="668"/>
      <c r="Q12" s="668"/>
      <c r="R12" s="668"/>
      <c r="S12" s="668"/>
    </row>
    <row r="13" spans="1:19" x14ac:dyDescent="0.2">
      <c r="A13" s="35"/>
      <c r="B13" s="711">
        <v>2003</v>
      </c>
      <c r="C13" s="712" t="s">
        <v>357</v>
      </c>
      <c r="D13" s="712" t="s">
        <v>362</v>
      </c>
      <c r="E13" s="712" t="s">
        <v>322</v>
      </c>
      <c r="F13" s="712" t="s">
        <v>361</v>
      </c>
      <c r="G13" s="711" t="s">
        <v>361</v>
      </c>
      <c r="H13" s="712" t="s">
        <v>323</v>
      </c>
      <c r="I13" s="711" t="s">
        <v>317</v>
      </c>
      <c r="J13" s="711" t="s">
        <v>522</v>
      </c>
      <c r="K13" s="711"/>
      <c r="L13" s="711"/>
      <c r="M13" s="711"/>
      <c r="N13" s="35"/>
      <c r="O13" s="35"/>
      <c r="P13" s="668"/>
      <c r="Q13" s="668"/>
      <c r="R13" s="668"/>
      <c r="S13" s="668"/>
    </row>
    <row r="14" spans="1:19" x14ac:dyDescent="0.2">
      <c r="A14" s="35"/>
      <c r="B14" s="711">
        <v>2004</v>
      </c>
      <c r="C14" s="712" t="s">
        <v>357</v>
      </c>
      <c r="D14" s="712" t="s">
        <v>362</v>
      </c>
      <c r="E14" s="712" t="s">
        <v>322</v>
      </c>
      <c r="F14" s="712" t="s">
        <v>361</v>
      </c>
      <c r="G14" s="711" t="s">
        <v>361</v>
      </c>
      <c r="H14" s="712" t="s">
        <v>323</v>
      </c>
      <c r="I14" s="711" t="s">
        <v>317</v>
      </c>
      <c r="J14" s="711" t="s">
        <v>522</v>
      </c>
      <c r="K14" s="711"/>
      <c r="L14" s="711"/>
      <c r="M14" s="711"/>
      <c r="N14" s="35"/>
      <c r="O14" s="35"/>
      <c r="P14" s="668"/>
      <c r="Q14" s="668"/>
      <c r="R14" s="668"/>
      <c r="S14" s="668"/>
    </row>
    <row r="15" spans="1:19" x14ac:dyDescent="0.2">
      <c r="A15" s="35"/>
      <c r="B15" s="711">
        <v>2005</v>
      </c>
      <c r="C15" s="712" t="s">
        <v>357</v>
      </c>
      <c r="D15" s="712" t="s">
        <v>360</v>
      </c>
      <c r="E15" s="712" t="s">
        <v>322</v>
      </c>
      <c r="F15" s="712" t="s">
        <v>361</v>
      </c>
      <c r="G15" s="711" t="s">
        <v>361</v>
      </c>
      <c r="H15" s="712" t="s">
        <v>323</v>
      </c>
      <c r="I15" s="711" t="s">
        <v>317</v>
      </c>
      <c r="J15" s="711" t="s">
        <v>522</v>
      </c>
      <c r="K15" s="711"/>
      <c r="L15" s="711"/>
      <c r="M15" s="711"/>
      <c r="N15" s="35"/>
      <c r="O15" s="35"/>
      <c r="P15" s="668"/>
      <c r="Q15" s="668"/>
      <c r="R15" s="668"/>
      <c r="S15" s="668"/>
    </row>
    <row r="16" spans="1:19" x14ac:dyDescent="0.2">
      <c r="A16" s="35"/>
      <c r="B16" s="711">
        <v>2006</v>
      </c>
      <c r="C16" s="712" t="s">
        <v>357</v>
      </c>
      <c r="D16" s="712" t="s">
        <v>360</v>
      </c>
      <c r="E16" s="712" t="s">
        <v>322</v>
      </c>
      <c r="F16" s="712" t="s">
        <v>361</v>
      </c>
      <c r="G16" s="711" t="s">
        <v>361</v>
      </c>
      <c r="H16" s="712" t="s">
        <v>323</v>
      </c>
      <c r="I16" s="711" t="s">
        <v>317</v>
      </c>
      <c r="J16" s="711" t="s">
        <v>522</v>
      </c>
      <c r="K16" s="711"/>
      <c r="L16" s="711"/>
      <c r="M16" s="711"/>
      <c r="N16" s="35"/>
      <c r="O16" s="35"/>
      <c r="P16" s="668"/>
      <c r="Q16" s="668"/>
      <c r="R16" s="668"/>
      <c r="S16" s="668"/>
    </row>
    <row r="17" spans="1:19" x14ac:dyDescent="0.2">
      <c r="A17" s="35"/>
      <c r="B17" s="711">
        <v>2007</v>
      </c>
      <c r="C17" s="712" t="s">
        <v>357</v>
      </c>
      <c r="D17" s="712" t="s">
        <v>360</v>
      </c>
      <c r="E17" s="712" t="s">
        <v>322</v>
      </c>
      <c r="F17" s="712" t="s">
        <v>89</v>
      </c>
      <c r="G17" s="711" t="s">
        <v>89</v>
      </c>
      <c r="H17" s="712" t="s">
        <v>323</v>
      </c>
      <c r="I17" s="711" t="s">
        <v>360</v>
      </c>
      <c r="J17" s="711"/>
      <c r="K17" s="711"/>
      <c r="L17" s="711"/>
      <c r="M17" s="711"/>
      <c r="N17" s="35"/>
      <c r="O17" s="35"/>
      <c r="P17" s="668"/>
      <c r="Q17" s="668"/>
      <c r="R17" s="668"/>
      <c r="S17" s="668"/>
    </row>
    <row r="18" spans="1:19" x14ac:dyDescent="0.2">
      <c r="A18" s="35"/>
      <c r="B18" s="711">
        <v>2008</v>
      </c>
      <c r="C18" s="712" t="s">
        <v>357</v>
      </c>
      <c r="D18" s="712" t="s">
        <v>360</v>
      </c>
      <c r="E18" s="712" t="s">
        <v>322</v>
      </c>
      <c r="F18" s="712" t="s">
        <v>89</v>
      </c>
      <c r="G18" s="711" t="s">
        <v>89</v>
      </c>
      <c r="H18" s="712" t="s">
        <v>323</v>
      </c>
      <c r="I18" s="711" t="s">
        <v>360</v>
      </c>
      <c r="J18" s="711"/>
      <c r="K18" s="711"/>
      <c r="L18" s="711"/>
      <c r="M18" s="711"/>
      <c r="N18" s="35"/>
      <c r="O18" s="35"/>
      <c r="P18" s="668"/>
      <c r="Q18" s="668"/>
      <c r="R18" s="668"/>
      <c r="S18" s="668"/>
    </row>
    <row r="19" spans="1:19" x14ac:dyDescent="0.2">
      <c r="A19" s="35"/>
      <c r="B19" s="711">
        <v>2009</v>
      </c>
      <c r="C19" s="712" t="s">
        <v>357</v>
      </c>
      <c r="D19" s="712" t="s">
        <v>89</v>
      </c>
      <c r="E19" s="712" t="s">
        <v>322</v>
      </c>
      <c r="F19" s="712" t="s">
        <v>89</v>
      </c>
      <c r="G19" s="711" t="s">
        <v>89</v>
      </c>
      <c r="H19" s="712" t="s">
        <v>323</v>
      </c>
      <c r="I19" s="711" t="s">
        <v>360</v>
      </c>
      <c r="J19" s="711"/>
      <c r="K19" s="711"/>
      <c r="L19" s="711"/>
      <c r="M19" s="711"/>
      <c r="N19" s="35"/>
      <c r="O19" s="35"/>
      <c r="P19" s="668"/>
      <c r="Q19" s="668"/>
      <c r="R19" s="668"/>
      <c r="S19" s="668"/>
    </row>
    <row r="20" spans="1:19" x14ac:dyDescent="0.2">
      <c r="A20" s="35"/>
      <c r="B20" s="711">
        <v>2010</v>
      </c>
      <c r="C20" s="712" t="s">
        <v>357</v>
      </c>
      <c r="D20" s="712" t="s">
        <v>89</v>
      </c>
      <c r="E20" s="712" t="s">
        <v>322</v>
      </c>
      <c r="F20" s="712" t="s">
        <v>89</v>
      </c>
      <c r="G20" s="711" t="s">
        <v>89</v>
      </c>
      <c r="H20" s="714" t="s">
        <v>89</v>
      </c>
      <c r="I20" s="711" t="s">
        <v>360</v>
      </c>
      <c r="J20" s="711"/>
      <c r="K20" s="711"/>
      <c r="L20" s="711"/>
      <c r="M20" s="711"/>
      <c r="N20" s="35"/>
      <c r="O20" s="35"/>
      <c r="P20" s="668"/>
      <c r="Q20" s="668"/>
      <c r="R20" s="668"/>
      <c r="S20" s="668"/>
    </row>
    <row r="21" spans="1:19" x14ac:dyDescent="0.2">
      <c r="A21" s="35"/>
      <c r="B21" s="711">
        <v>2011</v>
      </c>
      <c r="C21" s="712" t="s">
        <v>357</v>
      </c>
      <c r="D21" s="712" t="s">
        <v>89</v>
      </c>
      <c r="E21" s="712" t="s">
        <v>322</v>
      </c>
      <c r="F21" s="712" t="s">
        <v>89</v>
      </c>
      <c r="G21" s="711" t="s">
        <v>89</v>
      </c>
      <c r="H21" s="714" t="s">
        <v>89</v>
      </c>
      <c r="I21" s="711" t="s">
        <v>360</v>
      </c>
      <c r="J21" s="711"/>
      <c r="K21" s="711"/>
      <c r="L21" s="711"/>
      <c r="M21" s="711"/>
      <c r="N21" s="35"/>
      <c r="O21" s="35"/>
      <c r="P21" s="668"/>
      <c r="Q21" s="668"/>
      <c r="R21" s="668"/>
      <c r="S21" s="668"/>
    </row>
    <row r="22" spans="1:19" x14ac:dyDescent="0.2">
      <c r="A22" s="35"/>
      <c r="B22" s="711">
        <v>2012</v>
      </c>
      <c r="C22" s="712" t="s">
        <v>357</v>
      </c>
      <c r="D22" s="712" t="s">
        <v>89</v>
      </c>
      <c r="E22" s="712" t="s">
        <v>322</v>
      </c>
      <c r="F22" s="712" t="s">
        <v>89</v>
      </c>
      <c r="G22" s="711" t="s">
        <v>89</v>
      </c>
      <c r="H22" s="714" t="s">
        <v>89</v>
      </c>
      <c r="I22" s="711" t="s">
        <v>360</v>
      </c>
      <c r="J22" s="711"/>
      <c r="K22" s="711"/>
      <c r="L22" s="711"/>
      <c r="M22" s="711"/>
      <c r="N22" s="35"/>
      <c r="O22" s="35"/>
      <c r="P22" s="668"/>
      <c r="Q22" s="668"/>
      <c r="R22" s="668"/>
      <c r="S22" s="668"/>
    </row>
    <row r="23" spans="1:19" x14ac:dyDescent="0.2">
      <c r="A23" s="35"/>
      <c r="B23" s="711">
        <v>2013</v>
      </c>
      <c r="C23" s="712" t="s">
        <v>481</v>
      </c>
      <c r="D23" s="712" t="s">
        <v>89</v>
      </c>
      <c r="E23" s="712" t="s">
        <v>322</v>
      </c>
      <c r="F23" s="712" t="s">
        <v>89</v>
      </c>
      <c r="G23" s="711" t="s">
        <v>89</v>
      </c>
      <c r="H23" s="714" t="s">
        <v>89</v>
      </c>
      <c r="I23" s="711"/>
      <c r="J23" s="711"/>
      <c r="K23" s="711"/>
      <c r="L23" s="711"/>
      <c r="M23" s="711"/>
      <c r="N23" s="35"/>
      <c r="O23" s="35"/>
      <c r="P23" s="668"/>
      <c r="Q23" s="668"/>
      <c r="R23" s="668"/>
      <c r="S23" s="668"/>
    </row>
    <row r="24" spans="1:19" x14ac:dyDescent="0.2">
      <c r="A24" s="35"/>
      <c r="B24" s="711">
        <v>2014</v>
      </c>
      <c r="C24" s="712" t="s">
        <v>357</v>
      </c>
      <c r="D24" s="712" t="s">
        <v>89</v>
      </c>
      <c r="E24" s="712" t="s">
        <v>493</v>
      </c>
      <c r="F24" s="712" t="s">
        <v>89</v>
      </c>
      <c r="G24" s="715" t="s">
        <v>89</v>
      </c>
      <c r="H24" s="712"/>
      <c r="I24" s="711"/>
      <c r="J24" s="711"/>
      <c r="K24" s="711"/>
      <c r="L24" s="711"/>
      <c r="M24" s="711"/>
      <c r="N24" s="35"/>
      <c r="O24" s="35"/>
      <c r="P24" s="668"/>
      <c r="Q24" s="668"/>
      <c r="R24" s="668"/>
      <c r="S24" s="668"/>
    </row>
    <row r="25" spans="1:19" ht="25.5" x14ac:dyDescent="0.2">
      <c r="A25" s="35"/>
      <c r="B25" s="715">
        <v>2015</v>
      </c>
      <c r="C25" s="716" t="s">
        <v>357</v>
      </c>
      <c r="D25" s="717" t="s">
        <v>531</v>
      </c>
      <c r="E25" s="716" t="s">
        <v>322</v>
      </c>
      <c r="F25" s="712" t="s">
        <v>89</v>
      </c>
      <c r="G25" s="715" t="s">
        <v>89</v>
      </c>
      <c r="H25" s="716"/>
      <c r="I25" s="711"/>
      <c r="J25" s="711"/>
      <c r="K25" s="711"/>
      <c r="L25" s="711"/>
      <c r="M25" s="711"/>
      <c r="N25" s="35"/>
      <c r="O25" s="35"/>
      <c r="P25" s="668"/>
      <c r="Q25" s="668"/>
      <c r="R25" s="668"/>
      <c r="S25" s="668"/>
    </row>
    <row r="26" spans="1:19" x14ac:dyDescent="0.2">
      <c r="A26" s="35"/>
      <c r="B26" s="715">
        <v>2016</v>
      </c>
      <c r="C26" s="716" t="s">
        <v>357</v>
      </c>
      <c r="D26" s="712" t="s">
        <v>621</v>
      </c>
      <c r="E26" s="716" t="s">
        <v>322</v>
      </c>
      <c r="F26" s="712" t="s">
        <v>89</v>
      </c>
      <c r="G26" s="715" t="s">
        <v>89</v>
      </c>
      <c r="H26" s="716"/>
      <c r="I26" s="711"/>
      <c r="J26" s="711"/>
      <c r="K26" s="711"/>
      <c r="L26" s="711"/>
      <c r="M26" s="711"/>
      <c r="N26" s="35"/>
      <c r="O26" s="35"/>
      <c r="P26" s="668"/>
      <c r="Q26" s="668"/>
      <c r="R26" s="668"/>
      <c r="S26" s="668"/>
    </row>
    <row r="27" spans="1:19" x14ac:dyDescent="0.2">
      <c r="A27" s="35"/>
      <c r="B27" s="715">
        <v>2017</v>
      </c>
      <c r="C27" s="716" t="s">
        <v>357</v>
      </c>
      <c r="D27" s="712" t="s">
        <v>522</v>
      </c>
      <c r="E27" s="716" t="s">
        <v>322</v>
      </c>
      <c r="F27" s="712" t="s">
        <v>89</v>
      </c>
      <c r="G27" s="715" t="s">
        <v>89</v>
      </c>
      <c r="H27" s="716"/>
      <c r="I27" s="711"/>
      <c r="J27" s="711"/>
      <c r="K27" s="711"/>
      <c r="L27" s="711"/>
      <c r="M27" s="711"/>
      <c r="N27" s="35"/>
      <c r="O27" s="35"/>
      <c r="P27" s="668"/>
      <c r="Q27" s="668"/>
      <c r="R27" s="668"/>
      <c r="S27" s="668"/>
    </row>
    <row r="28" spans="1:19" x14ac:dyDescent="0.2">
      <c r="A28" s="35"/>
      <c r="B28" s="35" t="s">
        <v>482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668"/>
      <c r="Q28" s="668"/>
      <c r="R28" s="668"/>
      <c r="S28" s="668"/>
    </row>
    <row r="29" spans="1:19" x14ac:dyDescent="0.2">
      <c r="A29" s="35"/>
      <c r="B29" s="35" t="s">
        <v>494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668"/>
      <c r="Q29" s="668"/>
      <c r="R29" s="668"/>
      <c r="S29" s="668"/>
    </row>
    <row r="30" spans="1:19" x14ac:dyDescent="0.2">
      <c r="B30" s="43" t="s">
        <v>622</v>
      </c>
      <c r="P30" s="668"/>
      <c r="Q30" s="668"/>
      <c r="R30" s="668"/>
      <c r="S30" s="668"/>
    </row>
    <row r="31" spans="1:19" x14ac:dyDescent="0.2">
      <c r="A31" s="668"/>
      <c r="B31" s="668"/>
      <c r="C31" s="668"/>
      <c r="D31" s="668"/>
      <c r="E31" s="668"/>
      <c r="F31" s="668"/>
      <c r="G31" s="668"/>
      <c r="H31" s="668"/>
      <c r="I31" s="668"/>
      <c r="J31" s="668"/>
      <c r="K31" s="668"/>
      <c r="L31" s="668"/>
      <c r="M31" s="668"/>
      <c r="N31" s="668"/>
      <c r="O31" s="668"/>
      <c r="P31" s="668"/>
      <c r="Q31" s="668"/>
      <c r="R31" s="668"/>
      <c r="S31" s="668"/>
    </row>
    <row r="32" spans="1:19" x14ac:dyDescent="0.2">
      <c r="A32" s="668"/>
      <c r="B32" s="668"/>
      <c r="C32" s="668"/>
      <c r="D32" s="668"/>
      <c r="E32" s="668"/>
      <c r="F32" s="668"/>
      <c r="G32" s="668"/>
      <c r="H32" s="668"/>
      <c r="I32" s="668"/>
      <c r="J32" s="668"/>
      <c r="K32" s="668"/>
      <c r="L32" s="668"/>
      <c r="M32" s="668"/>
      <c r="N32" s="668"/>
      <c r="O32" s="668"/>
      <c r="P32" s="668"/>
      <c r="Q32" s="668"/>
      <c r="R32" s="668"/>
      <c r="S32" s="668"/>
    </row>
    <row r="33" spans="1:19" x14ac:dyDescent="0.2">
      <c r="A33" s="668"/>
      <c r="B33" s="668"/>
      <c r="C33" s="668"/>
      <c r="D33" s="668"/>
      <c r="E33" s="668"/>
      <c r="F33" s="668"/>
      <c r="G33" s="668"/>
      <c r="H33" s="668"/>
      <c r="I33" s="668"/>
      <c r="J33" s="668"/>
      <c r="K33" s="668"/>
      <c r="L33" s="668"/>
      <c r="M33" s="668"/>
      <c r="N33" s="668"/>
      <c r="O33" s="668"/>
      <c r="P33" s="668"/>
      <c r="Q33" s="668"/>
      <c r="R33" s="668"/>
      <c r="S33" s="668"/>
    </row>
    <row r="34" spans="1:19" x14ac:dyDescent="0.2">
      <c r="A34" s="668"/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</row>
    <row r="35" spans="1:19" x14ac:dyDescent="0.2">
      <c r="A35" s="668"/>
      <c r="B35" s="668"/>
      <c r="C35" s="668"/>
      <c r="D35" s="668"/>
      <c r="E35" s="668"/>
      <c r="F35" s="668"/>
      <c r="G35" s="668"/>
      <c r="H35" s="668"/>
      <c r="I35" s="668"/>
      <c r="J35" s="668"/>
      <c r="K35" s="668"/>
      <c r="L35" s="668"/>
      <c r="M35" s="668"/>
      <c r="N35" s="668"/>
      <c r="O35" s="668"/>
      <c r="P35" s="668"/>
      <c r="Q35" s="668"/>
      <c r="R35" s="668"/>
      <c r="S35" s="668"/>
    </row>
    <row r="36" spans="1:19" x14ac:dyDescent="0.2">
      <c r="A36" s="668"/>
      <c r="B36" s="668"/>
      <c r="C36" s="668"/>
      <c r="D36" s="668"/>
      <c r="E36" s="668"/>
      <c r="F36" s="668"/>
      <c r="G36" s="668"/>
      <c r="H36" s="668"/>
      <c r="I36" s="668"/>
      <c r="J36" s="668"/>
      <c r="K36" s="668"/>
      <c r="L36" s="668"/>
      <c r="M36" s="668"/>
      <c r="N36" s="668"/>
      <c r="O36" s="668"/>
      <c r="P36" s="668"/>
      <c r="Q36" s="668"/>
      <c r="R36" s="668"/>
      <c r="S36" s="668"/>
    </row>
    <row r="37" spans="1:19" x14ac:dyDescent="0.2">
      <c r="A37" s="668"/>
      <c r="B37" s="668"/>
      <c r="C37" s="668"/>
      <c r="D37" s="668"/>
      <c r="E37" s="668"/>
      <c r="F37" s="668"/>
      <c r="G37" s="668"/>
      <c r="H37" s="668"/>
      <c r="I37" s="668"/>
      <c r="J37" s="668"/>
      <c r="K37" s="668"/>
      <c r="L37" s="668"/>
      <c r="M37" s="668"/>
      <c r="N37" s="668"/>
      <c r="O37" s="668"/>
      <c r="P37" s="668"/>
      <c r="Q37" s="668"/>
      <c r="R37" s="668"/>
      <c r="S37" s="668"/>
    </row>
    <row r="38" spans="1:19" x14ac:dyDescent="0.2">
      <c r="A38" s="668"/>
      <c r="B38" s="668"/>
      <c r="C38" s="668"/>
      <c r="D38" s="668"/>
      <c r="E38" s="668"/>
      <c r="F38" s="668"/>
      <c r="G38" s="668"/>
      <c r="H38" s="668"/>
      <c r="I38" s="668"/>
      <c r="J38" s="668"/>
      <c r="K38" s="668"/>
      <c r="L38" s="668"/>
      <c r="M38" s="668"/>
      <c r="N38" s="668"/>
      <c r="O38" s="668"/>
      <c r="P38" s="668"/>
      <c r="Q38" s="668"/>
      <c r="R38" s="668"/>
      <c r="S38" s="668"/>
    </row>
    <row r="39" spans="1:19" x14ac:dyDescent="0.2">
      <c r="A39" s="668"/>
      <c r="B39" s="668"/>
      <c r="C39" s="668"/>
      <c r="D39" s="668"/>
      <c r="E39" s="668"/>
      <c r="F39" s="668"/>
      <c r="G39" s="668"/>
      <c r="H39" s="668"/>
      <c r="I39" s="668"/>
      <c r="J39" s="668"/>
      <c r="K39" s="668"/>
      <c r="L39" s="668"/>
      <c r="M39" s="668"/>
      <c r="N39" s="668"/>
      <c r="O39" s="668"/>
      <c r="P39" s="668"/>
      <c r="Q39" s="668"/>
      <c r="R39" s="668"/>
      <c r="S39" s="668"/>
    </row>
    <row r="40" spans="1:19" x14ac:dyDescent="0.2">
      <c r="A40" s="668"/>
      <c r="B40" s="668"/>
      <c r="C40" s="668"/>
      <c r="D40" s="668"/>
      <c r="E40" s="668"/>
      <c r="F40" s="668"/>
      <c r="G40" s="668"/>
      <c r="H40" s="668"/>
      <c r="I40" s="668"/>
      <c r="J40" s="668"/>
      <c r="K40" s="668"/>
      <c r="L40" s="668"/>
      <c r="M40" s="668"/>
      <c r="N40" s="668"/>
      <c r="O40" s="668"/>
      <c r="P40" s="668"/>
      <c r="Q40" s="668"/>
      <c r="R40" s="668"/>
      <c r="S40" s="668"/>
    </row>
    <row r="41" spans="1:19" x14ac:dyDescent="0.2">
      <c r="A41" s="668"/>
      <c r="B41" s="668"/>
      <c r="C41" s="668"/>
      <c r="D41" s="668"/>
      <c r="E41" s="668"/>
      <c r="F41" s="668"/>
      <c r="G41" s="668"/>
      <c r="H41" s="668"/>
      <c r="I41" s="668"/>
      <c r="J41" s="668"/>
      <c r="K41" s="668"/>
      <c r="L41" s="668"/>
      <c r="M41" s="668"/>
      <c r="N41" s="668"/>
      <c r="O41" s="668"/>
      <c r="P41" s="668"/>
      <c r="Q41" s="668"/>
      <c r="R41" s="668"/>
      <c r="S41" s="668"/>
    </row>
    <row r="42" spans="1:19" x14ac:dyDescent="0.2">
      <c r="A42" s="668"/>
      <c r="B42" s="668"/>
      <c r="C42" s="668"/>
      <c r="D42" s="668"/>
      <c r="E42" s="668"/>
      <c r="F42" s="668"/>
      <c r="G42" s="668"/>
      <c r="H42" s="668"/>
      <c r="I42" s="668"/>
      <c r="J42" s="668"/>
      <c r="K42" s="668"/>
      <c r="L42" s="668"/>
      <c r="M42" s="668"/>
      <c r="N42" s="668"/>
      <c r="O42" s="668"/>
      <c r="P42" s="668"/>
      <c r="Q42" s="668"/>
      <c r="R42" s="668"/>
      <c r="S42" s="668"/>
    </row>
    <row r="43" spans="1:19" x14ac:dyDescent="0.2">
      <c r="A43" s="668"/>
      <c r="B43" s="668"/>
      <c r="C43" s="668"/>
      <c r="D43" s="668"/>
      <c r="E43" s="668"/>
      <c r="F43" s="668"/>
      <c r="G43" s="668"/>
      <c r="H43" s="668"/>
      <c r="I43" s="668"/>
      <c r="J43" s="668"/>
      <c r="K43" s="668"/>
      <c r="L43" s="668"/>
      <c r="M43" s="668"/>
      <c r="N43" s="668"/>
      <c r="O43" s="668"/>
      <c r="P43" s="668"/>
      <c r="Q43" s="668"/>
      <c r="R43" s="668"/>
      <c r="S43" s="668"/>
    </row>
    <row r="44" spans="1:19" x14ac:dyDescent="0.2">
      <c r="A44" s="668"/>
      <c r="B44" s="668"/>
      <c r="C44" s="668"/>
      <c r="D44" s="668"/>
      <c r="E44" s="668"/>
      <c r="F44" s="668"/>
      <c r="G44" s="668"/>
      <c r="H44" s="668"/>
      <c r="I44" s="668"/>
      <c r="J44" s="668"/>
      <c r="K44" s="668"/>
      <c r="L44" s="668"/>
      <c r="M44" s="668"/>
      <c r="N44" s="668"/>
      <c r="O44" s="668"/>
      <c r="P44" s="668"/>
      <c r="Q44" s="668"/>
      <c r="R44" s="668"/>
      <c r="S44" s="668"/>
    </row>
    <row r="45" spans="1:19" x14ac:dyDescent="0.2">
      <c r="S45" s="668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>
    <tabColor rgb="FF002060"/>
  </sheetPr>
  <dimension ref="A5:N70"/>
  <sheetViews>
    <sheetView topLeftCell="A4" zoomScale="85" zoomScaleNormal="85" workbookViewId="0">
      <pane xSplit="2" ySplit="7" topLeftCell="C29" activePane="bottomRight" state="frozen"/>
      <selection activeCell="A4" sqref="A4"/>
      <selection pane="topRight" activeCell="C4" sqref="C4"/>
      <selection pane="bottomLeft" activeCell="A11" sqref="A11"/>
      <selection pane="bottomRight" activeCell="J72" sqref="J72"/>
    </sheetView>
  </sheetViews>
  <sheetFormatPr baseColWidth="10" defaultColWidth="11.42578125" defaultRowHeight="12.75" x14ac:dyDescent="0.2"/>
  <cols>
    <col min="1" max="1" width="12" style="35" customWidth="1"/>
    <col min="2" max="3" width="11.42578125" style="35"/>
    <col min="4" max="4" width="11.42578125" style="35" customWidth="1"/>
    <col min="5" max="5" width="13.7109375" style="35" customWidth="1"/>
    <col min="6" max="6" width="16.5703125" style="35" customWidth="1"/>
    <col min="7" max="8" width="11.42578125" style="35"/>
    <col min="9" max="9" width="12.85546875" style="35" customWidth="1"/>
    <col min="10" max="10" width="11.42578125" style="35"/>
    <col min="11" max="11" width="18.28515625" style="35" bestFit="1" customWidth="1"/>
    <col min="12" max="12" width="22.85546875" style="35" bestFit="1" customWidth="1"/>
    <col min="13" max="13" width="11.42578125" style="35"/>
    <col min="14" max="14" width="16.42578125" style="35" bestFit="1" customWidth="1"/>
    <col min="15" max="16384" width="11.42578125" style="35"/>
  </cols>
  <sheetData>
    <row r="5" spans="1:14" s="296" customFormat="1" ht="32.450000000000003" customHeight="1" x14ac:dyDescent="0.2">
      <c r="B5" s="297" t="s">
        <v>408</v>
      </c>
    </row>
    <row r="6" spans="1:14" ht="31.15" customHeight="1" x14ac:dyDescent="0.4">
      <c r="C6" s="57"/>
    </row>
    <row r="7" spans="1:14" ht="31.15" customHeight="1" x14ac:dyDescent="0.4">
      <c r="C7" s="57"/>
    </row>
    <row r="8" spans="1:14" ht="15" customHeight="1" x14ac:dyDescent="0.4">
      <c r="C8" s="57"/>
    </row>
    <row r="9" spans="1:14" ht="51.75" customHeight="1" x14ac:dyDescent="0.2">
      <c r="A9" s="832" t="s">
        <v>386</v>
      </c>
      <c r="B9" s="833" t="s">
        <v>343</v>
      </c>
      <c r="C9" s="833"/>
      <c r="D9" s="833"/>
      <c r="E9" s="833"/>
      <c r="F9" s="833"/>
      <c r="G9" s="833"/>
      <c r="I9" s="834" t="s">
        <v>347</v>
      </c>
      <c r="J9" s="835"/>
      <c r="K9" s="835"/>
      <c r="L9" s="835"/>
      <c r="M9" s="835"/>
      <c r="N9" s="836"/>
    </row>
    <row r="10" spans="1:14" x14ac:dyDescent="0.2">
      <c r="A10" s="832"/>
      <c r="B10" s="238"/>
      <c r="C10" s="238"/>
      <c r="D10" s="238" t="s">
        <v>85</v>
      </c>
      <c r="E10" s="238" t="s">
        <v>86</v>
      </c>
      <c r="F10" s="238" t="s">
        <v>87</v>
      </c>
      <c r="G10" s="238" t="s">
        <v>330</v>
      </c>
      <c r="I10" s="238"/>
      <c r="J10" s="238"/>
      <c r="K10" s="238" t="s">
        <v>344</v>
      </c>
      <c r="L10" s="238" t="s">
        <v>345</v>
      </c>
      <c r="M10" s="238" t="s">
        <v>330</v>
      </c>
      <c r="N10" s="238" t="s">
        <v>346</v>
      </c>
    </row>
    <row r="11" spans="1:14" ht="14.25" customHeight="1" thickBot="1" x14ac:dyDescent="0.25">
      <c r="A11" s="160">
        <f>7/9</f>
        <v>0.77777777777777779</v>
      </c>
      <c r="B11" s="837">
        <v>2009</v>
      </c>
      <c r="C11" s="242" t="s">
        <v>331</v>
      </c>
      <c r="D11" s="251">
        <v>327209495</v>
      </c>
      <c r="E11" s="247">
        <v>151060033</v>
      </c>
      <c r="F11" s="251">
        <v>158818636</v>
      </c>
      <c r="G11" s="247">
        <v>171554143</v>
      </c>
      <c r="I11" s="837">
        <v>2009</v>
      </c>
      <c r="J11" s="242" t="s">
        <v>331</v>
      </c>
      <c r="K11" s="251">
        <v>140016827</v>
      </c>
      <c r="L11" s="247">
        <v>151070445</v>
      </c>
      <c r="M11" s="251">
        <v>146556588</v>
      </c>
      <c r="N11" s="247">
        <v>2119108</v>
      </c>
    </row>
    <row r="12" spans="1:14" ht="16.5" customHeight="1" thickBot="1" x14ac:dyDescent="0.25">
      <c r="A12" s="239">
        <f t="shared" ref="A12:A21" si="0">7/9</f>
        <v>0.77777777777777779</v>
      </c>
      <c r="B12" s="837"/>
      <c r="C12" s="243" t="s">
        <v>332</v>
      </c>
      <c r="D12" s="237">
        <v>349305716</v>
      </c>
      <c r="E12" s="248">
        <v>166658681</v>
      </c>
      <c r="F12" s="237">
        <v>159915646</v>
      </c>
      <c r="G12" s="248">
        <v>200292310</v>
      </c>
      <c r="I12" s="837"/>
      <c r="J12" s="243" t="s">
        <v>332</v>
      </c>
      <c r="K12" s="237">
        <v>155107951</v>
      </c>
      <c r="L12" s="248">
        <v>134055271</v>
      </c>
      <c r="M12" s="237">
        <v>142270951</v>
      </c>
      <c r="N12" s="248">
        <v>2165175</v>
      </c>
    </row>
    <row r="13" spans="1:14" ht="13.5" thickBot="1" x14ac:dyDescent="0.25">
      <c r="A13" s="239">
        <f t="shared" si="0"/>
        <v>0.77777777777777779</v>
      </c>
      <c r="B13" s="837"/>
      <c r="C13" s="243" t="s">
        <v>333</v>
      </c>
      <c r="D13" s="237">
        <v>323510767</v>
      </c>
      <c r="E13" s="248">
        <v>202333043</v>
      </c>
      <c r="F13" s="237">
        <v>148922037</v>
      </c>
      <c r="G13" s="248">
        <v>187340878</v>
      </c>
      <c r="I13" s="837"/>
      <c r="J13" s="243" t="s">
        <v>333</v>
      </c>
      <c r="K13" s="237">
        <v>151766570</v>
      </c>
      <c r="L13" s="248">
        <v>148509619</v>
      </c>
      <c r="M13" s="237">
        <v>150025230</v>
      </c>
      <c r="N13" s="248">
        <v>2202882</v>
      </c>
    </row>
    <row r="14" spans="1:14" ht="13.5" thickBot="1" x14ac:dyDescent="0.25">
      <c r="A14" s="239">
        <f t="shared" si="0"/>
        <v>0.77777777777777779</v>
      </c>
      <c r="B14" s="837"/>
      <c r="C14" s="243" t="s">
        <v>334</v>
      </c>
      <c r="D14" s="237">
        <v>376848081</v>
      </c>
      <c r="E14" s="248">
        <v>158548255</v>
      </c>
      <c r="F14" s="237">
        <v>157532932</v>
      </c>
      <c r="G14" s="248">
        <v>167877840</v>
      </c>
      <c r="I14" s="837"/>
      <c r="J14" s="243" t="s">
        <v>334</v>
      </c>
      <c r="K14" s="237">
        <v>149300912</v>
      </c>
      <c r="L14" s="248">
        <v>135872065</v>
      </c>
      <c r="M14" s="237">
        <v>142919580</v>
      </c>
      <c r="N14" s="248">
        <v>2278716</v>
      </c>
    </row>
    <row r="15" spans="1:14" ht="13.5" thickBot="1" x14ac:dyDescent="0.25">
      <c r="A15" s="239">
        <f t="shared" si="0"/>
        <v>0.77777777777777779</v>
      </c>
      <c r="B15" s="837"/>
      <c r="C15" s="243" t="s">
        <v>335</v>
      </c>
      <c r="D15" s="237">
        <v>324245607</v>
      </c>
      <c r="E15" s="248">
        <v>170955637</v>
      </c>
      <c r="F15" s="237">
        <v>161296460</v>
      </c>
      <c r="G15" s="248">
        <v>174822617</v>
      </c>
      <c r="I15" s="837"/>
      <c r="J15" s="243" t="s">
        <v>335</v>
      </c>
      <c r="K15" s="237">
        <v>149621129</v>
      </c>
      <c r="L15" s="248">
        <v>137297736</v>
      </c>
      <c r="M15" s="237">
        <v>142763196</v>
      </c>
      <c r="N15" s="248">
        <v>2335099</v>
      </c>
    </row>
    <row r="16" spans="1:14" ht="13.5" thickBot="1" x14ac:dyDescent="0.25">
      <c r="A16" s="239">
        <f t="shared" si="0"/>
        <v>0.77777777777777779</v>
      </c>
      <c r="B16" s="837"/>
      <c r="C16" s="243" t="s">
        <v>336</v>
      </c>
      <c r="D16" s="237">
        <v>331401873</v>
      </c>
      <c r="E16" s="248">
        <v>159975694</v>
      </c>
      <c r="F16" s="237">
        <v>146863195</v>
      </c>
      <c r="G16" s="248">
        <v>161868770</v>
      </c>
      <c r="I16" s="837"/>
      <c r="J16" s="243" t="s">
        <v>336</v>
      </c>
      <c r="K16" s="237">
        <v>156508539</v>
      </c>
      <c r="L16" s="248">
        <v>136080307</v>
      </c>
      <c r="M16" s="237">
        <v>145821289</v>
      </c>
      <c r="N16" s="248">
        <v>2209690</v>
      </c>
    </row>
    <row r="17" spans="1:14" ht="13.5" thickBot="1" x14ac:dyDescent="0.25">
      <c r="A17" s="239">
        <f t="shared" si="0"/>
        <v>0.77777777777777779</v>
      </c>
      <c r="B17" s="837"/>
      <c r="C17" s="243" t="s">
        <v>337</v>
      </c>
      <c r="D17" s="237">
        <v>296011740</v>
      </c>
      <c r="E17" s="248">
        <v>167406078</v>
      </c>
      <c r="F17" s="237">
        <v>166302779</v>
      </c>
      <c r="G17" s="248">
        <v>172797357</v>
      </c>
      <c r="I17" s="837"/>
      <c r="J17" s="243" t="s">
        <v>337</v>
      </c>
      <c r="K17" s="237">
        <v>147770115</v>
      </c>
      <c r="L17" s="248">
        <v>153457313</v>
      </c>
      <c r="M17" s="237">
        <v>151176872</v>
      </c>
      <c r="N17" s="248">
        <v>2316781</v>
      </c>
    </row>
    <row r="18" spans="1:14" ht="13.5" thickBot="1" x14ac:dyDescent="0.25">
      <c r="A18" s="239">
        <f t="shared" si="0"/>
        <v>0.77777777777777779</v>
      </c>
      <c r="B18" s="837"/>
      <c r="C18" s="243" t="s">
        <v>338</v>
      </c>
      <c r="D18" s="237">
        <v>270681873</v>
      </c>
      <c r="E18" s="248">
        <v>148461302</v>
      </c>
      <c r="F18" s="237">
        <v>140924409</v>
      </c>
      <c r="G18" s="248">
        <v>145395607</v>
      </c>
      <c r="I18" s="837"/>
      <c r="J18" s="243" t="s">
        <v>338</v>
      </c>
      <c r="K18" s="237">
        <v>142049212</v>
      </c>
      <c r="L18" s="248">
        <v>128101438</v>
      </c>
      <c r="M18" s="237">
        <v>134084831</v>
      </c>
      <c r="N18" s="248">
        <v>2374986</v>
      </c>
    </row>
    <row r="19" spans="1:14" ht="13.5" thickBot="1" x14ac:dyDescent="0.25">
      <c r="A19" s="239">
        <f t="shared" si="0"/>
        <v>0.77777777777777779</v>
      </c>
      <c r="B19" s="837"/>
      <c r="C19" s="243" t="s">
        <v>339</v>
      </c>
      <c r="D19" s="237">
        <v>360421890</v>
      </c>
      <c r="E19" s="248">
        <v>144755746</v>
      </c>
      <c r="F19" s="237">
        <v>136076613</v>
      </c>
      <c r="G19" s="248">
        <v>153459452</v>
      </c>
      <c r="I19" s="837"/>
      <c r="J19" s="243" t="s">
        <v>339</v>
      </c>
      <c r="K19" s="237">
        <v>150950341</v>
      </c>
      <c r="L19" s="248">
        <v>136290085</v>
      </c>
      <c r="M19" s="237">
        <v>142364777</v>
      </c>
      <c r="N19" s="248">
        <v>2068229</v>
      </c>
    </row>
    <row r="20" spans="1:14" ht="13.5" thickBot="1" x14ac:dyDescent="0.25">
      <c r="A20" s="239">
        <f t="shared" si="0"/>
        <v>0.77777777777777779</v>
      </c>
      <c r="B20" s="837"/>
      <c r="C20" s="243" t="s">
        <v>340</v>
      </c>
      <c r="D20" s="237">
        <v>376867614</v>
      </c>
      <c r="E20" s="248">
        <v>153108511</v>
      </c>
      <c r="F20" s="237">
        <v>134864616</v>
      </c>
      <c r="G20" s="248">
        <v>144092250</v>
      </c>
      <c r="I20" s="837"/>
      <c r="J20" s="243" t="s">
        <v>340</v>
      </c>
      <c r="K20" s="237">
        <v>158081940</v>
      </c>
      <c r="L20" s="248">
        <v>138310126</v>
      </c>
      <c r="M20" s="237">
        <v>147711429</v>
      </c>
      <c r="N20" s="248">
        <v>2456643</v>
      </c>
    </row>
    <row r="21" spans="1:14" ht="13.5" thickBot="1" x14ac:dyDescent="0.25">
      <c r="A21" s="239">
        <f t="shared" si="0"/>
        <v>0.77777777777777779</v>
      </c>
      <c r="B21" s="837"/>
      <c r="C21" s="243" t="s">
        <v>341</v>
      </c>
      <c r="D21" s="237">
        <v>373399870</v>
      </c>
      <c r="E21" s="248">
        <v>155360310</v>
      </c>
      <c r="F21" s="237">
        <v>138396720</v>
      </c>
      <c r="G21" s="248">
        <v>146725936</v>
      </c>
      <c r="I21" s="837"/>
      <c r="J21" s="243" t="s">
        <v>341</v>
      </c>
      <c r="K21" s="237">
        <v>148871860</v>
      </c>
      <c r="L21" s="248">
        <v>129993266</v>
      </c>
      <c r="M21" s="237">
        <v>139104049</v>
      </c>
      <c r="N21" s="248">
        <v>2290758</v>
      </c>
    </row>
    <row r="22" spans="1:14" ht="13.5" thickBot="1" x14ac:dyDescent="0.25">
      <c r="A22" s="239">
        <f>8/9</f>
        <v>0.88888888888888884</v>
      </c>
      <c r="B22" s="837"/>
      <c r="C22" s="243" t="s">
        <v>342</v>
      </c>
      <c r="D22" s="237">
        <v>262280680</v>
      </c>
      <c r="E22" s="248">
        <v>165501997</v>
      </c>
      <c r="F22" s="237">
        <v>162018970</v>
      </c>
      <c r="G22" s="248">
        <v>164626740</v>
      </c>
      <c r="I22" s="837"/>
      <c r="J22" s="243" t="s">
        <v>342</v>
      </c>
      <c r="K22" s="237">
        <v>146636085</v>
      </c>
      <c r="L22" s="248">
        <v>123381976</v>
      </c>
      <c r="M22" s="237">
        <v>134784817</v>
      </c>
      <c r="N22" s="248">
        <v>2403198</v>
      </c>
    </row>
    <row r="23" spans="1:14" ht="13.5" customHeight="1" thickBot="1" x14ac:dyDescent="0.25">
      <c r="A23" s="239">
        <f>8/9</f>
        <v>0.88888888888888884</v>
      </c>
      <c r="B23" s="837">
        <v>2010</v>
      </c>
      <c r="C23" s="243" t="s">
        <v>331</v>
      </c>
      <c r="D23" s="237">
        <v>336477018</v>
      </c>
      <c r="E23" s="248">
        <v>171754166</v>
      </c>
      <c r="F23" s="237">
        <v>137163368</v>
      </c>
      <c r="G23" s="248">
        <v>153491995</v>
      </c>
      <c r="I23" s="837">
        <v>2010</v>
      </c>
      <c r="J23" s="243" t="s">
        <v>331</v>
      </c>
      <c r="K23" s="237">
        <v>146273573</v>
      </c>
      <c r="L23" s="248">
        <v>137999659</v>
      </c>
      <c r="M23" s="237">
        <v>142242692</v>
      </c>
      <c r="N23" s="248">
        <v>2453802</v>
      </c>
    </row>
    <row r="24" spans="1:14" ht="15.75" customHeight="1" thickBot="1" x14ac:dyDescent="0.25">
      <c r="A24" s="239">
        <f t="shared" ref="A24:A34" si="1">8/9</f>
        <v>0.88888888888888884</v>
      </c>
      <c r="B24" s="837"/>
      <c r="C24" s="243" t="s">
        <v>332</v>
      </c>
      <c r="D24" s="237">
        <v>287791718</v>
      </c>
      <c r="E24" s="248">
        <v>167697053</v>
      </c>
      <c r="F24" s="237">
        <v>162109759</v>
      </c>
      <c r="G24" s="248">
        <v>169098055</v>
      </c>
      <c r="I24" s="837"/>
      <c r="J24" s="243" t="s">
        <v>332</v>
      </c>
      <c r="K24" s="237">
        <v>110196813</v>
      </c>
      <c r="L24" s="248">
        <v>145828744</v>
      </c>
      <c r="M24" s="237">
        <v>127176968</v>
      </c>
      <c r="N24" s="248">
        <v>2364777</v>
      </c>
    </row>
    <row r="25" spans="1:14" ht="13.5" thickBot="1" x14ac:dyDescent="0.25">
      <c r="A25" s="239">
        <f t="shared" si="1"/>
        <v>0.88888888888888884</v>
      </c>
      <c r="B25" s="837"/>
      <c r="C25" s="243" t="s">
        <v>333</v>
      </c>
      <c r="D25" s="237">
        <v>470809745</v>
      </c>
      <c r="E25" s="248">
        <v>156857559</v>
      </c>
      <c r="F25" s="237">
        <v>153883160</v>
      </c>
      <c r="G25" s="248">
        <v>159736144</v>
      </c>
      <c r="I25" s="837"/>
      <c r="J25" s="243" t="s">
        <v>333</v>
      </c>
      <c r="K25" s="237">
        <v>167261035</v>
      </c>
      <c r="L25" s="248">
        <v>130309597</v>
      </c>
      <c r="M25" s="237">
        <v>149190485</v>
      </c>
      <c r="N25" s="248">
        <v>2472796</v>
      </c>
    </row>
    <row r="26" spans="1:14" ht="13.5" thickBot="1" x14ac:dyDescent="0.25">
      <c r="A26" s="239">
        <f t="shared" si="1"/>
        <v>0.88888888888888884</v>
      </c>
      <c r="B26" s="837"/>
      <c r="C26" s="243" t="s">
        <v>334</v>
      </c>
      <c r="D26" s="237">
        <v>417344147</v>
      </c>
      <c r="E26" s="248">
        <v>166985910</v>
      </c>
      <c r="F26" s="237">
        <v>148845400</v>
      </c>
      <c r="G26" s="248">
        <v>162481647</v>
      </c>
      <c r="I26" s="837"/>
      <c r="J26" s="243" t="s">
        <v>334</v>
      </c>
      <c r="K26" s="237">
        <v>139725228</v>
      </c>
      <c r="L26" s="248">
        <v>147782698</v>
      </c>
      <c r="M26" s="237">
        <v>144316635</v>
      </c>
      <c r="N26" s="248">
        <v>2418860</v>
      </c>
    </row>
    <row r="27" spans="1:14" ht="13.5" thickBot="1" x14ac:dyDescent="0.25">
      <c r="A27" s="239">
        <f t="shared" si="1"/>
        <v>0.88888888888888884</v>
      </c>
      <c r="B27" s="837"/>
      <c r="C27" s="243" t="s">
        <v>335</v>
      </c>
      <c r="D27" s="237">
        <v>310451071</v>
      </c>
      <c r="E27" s="248">
        <v>154949686</v>
      </c>
      <c r="F27" s="237">
        <v>146067019</v>
      </c>
      <c r="G27" s="248">
        <v>154988360</v>
      </c>
      <c r="I27" s="837"/>
      <c r="J27" s="243" t="s">
        <v>335</v>
      </c>
      <c r="K27" s="237">
        <v>156765336</v>
      </c>
      <c r="L27" s="248">
        <v>135662194</v>
      </c>
      <c r="M27" s="237">
        <v>146441169</v>
      </c>
      <c r="N27" s="248">
        <v>2372239</v>
      </c>
    </row>
    <row r="28" spans="1:14" x14ac:dyDescent="0.2">
      <c r="A28" s="239">
        <f t="shared" si="1"/>
        <v>0.88888888888888884</v>
      </c>
      <c r="B28" s="837"/>
      <c r="C28" s="244" t="s">
        <v>336</v>
      </c>
      <c r="D28" s="246">
        <v>340283325</v>
      </c>
      <c r="E28" s="249">
        <v>173108767</v>
      </c>
      <c r="F28" s="246">
        <v>149843689</v>
      </c>
      <c r="G28" s="249">
        <v>164650319</v>
      </c>
      <c r="I28" s="837"/>
      <c r="J28" s="244" t="s">
        <v>336</v>
      </c>
      <c r="K28" s="246">
        <v>138250158</v>
      </c>
      <c r="L28" s="249">
        <v>132130819</v>
      </c>
      <c r="M28" s="246">
        <v>134908146</v>
      </c>
      <c r="N28" s="249">
        <v>2293076</v>
      </c>
    </row>
    <row r="29" spans="1:14" ht="13.5" thickBot="1" x14ac:dyDescent="0.25">
      <c r="A29" s="239">
        <f t="shared" si="1"/>
        <v>0.88888888888888884</v>
      </c>
      <c r="B29" s="837"/>
      <c r="C29" s="243" t="s">
        <v>337</v>
      </c>
      <c r="D29" s="237">
        <v>329241354.55555558</v>
      </c>
      <c r="E29" s="248">
        <v>157689910.30624992</v>
      </c>
      <c r="F29" s="237">
        <v>151985765.77777767</v>
      </c>
      <c r="G29" s="248">
        <v>162400140.70812172</v>
      </c>
      <c r="I29" s="837"/>
      <c r="J29" s="243" t="s">
        <v>337</v>
      </c>
      <c r="K29" s="237">
        <v>151749323.17546326</v>
      </c>
      <c r="L29" s="248">
        <v>136180740.50251257</v>
      </c>
      <c r="M29" s="237">
        <v>144265874.01624301</v>
      </c>
      <c r="N29" s="248">
        <v>2393194.5247524753</v>
      </c>
    </row>
    <row r="30" spans="1:14" x14ac:dyDescent="0.2">
      <c r="A30" s="239">
        <f t="shared" si="1"/>
        <v>0.88888888888888884</v>
      </c>
      <c r="B30" s="837"/>
      <c r="C30" s="244" t="s">
        <v>338</v>
      </c>
      <c r="D30" s="246">
        <v>298925449.67250001</v>
      </c>
      <c r="E30" s="249">
        <v>159520743.79569873</v>
      </c>
      <c r="F30" s="246">
        <v>157073741.98445576</v>
      </c>
      <c r="G30" s="249">
        <v>159743583.1532374</v>
      </c>
      <c r="I30" s="837"/>
      <c r="J30" s="244" t="s">
        <v>338</v>
      </c>
      <c r="K30" s="246">
        <v>144485226.15833333</v>
      </c>
      <c r="L30" s="249">
        <v>136033437.86307055</v>
      </c>
      <c r="M30" s="246">
        <v>140250546.36798337</v>
      </c>
      <c r="N30" s="249">
        <v>2432225.6666666665</v>
      </c>
    </row>
    <row r="31" spans="1:14" ht="13.5" thickBot="1" x14ac:dyDescent="0.25">
      <c r="A31" s="239">
        <f t="shared" si="1"/>
        <v>0.88888888888888884</v>
      </c>
      <c r="B31" s="837"/>
      <c r="C31" s="243" t="s">
        <v>339</v>
      </c>
      <c r="D31" s="237">
        <v>320472726.47318178</v>
      </c>
      <c r="E31" s="248">
        <v>168093743.74833325</v>
      </c>
      <c r="F31" s="237">
        <v>143974898.68749988</v>
      </c>
      <c r="G31" s="248">
        <v>168927471.58531439</v>
      </c>
      <c r="I31" s="837"/>
      <c r="J31" s="243" t="s">
        <v>339</v>
      </c>
      <c r="K31" s="237">
        <v>150386706.19188192</v>
      </c>
      <c r="L31" s="248">
        <v>138997004.39819005</v>
      </c>
      <c r="M31" s="237">
        <v>145270600.30487806</v>
      </c>
      <c r="N31" s="248">
        <v>2273942.1219512196</v>
      </c>
    </row>
    <row r="32" spans="1:14" x14ac:dyDescent="0.2">
      <c r="A32" s="239">
        <f t="shared" si="1"/>
        <v>0.88888888888888884</v>
      </c>
      <c r="B32" s="837"/>
      <c r="C32" s="244" t="s">
        <v>340</v>
      </c>
      <c r="D32" s="246">
        <v>390585510.55374998</v>
      </c>
      <c r="E32" s="249">
        <v>167207171.94962955</v>
      </c>
      <c r="F32" s="246">
        <v>159842463.82419345</v>
      </c>
      <c r="G32" s="249">
        <v>167588757.90036356</v>
      </c>
      <c r="I32" s="837"/>
      <c r="J32" s="244" t="s">
        <v>340</v>
      </c>
      <c r="K32" s="246">
        <v>150539705.87557605</v>
      </c>
      <c r="L32" s="249">
        <v>152002504.25735295</v>
      </c>
      <c r="M32" s="246">
        <v>151353368.7791411</v>
      </c>
      <c r="N32" s="249">
        <v>2271134.4453125</v>
      </c>
    </row>
    <row r="33" spans="1:14" x14ac:dyDescent="0.2">
      <c r="A33" s="239">
        <f t="shared" si="1"/>
        <v>0.88888888888888884</v>
      </c>
      <c r="B33" s="837"/>
      <c r="C33" s="244" t="s">
        <v>341</v>
      </c>
      <c r="D33" s="246">
        <v>344087199.14285713</v>
      </c>
      <c r="E33" s="249">
        <v>171990415.55629125</v>
      </c>
      <c r="F33" s="246">
        <v>163197723.38236669</v>
      </c>
      <c r="G33" s="249">
        <v>171130209.15785918</v>
      </c>
      <c r="I33" s="837"/>
      <c r="J33" s="244" t="s">
        <v>341</v>
      </c>
      <c r="K33" s="246">
        <v>151383824.20379147</v>
      </c>
      <c r="L33" s="249">
        <v>150114223.91194969</v>
      </c>
      <c r="M33" s="246">
        <v>150620624.02835539</v>
      </c>
      <c r="N33" s="249">
        <v>2327551.1690140846</v>
      </c>
    </row>
    <row r="34" spans="1:14" ht="13.5" thickBot="1" x14ac:dyDescent="0.25">
      <c r="A34" s="239">
        <f t="shared" si="1"/>
        <v>0.88888888888888884</v>
      </c>
      <c r="B34" s="837"/>
      <c r="C34" s="243" t="s">
        <v>342</v>
      </c>
      <c r="D34" s="237">
        <v>467920863.85714287</v>
      </c>
      <c r="E34" s="248">
        <v>160115940.33606559</v>
      </c>
      <c r="F34" s="237">
        <v>169455670.3043476</v>
      </c>
      <c r="G34" s="248">
        <v>172490204.80511174</v>
      </c>
      <c r="I34" s="837"/>
      <c r="J34" s="243" t="s">
        <v>342</v>
      </c>
      <c r="K34" s="237">
        <v>156348703.37837839</v>
      </c>
      <c r="L34" s="248">
        <v>147763173.83959043</v>
      </c>
      <c r="M34" s="237">
        <v>151086025.23012552</v>
      </c>
      <c r="N34" s="248">
        <v>2331238.0597014925</v>
      </c>
    </row>
    <row r="35" spans="1:14" ht="16.5" customHeight="1" thickBot="1" x14ac:dyDescent="0.25">
      <c r="A35" s="240">
        <v>1</v>
      </c>
      <c r="B35" s="837">
        <v>2011</v>
      </c>
      <c r="C35" s="243" t="s">
        <v>331</v>
      </c>
      <c r="D35" s="237">
        <v>348555049.5</v>
      </c>
      <c r="E35" s="248">
        <v>163292920.32258064</v>
      </c>
      <c r="F35" s="237">
        <v>167008753.48514852</v>
      </c>
      <c r="G35" s="248">
        <v>165336476.53191489</v>
      </c>
      <c r="I35" s="837">
        <v>2011</v>
      </c>
      <c r="J35" s="243" t="s">
        <v>331</v>
      </c>
      <c r="K35" s="237">
        <v>151718613.92432433</v>
      </c>
      <c r="L35" s="248">
        <v>152641391.18947369</v>
      </c>
      <c r="M35" s="237">
        <v>152186154.40533334</v>
      </c>
      <c r="N35" s="248">
        <v>2518812.4732142859</v>
      </c>
    </row>
    <row r="36" spans="1:14" ht="13.5" thickBot="1" x14ac:dyDescent="0.25">
      <c r="A36" s="240">
        <v>1</v>
      </c>
      <c r="B36" s="837"/>
      <c r="C36" s="243" t="s">
        <v>332</v>
      </c>
      <c r="D36" s="246">
        <v>306622734.5</v>
      </c>
      <c r="E36" s="249">
        <v>155757731.91999999</v>
      </c>
      <c r="F36" s="246">
        <v>161887080.66666666</v>
      </c>
      <c r="G36" s="249">
        <v>154259935.99019608</v>
      </c>
      <c r="I36" s="837"/>
      <c r="J36" s="243" t="s">
        <v>332</v>
      </c>
      <c r="K36" s="246">
        <v>148306438.63783783</v>
      </c>
      <c r="L36" s="249">
        <v>140184494.40957448</v>
      </c>
      <c r="M36" s="246">
        <v>144212804.54959786</v>
      </c>
      <c r="N36" s="249">
        <v>2441440.596153846</v>
      </c>
    </row>
    <row r="37" spans="1:14" ht="13.5" thickBot="1" x14ac:dyDescent="0.25">
      <c r="A37" s="240">
        <v>1</v>
      </c>
      <c r="B37" s="837"/>
      <c r="C37" s="243" t="s">
        <v>333</v>
      </c>
      <c r="D37" s="237">
        <v>375689043.05555558</v>
      </c>
      <c r="E37" s="248">
        <v>173383685.08843538</v>
      </c>
      <c r="F37" s="237">
        <v>168084430.48571429</v>
      </c>
      <c r="G37" s="248">
        <v>180126759.69333333</v>
      </c>
      <c r="I37" s="837"/>
      <c r="J37" s="243" t="s">
        <v>333</v>
      </c>
      <c r="K37" s="237">
        <v>166631080.69999999</v>
      </c>
      <c r="L37" s="248">
        <v>152851649.94886363</v>
      </c>
      <c r="M37" s="237">
        <v>159191878.82208589</v>
      </c>
      <c r="N37" s="248">
        <v>2409268.1</v>
      </c>
    </row>
    <row r="38" spans="1:14" ht="13.5" thickBot="1" x14ac:dyDescent="0.25">
      <c r="A38" s="240">
        <v>1</v>
      </c>
      <c r="B38" s="837"/>
      <c r="C38" s="243" t="s">
        <v>334</v>
      </c>
      <c r="D38" s="246">
        <v>270037253.19999999</v>
      </c>
      <c r="E38" s="249">
        <v>154252664.99230769</v>
      </c>
      <c r="F38" s="246">
        <v>151052913.64356434</v>
      </c>
      <c r="G38" s="249">
        <v>154052585.37388724</v>
      </c>
      <c r="I38" s="837"/>
      <c r="J38" s="243" t="s">
        <v>334</v>
      </c>
      <c r="K38" s="246">
        <v>154317078.57499999</v>
      </c>
      <c r="L38" s="249">
        <v>165798274.76623377</v>
      </c>
      <c r="M38" s="246">
        <v>160770013.66058394</v>
      </c>
      <c r="N38" s="249">
        <v>2606327.4571428574</v>
      </c>
    </row>
    <row r="39" spans="1:14" ht="13.5" thickBot="1" x14ac:dyDescent="0.25">
      <c r="A39" s="240">
        <v>1</v>
      </c>
      <c r="B39" s="837"/>
      <c r="C39" s="243" t="s">
        <v>335</v>
      </c>
      <c r="D39" s="237">
        <v>529927939.39999998</v>
      </c>
      <c r="E39" s="248">
        <v>159072565.05095541</v>
      </c>
      <c r="F39" s="237">
        <v>207008837.36263737</v>
      </c>
      <c r="G39" s="248">
        <v>167516003.75872093</v>
      </c>
      <c r="I39" s="837"/>
      <c r="J39" s="243" t="s">
        <v>335</v>
      </c>
      <c r="K39" s="237">
        <v>141779940.28448275</v>
      </c>
      <c r="L39" s="248">
        <v>132391374.93680297</v>
      </c>
      <c r="M39" s="237">
        <v>135220137.48311689</v>
      </c>
      <c r="N39" s="248">
        <v>2200075.9571428574</v>
      </c>
    </row>
    <row r="40" spans="1:14" x14ac:dyDescent="0.2">
      <c r="A40" s="240">
        <v>1</v>
      </c>
      <c r="B40" s="837"/>
      <c r="C40" s="244" t="s">
        <v>336</v>
      </c>
      <c r="D40" s="246">
        <v>496647830.58333331</v>
      </c>
      <c r="E40" s="249">
        <v>152262157.98387095</v>
      </c>
      <c r="F40" s="246">
        <v>161547064.54679802</v>
      </c>
      <c r="G40" s="249">
        <v>170012789.55752212</v>
      </c>
      <c r="I40" s="837"/>
      <c r="J40" s="244" t="s">
        <v>336</v>
      </c>
      <c r="K40" s="246">
        <v>154793269.96067417</v>
      </c>
      <c r="L40" s="249">
        <v>152532438.11538461</v>
      </c>
      <c r="M40" s="246">
        <v>153650293.8611111</v>
      </c>
      <c r="N40" s="249">
        <v>2373468.3652694612</v>
      </c>
    </row>
    <row r="41" spans="1:14" ht="13.5" thickBot="1" x14ac:dyDescent="0.25">
      <c r="A41" s="240">
        <v>1</v>
      </c>
      <c r="B41" s="837"/>
      <c r="C41" s="243" t="s">
        <v>337</v>
      </c>
      <c r="D41" s="237">
        <v>357287093.75</v>
      </c>
      <c r="E41" s="248">
        <v>191347776.40769231</v>
      </c>
      <c r="F41" s="237">
        <v>169523225.95360824</v>
      </c>
      <c r="G41" s="248">
        <v>184673100.87202382</v>
      </c>
      <c r="I41" s="837"/>
      <c r="J41" s="243" t="s">
        <v>337</v>
      </c>
      <c r="K41" s="237">
        <v>154285028.49242425</v>
      </c>
      <c r="L41" s="248">
        <v>129612430.09638554</v>
      </c>
      <c r="M41" s="237">
        <v>138160416.94225723</v>
      </c>
      <c r="N41" s="248">
        <v>2449617.704918033</v>
      </c>
    </row>
    <row r="42" spans="1:14" x14ac:dyDescent="0.2">
      <c r="A42" s="240">
        <v>1</v>
      </c>
      <c r="B42" s="837"/>
      <c r="C42" s="244" t="s">
        <v>338</v>
      </c>
      <c r="D42" s="246">
        <v>301173175.75</v>
      </c>
      <c r="E42" s="249">
        <v>179393880.35714287</v>
      </c>
      <c r="F42" s="246">
        <v>178227524.3941606</v>
      </c>
      <c r="G42" s="249">
        <v>182950402.61135373</v>
      </c>
      <c r="I42" s="837"/>
      <c r="J42" s="244" t="s">
        <v>338</v>
      </c>
      <c r="K42" s="246">
        <v>162787452.84090909</v>
      </c>
      <c r="L42" s="249">
        <v>146029215.18881118</v>
      </c>
      <c r="M42" s="246">
        <v>152413305.72294372</v>
      </c>
      <c r="N42" s="249">
        <v>2405180.9882352939</v>
      </c>
    </row>
    <row r="43" spans="1:14" ht="13.5" thickBot="1" x14ac:dyDescent="0.25">
      <c r="A43" s="240">
        <v>1</v>
      </c>
      <c r="B43" s="837"/>
      <c r="C43" s="243" t="s">
        <v>339</v>
      </c>
      <c r="D43" s="237">
        <v>515791433</v>
      </c>
      <c r="E43" s="248">
        <v>181618276.91249999</v>
      </c>
      <c r="F43" s="237">
        <v>157005010.25925925</v>
      </c>
      <c r="G43" s="248">
        <v>172049773.4566929</v>
      </c>
      <c r="I43" s="837"/>
      <c r="J43" s="243" t="s">
        <v>339</v>
      </c>
      <c r="K43" s="237">
        <v>156339540.38666666</v>
      </c>
      <c r="L43" s="248">
        <v>148347063.28865978</v>
      </c>
      <c r="M43" s="237">
        <v>151832155.04651162</v>
      </c>
      <c r="N43" s="248">
        <v>2584118.7954545454</v>
      </c>
    </row>
    <row r="44" spans="1:14" ht="13.5" thickBot="1" x14ac:dyDescent="0.25">
      <c r="A44" s="240">
        <v>1</v>
      </c>
      <c r="B44" s="837"/>
      <c r="C44" s="243" t="s">
        <v>340</v>
      </c>
      <c r="D44" s="246">
        <v>316182326.33333331</v>
      </c>
      <c r="E44" s="249">
        <v>160836740.7647059</v>
      </c>
      <c r="F44" s="246">
        <v>164603729.40123457</v>
      </c>
      <c r="G44" s="249">
        <v>164626490.46830985</v>
      </c>
      <c r="I44" s="837"/>
      <c r="J44" s="243" t="s">
        <v>340</v>
      </c>
      <c r="K44" s="246">
        <v>145390524.72268906</v>
      </c>
      <c r="L44" s="249">
        <v>133548656.27559055</v>
      </c>
      <c r="M44" s="246">
        <v>139277039.79268292</v>
      </c>
      <c r="N44" s="249">
        <v>2379010.6985294116</v>
      </c>
    </row>
    <row r="45" spans="1:14" ht="13.5" thickBot="1" x14ac:dyDescent="0.25">
      <c r="A45" s="240">
        <v>1</v>
      </c>
      <c r="B45" s="837"/>
      <c r="C45" s="243" t="s">
        <v>341</v>
      </c>
      <c r="D45" s="237">
        <v>313577855</v>
      </c>
      <c r="E45" s="248">
        <v>174225103.7857143</v>
      </c>
      <c r="F45" s="237">
        <v>157478763.27272728</v>
      </c>
      <c r="G45" s="248">
        <v>168211772.53035143</v>
      </c>
      <c r="I45" s="837"/>
      <c r="J45" s="243" t="s">
        <v>341</v>
      </c>
      <c r="K45" s="237">
        <v>159188977.18431371</v>
      </c>
      <c r="L45" s="248">
        <v>153929188.72161171</v>
      </c>
      <c r="M45" s="237">
        <v>156469427.46780303</v>
      </c>
      <c r="N45" s="248">
        <v>2528634.7047619047</v>
      </c>
    </row>
    <row r="46" spans="1:14" x14ac:dyDescent="0.2">
      <c r="A46" s="240">
        <v>1</v>
      </c>
      <c r="B46" s="838"/>
      <c r="C46" s="245" t="s">
        <v>342</v>
      </c>
      <c r="D46" s="252">
        <v>0</v>
      </c>
      <c r="E46" s="250">
        <v>183719555.68181819</v>
      </c>
      <c r="F46" s="252">
        <v>169749710.91818181</v>
      </c>
      <c r="G46" s="250">
        <v>176734633.30000001</v>
      </c>
      <c r="I46" s="838"/>
      <c r="J46" s="245" t="s">
        <v>342</v>
      </c>
      <c r="K46" s="252">
        <v>165609096.54594594</v>
      </c>
      <c r="L46" s="250">
        <v>137627525.0143885</v>
      </c>
      <c r="M46" s="252">
        <v>148808066.55507559</v>
      </c>
      <c r="N46" s="250">
        <v>2582147.4741379311</v>
      </c>
    </row>
    <row r="47" spans="1:14" ht="13.5" customHeight="1" thickBot="1" x14ac:dyDescent="0.25">
      <c r="A47" s="268">
        <v>0.8</v>
      </c>
      <c r="B47" s="838">
        <v>2012</v>
      </c>
      <c r="C47" s="270" t="s">
        <v>331</v>
      </c>
      <c r="D47" s="251">
        <v>221832100</v>
      </c>
      <c r="E47" s="247">
        <v>169080653</v>
      </c>
      <c r="F47" s="251">
        <v>153162133.01298702</v>
      </c>
      <c r="G47" s="247">
        <v>162000734.4142395</v>
      </c>
      <c r="I47" s="838">
        <v>2012</v>
      </c>
      <c r="J47" s="270" t="s">
        <v>331</v>
      </c>
      <c r="K47" s="251">
        <v>164887098.26341462</v>
      </c>
      <c r="L47" s="247">
        <v>149713948.296</v>
      </c>
      <c r="M47" s="251">
        <v>156550202.67692307</v>
      </c>
      <c r="N47" s="247">
        <v>2428108</v>
      </c>
    </row>
    <row r="48" spans="1:14" ht="13.5" thickBot="1" x14ac:dyDescent="0.25">
      <c r="A48" s="240">
        <v>0.7</v>
      </c>
      <c r="B48" s="839"/>
      <c r="C48" s="269" t="s">
        <v>332</v>
      </c>
      <c r="D48" s="237">
        <v>429390711.5</v>
      </c>
      <c r="E48" s="248">
        <v>186676324.45323741</v>
      </c>
      <c r="F48" s="237">
        <v>169421391.74509802</v>
      </c>
      <c r="G48" s="248">
        <v>179347834.89455783</v>
      </c>
      <c r="I48" s="839"/>
      <c r="J48" s="269" t="s">
        <v>332</v>
      </c>
      <c r="K48" s="246">
        <v>170497063.72765958</v>
      </c>
      <c r="L48" s="249">
        <v>154299050.73122528</v>
      </c>
      <c r="M48" s="246">
        <v>162099323.38319671</v>
      </c>
      <c r="N48" s="249">
        <v>2517035.4411764704</v>
      </c>
    </row>
    <row r="49" spans="1:14" ht="13.5" thickBot="1" x14ac:dyDescent="0.25">
      <c r="A49" s="240">
        <v>0.7</v>
      </c>
      <c r="B49" s="839"/>
      <c r="C49" s="269" t="s">
        <v>333</v>
      </c>
      <c r="D49" s="237">
        <v>316078713</v>
      </c>
      <c r="E49" s="248">
        <v>199450498.12921348</v>
      </c>
      <c r="F49" s="237">
        <v>166905893.73248407</v>
      </c>
      <c r="G49" s="248">
        <v>185368787.34319526</v>
      </c>
      <c r="I49" s="839"/>
      <c r="J49" s="269" t="s">
        <v>333</v>
      </c>
      <c r="K49" s="246">
        <v>154456023.48898679</v>
      </c>
      <c r="L49" s="249">
        <v>143411794.6433121</v>
      </c>
      <c r="M49" s="246">
        <v>148045879.57486138</v>
      </c>
      <c r="N49" s="249">
        <v>2496483.730769231</v>
      </c>
    </row>
    <row r="50" spans="1:14" ht="13.5" thickBot="1" x14ac:dyDescent="0.25">
      <c r="A50" s="240">
        <v>0.7</v>
      </c>
      <c r="B50" s="839"/>
      <c r="C50" s="269" t="s">
        <v>334</v>
      </c>
      <c r="D50" s="237">
        <v>296149066.93333334</v>
      </c>
      <c r="E50" s="248">
        <v>170975497.25663716</v>
      </c>
      <c r="F50" s="237">
        <v>158928380.03932583</v>
      </c>
      <c r="G50" s="248">
        <v>170103656.34313726</v>
      </c>
      <c r="I50" s="839"/>
      <c r="J50" s="269" t="s">
        <v>334</v>
      </c>
      <c r="K50" s="246">
        <v>160879952.57936507</v>
      </c>
      <c r="L50" s="249">
        <v>155619747.24832216</v>
      </c>
      <c r="M50" s="246">
        <v>158029877.69090909</v>
      </c>
      <c r="N50" s="249">
        <v>2446731.6176470588</v>
      </c>
    </row>
    <row r="51" spans="1:14" ht="13.5" thickBot="1" x14ac:dyDescent="0.25">
      <c r="A51" s="240">
        <v>0.6</v>
      </c>
      <c r="B51" s="839"/>
      <c r="C51" s="269" t="s">
        <v>335</v>
      </c>
      <c r="D51" s="237">
        <v>361794281</v>
      </c>
      <c r="E51" s="248">
        <v>170598157.17449665</v>
      </c>
      <c r="F51" s="237">
        <v>177108016.8028169</v>
      </c>
      <c r="G51" s="248">
        <v>176950794.62837839</v>
      </c>
      <c r="I51" s="839"/>
      <c r="J51" s="269" t="s">
        <v>335</v>
      </c>
      <c r="K51" s="246">
        <v>163598776.42500001</v>
      </c>
      <c r="L51" s="249">
        <v>148086966.94716981</v>
      </c>
      <c r="M51" s="246">
        <v>153926706.98588234</v>
      </c>
      <c r="N51" s="249">
        <v>2641469.8359375</v>
      </c>
    </row>
    <row r="52" spans="1:14" ht="13.5" thickBot="1" x14ac:dyDescent="0.25">
      <c r="A52" s="240">
        <v>0.6</v>
      </c>
      <c r="B52" s="839"/>
      <c r="C52" s="269" t="s">
        <v>336</v>
      </c>
      <c r="D52" s="237">
        <v>472901216.80000001</v>
      </c>
      <c r="E52" s="248">
        <v>168613896.40650406</v>
      </c>
      <c r="F52" s="237">
        <v>164750899.08783785</v>
      </c>
      <c r="G52" s="248">
        <v>172054885.53260869</v>
      </c>
      <c r="I52" s="839"/>
      <c r="J52" s="269" t="s">
        <v>336</v>
      </c>
      <c r="K52" s="246">
        <v>158550526.42236024</v>
      </c>
      <c r="L52" s="249">
        <v>145736897.64377683</v>
      </c>
      <c r="M52" s="246">
        <v>150972923.61675128</v>
      </c>
      <c r="N52" s="249">
        <v>2583360</v>
      </c>
    </row>
    <row r="53" spans="1:14" ht="13.5" thickBot="1" x14ac:dyDescent="0.25">
      <c r="A53" s="240">
        <v>0.6</v>
      </c>
      <c r="B53" s="839"/>
      <c r="C53" s="269" t="s">
        <v>337</v>
      </c>
      <c r="D53" s="237">
        <v>259961220</v>
      </c>
      <c r="E53" s="248">
        <v>181166462.30000001</v>
      </c>
      <c r="F53" s="237">
        <v>182650490.89570552</v>
      </c>
      <c r="G53" s="248">
        <v>183177565.88086644</v>
      </c>
      <c r="I53" s="839"/>
      <c r="J53" s="269" t="s">
        <v>337</v>
      </c>
      <c r="K53" s="246">
        <v>154747544.12865496</v>
      </c>
      <c r="L53" s="249">
        <v>156538577.72262773</v>
      </c>
      <c r="M53" s="246">
        <v>155544205.17532468</v>
      </c>
      <c r="N53" s="249">
        <v>2408250.21875</v>
      </c>
    </row>
    <row r="54" spans="1:14" ht="13.5" thickBot="1" x14ac:dyDescent="0.25">
      <c r="A54" s="240">
        <v>0.6</v>
      </c>
      <c r="B54" s="839"/>
      <c r="C54" s="269" t="s">
        <v>338</v>
      </c>
      <c r="D54" s="237">
        <v>321774491.1111111</v>
      </c>
      <c r="E54" s="248">
        <v>161943109.93442622</v>
      </c>
      <c r="F54" s="237">
        <v>172812748.58730158</v>
      </c>
      <c r="G54" s="248">
        <v>177907543.51127818</v>
      </c>
      <c r="I54" s="839"/>
      <c r="J54" s="269" t="s">
        <v>338</v>
      </c>
      <c r="K54" s="246">
        <v>148325539.55324075</v>
      </c>
      <c r="L54" s="249">
        <v>139040984.54237288</v>
      </c>
      <c r="M54" s="246">
        <v>154770113.03137255</v>
      </c>
      <c r="N54" s="249">
        <v>2469503.9150943398</v>
      </c>
    </row>
    <row r="55" spans="1:14" ht="13.5" thickBot="1" x14ac:dyDescent="0.25">
      <c r="A55" s="240">
        <v>0.6</v>
      </c>
      <c r="B55" s="839"/>
      <c r="C55" s="269" t="s">
        <v>339</v>
      </c>
      <c r="D55" s="237">
        <v>176303543.57142857</v>
      </c>
      <c r="E55" s="248">
        <v>186003639.17500001</v>
      </c>
      <c r="F55" s="237">
        <v>166964071.31200001</v>
      </c>
      <c r="G55" s="248">
        <v>176289961.98412699</v>
      </c>
      <c r="I55" s="839"/>
      <c r="J55" s="269" t="s">
        <v>339</v>
      </c>
      <c r="K55" s="246">
        <v>160171644.87301588</v>
      </c>
      <c r="L55" s="249">
        <v>149793050.13917527</v>
      </c>
      <c r="M55" s="246">
        <v>153879621.81562501</v>
      </c>
      <c r="N55" s="249">
        <v>2665357.7857142859</v>
      </c>
    </row>
    <row r="56" spans="1:14" ht="13.5" thickBot="1" x14ac:dyDescent="0.25">
      <c r="A56" s="240">
        <v>0.6</v>
      </c>
      <c r="B56" s="839"/>
      <c r="C56" s="269" t="s">
        <v>340</v>
      </c>
      <c r="D56" s="237">
        <v>481128067.61538464</v>
      </c>
      <c r="E56" s="248">
        <v>187317435.36734694</v>
      </c>
      <c r="F56" s="237">
        <v>155755052.8172043</v>
      </c>
      <c r="G56" s="248">
        <v>191651928.71078432</v>
      </c>
      <c r="I56" s="839"/>
      <c r="J56" s="269" t="s">
        <v>340</v>
      </c>
      <c r="K56" s="246">
        <v>136793326.44692737</v>
      </c>
      <c r="L56" s="249">
        <v>157198959.42138365</v>
      </c>
      <c r="M56" s="246">
        <v>146392425.98224851</v>
      </c>
      <c r="N56" s="249">
        <v>2680795.224489796</v>
      </c>
    </row>
    <row r="57" spans="1:14" ht="13.5" thickBot="1" x14ac:dyDescent="0.25">
      <c r="A57" s="240">
        <v>0.5</v>
      </c>
      <c r="B57" s="839"/>
      <c r="C57" s="269" t="s">
        <v>341</v>
      </c>
      <c r="D57" s="237">
        <v>241682258</v>
      </c>
      <c r="E57" s="248">
        <v>173165709.2142857</v>
      </c>
      <c r="F57" s="237">
        <v>177355890.83536586</v>
      </c>
      <c r="G57" s="248">
        <v>176130539.73021582</v>
      </c>
      <c r="I57" s="839"/>
      <c r="J57" s="269" t="s">
        <v>341</v>
      </c>
      <c r="K57" s="246">
        <v>136885949.68617022</v>
      </c>
      <c r="L57" s="249">
        <v>150284281.71276596</v>
      </c>
      <c r="M57" s="246">
        <v>143585115.69946808</v>
      </c>
      <c r="N57" s="249">
        <v>2578180.1147540985</v>
      </c>
    </row>
    <row r="58" spans="1:14" x14ac:dyDescent="0.2">
      <c r="A58" s="241">
        <v>0.4</v>
      </c>
      <c r="B58" s="840"/>
      <c r="C58" s="271" t="s">
        <v>342</v>
      </c>
      <c r="D58" s="326">
        <v>0</v>
      </c>
      <c r="E58" s="311">
        <v>178977097.65873015</v>
      </c>
      <c r="F58" s="327">
        <v>190672105.63157895</v>
      </c>
      <c r="G58" s="311">
        <v>185371490.50719425</v>
      </c>
      <c r="I58" s="840"/>
      <c r="J58" s="345" t="s">
        <v>342</v>
      </c>
      <c r="K58" s="252">
        <v>138242345.22535211</v>
      </c>
      <c r="L58" s="250">
        <v>161078076.81777778</v>
      </c>
      <c r="M58" s="252">
        <v>152242453.14986375</v>
      </c>
      <c r="N58" s="250">
        <v>2414283.0959999999</v>
      </c>
    </row>
    <row r="59" spans="1:14" ht="13.5" thickBot="1" x14ac:dyDescent="0.25">
      <c r="A59" s="268">
        <v>0.6</v>
      </c>
      <c r="B59" s="838">
        <v>2013</v>
      </c>
      <c r="C59" s="270" t="s">
        <v>331</v>
      </c>
      <c r="D59" s="251">
        <v>0</v>
      </c>
      <c r="E59" s="247">
        <v>192455813.80882353</v>
      </c>
      <c r="F59" s="251">
        <v>166623565.23931623</v>
      </c>
      <c r="G59" s="247">
        <v>176118662.01081082</v>
      </c>
      <c r="I59" s="838">
        <v>2013</v>
      </c>
      <c r="J59" s="270" t="s">
        <v>331</v>
      </c>
      <c r="K59" s="251">
        <v>145069677.4732143</v>
      </c>
      <c r="L59" s="247">
        <v>151872625.18604651</v>
      </c>
      <c r="M59" s="251">
        <v>148711089.31950209</v>
      </c>
      <c r="N59" s="247">
        <v>2477887.1818181816</v>
      </c>
    </row>
    <row r="60" spans="1:14" ht="13.5" thickBot="1" x14ac:dyDescent="0.25">
      <c r="A60" s="240">
        <v>0.6</v>
      </c>
      <c r="B60" s="839"/>
      <c r="C60" s="269" t="s">
        <v>332</v>
      </c>
      <c r="D60" s="237">
        <v>0</v>
      </c>
      <c r="E60" s="248">
        <v>189323972.55963302</v>
      </c>
      <c r="F60" s="237">
        <v>158080320.17821783</v>
      </c>
      <c r="G60" s="248">
        <v>174297263.55714285</v>
      </c>
      <c r="I60" s="839"/>
      <c r="J60" s="269" t="s">
        <v>332</v>
      </c>
      <c r="K60" s="246">
        <v>153830316.07407406</v>
      </c>
      <c r="L60" s="249">
        <v>152357871.36322871</v>
      </c>
      <c r="M60" s="246">
        <v>152838306.49546829</v>
      </c>
      <c r="N60" s="249">
        <v>2437940.7594936709</v>
      </c>
    </row>
    <row r="61" spans="1:14" ht="13.5" thickBot="1" x14ac:dyDescent="0.25">
      <c r="A61" s="240">
        <v>0.6</v>
      </c>
      <c r="B61" s="839"/>
      <c r="C61" s="269" t="s">
        <v>333</v>
      </c>
      <c r="D61" s="237">
        <v>0</v>
      </c>
      <c r="E61" s="248">
        <v>185196462</v>
      </c>
      <c r="F61" s="237">
        <v>169717010.31645569</v>
      </c>
      <c r="G61" s="248">
        <v>174079401.24545455</v>
      </c>
      <c r="I61" s="839"/>
      <c r="J61" s="269" t="s">
        <v>333</v>
      </c>
      <c r="K61" s="246">
        <v>167181336.40336135</v>
      </c>
      <c r="L61" s="249">
        <v>147635093.36401674</v>
      </c>
      <c r="M61" s="246">
        <v>154132308.22905028</v>
      </c>
      <c r="N61" s="249">
        <v>2661793.9855072466</v>
      </c>
    </row>
    <row r="62" spans="1:14" ht="13.5" thickBot="1" x14ac:dyDescent="0.25">
      <c r="A62" s="240">
        <v>0.6</v>
      </c>
      <c r="B62" s="839"/>
      <c r="C62" s="269" t="s">
        <v>334</v>
      </c>
      <c r="D62" s="237">
        <v>0</v>
      </c>
      <c r="E62" s="248">
        <v>178039451.7361111</v>
      </c>
      <c r="F62" s="237">
        <v>178555234.0892857</v>
      </c>
      <c r="G62" s="248">
        <v>179695598.25</v>
      </c>
      <c r="I62" s="839"/>
      <c r="J62" s="269" t="s">
        <v>334</v>
      </c>
      <c r="K62" s="246">
        <v>159926302.32484075</v>
      </c>
      <c r="L62" s="249">
        <v>145806034.74778762</v>
      </c>
      <c r="M62" s="246">
        <v>151594238.42819843</v>
      </c>
      <c r="N62" s="249">
        <v>2481785.4888888891</v>
      </c>
    </row>
    <row r="63" spans="1:14" ht="13.5" thickBot="1" x14ac:dyDescent="0.25">
      <c r="A63" s="240">
        <v>0.6</v>
      </c>
      <c r="B63" s="839"/>
      <c r="C63" s="269" t="s">
        <v>335</v>
      </c>
      <c r="D63" s="237">
        <v>308576004</v>
      </c>
      <c r="E63" s="248">
        <v>167296144.17333335</v>
      </c>
      <c r="F63" s="237">
        <v>160589467.21774194</v>
      </c>
      <c r="G63" s="248">
        <v>163844403.75999999</v>
      </c>
      <c r="I63" s="839"/>
      <c r="J63" s="269" t="s">
        <v>335</v>
      </c>
      <c r="K63" s="246">
        <v>150493348.90131578</v>
      </c>
      <c r="L63" s="249">
        <v>151573763.65638766</v>
      </c>
      <c r="M63" s="246">
        <v>151140457.47493404</v>
      </c>
      <c r="N63" s="249">
        <v>2742821.25</v>
      </c>
    </row>
    <row r="64" spans="1:14" ht="13.5" thickBot="1" x14ac:dyDescent="0.25">
      <c r="A64" s="240">
        <v>0.6</v>
      </c>
      <c r="B64" s="839"/>
      <c r="C64" s="399" t="s">
        <v>336</v>
      </c>
      <c r="D64" s="237">
        <v>0</v>
      </c>
      <c r="E64" s="248">
        <v>186438229.80000001</v>
      </c>
      <c r="F64" s="237">
        <v>174745837.546875</v>
      </c>
      <c r="G64" s="248">
        <v>179242911.49038461</v>
      </c>
      <c r="I64" s="839"/>
      <c r="J64" s="269" t="s">
        <v>336</v>
      </c>
      <c r="K64" s="246">
        <v>157942747.67391303</v>
      </c>
      <c r="L64" s="249">
        <v>159225026.69230768</v>
      </c>
      <c r="M64" s="246">
        <v>158648627.65472314</v>
      </c>
      <c r="N64" s="249">
        <v>2629134.1710526315</v>
      </c>
    </row>
    <row r="65" spans="1:14" ht="13.5" thickBot="1" x14ac:dyDescent="0.25">
      <c r="A65" s="240">
        <v>0.7</v>
      </c>
      <c r="B65" s="839"/>
      <c r="C65" s="399" t="s">
        <v>337</v>
      </c>
      <c r="D65" s="237">
        <v>971684222</v>
      </c>
      <c r="E65" s="248">
        <v>163253427.22535211</v>
      </c>
      <c r="F65" s="237">
        <v>146147622.49473685</v>
      </c>
      <c r="G65" s="248">
        <v>158363483.18562874</v>
      </c>
      <c r="I65" s="839"/>
      <c r="J65" s="269" t="s">
        <v>337</v>
      </c>
      <c r="K65" s="246">
        <v>275157711.44859815</v>
      </c>
      <c r="L65" s="249">
        <v>209637692.40669855</v>
      </c>
      <c r="M65" s="246">
        <v>231823268.47468355</v>
      </c>
      <c r="N65" s="249">
        <v>2757649.5935483873</v>
      </c>
    </row>
    <row r="66" spans="1:14" ht="13.5" thickBot="1" x14ac:dyDescent="0.25">
      <c r="A66" s="240">
        <v>0.6</v>
      </c>
      <c r="B66" s="839"/>
      <c r="C66" s="399" t="s">
        <v>338</v>
      </c>
      <c r="D66" s="237">
        <v>168393940</v>
      </c>
      <c r="E66" s="248">
        <v>169298862.14285713</v>
      </c>
      <c r="F66" s="237">
        <v>160460030.53797469</v>
      </c>
      <c r="G66" s="248">
        <v>163709100.88</v>
      </c>
      <c r="I66" s="839"/>
      <c r="J66" s="269" t="s">
        <v>338</v>
      </c>
      <c r="K66" s="246">
        <v>157018102.5891473</v>
      </c>
      <c r="L66" s="249">
        <v>149347647.43290043</v>
      </c>
      <c r="M66" s="246">
        <v>152096227.19722223</v>
      </c>
      <c r="N66" s="249">
        <v>2889684.8212290504</v>
      </c>
    </row>
    <row r="67" spans="1:14" ht="13.5" thickBot="1" x14ac:dyDescent="0.25">
      <c r="A67" s="240">
        <v>0.5</v>
      </c>
      <c r="B67" s="839"/>
      <c r="C67" s="399" t="s">
        <v>339</v>
      </c>
      <c r="D67" s="237">
        <v>0</v>
      </c>
      <c r="E67" s="248">
        <v>186371710.50588235</v>
      </c>
      <c r="F67" s="237">
        <v>162272916.98591548</v>
      </c>
      <c r="G67" s="248">
        <v>171296694.29515418</v>
      </c>
      <c r="I67" s="839"/>
      <c r="J67" s="269" t="s">
        <v>339</v>
      </c>
      <c r="K67" s="246">
        <v>167657187.09999999</v>
      </c>
      <c r="L67" s="249">
        <v>160004017.70044053</v>
      </c>
      <c r="M67" s="246">
        <v>162176841.82018927</v>
      </c>
      <c r="N67" s="249">
        <v>2859159.4555555554</v>
      </c>
    </row>
    <row r="68" spans="1:14" ht="13.5" thickBot="1" x14ac:dyDescent="0.25">
      <c r="A68" s="240">
        <v>0.7</v>
      </c>
      <c r="B68" s="839"/>
      <c r="C68" s="269" t="s">
        <v>340</v>
      </c>
      <c r="D68" s="237"/>
      <c r="E68" s="248"/>
      <c r="F68" s="237"/>
      <c r="G68" s="248">
        <v>190464148.591133</v>
      </c>
      <c r="I68" s="839"/>
      <c r="J68" s="269" t="s">
        <v>340</v>
      </c>
      <c r="K68" s="246"/>
      <c r="L68" s="249"/>
      <c r="M68" s="246"/>
      <c r="N68" s="249">
        <v>2782741.0689655175</v>
      </c>
    </row>
    <row r="69" spans="1:14" ht="13.5" thickBot="1" x14ac:dyDescent="0.25">
      <c r="A69" s="240"/>
      <c r="B69" s="839"/>
      <c r="C69" s="269" t="s">
        <v>341</v>
      </c>
      <c r="D69" s="237"/>
      <c r="E69" s="248"/>
      <c r="F69" s="237"/>
      <c r="G69" s="248"/>
      <c r="I69" s="839"/>
      <c r="J69" s="269" t="s">
        <v>341</v>
      </c>
      <c r="K69" s="246"/>
      <c r="L69" s="249"/>
      <c r="M69" s="246"/>
      <c r="N69" s="249"/>
    </row>
    <row r="70" spans="1:14" x14ac:dyDescent="0.2">
      <c r="A70" s="241"/>
      <c r="B70" s="840"/>
      <c r="C70" s="271" t="s">
        <v>342</v>
      </c>
      <c r="D70" s="326"/>
      <c r="E70" s="311"/>
      <c r="F70" s="327"/>
      <c r="G70" s="311"/>
      <c r="I70" s="840"/>
      <c r="J70" s="345" t="s">
        <v>342</v>
      </c>
      <c r="K70" s="252"/>
      <c r="L70" s="250"/>
      <c r="M70" s="252"/>
      <c r="N70" s="250"/>
    </row>
  </sheetData>
  <mergeCells count="13">
    <mergeCell ref="B59:B70"/>
    <mergeCell ref="I59:I70"/>
    <mergeCell ref="B47:B58"/>
    <mergeCell ref="I47:I58"/>
    <mergeCell ref="B35:B46"/>
    <mergeCell ref="I35:I46"/>
    <mergeCell ref="A9:A10"/>
    <mergeCell ref="B9:G9"/>
    <mergeCell ref="I9:N9"/>
    <mergeCell ref="B11:B22"/>
    <mergeCell ref="B23:B34"/>
    <mergeCell ref="I23:I34"/>
    <mergeCell ref="I11:I2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4"/>
  <dimension ref="B4:K66"/>
  <sheetViews>
    <sheetView zoomScale="85" zoomScaleNormal="85" workbookViewId="0">
      <pane xSplit="2" ySplit="10" topLeftCell="C55" activePane="bottomRight" state="frozen"/>
      <selection pane="topRight" activeCell="C1" sqref="C1"/>
      <selection pane="bottomLeft" activeCell="A11" sqref="A11"/>
      <selection pane="bottomRight" activeCell="H67" sqref="H67"/>
    </sheetView>
  </sheetViews>
  <sheetFormatPr baseColWidth="10" defaultColWidth="11.42578125" defaultRowHeight="12.75" x14ac:dyDescent="0.2"/>
  <cols>
    <col min="1" max="1" width="11.42578125" style="19"/>
    <col min="2" max="5" width="20.42578125" style="19" customWidth="1"/>
    <col min="6" max="6" width="12.5703125" style="19" bestFit="1" customWidth="1"/>
    <col min="7" max="10" width="20.42578125" style="19" customWidth="1"/>
    <col min="11" max="11" width="13.42578125" style="19" bestFit="1" customWidth="1"/>
    <col min="12" max="16384" width="11.42578125" style="19"/>
  </cols>
  <sheetData>
    <row r="4" spans="2:11" ht="39.6" customHeight="1" x14ac:dyDescent="0.4">
      <c r="B4" s="828" t="s">
        <v>448</v>
      </c>
      <c r="C4" s="828"/>
      <c r="D4" s="828"/>
      <c r="E4" s="828"/>
      <c r="F4" s="828"/>
      <c r="G4" s="828"/>
      <c r="H4" s="828"/>
      <c r="I4" s="828"/>
      <c r="J4" s="828"/>
    </row>
    <row r="5" spans="2:11" ht="13.15" customHeight="1" x14ac:dyDescent="0.2"/>
    <row r="10" spans="2:11" ht="37.5" customHeight="1" x14ac:dyDescent="0.2">
      <c r="B10" s="507" t="s">
        <v>579</v>
      </c>
      <c r="C10" s="507" t="s">
        <v>580</v>
      </c>
      <c r="D10" s="507" t="s">
        <v>581</v>
      </c>
      <c r="E10" s="507" t="s">
        <v>585</v>
      </c>
      <c r="F10" s="507" t="s">
        <v>321</v>
      </c>
      <c r="G10" s="547" t="s">
        <v>320</v>
      </c>
      <c r="H10" s="462" t="s">
        <v>582</v>
      </c>
      <c r="I10" s="462" t="s">
        <v>583</v>
      </c>
      <c r="J10" s="462" t="s">
        <v>584</v>
      </c>
      <c r="K10" s="462" t="s">
        <v>532</v>
      </c>
    </row>
    <row r="11" spans="2:11" x14ac:dyDescent="0.2">
      <c r="B11" s="253">
        <v>18264</v>
      </c>
      <c r="C11" s="254">
        <v>60</v>
      </c>
      <c r="D11" s="254">
        <v>60</v>
      </c>
      <c r="E11" s="255">
        <v>6.9675075862792299E-2</v>
      </c>
      <c r="F11" s="256"/>
      <c r="G11" s="257"/>
      <c r="H11" s="59"/>
      <c r="I11" s="59"/>
      <c r="J11" s="59"/>
      <c r="K11" s="59"/>
    </row>
    <row r="12" spans="2:11" x14ac:dyDescent="0.2">
      <c r="B12" s="253">
        <v>20729</v>
      </c>
      <c r="C12" s="254">
        <v>135</v>
      </c>
      <c r="D12" s="254">
        <v>96</v>
      </c>
      <c r="E12" s="255">
        <v>9.3086748834065036E-2</v>
      </c>
      <c r="F12" s="257">
        <f t="shared" ref="F12:F43" si="0">+(C12/C11)-1</f>
        <v>1.25</v>
      </c>
      <c r="G12" s="257">
        <f t="shared" ref="G12:G43" si="1">+(E12/E11)-1</f>
        <v>0.33601216333622941</v>
      </c>
      <c r="H12" s="258">
        <f>+F12-G12</f>
        <v>0.91398783666377059</v>
      </c>
      <c r="I12" s="258"/>
      <c r="J12" s="258"/>
      <c r="K12" s="258"/>
    </row>
    <row r="13" spans="2:11" x14ac:dyDescent="0.2">
      <c r="B13" s="253">
        <v>21002</v>
      </c>
      <c r="C13" s="254">
        <v>155</v>
      </c>
      <c r="D13" s="254">
        <v>110</v>
      </c>
      <c r="E13" s="255">
        <v>0.1012750679520964</v>
      </c>
      <c r="F13" s="257">
        <f t="shared" si="0"/>
        <v>0.14814814814814814</v>
      </c>
      <c r="G13" s="257">
        <f t="shared" si="1"/>
        <v>8.7964390427124339E-2</v>
      </c>
      <c r="H13" s="258">
        <f t="shared" ref="H13:H59" si="2">+F13-G13</f>
        <v>6.0183757721023801E-2</v>
      </c>
      <c r="I13" s="258"/>
      <c r="J13" s="258"/>
      <c r="K13" s="258"/>
    </row>
    <row r="14" spans="2:11" x14ac:dyDescent="0.2">
      <c r="B14" s="253">
        <v>22037</v>
      </c>
      <c r="C14" s="254">
        <v>198</v>
      </c>
      <c r="D14" s="254">
        <v>132</v>
      </c>
      <c r="E14" s="255">
        <v>0.11589986199217214</v>
      </c>
      <c r="F14" s="257">
        <f t="shared" si="0"/>
        <v>0.27741935483870961</v>
      </c>
      <c r="G14" s="257">
        <f t="shared" si="1"/>
        <v>0.1444066573916627</v>
      </c>
      <c r="H14" s="258">
        <f t="shared" si="2"/>
        <v>0.13301269744704691</v>
      </c>
      <c r="I14" s="258"/>
      <c r="J14" s="258"/>
      <c r="K14" s="258"/>
    </row>
    <row r="15" spans="2:11" x14ac:dyDescent="0.2">
      <c r="B15" s="253">
        <v>22647</v>
      </c>
      <c r="C15" s="254">
        <v>219</v>
      </c>
      <c r="D15" s="254">
        <v>153</v>
      </c>
      <c r="E15" s="255">
        <v>0.13080958511506258</v>
      </c>
      <c r="F15" s="257">
        <f t="shared" si="0"/>
        <v>0.10606060606060597</v>
      </c>
      <c r="G15" s="257">
        <f t="shared" si="1"/>
        <v>0.12864314820234579</v>
      </c>
      <c r="H15" s="258">
        <f t="shared" si="2"/>
        <v>-2.2582542141739825E-2</v>
      </c>
      <c r="I15" s="258"/>
      <c r="J15" s="258"/>
      <c r="K15" s="258"/>
    </row>
    <row r="16" spans="2:11" x14ac:dyDescent="0.2">
      <c r="B16" s="253">
        <v>22859</v>
      </c>
      <c r="C16" s="254">
        <v>300</v>
      </c>
      <c r="D16" s="254">
        <v>210</v>
      </c>
      <c r="E16" s="255">
        <v>0.14019241461874007</v>
      </c>
      <c r="F16" s="257">
        <f t="shared" si="0"/>
        <v>0.36986301369863006</v>
      </c>
      <c r="G16" s="257">
        <f t="shared" si="1"/>
        <v>7.1728914172644043E-2</v>
      </c>
      <c r="H16" s="258">
        <f t="shared" si="2"/>
        <v>0.29813409952598602</v>
      </c>
      <c r="I16" s="258"/>
      <c r="J16" s="258"/>
      <c r="K16" s="258"/>
    </row>
    <row r="17" spans="2:11" x14ac:dyDescent="0.2">
      <c r="B17" s="253">
        <v>23012</v>
      </c>
      <c r="C17" s="254">
        <v>420</v>
      </c>
      <c r="D17" s="254">
        <v>270</v>
      </c>
      <c r="E17" s="255">
        <v>0.149314841902043</v>
      </c>
      <c r="F17" s="257">
        <f t="shared" si="0"/>
        <v>0.39999999999999991</v>
      </c>
      <c r="G17" s="257">
        <f t="shared" si="1"/>
        <v>6.5070762267072757E-2</v>
      </c>
      <c r="H17" s="258">
        <f t="shared" si="2"/>
        <v>0.33492923773292715</v>
      </c>
      <c r="I17" s="254"/>
      <c r="J17" s="254"/>
      <c r="K17" s="254"/>
    </row>
    <row r="18" spans="2:11" x14ac:dyDescent="0.2">
      <c r="B18" s="253">
        <v>25416</v>
      </c>
      <c r="C18" s="254">
        <v>519</v>
      </c>
      <c r="D18" s="254">
        <v>300</v>
      </c>
      <c r="E18" s="255">
        <v>0.16219822870887227</v>
      </c>
      <c r="F18" s="257">
        <f t="shared" si="0"/>
        <v>0.23571428571428577</v>
      </c>
      <c r="G18" s="257">
        <f t="shared" si="1"/>
        <v>8.6283363681162628E-2</v>
      </c>
      <c r="H18" s="258">
        <f t="shared" si="2"/>
        <v>0.14943092203312314</v>
      </c>
      <c r="I18" s="254"/>
      <c r="J18" s="254"/>
      <c r="K18" s="254"/>
    </row>
    <row r="19" spans="2:11" x14ac:dyDescent="0.2">
      <c r="B19" s="253">
        <v>26402</v>
      </c>
      <c r="C19" s="254">
        <v>660</v>
      </c>
      <c r="D19" s="254">
        <v>390</v>
      </c>
      <c r="E19" s="255">
        <v>0.17287263235168224</v>
      </c>
      <c r="F19" s="257">
        <f t="shared" si="0"/>
        <v>0.27167630057803471</v>
      </c>
      <c r="G19" s="257">
        <f t="shared" si="1"/>
        <v>6.5810852114601914E-2</v>
      </c>
      <c r="H19" s="258">
        <f t="shared" si="2"/>
        <v>0.2058654484634328</v>
      </c>
      <c r="I19" s="254"/>
      <c r="J19" s="254"/>
      <c r="K19" s="254"/>
    </row>
    <row r="20" spans="2:11" x14ac:dyDescent="0.2">
      <c r="B20" s="253">
        <v>27030</v>
      </c>
      <c r="C20" s="254">
        <v>900</v>
      </c>
      <c r="D20" s="254">
        <v>690</v>
      </c>
      <c r="E20" s="255">
        <v>0.19713126484934365</v>
      </c>
      <c r="F20" s="257">
        <f t="shared" si="0"/>
        <v>0.36363636363636354</v>
      </c>
      <c r="G20" s="257">
        <f t="shared" si="1"/>
        <v>0.14032662178887301</v>
      </c>
      <c r="H20" s="258">
        <f t="shared" si="2"/>
        <v>0.22330974184749053</v>
      </c>
      <c r="I20" s="254"/>
      <c r="J20" s="254"/>
      <c r="K20" s="254"/>
    </row>
    <row r="21" spans="2:11" x14ac:dyDescent="0.2">
      <c r="B21" s="253">
        <v>27341</v>
      </c>
      <c r="C21" s="254">
        <v>1200</v>
      </c>
      <c r="D21" s="254">
        <v>1020</v>
      </c>
      <c r="E21" s="255">
        <v>0.224714069979843</v>
      </c>
      <c r="F21" s="257">
        <f t="shared" si="0"/>
        <v>0.33333333333333326</v>
      </c>
      <c r="G21" s="257">
        <f t="shared" si="1"/>
        <v>0.13992100721100398</v>
      </c>
      <c r="H21" s="258">
        <f t="shared" si="2"/>
        <v>0.19341232612232928</v>
      </c>
      <c r="I21" s="254"/>
      <c r="J21" s="254"/>
      <c r="K21" s="254"/>
    </row>
    <row r="22" spans="2:11" x14ac:dyDescent="0.2">
      <c r="B22" s="253">
        <v>27973</v>
      </c>
      <c r="C22" s="254">
        <v>1560</v>
      </c>
      <c r="D22" s="254">
        <v>1320</v>
      </c>
      <c r="E22" s="255">
        <v>0.2788328528779731</v>
      </c>
      <c r="F22" s="257">
        <f t="shared" si="0"/>
        <v>0.30000000000000004</v>
      </c>
      <c r="G22" s="257">
        <f t="shared" si="1"/>
        <v>0.2408339758297493</v>
      </c>
      <c r="H22" s="258">
        <f t="shared" si="2"/>
        <v>5.9166024170250742E-2</v>
      </c>
      <c r="I22" s="254"/>
      <c r="J22" s="254"/>
      <c r="K22" s="254"/>
    </row>
    <row r="23" spans="2:11" x14ac:dyDescent="0.2">
      <c r="B23" s="253">
        <v>28126</v>
      </c>
      <c r="C23" s="254">
        <v>1770</v>
      </c>
      <c r="D23" s="254">
        <v>1500</v>
      </c>
      <c r="E23" s="255">
        <v>0.35230646133015742</v>
      </c>
      <c r="F23" s="257">
        <f t="shared" si="0"/>
        <v>0.13461538461538458</v>
      </c>
      <c r="G23" s="257">
        <f t="shared" si="1"/>
        <v>0.26350413049906596</v>
      </c>
      <c r="H23" s="258">
        <f t="shared" si="2"/>
        <v>-0.12888874588368138</v>
      </c>
      <c r="I23" s="254"/>
      <c r="J23" s="254"/>
      <c r="K23" s="254"/>
    </row>
    <row r="24" spans="2:11" x14ac:dyDescent="0.2">
      <c r="B24" s="253">
        <v>28338</v>
      </c>
      <c r="C24" s="254">
        <v>1860</v>
      </c>
      <c r="D24" s="254">
        <v>1590</v>
      </c>
      <c r="E24" s="255">
        <v>0.41491727896206637</v>
      </c>
      <c r="F24" s="257">
        <f t="shared" si="0"/>
        <v>5.0847457627118731E-2</v>
      </c>
      <c r="G24" s="257">
        <f t="shared" si="1"/>
        <v>0.17771691553858382</v>
      </c>
      <c r="H24" s="258">
        <f t="shared" si="2"/>
        <v>-0.12686945791146509</v>
      </c>
      <c r="I24" s="254"/>
      <c r="J24" s="254"/>
      <c r="K24" s="254"/>
    </row>
    <row r="25" spans="2:11" x14ac:dyDescent="0.2">
      <c r="B25" s="253">
        <v>28430</v>
      </c>
      <c r="C25" s="254">
        <v>2430</v>
      </c>
      <c r="D25" s="254">
        <v>2010</v>
      </c>
      <c r="E25" s="255">
        <v>0.52181212950176581</v>
      </c>
      <c r="F25" s="257">
        <f t="shared" si="0"/>
        <v>0.30645161290322576</v>
      </c>
      <c r="G25" s="257">
        <f t="shared" si="1"/>
        <v>0.25762930579102794</v>
      </c>
      <c r="H25" s="258">
        <f t="shared" si="2"/>
        <v>4.8822307112197816E-2</v>
      </c>
      <c r="I25" s="463">
        <f>AVERAGE(H16:H25)</f>
        <v>0.1257311903212591</v>
      </c>
      <c r="J25" s="463"/>
      <c r="K25" s="463"/>
    </row>
    <row r="26" spans="2:11" x14ac:dyDescent="0.2">
      <c r="B26" s="253">
        <v>28611</v>
      </c>
      <c r="C26" s="254">
        <v>2550</v>
      </c>
      <c r="D26" s="254">
        <v>2205</v>
      </c>
      <c r="E26" s="255">
        <v>0.67163264224858432</v>
      </c>
      <c r="F26" s="257">
        <f t="shared" si="0"/>
        <v>4.9382716049382713E-2</v>
      </c>
      <c r="G26" s="257">
        <f t="shared" si="1"/>
        <v>0.2871158109909584</v>
      </c>
      <c r="H26" s="258">
        <f t="shared" si="2"/>
        <v>-0.23773309494157568</v>
      </c>
      <c r="I26" s="463">
        <f t="shared" ref="I26:I61" si="3">AVERAGE(H17:H26)</f>
        <v>7.2144470874502931E-2</v>
      </c>
      <c r="J26" s="463"/>
      <c r="K26" s="463"/>
    </row>
    <row r="27" spans="2:11" x14ac:dyDescent="0.2">
      <c r="B27" s="253">
        <v>28857</v>
      </c>
      <c r="C27" s="254">
        <v>3450</v>
      </c>
      <c r="D27" s="254">
        <v>3150</v>
      </c>
      <c r="E27" s="255">
        <v>0.79536857586629717</v>
      </c>
      <c r="F27" s="257">
        <f t="shared" si="0"/>
        <v>0.35294117647058831</v>
      </c>
      <c r="G27" s="257">
        <f t="shared" si="1"/>
        <v>0.18423156623753822</v>
      </c>
      <c r="H27" s="258">
        <f t="shared" si="2"/>
        <v>0.16870961023305009</v>
      </c>
      <c r="I27" s="463">
        <f t="shared" si="3"/>
        <v>5.5522508124515223E-2</v>
      </c>
      <c r="J27" s="463"/>
      <c r="K27" s="463"/>
    </row>
    <row r="28" spans="2:11" x14ac:dyDescent="0.2">
      <c r="B28" s="253">
        <v>29222</v>
      </c>
      <c r="C28" s="254">
        <v>4500</v>
      </c>
      <c r="D28" s="254">
        <v>4200</v>
      </c>
      <c r="E28" s="255">
        <v>1.0244343374607767</v>
      </c>
      <c r="F28" s="257">
        <f t="shared" si="0"/>
        <v>0.30434782608695654</v>
      </c>
      <c r="G28" s="257">
        <f t="shared" si="1"/>
        <v>0.28799951185522565</v>
      </c>
      <c r="H28" s="258">
        <f t="shared" si="2"/>
        <v>1.6348314231730887E-2</v>
      </c>
      <c r="I28" s="463">
        <f t="shared" si="3"/>
        <v>4.2214247344375996E-2</v>
      </c>
      <c r="J28" s="463"/>
      <c r="K28" s="463"/>
    </row>
    <row r="29" spans="2:11" x14ac:dyDescent="0.2">
      <c r="B29" s="253">
        <v>29588</v>
      </c>
      <c r="C29" s="254">
        <v>5700</v>
      </c>
      <c r="D29" s="254">
        <v>5310</v>
      </c>
      <c r="E29" s="255">
        <v>1.2892920972292681</v>
      </c>
      <c r="F29" s="257">
        <f t="shared" si="0"/>
        <v>0.26666666666666661</v>
      </c>
      <c r="G29" s="257">
        <f t="shared" si="1"/>
        <v>0.25854049408865332</v>
      </c>
      <c r="H29" s="258">
        <f t="shared" si="2"/>
        <v>8.126172578013291E-3</v>
      </c>
      <c r="I29" s="463">
        <f t="shared" si="3"/>
        <v>2.2440319755834048E-2</v>
      </c>
      <c r="J29" s="463"/>
      <c r="K29" s="463"/>
    </row>
    <row r="30" spans="2:11" x14ac:dyDescent="0.2">
      <c r="B30" s="253">
        <v>29953</v>
      </c>
      <c r="C30" s="254">
        <v>7410</v>
      </c>
      <c r="D30" s="254">
        <v>7020</v>
      </c>
      <c r="E30" s="255">
        <v>1.6304257899457584</v>
      </c>
      <c r="F30" s="257">
        <f t="shared" si="0"/>
        <v>0.30000000000000004</v>
      </c>
      <c r="G30" s="257">
        <f t="shared" si="1"/>
        <v>0.26458991988673319</v>
      </c>
      <c r="H30" s="258">
        <f t="shared" si="2"/>
        <v>3.5410080113266851E-2</v>
      </c>
      <c r="I30" s="463">
        <f t="shared" si="3"/>
        <v>3.6503535824116808E-3</v>
      </c>
      <c r="J30" s="463"/>
      <c r="K30" s="463"/>
    </row>
    <row r="31" spans="2:11" x14ac:dyDescent="0.2">
      <c r="B31" s="253">
        <v>30318</v>
      </c>
      <c r="C31" s="254">
        <v>9261</v>
      </c>
      <c r="D31" s="254">
        <v>8775</v>
      </c>
      <c r="E31" s="255">
        <v>2.0222241527414222</v>
      </c>
      <c r="F31" s="257">
        <f t="shared" si="0"/>
        <v>0.24979757085020249</v>
      </c>
      <c r="G31" s="257">
        <f t="shared" si="1"/>
        <v>0.24030432124647527</v>
      </c>
      <c r="H31" s="258">
        <f t="shared" si="2"/>
        <v>9.4932496037272163E-3</v>
      </c>
      <c r="I31" s="463">
        <f t="shared" si="3"/>
        <v>-1.4741554069448526E-2</v>
      </c>
      <c r="J31" s="463"/>
      <c r="K31" s="463"/>
    </row>
    <row r="32" spans="2:11" x14ac:dyDescent="0.2">
      <c r="B32" s="253">
        <v>30318</v>
      </c>
      <c r="C32" s="254">
        <v>11298</v>
      </c>
      <c r="D32" s="254">
        <v>11298</v>
      </c>
      <c r="E32" s="255">
        <v>2.3586653870097996</v>
      </c>
      <c r="F32" s="257">
        <f t="shared" si="0"/>
        <v>0.21995464852607705</v>
      </c>
      <c r="G32" s="257">
        <f t="shared" si="1"/>
        <v>0.1663718800966163</v>
      </c>
      <c r="H32" s="258">
        <f t="shared" si="2"/>
        <v>5.3582768429460748E-2</v>
      </c>
      <c r="I32" s="463">
        <f t="shared" si="3"/>
        <v>-1.5299879643527525E-2</v>
      </c>
      <c r="J32" s="463"/>
      <c r="K32" s="463"/>
    </row>
    <row r="33" spans="2:11" x14ac:dyDescent="0.2">
      <c r="B33" s="253">
        <v>31049</v>
      </c>
      <c r="C33" s="254">
        <v>13557.6</v>
      </c>
      <c r="D33" s="254">
        <v>13557.6</v>
      </c>
      <c r="E33" s="255">
        <v>2.7899099999999999</v>
      </c>
      <c r="F33" s="257">
        <f t="shared" si="0"/>
        <v>0.19999999999999996</v>
      </c>
      <c r="G33" s="257">
        <f t="shared" si="1"/>
        <v>0.1828341634914612</v>
      </c>
      <c r="H33" s="258">
        <f t="shared" si="2"/>
        <v>1.7165836508538757E-2</v>
      </c>
      <c r="I33" s="463">
        <f t="shared" si="3"/>
        <v>-6.9442140430551189E-4</v>
      </c>
      <c r="J33" s="463"/>
      <c r="K33" s="463"/>
    </row>
    <row r="34" spans="2:11" x14ac:dyDescent="0.2">
      <c r="B34" s="253">
        <v>31414</v>
      </c>
      <c r="C34" s="254">
        <v>16811.400000000001</v>
      </c>
      <c r="D34" s="254">
        <v>16811.400000000001</v>
      </c>
      <c r="E34" s="255">
        <v>3.4162699999999999</v>
      </c>
      <c r="F34" s="257">
        <f t="shared" si="0"/>
        <v>0.23999822977518148</v>
      </c>
      <c r="G34" s="257">
        <f t="shared" si="1"/>
        <v>0.22450903434160963</v>
      </c>
      <c r="H34" s="258">
        <f t="shared" si="2"/>
        <v>1.5489195433571856E-2</v>
      </c>
      <c r="I34" s="463">
        <f t="shared" si="3"/>
        <v>1.3541443930198183E-2</v>
      </c>
      <c r="J34" s="463"/>
      <c r="K34" s="463"/>
    </row>
    <row r="35" spans="2:11" x14ac:dyDescent="0.2">
      <c r="B35" s="253">
        <v>31779</v>
      </c>
      <c r="C35" s="254">
        <v>20509</v>
      </c>
      <c r="D35" s="254">
        <v>20509</v>
      </c>
      <c r="E35" s="255">
        <v>4.1318599999999996</v>
      </c>
      <c r="F35" s="257">
        <f t="shared" si="0"/>
        <v>0.21994598903125251</v>
      </c>
      <c r="G35" s="257">
        <f t="shared" si="1"/>
        <v>0.20946529401950076</v>
      </c>
      <c r="H35" s="258">
        <f t="shared" si="2"/>
        <v>1.0480695011751751E-2</v>
      </c>
      <c r="I35" s="463">
        <f t="shared" si="3"/>
        <v>9.7072827201535768E-3</v>
      </c>
      <c r="J35" s="463"/>
      <c r="K35" s="463"/>
    </row>
    <row r="36" spans="2:11" x14ac:dyDescent="0.2">
      <c r="B36" s="253">
        <v>32144</v>
      </c>
      <c r="C36" s="254">
        <v>25637</v>
      </c>
      <c r="D36" s="254">
        <v>25637</v>
      </c>
      <c r="E36" s="255">
        <v>5.1243999999999996</v>
      </c>
      <c r="F36" s="257">
        <f t="shared" si="0"/>
        <v>0.25003656931103424</v>
      </c>
      <c r="G36" s="257">
        <f t="shared" si="1"/>
        <v>0.24021627063840501</v>
      </c>
      <c r="H36" s="258">
        <f t="shared" si="2"/>
        <v>9.8202986726292352E-3</v>
      </c>
      <c r="I36" s="463">
        <f t="shared" si="3"/>
        <v>3.4462622081574065E-2</v>
      </c>
      <c r="J36" s="463"/>
      <c r="K36" s="463"/>
    </row>
    <row r="37" spans="2:11" x14ac:dyDescent="0.2">
      <c r="B37" s="253">
        <v>32509</v>
      </c>
      <c r="C37" s="254">
        <v>32559</v>
      </c>
      <c r="D37" s="254">
        <v>32559</v>
      </c>
      <c r="E37" s="255">
        <v>6.5656100000000004</v>
      </c>
      <c r="F37" s="257">
        <f t="shared" si="0"/>
        <v>0.27000039006123955</v>
      </c>
      <c r="G37" s="257">
        <f t="shared" si="1"/>
        <v>0.2812446335180705</v>
      </c>
      <c r="H37" s="258">
        <f t="shared" si="2"/>
        <v>-1.1244243456830949E-2</v>
      </c>
      <c r="I37" s="463">
        <f t="shared" si="3"/>
        <v>1.6467236712585966E-2</v>
      </c>
      <c r="J37" s="463"/>
      <c r="K37" s="463"/>
    </row>
    <row r="38" spans="2:11" x14ac:dyDescent="0.2">
      <c r="B38" s="253">
        <v>32874</v>
      </c>
      <c r="C38" s="254">
        <v>41025</v>
      </c>
      <c r="D38" s="254">
        <v>41025</v>
      </c>
      <c r="E38" s="255">
        <v>8.2807399999999998</v>
      </c>
      <c r="F38" s="257">
        <f t="shared" si="0"/>
        <v>0.26002027089284074</v>
      </c>
      <c r="G38" s="257">
        <f t="shared" si="1"/>
        <v>0.26122934502658546</v>
      </c>
      <c r="H38" s="258">
        <f t="shared" si="2"/>
        <v>-1.2090741337447142E-3</v>
      </c>
      <c r="I38" s="463">
        <f t="shared" si="3"/>
        <v>1.4711497876038404E-2</v>
      </c>
      <c r="J38" s="463"/>
      <c r="K38" s="463"/>
    </row>
    <row r="39" spans="2:11" x14ac:dyDescent="0.2">
      <c r="B39" s="253">
        <v>33239</v>
      </c>
      <c r="C39" s="254">
        <v>51720</v>
      </c>
      <c r="D39" s="254">
        <v>51720</v>
      </c>
      <c r="E39" s="255">
        <v>10.96102</v>
      </c>
      <c r="F39" s="257">
        <f t="shared" si="0"/>
        <v>0.26069469835466186</v>
      </c>
      <c r="G39" s="257">
        <f t="shared" si="1"/>
        <v>0.32367638640991014</v>
      </c>
      <c r="H39" s="258">
        <f t="shared" si="2"/>
        <v>-6.2981688055248286E-2</v>
      </c>
      <c r="I39" s="463">
        <f t="shared" si="3"/>
        <v>7.600711812712246E-3</v>
      </c>
      <c r="J39" s="463">
        <v>2.1000000000000001E-2</v>
      </c>
      <c r="K39" s="463"/>
    </row>
    <row r="40" spans="2:11" x14ac:dyDescent="0.2">
      <c r="B40" s="253">
        <v>33604</v>
      </c>
      <c r="C40" s="254">
        <v>65190</v>
      </c>
      <c r="D40" s="254">
        <v>65190</v>
      </c>
      <c r="E40" s="255">
        <v>13.90118</v>
      </c>
      <c r="F40" s="257">
        <f t="shared" si="0"/>
        <v>0.26044083526682127</v>
      </c>
      <c r="G40" s="257">
        <f t="shared" si="1"/>
        <v>0.26823780998483726</v>
      </c>
      <c r="H40" s="258">
        <f t="shared" si="2"/>
        <v>-7.7969747180159921E-3</v>
      </c>
      <c r="I40" s="463">
        <f t="shared" si="3"/>
        <v>3.2800063295839619E-3</v>
      </c>
      <c r="J40" s="463">
        <v>-2.1000000000000001E-2</v>
      </c>
      <c r="K40" s="463"/>
    </row>
    <row r="41" spans="2:11" x14ac:dyDescent="0.2">
      <c r="B41" s="253">
        <v>33970</v>
      </c>
      <c r="C41" s="254">
        <v>81510</v>
      </c>
      <c r="D41" s="254">
        <v>81510</v>
      </c>
      <c r="E41" s="255">
        <v>17.39507</v>
      </c>
      <c r="F41" s="257">
        <f t="shared" si="0"/>
        <v>0.25034514496088356</v>
      </c>
      <c r="G41" s="257">
        <f t="shared" si="1"/>
        <v>0.25133765622774473</v>
      </c>
      <c r="H41" s="258">
        <f t="shared" si="2"/>
        <v>-9.9251126686117352E-4</v>
      </c>
      <c r="I41" s="463">
        <f t="shared" si="3"/>
        <v>2.2314302425251232E-3</v>
      </c>
      <c r="J41" s="463">
        <v>1.7999999999999999E-2</v>
      </c>
      <c r="K41" s="463"/>
    </row>
    <row r="42" spans="2:11" x14ac:dyDescent="0.2">
      <c r="B42" s="253">
        <v>34335</v>
      </c>
      <c r="C42" s="254">
        <v>98700</v>
      </c>
      <c r="D42" s="254">
        <v>98700</v>
      </c>
      <c r="E42" s="255">
        <v>21.327739999999999</v>
      </c>
      <c r="F42" s="257">
        <f t="shared" si="0"/>
        <v>0.21089436878910561</v>
      </c>
      <c r="G42" s="257">
        <f t="shared" si="1"/>
        <v>0.22607957312042992</v>
      </c>
      <c r="H42" s="258">
        <f t="shared" si="2"/>
        <v>-1.5185204331324309E-2</v>
      </c>
      <c r="I42" s="463">
        <f t="shared" si="3"/>
        <v>-4.6453670335533824E-3</v>
      </c>
      <c r="J42" s="463">
        <v>0</v>
      </c>
      <c r="K42" s="463"/>
    </row>
    <row r="43" spans="2:11" x14ac:dyDescent="0.2">
      <c r="B43" s="253">
        <v>34700</v>
      </c>
      <c r="C43" s="254">
        <v>118933.5</v>
      </c>
      <c r="D43" s="254">
        <v>118933.5</v>
      </c>
      <c r="E43" s="255">
        <v>26.146920000000001</v>
      </c>
      <c r="F43" s="257">
        <f t="shared" si="0"/>
        <v>0.20500000000000007</v>
      </c>
      <c r="G43" s="257">
        <f t="shared" si="1"/>
        <v>0.22595830594333965</v>
      </c>
      <c r="H43" s="258">
        <f t="shared" si="2"/>
        <v>-2.0958305943339584E-2</v>
      </c>
      <c r="I43" s="463">
        <f t="shared" si="3"/>
        <v>-8.4577812787412169E-3</v>
      </c>
      <c r="J43" s="463">
        <v>1.0999999999999999E-2</v>
      </c>
      <c r="K43" s="463"/>
    </row>
    <row r="44" spans="2:11" x14ac:dyDescent="0.2">
      <c r="B44" s="253">
        <v>35065</v>
      </c>
      <c r="C44" s="254">
        <v>142125</v>
      </c>
      <c r="D44" s="254">
        <v>142125</v>
      </c>
      <c r="E44" s="255">
        <v>31.237089999999998</v>
      </c>
      <c r="F44" s="257">
        <f t="shared" ref="F44:F66" si="4">+(C44/C43)-1</f>
        <v>0.19499552270806797</v>
      </c>
      <c r="G44" s="257">
        <f t="shared" ref="G44:G61" si="5">+(E44/E43)-1</f>
        <v>0.19467570176525562</v>
      </c>
      <c r="H44" s="258">
        <f t="shared" si="2"/>
        <v>3.198209428123544E-4</v>
      </c>
      <c r="I44" s="463">
        <f t="shared" si="3"/>
        <v>-9.9747187278171664E-3</v>
      </c>
      <c r="J44" s="463">
        <v>0</v>
      </c>
      <c r="K44" s="463"/>
    </row>
    <row r="45" spans="2:11" x14ac:dyDescent="0.2">
      <c r="B45" s="253">
        <v>35431</v>
      </c>
      <c r="C45" s="254">
        <v>172005</v>
      </c>
      <c r="D45" s="254">
        <v>172005</v>
      </c>
      <c r="E45" s="255">
        <v>37.996510000000001</v>
      </c>
      <c r="F45" s="257">
        <f t="shared" si="4"/>
        <v>0.21023746701846968</v>
      </c>
      <c r="G45" s="257">
        <f t="shared" si="5"/>
        <v>0.21639083538191306</v>
      </c>
      <c r="H45" s="258">
        <f t="shared" si="2"/>
        <v>-6.1533683634433789E-3</v>
      </c>
      <c r="I45" s="463">
        <f t="shared" si="3"/>
        <v>-1.163812506533668E-2</v>
      </c>
      <c r="J45" s="463">
        <v>0.01</v>
      </c>
      <c r="K45" s="463"/>
    </row>
    <row r="46" spans="2:11" x14ac:dyDescent="0.2">
      <c r="B46" s="253">
        <v>35796</v>
      </c>
      <c r="C46" s="254">
        <v>203826</v>
      </c>
      <c r="D46" s="254">
        <v>203826</v>
      </c>
      <c r="E46" s="255">
        <v>44.715890000000002</v>
      </c>
      <c r="F46" s="257">
        <f t="shared" si="4"/>
        <v>0.1850004360338362</v>
      </c>
      <c r="G46" s="257">
        <f t="shared" si="5"/>
        <v>0.17684203101811202</v>
      </c>
      <c r="H46" s="258">
        <f t="shared" si="2"/>
        <v>8.1584050157241794E-3</v>
      </c>
      <c r="I46" s="463">
        <f t="shared" si="3"/>
        <v>-1.1804314431027186E-2</v>
      </c>
      <c r="J46" s="463">
        <v>-8.0000000000000002E-3</v>
      </c>
      <c r="K46" s="463"/>
    </row>
    <row r="47" spans="2:11" x14ac:dyDescent="0.2">
      <c r="B47" s="253">
        <v>36161</v>
      </c>
      <c r="C47" s="254">
        <v>236460</v>
      </c>
      <c r="D47" s="254">
        <v>236460</v>
      </c>
      <c r="E47" s="255">
        <v>52.184809999999999</v>
      </c>
      <c r="F47" s="257">
        <f t="shared" si="4"/>
        <v>0.16010715021636091</v>
      </c>
      <c r="G47" s="257">
        <f t="shared" si="5"/>
        <v>0.16703055669919564</v>
      </c>
      <c r="H47" s="258">
        <f t="shared" si="2"/>
        <v>-6.9234064828347375E-3</v>
      </c>
      <c r="I47" s="463">
        <f t="shared" si="3"/>
        <v>-1.1372230733627564E-2</v>
      </c>
      <c r="J47" s="463">
        <v>-2.1999999999999999E-2</v>
      </c>
      <c r="K47" s="463"/>
    </row>
    <row r="48" spans="2:11" x14ac:dyDescent="0.2">
      <c r="B48" s="253">
        <v>36526</v>
      </c>
      <c r="C48" s="254">
        <v>260100</v>
      </c>
      <c r="D48" s="254">
        <v>260100</v>
      </c>
      <c r="E48" s="255">
        <v>57.002360000000003</v>
      </c>
      <c r="F48" s="257">
        <f t="shared" si="4"/>
        <v>9.9974625729510214E-2</v>
      </c>
      <c r="G48" s="257">
        <f t="shared" si="5"/>
        <v>9.2317093805649675E-2</v>
      </c>
      <c r="H48" s="258">
        <f t="shared" si="2"/>
        <v>7.6575319238605388E-3</v>
      </c>
      <c r="I48" s="463">
        <f t="shared" si="3"/>
        <v>-1.0485570127867039E-2</v>
      </c>
      <c r="J48" s="463">
        <v>-4.2000000000000003E-2</v>
      </c>
      <c r="K48" s="463">
        <f t="shared" ref="K48:K62" si="6">AVERAGE(J39:J48)</f>
        <v>-3.3E-3</v>
      </c>
    </row>
    <row r="49" spans="2:11" x14ac:dyDescent="0.2">
      <c r="B49" s="253">
        <v>36892</v>
      </c>
      <c r="C49" s="254">
        <v>286000</v>
      </c>
      <c r="D49" s="254">
        <v>286000</v>
      </c>
      <c r="E49" s="255">
        <v>61.98903</v>
      </c>
      <c r="F49" s="257">
        <f t="shared" si="4"/>
        <v>9.9577085736255233E-2</v>
      </c>
      <c r="G49" s="257">
        <f t="shared" si="5"/>
        <v>8.7481816542332558E-2</v>
      </c>
      <c r="H49" s="258">
        <f t="shared" si="2"/>
        <v>1.2095269193922675E-2</v>
      </c>
      <c r="I49" s="463">
        <f t="shared" si="3"/>
        <v>-2.9778744029499427E-3</v>
      </c>
      <c r="J49" s="463">
        <v>-1.3999999999999999E-2</v>
      </c>
      <c r="K49" s="463">
        <f t="shared" si="6"/>
        <v>-6.8000000000000005E-3</v>
      </c>
    </row>
    <row r="50" spans="2:11" x14ac:dyDescent="0.2">
      <c r="B50" s="253">
        <v>37257</v>
      </c>
      <c r="C50" s="254">
        <v>309000</v>
      </c>
      <c r="D50" s="254">
        <v>309000</v>
      </c>
      <c r="E50" s="255">
        <v>66.728930000000005</v>
      </c>
      <c r="F50" s="257">
        <f t="shared" si="4"/>
        <v>8.0419580419580416E-2</v>
      </c>
      <c r="G50" s="257">
        <f t="shared" si="5"/>
        <v>7.6463529111521877E-2</v>
      </c>
      <c r="H50" s="258">
        <f t="shared" si="2"/>
        <v>3.9560513080585391E-3</v>
      </c>
      <c r="I50" s="463">
        <f t="shared" si="3"/>
        <v>-1.8025718003424895E-3</v>
      </c>
      <c r="J50" s="463">
        <v>-6.0000000000000001E-3</v>
      </c>
      <c r="K50" s="463">
        <f t="shared" si="6"/>
        <v>-5.3E-3</v>
      </c>
    </row>
    <row r="51" spans="2:11" x14ac:dyDescent="0.2">
      <c r="B51" s="253">
        <v>37622</v>
      </c>
      <c r="C51" s="254">
        <v>332000</v>
      </c>
      <c r="D51" s="254">
        <v>332000</v>
      </c>
      <c r="E51" s="255">
        <v>71.395129999999995</v>
      </c>
      <c r="F51" s="257">
        <f t="shared" si="4"/>
        <v>7.4433656957928696E-2</v>
      </c>
      <c r="G51" s="257">
        <f t="shared" si="5"/>
        <v>6.9927691032959594E-2</v>
      </c>
      <c r="H51" s="258">
        <f t="shared" si="2"/>
        <v>4.505965924969102E-3</v>
      </c>
      <c r="I51" s="463">
        <f t="shared" si="3"/>
        <v>-1.2527240811594619E-3</v>
      </c>
      <c r="J51" s="463">
        <v>1.2E-2</v>
      </c>
      <c r="K51" s="463">
        <f t="shared" si="6"/>
        <v>-5.9000000000000007E-3</v>
      </c>
    </row>
    <row r="52" spans="2:11" x14ac:dyDescent="0.2">
      <c r="B52" s="253">
        <v>37987</v>
      </c>
      <c r="C52" s="254">
        <v>358000</v>
      </c>
      <c r="D52" s="254">
        <v>358000</v>
      </c>
      <c r="E52" s="255">
        <v>76.029129999999995</v>
      </c>
      <c r="F52" s="257">
        <f t="shared" si="4"/>
        <v>7.8313253012048278E-2</v>
      </c>
      <c r="G52" s="257">
        <f t="shared" si="5"/>
        <v>6.4906387872674332E-2</v>
      </c>
      <c r="H52" s="258">
        <f t="shared" si="2"/>
        <v>1.3406865139373947E-2</v>
      </c>
      <c r="I52" s="463">
        <f t="shared" si="3"/>
        <v>1.6064828659103636E-3</v>
      </c>
      <c r="J52" s="463">
        <v>1E-3</v>
      </c>
      <c r="K52" s="463">
        <f t="shared" si="6"/>
        <v>-5.8000000000000013E-3</v>
      </c>
    </row>
    <row r="53" spans="2:11" x14ac:dyDescent="0.2">
      <c r="B53" s="253">
        <v>38353</v>
      </c>
      <c r="C53" s="254">
        <v>381500</v>
      </c>
      <c r="D53" s="254">
        <v>381500</v>
      </c>
      <c r="E53" s="255">
        <v>80.208849999999998</v>
      </c>
      <c r="F53" s="257">
        <f t="shared" si="4"/>
        <v>6.5642458100558576E-2</v>
      </c>
      <c r="G53" s="257">
        <f t="shared" si="5"/>
        <v>5.497524435699841E-2</v>
      </c>
      <c r="H53" s="258">
        <f t="shared" si="2"/>
        <v>1.0667213743560167E-2</v>
      </c>
      <c r="I53" s="463">
        <f t="shared" si="3"/>
        <v>4.7690348346003386E-3</v>
      </c>
      <c r="J53" s="463">
        <v>3.9E-2</v>
      </c>
      <c r="K53" s="463">
        <f t="shared" si="6"/>
        <v>-3.0000000000000005E-3</v>
      </c>
    </row>
    <row r="54" spans="2:11" x14ac:dyDescent="0.2">
      <c r="B54" s="253">
        <v>38718</v>
      </c>
      <c r="C54" s="254">
        <v>408000</v>
      </c>
      <c r="D54" s="254">
        <v>408000</v>
      </c>
      <c r="E54" s="255">
        <v>84.102909999999994</v>
      </c>
      <c r="F54" s="257">
        <f t="shared" si="4"/>
        <v>6.9462647444298753E-2</v>
      </c>
      <c r="G54" s="257">
        <f t="shared" si="5"/>
        <v>4.8549006749255108E-2</v>
      </c>
      <c r="H54" s="258">
        <f t="shared" si="2"/>
        <v>2.0913640695043645E-2</v>
      </c>
      <c r="I54" s="463">
        <f t="shared" si="3"/>
        <v>6.8284168098234673E-3</v>
      </c>
      <c r="J54" s="463">
        <v>1.6E-2</v>
      </c>
      <c r="K54" s="463">
        <f t="shared" si="6"/>
        <v>-1.4000000000000006E-3</v>
      </c>
    </row>
    <row r="55" spans="2:11" x14ac:dyDescent="0.2">
      <c r="B55" s="253">
        <v>39083</v>
      </c>
      <c r="C55" s="254">
        <v>433700</v>
      </c>
      <c r="D55" s="254">
        <v>433700</v>
      </c>
      <c r="E55" s="255">
        <v>87.868960000000001</v>
      </c>
      <c r="F55" s="257">
        <f t="shared" si="4"/>
        <v>6.2990196078431371E-2</v>
      </c>
      <c r="G55" s="257">
        <f t="shared" si="5"/>
        <v>4.4779068881207751E-2</v>
      </c>
      <c r="H55" s="258">
        <f t="shared" si="2"/>
        <v>1.821112719722362E-2</v>
      </c>
      <c r="I55" s="463">
        <f t="shared" si="3"/>
        <v>9.2648663658901672E-3</v>
      </c>
      <c r="J55" s="463">
        <v>4.9000000000000002E-2</v>
      </c>
      <c r="K55" s="463">
        <f t="shared" si="6"/>
        <v>2.4999999999999988E-3</v>
      </c>
    </row>
    <row r="56" spans="2:11" x14ac:dyDescent="0.2">
      <c r="B56" s="253">
        <v>39448</v>
      </c>
      <c r="C56" s="254">
        <v>461500</v>
      </c>
      <c r="D56" s="254">
        <v>461500</v>
      </c>
      <c r="E56" s="255">
        <v>92.872280000000003</v>
      </c>
      <c r="F56" s="257">
        <f t="shared" si="4"/>
        <v>6.4099608023979737E-2</v>
      </c>
      <c r="G56" s="257">
        <f t="shared" si="5"/>
        <v>5.6940698968099834E-2</v>
      </c>
      <c r="H56" s="258">
        <f t="shared" si="2"/>
        <v>7.1589090558799029E-3</v>
      </c>
      <c r="I56" s="463">
        <f t="shared" si="3"/>
        <v>9.1649167699057402E-3</v>
      </c>
      <c r="J56" s="463">
        <v>0.04</v>
      </c>
      <c r="K56" s="463">
        <f t="shared" si="6"/>
        <v>7.2999999999999992E-3</v>
      </c>
    </row>
    <row r="57" spans="2:11" x14ac:dyDescent="0.2">
      <c r="B57" s="253">
        <v>39814</v>
      </c>
      <c r="C57" s="254">
        <v>496900</v>
      </c>
      <c r="D57" s="254">
        <v>496900</v>
      </c>
      <c r="E57" s="255">
        <v>100</v>
      </c>
      <c r="F57" s="257">
        <f t="shared" si="4"/>
        <v>7.6706392199350049E-2</v>
      </c>
      <c r="G57" s="257">
        <f t="shared" si="5"/>
        <v>7.674755050699722E-2</v>
      </c>
      <c r="H57" s="258">
        <f t="shared" si="2"/>
        <v>-4.11583076471711E-5</v>
      </c>
      <c r="I57" s="463">
        <f t="shared" si="3"/>
        <v>9.8531415874244972E-3</v>
      </c>
      <c r="J57" s="463">
        <v>-4.0000000000000001E-3</v>
      </c>
      <c r="K57" s="463">
        <f t="shared" si="6"/>
        <v>9.1000000000000004E-3</v>
      </c>
    </row>
    <row r="58" spans="2:11" x14ac:dyDescent="0.2">
      <c r="B58" s="253">
        <v>40179</v>
      </c>
      <c r="C58" s="254">
        <v>515000</v>
      </c>
      <c r="D58" s="254">
        <v>515000</v>
      </c>
      <c r="E58" s="255">
        <v>102.00181000000001</v>
      </c>
      <c r="F58" s="257">
        <f t="shared" si="4"/>
        <v>3.6425840209297622E-2</v>
      </c>
      <c r="G58" s="257">
        <f t="shared" si="5"/>
        <v>2.001810000000015E-2</v>
      </c>
      <c r="H58" s="258">
        <f t="shared" si="2"/>
        <v>1.6407740209297472E-2</v>
      </c>
      <c r="I58" s="463">
        <f t="shared" si="3"/>
        <v>1.072816241596819E-2</v>
      </c>
      <c r="J58" s="463">
        <v>-0.04</v>
      </c>
      <c r="K58" s="463">
        <f t="shared" si="6"/>
        <v>9.2999999999999992E-3</v>
      </c>
    </row>
    <row r="59" spans="2:11" x14ac:dyDescent="0.2">
      <c r="B59" s="253">
        <v>40544</v>
      </c>
      <c r="C59" s="254">
        <v>535600</v>
      </c>
      <c r="D59" s="254">
        <v>535600</v>
      </c>
      <c r="E59" s="255">
        <v>105.23651</v>
      </c>
      <c r="F59" s="257">
        <f t="shared" si="4"/>
        <v>4.0000000000000036E-2</v>
      </c>
      <c r="G59" s="257">
        <f t="shared" si="5"/>
        <v>3.1712182362254149E-2</v>
      </c>
      <c r="H59" s="258">
        <f t="shared" si="2"/>
        <v>8.2878176377458868E-3</v>
      </c>
      <c r="I59" s="463">
        <f t="shared" si="3"/>
        <v>1.0347417260350511E-2</v>
      </c>
      <c r="J59" s="463">
        <v>-2E-3</v>
      </c>
      <c r="K59" s="463">
        <f t="shared" si="6"/>
        <v>1.0499999999999999E-2</v>
      </c>
    </row>
    <row r="60" spans="2:11" x14ac:dyDescent="0.2">
      <c r="B60" s="253">
        <v>40909</v>
      </c>
      <c r="C60" s="254">
        <v>566700</v>
      </c>
      <c r="D60" s="254">
        <v>566700</v>
      </c>
      <c r="E60" s="255">
        <v>109.1574</v>
      </c>
      <c r="F60" s="257">
        <f t="shared" si="4"/>
        <v>5.8065720687079825E-2</v>
      </c>
      <c r="G60" s="257">
        <f t="shared" si="5"/>
        <v>3.7257887020388569E-2</v>
      </c>
      <c r="H60" s="258">
        <f t="shared" ref="H60:H65" si="7">+F60-G60</f>
        <v>2.0807833666691256E-2</v>
      </c>
      <c r="I60" s="463">
        <f t="shared" si="3"/>
        <v>1.2032595496213782E-2</v>
      </c>
      <c r="J60" s="463">
        <v>0.01</v>
      </c>
      <c r="K60" s="463">
        <f t="shared" si="6"/>
        <v>1.2099999999999998E-2</v>
      </c>
    </row>
    <row r="61" spans="2:11" x14ac:dyDescent="0.2">
      <c r="B61" s="253">
        <v>41275</v>
      </c>
      <c r="C61" s="254">
        <v>589500</v>
      </c>
      <c r="D61" s="254">
        <v>589500</v>
      </c>
      <c r="E61" s="255">
        <v>111.81576</v>
      </c>
      <c r="F61" s="257">
        <f t="shared" si="4"/>
        <v>4.0232927474854518E-2</v>
      </c>
      <c r="G61" s="257">
        <f t="shared" si="5"/>
        <v>2.4353456568221743E-2</v>
      </c>
      <c r="H61" s="258">
        <f t="shared" si="7"/>
        <v>1.5879470906632775E-2</v>
      </c>
      <c r="I61" s="463">
        <f t="shared" si="3"/>
        <v>1.316994599438015E-2</v>
      </c>
      <c r="J61" s="463">
        <v>6.9999999999999993E-3</v>
      </c>
      <c r="K61" s="463">
        <f t="shared" si="6"/>
        <v>1.1599999999999999E-2</v>
      </c>
    </row>
    <row r="62" spans="2:11" x14ac:dyDescent="0.2">
      <c r="B62" s="253">
        <v>41640</v>
      </c>
      <c r="C62" s="254">
        <v>616000</v>
      </c>
      <c r="D62" s="254">
        <v>616000</v>
      </c>
      <c r="E62" s="255">
        <v>113.98254</v>
      </c>
      <c r="F62" s="257">
        <f t="shared" si="4"/>
        <v>4.495335029686176E-2</v>
      </c>
      <c r="G62" s="257">
        <v>1.9400000000000001E-2</v>
      </c>
      <c r="H62" s="258">
        <f t="shared" si="7"/>
        <v>2.555335029686176E-2</v>
      </c>
      <c r="I62" s="463">
        <f>AVERAGE(H53:H62)</f>
        <v>1.4384594510128931E-2</v>
      </c>
      <c r="J62" s="463">
        <v>8.0000000000000002E-3</v>
      </c>
      <c r="K62" s="463">
        <f t="shared" si="6"/>
        <v>1.23E-2</v>
      </c>
    </row>
    <row r="63" spans="2:11" x14ac:dyDescent="0.2">
      <c r="B63" s="253">
        <v>42005</v>
      </c>
      <c r="C63" s="254">
        <v>644350</v>
      </c>
      <c r="D63" s="254">
        <v>644350</v>
      </c>
      <c r="E63" s="255">
        <v>118.15166000000001</v>
      </c>
      <c r="F63" s="257">
        <f t="shared" si="4"/>
        <v>4.6022727272727382E-2</v>
      </c>
      <c r="G63" s="257">
        <f>+(E63/E62)-1</f>
        <v>3.6576830100469859E-2</v>
      </c>
      <c r="H63" s="258">
        <f t="shared" si="7"/>
        <v>9.4458971722575225E-3</v>
      </c>
      <c r="I63" s="463">
        <f>AVERAGE(H54:H63)</f>
        <v>1.4262462852998667E-2</v>
      </c>
      <c r="J63" s="463">
        <v>8.0000000000000002E-3</v>
      </c>
      <c r="K63" s="463">
        <f>AVERAGE(J54:J63)</f>
        <v>9.2000000000000033E-3</v>
      </c>
    </row>
    <row r="64" spans="2:11" x14ac:dyDescent="0.2">
      <c r="B64" s="253">
        <v>42370</v>
      </c>
      <c r="C64" s="254">
        <v>689455</v>
      </c>
      <c r="D64" s="254">
        <v>689455</v>
      </c>
      <c r="E64" s="255">
        <v>126.14945</v>
      </c>
      <c r="F64" s="257">
        <f t="shared" si="4"/>
        <v>7.0000775975789464E-2</v>
      </c>
      <c r="G64" s="257">
        <f>+(E64/E63)-1</f>
        <v>6.7690881363833499E-2</v>
      </c>
      <c r="H64" s="258">
        <f t="shared" si="7"/>
        <v>2.3098946119559649E-3</v>
      </c>
      <c r="I64" s="463">
        <f>AVERAGE(H55:H64)</f>
        <v>1.2402088244689899E-2</v>
      </c>
      <c r="J64" s="463">
        <v>-5.0000000000000001E-3</v>
      </c>
      <c r="K64" s="463">
        <f>AVERAGE(J55:J64)</f>
        <v>7.0999999999999978E-3</v>
      </c>
    </row>
    <row r="65" spans="2:11" x14ac:dyDescent="0.2">
      <c r="B65" s="253">
        <v>42736</v>
      </c>
      <c r="C65" s="254">
        <v>737717</v>
      </c>
      <c r="D65" s="254">
        <v>737717</v>
      </c>
      <c r="E65" s="255">
        <v>133.39976999999999</v>
      </c>
      <c r="F65" s="257">
        <f t="shared" si="4"/>
        <v>7.0000217563147782E-2</v>
      </c>
      <c r="G65" s="257">
        <f t="shared" ref="G65:G66" si="8">+(E65/E64)-1</f>
        <v>5.7474051611005716E-2</v>
      </c>
      <c r="H65" s="258">
        <f t="shared" si="7"/>
        <v>1.2526165952142065E-2</v>
      </c>
      <c r="I65" s="463">
        <f>AVERAGE(H56:H65)</f>
        <v>1.1833592120181743E-2</v>
      </c>
      <c r="J65" s="463">
        <v>5.0000000000000001E-3</v>
      </c>
      <c r="K65" s="463">
        <f>AVERAGE(J56:J65)</f>
        <v>2.7000000000000001E-3</v>
      </c>
    </row>
    <row r="66" spans="2:11" x14ac:dyDescent="0.2">
      <c r="B66" s="253">
        <v>43101</v>
      </c>
      <c r="C66" s="254">
        <v>781242</v>
      </c>
      <c r="D66" s="254">
        <v>781242</v>
      </c>
      <c r="E66" s="255">
        <v>138.85399000000001</v>
      </c>
      <c r="F66" s="257">
        <f t="shared" si="4"/>
        <v>5.8999589273393438E-2</v>
      </c>
      <c r="G66" s="257">
        <f t="shared" si="8"/>
        <v>4.0886277390133507E-2</v>
      </c>
      <c r="H66" s="258">
        <f>+F66-G66</f>
        <v>1.811331188325993E-2</v>
      </c>
      <c r="I66" s="463">
        <f>AVERAGE(H57:H66)</f>
        <v>1.2929032402919746E-2</v>
      </c>
      <c r="J66" s="463">
        <v>-2.3999999999999998E-3</v>
      </c>
      <c r="K66" s="463">
        <f>AVERAGE(J57:J66)</f>
        <v>-1.5399999999999997E-3</v>
      </c>
    </row>
  </sheetData>
  <mergeCells count="1">
    <mergeCell ref="B4:J4"/>
  </mergeCells>
  <pageMargins left="0.7" right="0.7" top="0.75" bottom="0.75" header="0.3" footer="0.3"/>
  <ignoredErrors>
    <ignoredError sqref="K48:K63 K64:K65" formulaRange="1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0"/>
  <dimension ref="A6:AI211"/>
  <sheetViews>
    <sheetView zoomScale="85" zoomScaleNormal="85" workbookViewId="0">
      <pane xSplit="1" ySplit="142" topLeftCell="B194" activePane="bottomRight" state="frozen"/>
      <selection pane="topRight" activeCell="B1" sqref="B1"/>
      <selection pane="bottomLeft" activeCell="A143" sqref="A143"/>
      <selection pane="bottomRight" activeCell="D211" sqref="D211"/>
    </sheetView>
  </sheetViews>
  <sheetFormatPr baseColWidth="10" defaultColWidth="11.42578125" defaultRowHeight="12.75" x14ac:dyDescent="0.2"/>
  <cols>
    <col min="1" max="1" width="24.85546875" style="298" bestFit="1" customWidth="1"/>
    <col min="2" max="2" width="13.140625" style="7" customWidth="1"/>
    <col min="3" max="3" width="11.42578125" style="7" customWidth="1"/>
    <col min="4" max="4" width="14.42578125" style="7" customWidth="1"/>
    <col min="5" max="5" width="20.7109375" style="7" customWidth="1"/>
    <col min="6" max="6" width="13.28515625" style="7" bestFit="1" customWidth="1"/>
    <col min="7" max="7" width="11.28515625" style="7" bestFit="1" customWidth="1"/>
    <col min="8" max="8" width="14.140625" style="7" customWidth="1"/>
    <col min="9" max="9" width="21.42578125" style="7" bestFit="1" customWidth="1"/>
    <col min="10" max="10" width="13.28515625" style="7" bestFit="1" customWidth="1"/>
    <col min="11" max="11" width="11.28515625" style="7" customWidth="1"/>
    <col min="12" max="12" width="14.5703125" style="7" customWidth="1"/>
    <col min="13" max="13" width="21.42578125" style="7" bestFit="1" customWidth="1"/>
    <col min="14" max="14" width="13.28515625" style="7" bestFit="1" customWidth="1"/>
    <col min="15" max="15" width="12" style="7" customWidth="1"/>
    <col min="16" max="16" width="14.28515625" style="7" customWidth="1"/>
    <col min="17" max="17" width="21.42578125" style="7" bestFit="1" customWidth="1"/>
    <col min="18" max="18" width="13.28515625" style="7" bestFit="1" customWidth="1"/>
    <col min="19" max="19" width="11.85546875" style="7" customWidth="1"/>
    <col min="20" max="20" width="14.140625" style="7" customWidth="1"/>
    <col min="21" max="21" width="21.42578125" style="7" bestFit="1" customWidth="1"/>
    <col min="22" max="22" width="13.28515625" style="7" bestFit="1" customWidth="1"/>
    <col min="23" max="23" width="11" style="7" customWidth="1"/>
    <col min="24" max="24" width="14.28515625" style="7" customWidth="1"/>
    <col min="25" max="25" width="21.42578125" style="7" bestFit="1" customWidth="1"/>
    <col min="26" max="26" width="13.28515625" style="7" bestFit="1" customWidth="1"/>
    <col min="27" max="27" width="11.140625" style="7" customWidth="1"/>
    <col min="28" max="28" width="14.7109375" style="7" customWidth="1"/>
    <col min="29" max="29" width="21.42578125" style="7" bestFit="1" customWidth="1"/>
    <col min="30" max="30" width="13.28515625" style="7" bestFit="1" customWidth="1"/>
    <col min="31" max="31" width="11.140625" style="7" bestFit="1" customWidth="1"/>
    <col min="32" max="32" width="14.85546875" style="7" customWidth="1"/>
    <col min="33" max="33" width="21.42578125" style="7" bestFit="1" customWidth="1"/>
    <col min="34" max="34" width="11.140625" style="7" bestFit="1" customWidth="1"/>
    <col min="35" max="16384" width="11.42578125" style="7"/>
  </cols>
  <sheetData>
    <row r="6" spans="1:34" ht="13.5" thickBot="1" x14ac:dyDescent="0.25"/>
    <row r="7" spans="1:34" ht="15.75" thickBot="1" x14ac:dyDescent="0.25">
      <c r="A7" s="471" t="s">
        <v>226</v>
      </c>
      <c r="B7" s="843" t="s">
        <v>109</v>
      </c>
      <c r="C7" s="844"/>
      <c r="D7" s="844"/>
      <c r="E7" s="845"/>
      <c r="F7" s="843" t="s">
        <v>604</v>
      </c>
      <c r="G7" s="844"/>
      <c r="H7" s="844"/>
      <c r="I7" s="845"/>
      <c r="J7" s="843" t="s">
        <v>312</v>
      </c>
      <c r="K7" s="844"/>
      <c r="L7" s="844"/>
      <c r="M7" s="845"/>
      <c r="N7" s="843" t="s">
        <v>110</v>
      </c>
      <c r="O7" s="844"/>
      <c r="P7" s="844"/>
      <c r="Q7" s="845"/>
      <c r="R7" s="843" t="s">
        <v>314</v>
      </c>
      <c r="S7" s="844"/>
      <c r="T7" s="844"/>
      <c r="U7" s="845"/>
      <c r="V7" s="843" t="s">
        <v>514</v>
      </c>
      <c r="W7" s="844"/>
      <c r="X7" s="844"/>
      <c r="Y7" s="845"/>
      <c r="Z7" s="843" t="s">
        <v>513</v>
      </c>
      <c r="AA7" s="844"/>
      <c r="AB7" s="844"/>
      <c r="AC7" s="845"/>
      <c r="AD7" s="843" t="s">
        <v>116</v>
      </c>
      <c r="AE7" s="844"/>
      <c r="AF7" s="844"/>
      <c r="AG7" s="845"/>
      <c r="AH7" s="841" t="s">
        <v>116</v>
      </c>
    </row>
    <row r="8" spans="1:34" ht="30" x14ac:dyDescent="0.2">
      <c r="A8" s="471" t="s">
        <v>375</v>
      </c>
      <c r="B8" s="471" t="s">
        <v>371</v>
      </c>
      <c r="C8" s="471" t="s">
        <v>373</v>
      </c>
      <c r="D8" s="471" t="s">
        <v>372</v>
      </c>
      <c r="E8" s="471" t="s">
        <v>374</v>
      </c>
      <c r="F8" s="471" t="s">
        <v>371</v>
      </c>
      <c r="G8" s="471" t="s">
        <v>373</v>
      </c>
      <c r="H8" s="471" t="s">
        <v>372</v>
      </c>
      <c r="I8" s="471" t="s">
        <v>374</v>
      </c>
      <c r="J8" s="471" t="s">
        <v>371</v>
      </c>
      <c r="K8" s="471" t="s">
        <v>373</v>
      </c>
      <c r="L8" s="471" t="s">
        <v>372</v>
      </c>
      <c r="M8" s="471" t="s">
        <v>374</v>
      </c>
      <c r="N8" s="471" t="s">
        <v>371</v>
      </c>
      <c r="O8" s="471" t="s">
        <v>373</v>
      </c>
      <c r="P8" s="471" t="s">
        <v>372</v>
      </c>
      <c r="Q8" s="471" t="s">
        <v>374</v>
      </c>
      <c r="R8" s="471" t="s">
        <v>371</v>
      </c>
      <c r="S8" s="471" t="s">
        <v>373</v>
      </c>
      <c r="T8" s="471" t="s">
        <v>372</v>
      </c>
      <c r="U8" s="471" t="s">
        <v>374</v>
      </c>
      <c r="V8" s="471" t="s">
        <v>371</v>
      </c>
      <c r="W8" s="471" t="s">
        <v>373</v>
      </c>
      <c r="X8" s="471" t="s">
        <v>372</v>
      </c>
      <c r="Y8" s="471" t="s">
        <v>374</v>
      </c>
      <c r="Z8" s="471" t="s">
        <v>371</v>
      </c>
      <c r="AA8" s="471" t="s">
        <v>373</v>
      </c>
      <c r="AB8" s="471" t="s">
        <v>372</v>
      </c>
      <c r="AC8" s="471" t="s">
        <v>374</v>
      </c>
      <c r="AD8" s="471" t="s">
        <v>371</v>
      </c>
      <c r="AE8" s="471" t="s">
        <v>373</v>
      </c>
      <c r="AF8" s="471" t="s">
        <v>372</v>
      </c>
      <c r="AG8" s="471" t="s">
        <v>374</v>
      </c>
      <c r="AH8" s="842"/>
    </row>
    <row r="9" spans="1:34" hidden="1" x14ac:dyDescent="0.2">
      <c r="A9" s="651" t="s">
        <v>129</v>
      </c>
      <c r="B9" s="10"/>
      <c r="C9" s="13">
        <v>2220734</v>
      </c>
      <c r="D9" s="13"/>
      <c r="E9" s="13"/>
      <c r="F9" s="13"/>
      <c r="G9" s="13">
        <v>1788390</v>
      </c>
      <c r="H9" s="13"/>
      <c r="I9" s="13"/>
      <c r="J9" s="13"/>
      <c r="K9" s="13">
        <v>1585588</v>
      </c>
      <c r="L9" s="13"/>
      <c r="M9" s="13"/>
      <c r="N9" s="13"/>
      <c r="O9" s="13">
        <v>1292940</v>
      </c>
      <c r="P9" s="13"/>
      <c r="Q9" s="13"/>
      <c r="R9" s="13"/>
      <c r="S9" s="13">
        <v>1137712</v>
      </c>
      <c r="T9" s="13"/>
      <c r="U9" s="13"/>
      <c r="V9" s="13"/>
      <c r="W9" s="13">
        <v>220407</v>
      </c>
      <c r="X9" s="13"/>
      <c r="Y9" s="13"/>
      <c r="Z9" s="13"/>
      <c r="AA9" s="10"/>
      <c r="AB9" s="10"/>
      <c r="AC9" s="10"/>
      <c r="AD9" s="10"/>
      <c r="AE9" s="14">
        <f t="shared" ref="AE9:AE32" si="0">SUM(C9:AA9)</f>
        <v>8245771</v>
      </c>
      <c r="AF9" s="10"/>
      <c r="AG9" s="10"/>
      <c r="AH9" s="13">
        <f t="shared" ref="AH9:AH72" si="1">SUM(AD9:AG9)</f>
        <v>8245771</v>
      </c>
    </row>
    <row r="10" spans="1:34" hidden="1" x14ac:dyDescent="0.2">
      <c r="A10" s="651" t="s">
        <v>2</v>
      </c>
      <c r="B10" s="10"/>
      <c r="C10" s="13">
        <v>2279230</v>
      </c>
      <c r="D10" s="13"/>
      <c r="E10" s="13"/>
      <c r="F10" s="13"/>
      <c r="G10" s="13">
        <v>1853634</v>
      </c>
      <c r="H10" s="13"/>
      <c r="I10" s="13"/>
      <c r="J10" s="13"/>
      <c r="K10" s="13">
        <v>1634361</v>
      </c>
      <c r="L10" s="13"/>
      <c r="M10" s="13"/>
      <c r="N10" s="13"/>
      <c r="O10" s="13">
        <v>1335465</v>
      </c>
      <c r="P10" s="13"/>
      <c r="Q10" s="13"/>
      <c r="R10" s="13"/>
      <c r="S10" s="13">
        <v>1169949</v>
      </c>
      <c r="T10" s="13"/>
      <c r="U10" s="13"/>
      <c r="V10" s="13"/>
      <c r="W10" s="13">
        <v>227516</v>
      </c>
      <c r="X10" s="13"/>
      <c r="Y10" s="13"/>
      <c r="Z10" s="13"/>
      <c r="AA10" s="10"/>
      <c r="AB10" s="10"/>
      <c r="AC10" s="10"/>
      <c r="AD10" s="10"/>
      <c r="AE10" s="14">
        <f t="shared" si="0"/>
        <v>8500155</v>
      </c>
      <c r="AF10" s="10"/>
      <c r="AG10" s="10"/>
      <c r="AH10" s="13">
        <f t="shared" si="1"/>
        <v>8500155</v>
      </c>
    </row>
    <row r="11" spans="1:34" hidden="1" x14ac:dyDescent="0.2">
      <c r="A11" s="651" t="s">
        <v>3</v>
      </c>
      <c r="B11" s="10"/>
      <c r="C11" s="13">
        <v>2356557</v>
      </c>
      <c r="D11" s="13"/>
      <c r="E11" s="13"/>
      <c r="F11" s="13"/>
      <c r="G11" s="13">
        <v>1921578</v>
      </c>
      <c r="H11" s="13"/>
      <c r="I11" s="13"/>
      <c r="J11" s="13"/>
      <c r="K11" s="13">
        <v>1686450</v>
      </c>
      <c r="L11" s="13"/>
      <c r="M11" s="13"/>
      <c r="N11" s="13"/>
      <c r="O11" s="13">
        <v>1376605</v>
      </c>
      <c r="P11" s="13"/>
      <c r="Q11" s="13"/>
      <c r="R11" s="13"/>
      <c r="S11" s="13">
        <v>1197808</v>
      </c>
      <c r="T11" s="13"/>
      <c r="U11" s="13"/>
      <c r="V11" s="13"/>
      <c r="W11" s="13">
        <v>235006</v>
      </c>
      <c r="X11" s="13"/>
      <c r="Y11" s="13"/>
      <c r="Z11" s="13"/>
      <c r="AA11" s="10"/>
      <c r="AB11" s="10"/>
      <c r="AC11" s="10"/>
      <c r="AD11" s="10"/>
      <c r="AE11" s="14">
        <f t="shared" si="0"/>
        <v>8774004</v>
      </c>
      <c r="AF11" s="10"/>
      <c r="AG11" s="10"/>
      <c r="AH11" s="13">
        <f t="shared" si="1"/>
        <v>8774004</v>
      </c>
    </row>
    <row r="12" spans="1:34" hidden="1" x14ac:dyDescent="0.2">
      <c r="A12" s="651" t="s">
        <v>4</v>
      </c>
      <c r="B12" s="10"/>
      <c r="C12" s="13">
        <v>2446775</v>
      </c>
      <c r="D12" s="13"/>
      <c r="E12" s="13"/>
      <c r="F12" s="13"/>
      <c r="G12" s="13">
        <v>1993605</v>
      </c>
      <c r="H12" s="13"/>
      <c r="I12" s="13"/>
      <c r="J12" s="13"/>
      <c r="K12" s="13">
        <v>1739946</v>
      </c>
      <c r="L12" s="13"/>
      <c r="M12" s="13"/>
      <c r="N12" s="13"/>
      <c r="O12" s="13">
        <v>1416323</v>
      </c>
      <c r="P12" s="13"/>
      <c r="Q12" s="13"/>
      <c r="R12" s="13"/>
      <c r="S12" s="13">
        <v>1237990</v>
      </c>
      <c r="T12" s="13"/>
      <c r="U12" s="13"/>
      <c r="V12" s="13"/>
      <c r="W12" s="13">
        <v>241315</v>
      </c>
      <c r="X12" s="13"/>
      <c r="Y12" s="13"/>
      <c r="Z12" s="13"/>
      <c r="AA12" s="10"/>
      <c r="AB12" s="10"/>
      <c r="AC12" s="10"/>
      <c r="AD12" s="10"/>
      <c r="AE12" s="14">
        <f t="shared" si="0"/>
        <v>9075954</v>
      </c>
      <c r="AF12" s="10"/>
      <c r="AG12" s="10"/>
      <c r="AH12" s="13">
        <f t="shared" si="1"/>
        <v>9075954</v>
      </c>
    </row>
    <row r="13" spans="1:34" hidden="1" x14ac:dyDescent="0.2">
      <c r="A13" s="651" t="s">
        <v>5</v>
      </c>
      <c r="B13" s="10"/>
      <c r="C13" s="13">
        <v>2519264</v>
      </c>
      <c r="D13" s="13"/>
      <c r="E13" s="13"/>
      <c r="F13" s="13"/>
      <c r="G13" s="13">
        <v>2056598</v>
      </c>
      <c r="H13" s="13"/>
      <c r="I13" s="13"/>
      <c r="J13" s="13"/>
      <c r="K13" s="13">
        <v>1792877</v>
      </c>
      <c r="L13" s="13"/>
      <c r="M13" s="13"/>
      <c r="N13" s="13"/>
      <c r="O13" s="13">
        <v>1460962</v>
      </c>
      <c r="P13" s="13"/>
      <c r="Q13" s="13"/>
      <c r="R13" s="13"/>
      <c r="S13" s="13">
        <v>1273853</v>
      </c>
      <c r="T13" s="13"/>
      <c r="U13" s="13"/>
      <c r="V13" s="13"/>
      <c r="W13" s="13">
        <v>250611</v>
      </c>
      <c r="X13" s="13"/>
      <c r="Y13" s="13"/>
      <c r="Z13" s="13"/>
      <c r="AA13" s="10"/>
      <c r="AB13" s="10"/>
      <c r="AC13" s="10"/>
      <c r="AD13" s="10"/>
      <c r="AE13" s="14">
        <f t="shared" si="0"/>
        <v>9354165</v>
      </c>
      <c r="AF13" s="10"/>
      <c r="AG13" s="10"/>
      <c r="AH13" s="13">
        <f t="shared" si="1"/>
        <v>9354165</v>
      </c>
    </row>
    <row r="14" spans="1:34" hidden="1" x14ac:dyDescent="0.2">
      <c r="A14" s="651" t="s">
        <v>6</v>
      </c>
      <c r="B14" s="10"/>
      <c r="C14" s="13">
        <v>2590026</v>
      </c>
      <c r="D14" s="13"/>
      <c r="E14" s="13"/>
      <c r="F14" s="13"/>
      <c r="G14" s="13">
        <v>2120993</v>
      </c>
      <c r="H14" s="13"/>
      <c r="I14" s="13"/>
      <c r="J14" s="13"/>
      <c r="K14" s="13">
        <v>1839446</v>
      </c>
      <c r="L14" s="13"/>
      <c r="M14" s="13"/>
      <c r="N14" s="13"/>
      <c r="O14" s="13">
        <v>1511435</v>
      </c>
      <c r="P14" s="13"/>
      <c r="Q14" s="13"/>
      <c r="R14" s="13"/>
      <c r="S14" s="13">
        <v>1311188</v>
      </c>
      <c r="T14" s="13"/>
      <c r="U14" s="13"/>
      <c r="V14" s="13"/>
      <c r="W14" s="13">
        <v>258551</v>
      </c>
      <c r="X14" s="13"/>
      <c r="Y14" s="13"/>
      <c r="Z14" s="13"/>
      <c r="AA14" s="10"/>
      <c r="AB14" s="10"/>
      <c r="AC14" s="10"/>
      <c r="AD14" s="10"/>
      <c r="AE14" s="14">
        <f t="shared" si="0"/>
        <v>9631639</v>
      </c>
      <c r="AF14" s="10"/>
      <c r="AG14" s="10"/>
      <c r="AH14" s="13">
        <f t="shared" si="1"/>
        <v>9631639</v>
      </c>
    </row>
    <row r="15" spans="1:34" hidden="1" x14ac:dyDescent="0.2">
      <c r="A15" s="651" t="s">
        <v>7</v>
      </c>
      <c r="B15" s="10"/>
      <c r="C15" s="13">
        <v>2670957</v>
      </c>
      <c r="D15" s="13"/>
      <c r="E15" s="13"/>
      <c r="F15" s="13"/>
      <c r="G15" s="13">
        <v>2192011</v>
      </c>
      <c r="H15" s="13"/>
      <c r="I15" s="13"/>
      <c r="J15" s="13"/>
      <c r="K15" s="13">
        <v>1894284</v>
      </c>
      <c r="L15" s="13"/>
      <c r="M15" s="13"/>
      <c r="N15" s="13"/>
      <c r="O15" s="13">
        <v>1547420</v>
      </c>
      <c r="P15" s="13"/>
      <c r="Q15" s="13"/>
      <c r="R15" s="13"/>
      <c r="S15" s="13">
        <v>1348481</v>
      </c>
      <c r="T15" s="13"/>
      <c r="U15" s="13"/>
      <c r="V15" s="13"/>
      <c r="W15" s="13">
        <v>267407</v>
      </c>
      <c r="X15" s="13"/>
      <c r="Y15" s="13"/>
      <c r="Z15" s="13"/>
      <c r="AA15" s="10"/>
      <c r="AB15" s="10"/>
      <c r="AC15" s="10"/>
      <c r="AD15" s="10"/>
      <c r="AE15" s="14">
        <f t="shared" si="0"/>
        <v>9920560</v>
      </c>
      <c r="AF15" s="10"/>
      <c r="AG15" s="10"/>
      <c r="AH15" s="13">
        <f t="shared" si="1"/>
        <v>9920560</v>
      </c>
    </row>
    <row r="16" spans="1:34" hidden="1" x14ac:dyDescent="0.2">
      <c r="A16" s="651" t="s">
        <v>8</v>
      </c>
      <c r="B16" s="10"/>
      <c r="C16" s="13">
        <v>2759419</v>
      </c>
      <c r="D16" s="13"/>
      <c r="E16" s="13"/>
      <c r="F16" s="13"/>
      <c r="G16" s="13">
        <v>2268793</v>
      </c>
      <c r="H16" s="13"/>
      <c r="I16" s="13"/>
      <c r="J16" s="13"/>
      <c r="K16" s="13">
        <v>1954683</v>
      </c>
      <c r="L16" s="13"/>
      <c r="M16" s="13"/>
      <c r="N16" s="13"/>
      <c r="O16" s="13">
        <v>1592105</v>
      </c>
      <c r="P16" s="13"/>
      <c r="Q16" s="13"/>
      <c r="R16" s="13"/>
      <c r="S16" s="13">
        <v>1390947</v>
      </c>
      <c r="T16" s="13"/>
      <c r="U16" s="13"/>
      <c r="V16" s="13"/>
      <c r="W16" s="13">
        <v>275953</v>
      </c>
      <c r="X16" s="13"/>
      <c r="Y16" s="13"/>
      <c r="Z16" s="13"/>
      <c r="AA16" s="10"/>
      <c r="AB16" s="10"/>
      <c r="AC16" s="10"/>
      <c r="AD16" s="10"/>
      <c r="AE16" s="14">
        <f t="shared" si="0"/>
        <v>10241900</v>
      </c>
      <c r="AF16" s="10"/>
      <c r="AG16" s="10"/>
      <c r="AH16" s="13">
        <f t="shared" si="1"/>
        <v>10241900</v>
      </c>
    </row>
    <row r="17" spans="1:34" hidden="1" x14ac:dyDescent="0.2">
      <c r="A17" s="651" t="s">
        <v>9</v>
      </c>
      <c r="B17" s="10"/>
      <c r="C17" s="13">
        <v>2833222</v>
      </c>
      <c r="D17" s="13"/>
      <c r="E17" s="13"/>
      <c r="F17" s="13"/>
      <c r="G17" s="13">
        <v>2329430</v>
      </c>
      <c r="H17" s="13"/>
      <c r="I17" s="13"/>
      <c r="J17" s="13"/>
      <c r="K17" s="13">
        <v>2031728</v>
      </c>
      <c r="L17" s="13"/>
      <c r="M17" s="13"/>
      <c r="N17" s="13"/>
      <c r="O17" s="13">
        <v>1628244</v>
      </c>
      <c r="P17" s="13"/>
      <c r="Q17" s="13"/>
      <c r="R17" s="13"/>
      <c r="S17" s="13">
        <v>1423920</v>
      </c>
      <c r="T17" s="13"/>
      <c r="U17" s="13"/>
      <c r="V17" s="13"/>
      <c r="W17" s="13">
        <v>285471</v>
      </c>
      <c r="X17" s="13"/>
      <c r="Y17" s="13"/>
      <c r="Z17" s="13"/>
      <c r="AA17" s="10"/>
      <c r="AB17" s="10"/>
      <c r="AC17" s="10"/>
      <c r="AD17" s="10"/>
      <c r="AE17" s="14">
        <f t="shared" si="0"/>
        <v>10532015</v>
      </c>
      <c r="AF17" s="10"/>
      <c r="AG17" s="10"/>
      <c r="AH17" s="13">
        <f t="shared" si="1"/>
        <v>10532015</v>
      </c>
    </row>
    <row r="18" spans="1:34" hidden="1" x14ac:dyDescent="0.2">
      <c r="A18" s="651" t="s">
        <v>10</v>
      </c>
      <c r="B18" s="10"/>
      <c r="C18" s="13">
        <v>2920676</v>
      </c>
      <c r="D18" s="13"/>
      <c r="E18" s="13"/>
      <c r="F18" s="13"/>
      <c r="G18" s="13">
        <v>2381878</v>
      </c>
      <c r="H18" s="13"/>
      <c r="I18" s="13"/>
      <c r="J18" s="13"/>
      <c r="K18" s="13">
        <v>2055461</v>
      </c>
      <c r="L18" s="13"/>
      <c r="M18" s="13"/>
      <c r="N18" s="13"/>
      <c r="O18" s="13">
        <v>1674560</v>
      </c>
      <c r="P18" s="13"/>
      <c r="Q18" s="13"/>
      <c r="R18" s="13"/>
      <c r="S18" s="13">
        <v>1462313</v>
      </c>
      <c r="T18" s="13"/>
      <c r="U18" s="13"/>
      <c r="V18" s="13"/>
      <c r="W18" s="13">
        <v>293548</v>
      </c>
      <c r="X18" s="13"/>
      <c r="Y18" s="13"/>
      <c r="Z18" s="13"/>
      <c r="AA18" s="10"/>
      <c r="AB18" s="10"/>
      <c r="AC18" s="10"/>
      <c r="AD18" s="10"/>
      <c r="AE18" s="14">
        <f t="shared" si="0"/>
        <v>10788436</v>
      </c>
      <c r="AF18" s="10"/>
      <c r="AG18" s="10"/>
      <c r="AH18" s="13">
        <f t="shared" si="1"/>
        <v>10788436</v>
      </c>
    </row>
    <row r="19" spans="1:34" hidden="1" x14ac:dyDescent="0.2">
      <c r="A19" s="651" t="s">
        <v>11</v>
      </c>
      <c r="B19" s="10"/>
      <c r="C19" s="13">
        <v>3002423</v>
      </c>
      <c r="D19" s="13"/>
      <c r="E19" s="13"/>
      <c r="F19" s="13"/>
      <c r="G19" s="13">
        <v>2459416</v>
      </c>
      <c r="H19" s="13"/>
      <c r="I19" s="13"/>
      <c r="J19" s="13"/>
      <c r="K19" s="13">
        <v>2102399</v>
      </c>
      <c r="L19" s="13"/>
      <c r="M19" s="13"/>
      <c r="N19" s="13"/>
      <c r="O19" s="13">
        <v>1716845</v>
      </c>
      <c r="P19" s="13"/>
      <c r="Q19" s="13"/>
      <c r="R19" s="13"/>
      <c r="S19" s="13">
        <v>1496861</v>
      </c>
      <c r="T19" s="13"/>
      <c r="U19" s="13"/>
      <c r="V19" s="13"/>
      <c r="W19" s="13">
        <v>301787</v>
      </c>
      <c r="X19" s="13"/>
      <c r="Y19" s="13"/>
      <c r="Z19" s="13"/>
      <c r="AA19" s="10"/>
      <c r="AB19" s="10"/>
      <c r="AC19" s="10"/>
      <c r="AD19" s="10"/>
      <c r="AE19" s="14">
        <f t="shared" si="0"/>
        <v>11079731</v>
      </c>
      <c r="AF19" s="10"/>
      <c r="AG19" s="10"/>
      <c r="AH19" s="13">
        <f t="shared" si="1"/>
        <v>11079731</v>
      </c>
    </row>
    <row r="20" spans="1:34" hidden="1" x14ac:dyDescent="0.2">
      <c r="A20" s="651" t="s">
        <v>12</v>
      </c>
      <c r="B20" s="10"/>
      <c r="C20" s="13">
        <v>3063229.06907285</v>
      </c>
      <c r="D20" s="13"/>
      <c r="E20" s="13"/>
      <c r="F20" s="13"/>
      <c r="G20" s="13">
        <v>2528742.0544055104</v>
      </c>
      <c r="H20" s="13"/>
      <c r="I20" s="13"/>
      <c r="J20" s="13"/>
      <c r="K20" s="13">
        <v>2154330.1773287095</v>
      </c>
      <c r="L20" s="13"/>
      <c r="M20" s="13"/>
      <c r="N20" s="13"/>
      <c r="O20" s="13">
        <v>1760469.3105657501</v>
      </c>
      <c r="P20" s="13"/>
      <c r="Q20" s="13"/>
      <c r="R20" s="13"/>
      <c r="S20" s="13">
        <v>1536573.4126059199</v>
      </c>
      <c r="T20" s="13"/>
      <c r="U20" s="13"/>
      <c r="V20" s="13"/>
      <c r="W20" s="13">
        <v>310300.22239347</v>
      </c>
      <c r="X20" s="13"/>
      <c r="Y20" s="13"/>
      <c r="Z20" s="13"/>
      <c r="AA20" s="10"/>
      <c r="AB20" s="10"/>
      <c r="AC20" s="10"/>
      <c r="AD20" s="10"/>
      <c r="AE20" s="14">
        <f t="shared" si="0"/>
        <v>11353644.24637221</v>
      </c>
      <c r="AF20" s="10"/>
      <c r="AG20" s="10"/>
      <c r="AH20" s="13">
        <f t="shared" si="1"/>
        <v>11353644.24637221</v>
      </c>
    </row>
    <row r="21" spans="1:34" hidden="1" x14ac:dyDescent="0.2">
      <c r="A21" s="651" t="s">
        <v>13</v>
      </c>
      <c r="B21" s="10"/>
      <c r="C21" s="13">
        <v>3121566.7300162697</v>
      </c>
      <c r="D21" s="13"/>
      <c r="E21" s="13"/>
      <c r="F21" s="13"/>
      <c r="G21" s="13">
        <v>2595089.1355212308</v>
      </c>
      <c r="H21" s="13"/>
      <c r="I21" s="13"/>
      <c r="J21" s="13"/>
      <c r="K21" s="13">
        <v>2198814.7706399895</v>
      </c>
      <c r="L21" s="13"/>
      <c r="M21" s="13"/>
      <c r="N21" s="13"/>
      <c r="O21" s="13">
        <v>1804405.3242105001</v>
      </c>
      <c r="P21" s="13"/>
      <c r="Q21" s="13"/>
      <c r="R21" s="13"/>
      <c r="S21" s="13">
        <v>1574122.9164673097</v>
      </c>
      <c r="T21" s="13"/>
      <c r="U21" s="13"/>
      <c r="V21" s="13"/>
      <c r="W21" s="13">
        <v>318297.55796011997</v>
      </c>
      <c r="X21" s="13"/>
      <c r="Y21" s="13"/>
      <c r="Z21" s="13"/>
      <c r="AA21" s="10"/>
      <c r="AB21" s="10"/>
      <c r="AC21" s="10"/>
      <c r="AD21" s="10"/>
      <c r="AE21" s="14">
        <f t="shared" si="0"/>
        <v>11612296.434815418</v>
      </c>
      <c r="AF21" s="10"/>
      <c r="AG21" s="10"/>
      <c r="AH21" s="13">
        <f t="shared" si="1"/>
        <v>11612296.434815418</v>
      </c>
    </row>
    <row r="22" spans="1:34" hidden="1" x14ac:dyDescent="0.2">
      <c r="A22" s="651" t="s">
        <v>14</v>
      </c>
      <c r="B22" s="10"/>
      <c r="C22" s="13">
        <v>3222216.7300162697</v>
      </c>
      <c r="D22" s="13"/>
      <c r="E22" s="13"/>
      <c r="F22" s="13"/>
      <c r="G22" s="13">
        <v>2686270.1355212308</v>
      </c>
      <c r="H22" s="13"/>
      <c r="I22" s="13"/>
      <c r="J22" s="13"/>
      <c r="K22" s="13">
        <v>2256787.7706399895</v>
      </c>
      <c r="L22" s="13"/>
      <c r="M22" s="13"/>
      <c r="N22" s="13"/>
      <c r="O22" s="13">
        <v>1841545.3242105001</v>
      </c>
      <c r="P22" s="13"/>
      <c r="Q22" s="13"/>
      <c r="R22" s="13"/>
      <c r="S22" s="13">
        <v>1611861.9164673097</v>
      </c>
      <c r="T22" s="13"/>
      <c r="U22" s="13"/>
      <c r="V22" s="13"/>
      <c r="W22" s="13">
        <v>325020.55796011997</v>
      </c>
      <c r="X22" s="13"/>
      <c r="Y22" s="13"/>
      <c r="Z22" s="13"/>
      <c r="AA22" s="10"/>
      <c r="AB22" s="10"/>
      <c r="AC22" s="10"/>
      <c r="AD22" s="10"/>
      <c r="AE22" s="14">
        <f t="shared" si="0"/>
        <v>11943702.434815418</v>
      </c>
      <c r="AF22" s="10"/>
      <c r="AG22" s="10"/>
      <c r="AH22" s="13">
        <f t="shared" si="1"/>
        <v>11943702.434815418</v>
      </c>
    </row>
    <row r="23" spans="1:34" hidden="1" x14ac:dyDescent="0.2">
      <c r="A23" s="651" t="s">
        <v>15</v>
      </c>
      <c r="B23" s="10"/>
      <c r="C23" s="13">
        <v>3310335.6918204003</v>
      </c>
      <c r="D23" s="13"/>
      <c r="E23" s="13"/>
      <c r="F23" s="13"/>
      <c r="G23" s="13">
        <v>2732240.5768201207</v>
      </c>
      <c r="H23" s="13"/>
      <c r="I23" s="13"/>
      <c r="J23" s="13"/>
      <c r="K23" s="13">
        <v>2295574.3523134096</v>
      </c>
      <c r="L23" s="13"/>
      <c r="M23" s="13"/>
      <c r="N23" s="13"/>
      <c r="O23" s="13">
        <v>1887476.5238927801</v>
      </c>
      <c r="P23" s="13"/>
      <c r="Q23" s="13"/>
      <c r="R23" s="13"/>
      <c r="S23" s="13">
        <v>1634096.9929962996</v>
      </c>
      <c r="T23" s="13"/>
      <c r="U23" s="13"/>
      <c r="V23" s="13"/>
      <c r="W23" s="13">
        <v>333429.97428763995</v>
      </c>
      <c r="X23" s="13"/>
      <c r="Y23" s="13"/>
      <c r="Z23" s="13"/>
      <c r="AA23" s="10"/>
      <c r="AB23" s="10"/>
      <c r="AC23" s="10"/>
      <c r="AD23" s="10"/>
      <c r="AE23" s="14">
        <f t="shared" si="0"/>
        <v>12193154.112130651</v>
      </c>
      <c r="AF23" s="10"/>
      <c r="AG23" s="10"/>
      <c r="AH23" s="13">
        <f t="shared" si="1"/>
        <v>12193154.112130651</v>
      </c>
    </row>
    <row r="24" spans="1:34" hidden="1" x14ac:dyDescent="0.2">
      <c r="A24" s="651" t="s">
        <v>16</v>
      </c>
      <c r="B24" s="10"/>
      <c r="C24" s="13">
        <v>3402634.77066882</v>
      </c>
      <c r="D24" s="13"/>
      <c r="E24" s="13"/>
      <c r="F24" s="13"/>
      <c r="G24" s="13">
        <v>2804722.021303501</v>
      </c>
      <c r="H24" s="13"/>
      <c r="I24" s="13"/>
      <c r="J24" s="13"/>
      <c r="K24" s="13">
        <v>2358243.0874590501</v>
      </c>
      <c r="L24" s="13"/>
      <c r="M24" s="13"/>
      <c r="N24" s="13"/>
      <c r="O24" s="13">
        <v>1936755.8136313199</v>
      </c>
      <c r="P24" s="13"/>
      <c r="Q24" s="13"/>
      <c r="R24" s="13"/>
      <c r="S24" s="13">
        <v>1671041.2070665997</v>
      </c>
      <c r="T24" s="13"/>
      <c r="U24" s="13"/>
      <c r="V24" s="13"/>
      <c r="W24" s="13">
        <v>347138.98874772002</v>
      </c>
      <c r="X24" s="13"/>
      <c r="Y24" s="13"/>
      <c r="Z24" s="13"/>
      <c r="AA24" s="10"/>
      <c r="AB24" s="10"/>
      <c r="AC24" s="10"/>
      <c r="AD24" s="10"/>
      <c r="AE24" s="14">
        <f t="shared" si="0"/>
        <v>12520535.88887701</v>
      </c>
      <c r="AF24" s="10"/>
      <c r="AG24" s="10"/>
      <c r="AH24" s="13">
        <f t="shared" si="1"/>
        <v>12520535.88887701</v>
      </c>
    </row>
    <row r="25" spans="1:34" hidden="1" x14ac:dyDescent="0.2">
      <c r="A25" s="651" t="s">
        <v>17</v>
      </c>
      <c r="B25" s="10"/>
      <c r="C25" s="13">
        <v>3545929.4960611598</v>
      </c>
      <c r="D25" s="13"/>
      <c r="E25" s="13"/>
      <c r="F25" s="13"/>
      <c r="G25" s="13">
        <v>2902441.8750603008</v>
      </c>
      <c r="H25" s="13"/>
      <c r="I25" s="13"/>
      <c r="J25" s="13"/>
      <c r="K25" s="13">
        <v>2416932.4348685807</v>
      </c>
      <c r="L25" s="13"/>
      <c r="M25" s="13"/>
      <c r="N25" s="13"/>
      <c r="O25" s="13">
        <v>2002070.20566917</v>
      </c>
      <c r="P25" s="13"/>
      <c r="Q25" s="13"/>
      <c r="R25" s="13"/>
      <c r="S25" s="13">
        <v>1718696.3870048698</v>
      </c>
      <c r="T25" s="13"/>
      <c r="U25" s="13"/>
      <c r="V25" s="13"/>
      <c r="W25" s="13">
        <v>360553.95517333999</v>
      </c>
      <c r="X25" s="13"/>
      <c r="Y25" s="13"/>
      <c r="Z25" s="13"/>
      <c r="AA25" s="10"/>
      <c r="AB25" s="10"/>
      <c r="AC25" s="10"/>
      <c r="AD25" s="10"/>
      <c r="AE25" s="14">
        <f t="shared" si="0"/>
        <v>12946624.353837419</v>
      </c>
      <c r="AF25" s="10"/>
      <c r="AG25" s="10"/>
      <c r="AH25" s="13">
        <f t="shared" si="1"/>
        <v>12946624.353837419</v>
      </c>
    </row>
    <row r="26" spans="1:34" hidden="1" x14ac:dyDescent="0.2">
      <c r="A26" s="651" t="s">
        <v>18</v>
      </c>
      <c r="B26" s="10"/>
      <c r="C26" s="13">
        <v>3722606.3440494197</v>
      </c>
      <c r="D26" s="13"/>
      <c r="E26" s="13"/>
      <c r="F26" s="13"/>
      <c r="G26" s="13">
        <v>3021406.9870241713</v>
      </c>
      <c r="H26" s="13"/>
      <c r="I26" s="13"/>
      <c r="J26" s="13"/>
      <c r="K26" s="13">
        <v>2495005.4994745306</v>
      </c>
      <c r="L26" s="13"/>
      <c r="M26" s="13"/>
      <c r="N26" s="13"/>
      <c r="O26" s="13">
        <v>2064456.3116572602</v>
      </c>
      <c r="P26" s="13"/>
      <c r="Q26" s="13"/>
      <c r="R26" s="13"/>
      <c r="S26" s="13">
        <v>1777132.7408127498</v>
      </c>
      <c r="T26" s="13"/>
      <c r="U26" s="13"/>
      <c r="V26" s="13"/>
      <c r="W26" s="13">
        <v>378108.51458531996</v>
      </c>
      <c r="X26" s="13"/>
      <c r="Y26" s="13"/>
      <c r="Z26" s="13"/>
      <c r="AA26" s="10"/>
      <c r="AB26" s="10"/>
      <c r="AC26" s="10"/>
      <c r="AD26" s="10"/>
      <c r="AE26" s="14">
        <f t="shared" si="0"/>
        <v>13458716.397603454</v>
      </c>
      <c r="AF26" s="10"/>
      <c r="AG26" s="10"/>
      <c r="AH26" s="13">
        <f t="shared" si="1"/>
        <v>13458716.397603454</v>
      </c>
    </row>
    <row r="27" spans="1:34" hidden="1" x14ac:dyDescent="0.2">
      <c r="A27" s="651" t="s">
        <v>19</v>
      </c>
      <c r="B27" s="10"/>
      <c r="C27" s="13">
        <v>3805790.2855409202</v>
      </c>
      <c r="D27" s="13"/>
      <c r="E27" s="13"/>
      <c r="F27" s="13"/>
      <c r="G27" s="13">
        <v>3124654.4221614921</v>
      </c>
      <c r="H27" s="13"/>
      <c r="I27" s="13"/>
      <c r="J27" s="13"/>
      <c r="K27" s="13">
        <v>2600275.2304993188</v>
      </c>
      <c r="L27" s="13"/>
      <c r="M27" s="13"/>
      <c r="N27" s="13"/>
      <c r="O27" s="13">
        <v>2147591.2195218103</v>
      </c>
      <c r="P27" s="13"/>
      <c r="Q27" s="13"/>
      <c r="R27" s="13"/>
      <c r="S27" s="13">
        <v>1845806.1978831196</v>
      </c>
      <c r="T27" s="13"/>
      <c r="U27" s="13"/>
      <c r="V27" s="13"/>
      <c r="W27" s="13">
        <v>390604.17098631</v>
      </c>
      <c r="X27" s="13"/>
      <c r="Y27" s="13"/>
      <c r="Z27" s="13"/>
      <c r="AA27" s="10"/>
      <c r="AB27" s="10"/>
      <c r="AC27" s="10"/>
      <c r="AD27" s="10"/>
      <c r="AE27" s="14">
        <f t="shared" si="0"/>
        <v>13914721.526592972</v>
      </c>
      <c r="AF27" s="10"/>
      <c r="AG27" s="10"/>
      <c r="AH27" s="13">
        <f t="shared" si="1"/>
        <v>13914721.526592972</v>
      </c>
    </row>
    <row r="28" spans="1:34" hidden="1" x14ac:dyDescent="0.2">
      <c r="A28" s="651" t="s">
        <v>20</v>
      </c>
      <c r="B28" s="10"/>
      <c r="C28" s="13">
        <v>3874842.3886105502</v>
      </c>
      <c r="D28" s="13"/>
      <c r="E28" s="13"/>
      <c r="F28" s="13"/>
      <c r="G28" s="13">
        <v>3174340.953560432</v>
      </c>
      <c r="H28" s="13"/>
      <c r="I28" s="13"/>
      <c r="J28" s="13"/>
      <c r="K28" s="13">
        <v>2648341.2256671893</v>
      </c>
      <c r="L28" s="13"/>
      <c r="M28" s="13"/>
      <c r="N28" s="13"/>
      <c r="O28" s="13">
        <v>2204532.4935973207</v>
      </c>
      <c r="P28" s="13"/>
      <c r="Q28" s="13"/>
      <c r="R28" s="13"/>
      <c r="S28" s="13">
        <v>1866150.8373098697</v>
      </c>
      <c r="T28" s="13"/>
      <c r="U28" s="13"/>
      <c r="V28" s="13"/>
      <c r="W28" s="13">
        <v>403132.56742739998</v>
      </c>
      <c r="X28" s="13"/>
      <c r="Y28" s="13"/>
      <c r="Z28" s="13"/>
      <c r="AA28" s="10"/>
      <c r="AB28" s="10"/>
      <c r="AC28" s="10"/>
      <c r="AD28" s="10"/>
      <c r="AE28" s="14">
        <f t="shared" si="0"/>
        <v>14171340.466172762</v>
      </c>
      <c r="AF28" s="10"/>
      <c r="AG28" s="10"/>
      <c r="AH28" s="13">
        <f t="shared" si="1"/>
        <v>14171340.466172762</v>
      </c>
    </row>
    <row r="29" spans="1:34" hidden="1" x14ac:dyDescent="0.2">
      <c r="A29" s="651" t="s">
        <v>21</v>
      </c>
      <c r="B29" s="10"/>
      <c r="C29" s="13">
        <v>3964216.8459094702</v>
      </c>
      <c r="D29" s="13"/>
      <c r="E29" s="13"/>
      <c r="F29" s="13"/>
      <c r="G29" s="13">
        <v>3264072.1624794323</v>
      </c>
      <c r="H29" s="13"/>
      <c r="I29" s="13"/>
      <c r="J29" s="13"/>
      <c r="K29" s="13">
        <v>2712136.8690349991</v>
      </c>
      <c r="L29" s="13"/>
      <c r="M29" s="13"/>
      <c r="N29" s="13"/>
      <c r="O29" s="13">
        <v>2253684.8541002213</v>
      </c>
      <c r="P29" s="13"/>
      <c r="Q29" s="13"/>
      <c r="R29" s="13"/>
      <c r="S29" s="13">
        <v>1900554.7579796496</v>
      </c>
      <c r="T29" s="13"/>
      <c r="U29" s="13"/>
      <c r="V29" s="13"/>
      <c r="W29" s="13">
        <v>414640.55171468994</v>
      </c>
      <c r="X29" s="13"/>
      <c r="Y29" s="13"/>
      <c r="Z29" s="13"/>
      <c r="AA29" s="10"/>
      <c r="AB29" s="10"/>
      <c r="AC29" s="10"/>
      <c r="AD29" s="10"/>
      <c r="AE29" s="14">
        <f t="shared" si="0"/>
        <v>14509306.041218463</v>
      </c>
      <c r="AF29" s="10"/>
      <c r="AG29" s="10"/>
      <c r="AH29" s="13">
        <f t="shared" si="1"/>
        <v>14509306.041218463</v>
      </c>
    </row>
    <row r="30" spans="1:34" hidden="1" x14ac:dyDescent="0.2">
      <c r="A30" s="651" t="s">
        <v>22</v>
      </c>
      <c r="B30" s="10"/>
      <c r="C30" s="13">
        <v>4015010.1039134706</v>
      </c>
      <c r="D30" s="13"/>
      <c r="E30" s="13"/>
      <c r="F30" s="13"/>
      <c r="G30" s="13">
        <v>3343543.9308764525</v>
      </c>
      <c r="H30" s="13"/>
      <c r="I30" s="13"/>
      <c r="J30" s="13"/>
      <c r="K30" s="13">
        <v>2761072.8645792087</v>
      </c>
      <c r="L30" s="13"/>
      <c r="M30" s="13"/>
      <c r="N30" s="13"/>
      <c r="O30" s="13">
        <v>2295027.805932581</v>
      </c>
      <c r="P30" s="13"/>
      <c r="Q30" s="13"/>
      <c r="R30" s="13"/>
      <c r="S30" s="13">
        <v>1943399.1099934496</v>
      </c>
      <c r="T30" s="13"/>
      <c r="U30" s="13"/>
      <c r="V30" s="13"/>
      <c r="W30" s="13">
        <v>428972.23930184997</v>
      </c>
      <c r="X30" s="13"/>
      <c r="Y30" s="13"/>
      <c r="Z30" s="13"/>
      <c r="AA30" s="10"/>
      <c r="AB30" s="10"/>
      <c r="AC30" s="10"/>
      <c r="AD30" s="10"/>
      <c r="AE30" s="14">
        <f t="shared" si="0"/>
        <v>14787026.054597013</v>
      </c>
      <c r="AF30" s="10"/>
      <c r="AG30" s="10"/>
      <c r="AH30" s="13">
        <f t="shared" si="1"/>
        <v>14787026.054597013</v>
      </c>
    </row>
    <row r="31" spans="1:34" hidden="1" x14ac:dyDescent="0.2">
      <c r="A31" s="651" t="s">
        <v>23</v>
      </c>
      <c r="B31" s="10"/>
      <c r="C31" s="13">
        <v>4091290.0054268502</v>
      </c>
      <c r="D31" s="13"/>
      <c r="E31" s="13"/>
      <c r="F31" s="13"/>
      <c r="G31" s="13">
        <v>3464516.9266172624</v>
      </c>
      <c r="H31" s="13"/>
      <c r="I31" s="13"/>
      <c r="J31" s="13"/>
      <c r="K31" s="13">
        <v>2831512.7704087691</v>
      </c>
      <c r="L31" s="13"/>
      <c r="M31" s="13"/>
      <c r="N31" s="13"/>
      <c r="O31" s="13">
        <v>2345462.9185854406</v>
      </c>
      <c r="P31" s="13"/>
      <c r="Q31" s="13"/>
      <c r="R31" s="13"/>
      <c r="S31" s="13">
        <v>2002901.4671351602</v>
      </c>
      <c r="T31" s="13"/>
      <c r="U31" s="13"/>
      <c r="V31" s="13"/>
      <c r="W31" s="13">
        <v>444443.02185695997</v>
      </c>
      <c r="X31" s="13"/>
      <c r="Y31" s="13"/>
      <c r="Z31" s="13"/>
      <c r="AA31" s="10"/>
      <c r="AB31" s="10"/>
      <c r="AC31" s="10"/>
      <c r="AD31" s="10"/>
      <c r="AE31" s="14">
        <f t="shared" si="0"/>
        <v>15180127.110030442</v>
      </c>
      <c r="AF31" s="10"/>
      <c r="AG31" s="10"/>
      <c r="AH31" s="13">
        <f t="shared" si="1"/>
        <v>15180127.110030442</v>
      </c>
    </row>
    <row r="32" spans="1:34" hidden="1" x14ac:dyDescent="0.2">
      <c r="A32" s="651" t="s">
        <v>24</v>
      </c>
      <c r="B32" s="10"/>
      <c r="C32" s="13">
        <v>4239088.4176425589</v>
      </c>
      <c r="D32" s="13"/>
      <c r="E32" s="13"/>
      <c r="F32" s="13"/>
      <c r="G32" s="13">
        <v>3588634.7124706223</v>
      </c>
      <c r="H32" s="13"/>
      <c r="I32" s="13"/>
      <c r="J32" s="13"/>
      <c r="K32" s="13">
        <v>2927537.3032730091</v>
      </c>
      <c r="L32" s="13"/>
      <c r="M32" s="13"/>
      <c r="N32" s="13"/>
      <c r="O32" s="13">
        <v>2427974.5860771304</v>
      </c>
      <c r="P32" s="13"/>
      <c r="Q32" s="13"/>
      <c r="R32" s="13"/>
      <c r="S32" s="13">
        <v>2061231.9990471203</v>
      </c>
      <c r="T32" s="13"/>
      <c r="U32" s="13"/>
      <c r="V32" s="13"/>
      <c r="W32" s="13">
        <v>460209.05465337</v>
      </c>
      <c r="X32" s="13"/>
      <c r="Y32" s="13"/>
      <c r="Z32" s="13"/>
      <c r="AA32" s="10" t="s">
        <v>317</v>
      </c>
      <c r="AB32" s="10"/>
      <c r="AC32" s="10"/>
      <c r="AD32" s="10"/>
      <c r="AE32" s="14">
        <f t="shared" si="0"/>
        <v>15704676.073163811</v>
      </c>
      <c r="AF32" s="10"/>
      <c r="AG32" s="10"/>
      <c r="AH32" s="13">
        <f t="shared" si="1"/>
        <v>15704676.073163811</v>
      </c>
    </row>
    <row r="33" spans="1:34" hidden="1" x14ac:dyDescent="0.2">
      <c r="A33" s="651" t="s">
        <v>25</v>
      </c>
      <c r="B33" s="10"/>
      <c r="C33" s="13">
        <v>4351736.446237958</v>
      </c>
      <c r="D33" s="13"/>
      <c r="E33" s="13"/>
      <c r="F33" s="13"/>
      <c r="G33" s="13">
        <v>3664179.1914295619</v>
      </c>
      <c r="H33" s="13"/>
      <c r="I33" s="13"/>
      <c r="J33" s="13"/>
      <c r="K33" s="13">
        <v>2984456.6263640993</v>
      </c>
      <c r="L33" s="13"/>
      <c r="M33" s="13"/>
      <c r="N33" s="13"/>
      <c r="O33" s="13">
        <v>2478315.0995238004</v>
      </c>
      <c r="P33" s="13"/>
      <c r="Q33" s="13"/>
      <c r="R33" s="13"/>
      <c r="S33" s="13">
        <v>2100437.9725706908</v>
      </c>
      <c r="T33" s="13"/>
      <c r="U33" s="13"/>
      <c r="V33" s="13"/>
      <c r="W33" s="13">
        <v>468266.09186697</v>
      </c>
      <c r="X33" s="13"/>
      <c r="Y33" s="13"/>
      <c r="Z33" s="13"/>
      <c r="AA33" s="13">
        <v>0</v>
      </c>
      <c r="AB33" s="10"/>
      <c r="AC33" s="10"/>
      <c r="AD33" s="10"/>
      <c r="AE33" s="14">
        <f>SUM(C33:AB33)</f>
        <v>16047391.427993082</v>
      </c>
      <c r="AF33" s="10"/>
      <c r="AG33" s="10"/>
      <c r="AH33" s="13">
        <f t="shared" si="1"/>
        <v>16047391.427993082</v>
      </c>
    </row>
    <row r="34" spans="1:34" hidden="1" x14ac:dyDescent="0.2">
      <c r="A34" s="651" t="s">
        <v>26</v>
      </c>
      <c r="B34" s="10"/>
      <c r="C34" s="13">
        <v>4457983.6195988385</v>
      </c>
      <c r="D34" s="13"/>
      <c r="E34" s="13"/>
      <c r="F34" s="13"/>
      <c r="G34" s="13">
        <v>3761902.9578218115</v>
      </c>
      <c r="H34" s="13"/>
      <c r="I34" s="13"/>
      <c r="J34" s="13"/>
      <c r="K34" s="13">
        <v>3055410.0945012388</v>
      </c>
      <c r="L34" s="13"/>
      <c r="M34" s="13"/>
      <c r="N34" s="13"/>
      <c r="O34" s="13">
        <v>2532231.4181837901</v>
      </c>
      <c r="P34" s="13"/>
      <c r="Q34" s="13"/>
      <c r="R34" s="13"/>
      <c r="S34" s="13">
        <v>2153017.4528942108</v>
      </c>
      <c r="T34" s="13"/>
      <c r="U34" s="13"/>
      <c r="V34" s="13"/>
      <c r="W34" s="13">
        <v>478861.37579154002</v>
      </c>
      <c r="X34" s="13"/>
      <c r="Y34" s="13"/>
      <c r="Z34" s="13"/>
      <c r="AA34" s="13">
        <v>0</v>
      </c>
      <c r="AB34" s="10"/>
      <c r="AC34" s="10"/>
      <c r="AD34" s="10"/>
      <c r="AE34" s="14">
        <f>SUM(C34:AB34)</f>
        <v>16439406.91879143</v>
      </c>
      <c r="AF34" s="10"/>
      <c r="AG34" s="10"/>
      <c r="AH34" s="13">
        <f t="shared" si="1"/>
        <v>16439406.91879143</v>
      </c>
    </row>
    <row r="35" spans="1:34" hidden="1" x14ac:dyDescent="0.2">
      <c r="A35" s="651" t="s">
        <v>27</v>
      </c>
      <c r="B35" s="10"/>
      <c r="C35" s="13">
        <v>4560091.0448666178</v>
      </c>
      <c r="D35" s="13"/>
      <c r="E35" s="13"/>
      <c r="F35" s="13"/>
      <c r="G35" s="13">
        <v>3831415.3647598112</v>
      </c>
      <c r="H35" s="13"/>
      <c r="I35" s="13"/>
      <c r="J35" s="13"/>
      <c r="K35" s="13">
        <v>3114173.4735445185</v>
      </c>
      <c r="L35" s="13"/>
      <c r="M35" s="13"/>
      <c r="N35" s="13"/>
      <c r="O35" s="13">
        <v>2577784.5950899501</v>
      </c>
      <c r="P35" s="13"/>
      <c r="Q35" s="13"/>
      <c r="R35" s="13"/>
      <c r="S35" s="13">
        <v>2167827.9469453702</v>
      </c>
      <c r="T35" s="13"/>
      <c r="U35" s="13"/>
      <c r="V35" s="13"/>
      <c r="W35" s="13">
        <v>490299.86020303995</v>
      </c>
      <c r="X35" s="13"/>
      <c r="Y35" s="13"/>
      <c r="Z35" s="13"/>
      <c r="AA35" s="13">
        <v>0</v>
      </c>
      <c r="AB35" s="10"/>
      <c r="AC35" s="10"/>
      <c r="AD35" s="10"/>
      <c r="AE35" s="14">
        <f>SUM(C35:AB35)</f>
        <v>16741592.285409307</v>
      </c>
      <c r="AF35" s="10"/>
      <c r="AG35" s="10"/>
      <c r="AH35" s="13">
        <f t="shared" si="1"/>
        <v>16741592.285409307</v>
      </c>
    </row>
    <row r="36" spans="1:34" hidden="1" x14ac:dyDescent="0.2">
      <c r="A36" s="651" t="s">
        <v>28</v>
      </c>
      <c r="B36" s="10"/>
      <c r="C36" s="13">
        <v>4660130.8643887071</v>
      </c>
      <c r="D36" s="13"/>
      <c r="E36" s="13"/>
      <c r="F36" s="13"/>
      <c r="G36" s="13">
        <v>3930250.9363255622</v>
      </c>
      <c r="H36" s="13"/>
      <c r="I36" s="13"/>
      <c r="J36" s="13"/>
      <c r="K36" s="13">
        <v>3171290.6798938587</v>
      </c>
      <c r="L36" s="13"/>
      <c r="M36" s="13"/>
      <c r="N36" s="13"/>
      <c r="O36" s="13">
        <v>2623907.6561641898</v>
      </c>
      <c r="P36" s="13"/>
      <c r="Q36" s="13"/>
      <c r="R36" s="13"/>
      <c r="S36" s="13">
        <v>2208752.7501539504</v>
      </c>
      <c r="T36" s="13"/>
      <c r="U36" s="13"/>
      <c r="V36" s="13"/>
      <c r="W36" s="13">
        <v>507446.42537892994</v>
      </c>
      <c r="X36" s="13"/>
      <c r="Y36" s="13"/>
      <c r="Z36" s="13"/>
      <c r="AA36" s="13">
        <v>0</v>
      </c>
      <c r="AB36" s="10"/>
      <c r="AC36" s="10"/>
      <c r="AD36" s="10"/>
      <c r="AE36" s="14">
        <f t="shared" ref="AE36:AE44" si="2">SUM(C36:AA36)</f>
        <v>17101779.312305197</v>
      </c>
      <c r="AF36" s="10"/>
      <c r="AG36" s="10"/>
      <c r="AH36" s="13">
        <f t="shared" si="1"/>
        <v>17101779.312305197</v>
      </c>
    </row>
    <row r="37" spans="1:34" hidden="1" x14ac:dyDescent="0.2">
      <c r="A37" s="651" t="s">
        <v>29</v>
      </c>
      <c r="B37" s="10"/>
      <c r="C37" s="13">
        <v>4779229.7166188769</v>
      </c>
      <c r="D37" s="13"/>
      <c r="E37" s="13"/>
      <c r="F37" s="13"/>
      <c r="G37" s="13">
        <v>4080562.818270992</v>
      </c>
      <c r="H37" s="13"/>
      <c r="I37" s="13"/>
      <c r="J37" s="13"/>
      <c r="K37" s="13">
        <v>3251972.9762249985</v>
      </c>
      <c r="L37" s="13"/>
      <c r="M37" s="13"/>
      <c r="N37" s="13"/>
      <c r="O37" s="13">
        <v>2706223.2654161695</v>
      </c>
      <c r="P37" s="13"/>
      <c r="Q37" s="13"/>
      <c r="R37" s="13"/>
      <c r="S37" s="13">
        <v>2252645.5534236701</v>
      </c>
      <c r="T37" s="13"/>
      <c r="U37" s="13"/>
      <c r="V37" s="13"/>
      <c r="W37" s="13">
        <v>521866.40728959994</v>
      </c>
      <c r="X37" s="13"/>
      <c r="Y37" s="13"/>
      <c r="Z37" s="13"/>
      <c r="AA37" s="13">
        <v>0</v>
      </c>
      <c r="AB37" s="10"/>
      <c r="AC37" s="10"/>
      <c r="AD37" s="10"/>
      <c r="AE37" s="14">
        <f t="shared" si="2"/>
        <v>17592500.737244304</v>
      </c>
      <c r="AF37" s="10"/>
      <c r="AG37" s="10"/>
      <c r="AH37" s="13">
        <f t="shared" si="1"/>
        <v>17592500.737244304</v>
      </c>
    </row>
    <row r="38" spans="1:34" hidden="1" x14ac:dyDescent="0.2">
      <c r="A38" s="651" t="s">
        <v>30</v>
      </c>
      <c r="B38" s="10"/>
      <c r="C38" s="13">
        <v>4892795.4325194061</v>
      </c>
      <c r="D38" s="13"/>
      <c r="E38" s="13"/>
      <c r="F38" s="13"/>
      <c r="G38" s="13">
        <v>4183316.8926269421</v>
      </c>
      <c r="H38" s="13"/>
      <c r="I38" s="13"/>
      <c r="J38" s="13"/>
      <c r="K38" s="13">
        <v>3349626.2639918388</v>
      </c>
      <c r="L38" s="13"/>
      <c r="M38" s="13"/>
      <c r="N38" s="13"/>
      <c r="O38" s="13">
        <v>2780196.6851607701</v>
      </c>
      <c r="P38" s="13"/>
      <c r="Q38" s="13"/>
      <c r="R38" s="13"/>
      <c r="S38" s="13">
        <v>2300883.1157516795</v>
      </c>
      <c r="T38" s="13"/>
      <c r="U38" s="13"/>
      <c r="V38" s="13"/>
      <c r="W38" s="13">
        <v>532754.86036922003</v>
      </c>
      <c r="X38" s="13"/>
      <c r="Y38" s="13"/>
      <c r="Z38" s="13"/>
      <c r="AA38" s="13">
        <v>0</v>
      </c>
      <c r="AB38" s="10"/>
      <c r="AC38" s="10"/>
      <c r="AD38" s="10"/>
      <c r="AE38" s="14">
        <f t="shared" si="2"/>
        <v>18039573.250419855</v>
      </c>
      <c r="AF38" s="10"/>
      <c r="AG38" s="10"/>
      <c r="AH38" s="13">
        <f t="shared" si="1"/>
        <v>18039573.250419855</v>
      </c>
    </row>
    <row r="39" spans="1:34" hidden="1" x14ac:dyDescent="0.2">
      <c r="A39" s="651" t="s">
        <v>31</v>
      </c>
      <c r="B39" s="10"/>
      <c r="C39" s="13">
        <v>5034060.9421151858</v>
      </c>
      <c r="D39" s="13"/>
      <c r="E39" s="13"/>
      <c r="F39" s="13"/>
      <c r="G39" s="13">
        <v>4295534.3752927613</v>
      </c>
      <c r="H39" s="13"/>
      <c r="I39" s="13"/>
      <c r="J39" s="13"/>
      <c r="K39" s="13">
        <v>3422043.7575975391</v>
      </c>
      <c r="L39" s="13"/>
      <c r="M39" s="13"/>
      <c r="N39" s="13"/>
      <c r="O39" s="13">
        <v>2851276.9570703004</v>
      </c>
      <c r="P39" s="13"/>
      <c r="Q39" s="13"/>
      <c r="R39" s="13"/>
      <c r="S39" s="13">
        <v>2342373.6081799297</v>
      </c>
      <c r="T39" s="13"/>
      <c r="U39" s="13"/>
      <c r="V39" s="13"/>
      <c r="W39" s="13">
        <v>542984.02282750013</v>
      </c>
      <c r="X39" s="13"/>
      <c r="Y39" s="13"/>
      <c r="Z39" s="13"/>
      <c r="AA39" s="13">
        <v>0</v>
      </c>
      <c r="AB39" s="10"/>
      <c r="AC39" s="10"/>
      <c r="AD39" s="10"/>
      <c r="AE39" s="14">
        <f t="shared" si="2"/>
        <v>18488273.663083214</v>
      </c>
      <c r="AF39" s="10"/>
      <c r="AG39" s="10"/>
      <c r="AH39" s="13">
        <f t="shared" si="1"/>
        <v>18488273.663083214</v>
      </c>
    </row>
    <row r="40" spans="1:34" hidden="1" x14ac:dyDescent="0.2">
      <c r="A40" s="651" t="s">
        <v>32</v>
      </c>
      <c r="B40" s="10"/>
      <c r="C40" s="13">
        <v>5128001.5888928967</v>
      </c>
      <c r="D40" s="13"/>
      <c r="E40" s="13"/>
      <c r="F40" s="13"/>
      <c r="G40" s="13">
        <v>4360744.5575644504</v>
      </c>
      <c r="H40" s="13"/>
      <c r="I40" s="13"/>
      <c r="J40" s="13"/>
      <c r="K40" s="13">
        <v>3476917.7557455986</v>
      </c>
      <c r="L40" s="13"/>
      <c r="M40" s="13"/>
      <c r="N40" s="13"/>
      <c r="O40" s="13">
        <v>2900244.6020364803</v>
      </c>
      <c r="P40" s="13"/>
      <c r="Q40" s="13"/>
      <c r="R40" s="13"/>
      <c r="S40" s="13">
        <v>2372421.64989259</v>
      </c>
      <c r="T40" s="13"/>
      <c r="U40" s="13"/>
      <c r="V40" s="13"/>
      <c r="W40" s="13">
        <v>554625.08239210013</v>
      </c>
      <c r="X40" s="13"/>
      <c r="Y40" s="13"/>
      <c r="Z40" s="13"/>
      <c r="AA40" s="13">
        <v>0</v>
      </c>
      <c r="AB40" s="10"/>
      <c r="AC40" s="10"/>
      <c r="AD40" s="10"/>
      <c r="AE40" s="14">
        <f t="shared" si="2"/>
        <v>18792955.236524116</v>
      </c>
      <c r="AF40" s="10"/>
      <c r="AG40" s="10"/>
      <c r="AH40" s="13">
        <f t="shared" si="1"/>
        <v>18792955.236524116</v>
      </c>
    </row>
    <row r="41" spans="1:34" hidden="1" x14ac:dyDescent="0.2">
      <c r="A41" s="651" t="s">
        <v>33</v>
      </c>
      <c r="B41" s="10"/>
      <c r="C41" s="13">
        <v>5248984.0436518164</v>
      </c>
      <c r="D41" s="13"/>
      <c r="E41" s="13"/>
      <c r="F41" s="13"/>
      <c r="G41" s="13">
        <v>4468260.4739948399</v>
      </c>
      <c r="H41" s="13"/>
      <c r="I41" s="13"/>
      <c r="J41" s="13"/>
      <c r="K41" s="13">
        <v>3547868.2426112085</v>
      </c>
      <c r="L41" s="13"/>
      <c r="M41" s="13"/>
      <c r="N41" s="13"/>
      <c r="O41" s="13">
        <v>2960015.6785571906</v>
      </c>
      <c r="P41" s="13"/>
      <c r="Q41" s="13"/>
      <c r="R41" s="13"/>
      <c r="S41" s="13">
        <v>2415693.1103663901</v>
      </c>
      <c r="T41" s="13"/>
      <c r="U41" s="13"/>
      <c r="V41" s="13"/>
      <c r="W41" s="13">
        <v>570883.7254643701</v>
      </c>
      <c r="X41" s="13"/>
      <c r="Y41" s="13"/>
      <c r="Z41" s="13"/>
      <c r="AA41" s="13">
        <v>0</v>
      </c>
      <c r="AB41" s="10"/>
      <c r="AC41" s="10"/>
      <c r="AD41" s="10"/>
      <c r="AE41" s="14">
        <f t="shared" si="2"/>
        <v>19211705.274645817</v>
      </c>
      <c r="AF41" s="10"/>
      <c r="AG41" s="10"/>
      <c r="AH41" s="13">
        <f t="shared" si="1"/>
        <v>19211705.274645817</v>
      </c>
    </row>
    <row r="42" spans="1:34" hidden="1" x14ac:dyDescent="0.2">
      <c r="A42" s="651" t="s">
        <v>34</v>
      </c>
      <c r="B42" s="10"/>
      <c r="C42" s="13">
        <v>5372386.7703014957</v>
      </c>
      <c r="D42" s="13"/>
      <c r="E42" s="13"/>
      <c r="F42" s="13"/>
      <c r="G42" s="13">
        <v>4572145.8480808595</v>
      </c>
      <c r="H42" s="13"/>
      <c r="I42" s="13"/>
      <c r="J42" s="13"/>
      <c r="K42" s="13">
        <v>3608586.6622943887</v>
      </c>
      <c r="L42" s="13"/>
      <c r="M42" s="13"/>
      <c r="N42" s="13"/>
      <c r="O42" s="13">
        <v>3022506.8936348902</v>
      </c>
      <c r="P42" s="13"/>
      <c r="Q42" s="13"/>
      <c r="R42" s="13"/>
      <c r="S42" s="13">
        <v>2457069.8474280494</v>
      </c>
      <c r="T42" s="13"/>
      <c r="U42" s="13"/>
      <c r="V42" s="13"/>
      <c r="W42" s="13">
        <v>586058.59293282009</v>
      </c>
      <c r="X42" s="13"/>
      <c r="Y42" s="13"/>
      <c r="Z42" s="13"/>
      <c r="AA42" s="13">
        <v>1701.1921325000001</v>
      </c>
      <c r="AB42" s="10"/>
      <c r="AC42" s="10"/>
      <c r="AD42" s="10"/>
      <c r="AE42" s="14">
        <f t="shared" si="2"/>
        <v>19620455.806805003</v>
      </c>
      <c r="AF42" s="10"/>
      <c r="AG42" s="10"/>
      <c r="AH42" s="13">
        <f t="shared" si="1"/>
        <v>19620455.806805003</v>
      </c>
    </row>
    <row r="43" spans="1:34" hidden="1" x14ac:dyDescent="0.2">
      <c r="A43" s="651" t="s">
        <v>35</v>
      </c>
      <c r="B43" s="10"/>
      <c r="C43" s="13">
        <v>5468223.0903450567</v>
      </c>
      <c r="D43" s="13"/>
      <c r="E43" s="13"/>
      <c r="F43" s="13"/>
      <c r="G43" s="13">
        <v>4672832.60787204</v>
      </c>
      <c r="H43" s="13"/>
      <c r="I43" s="13"/>
      <c r="J43" s="13"/>
      <c r="K43" s="13">
        <v>3667507.3840457192</v>
      </c>
      <c r="L43" s="13"/>
      <c r="M43" s="13"/>
      <c r="N43" s="13"/>
      <c r="O43" s="13">
        <v>3076895.5208201599</v>
      </c>
      <c r="P43" s="13"/>
      <c r="Q43" s="13"/>
      <c r="R43" s="13"/>
      <c r="S43" s="13">
        <v>2487985.0682370788</v>
      </c>
      <c r="T43" s="13"/>
      <c r="U43" s="13"/>
      <c r="V43" s="13"/>
      <c r="W43" s="13">
        <v>599109.94161958015</v>
      </c>
      <c r="X43" s="13"/>
      <c r="Y43" s="13"/>
      <c r="Z43" s="13"/>
      <c r="AA43" s="13">
        <v>5197.9040605500013</v>
      </c>
      <c r="AB43" s="10"/>
      <c r="AC43" s="10"/>
      <c r="AD43" s="10"/>
      <c r="AE43" s="14">
        <f t="shared" si="2"/>
        <v>19977751.517000183</v>
      </c>
      <c r="AF43" s="10"/>
      <c r="AG43" s="10"/>
      <c r="AH43" s="13">
        <f t="shared" si="1"/>
        <v>19977751.517000183</v>
      </c>
    </row>
    <row r="44" spans="1:34" hidden="1" x14ac:dyDescent="0.2">
      <c r="A44" s="651" t="s">
        <v>36</v>
      </c>
      <c r="B44" s="10"/>
      <c r="C44" s="13">
        <v>5565929.1531308666</v>
      </c>
      <c r="D44" s="13"/>
      <c r="E44" s="13"/>
      <c r="F44" s="13"/>
      <c r="G44" s="13">
        <v>4781719.2958496995</v>
      </c>
      <c r="H44" s="13"/>
      <c r="I44" s="13"/>
      <c r="J44" s="13"/>
      <c r="K44" s="13">
        <v>3734764.9079019995</v>
      </c>
      <c r="L44" s="13"/>
      <c r="M44" s="13"/>
      <c r="N44" s="13"/>
      <c r="O44" s="13">
        <v>3126384.8306371095</v>
      </c>
      <c r="P44" s="13"/>
      <c r="Q44" s="13"/>
      <c r="R44" s="13"/>
      <c r="S44" s="13">
        <v>2526843.6652940689</v>
      </c>
      <c r="T44" s="13"/>
      <c r="U44" s="13"/>
      <c r="V44" s="13"/>
      <c r="W44" s="13">
        <v>603727.29993592028</v>
      </c>
      <c r="X44" s="13"/>
      <c r="Y44" s="13"/>
      <c r="Z44" s="13"/>
      <c r="AA44" s="13">
        <v>15088.312905260002</v>
      </c>
      <c r="AB44" s="10"/>
      <c r="AC44" s="10"/>
      <c r="AD44" s="10"/>
      <c r="AE44" s="14">
        <f t="shared" si="2"/>
        <v>20354457.465654925</v>
      </c>
      <c r="AF44" s="10"/>
      <c r="AG44" s="10"/>
      <c r="AH44" s="13">
        <f t="shared" si="1"/>
        <v>20354457.465654925</v>
      </c>
    </row>
    <row r="45" spans="1:34" hidden="1" x14ac:dyDescent="0.2">
      <c r="A45" s="651" t="s">
        <v>37</v>
      </c>
      <c r="B45" s="10"/>
      <c r="C45" s="13">
        <v>5681626.1474212166</v>
      </c>
      <c r="D45" s="13"/>
      <c r="E45" s="13"/>
      <c r="F45" s="13"/>
      <c r="G45" s="13">
        <v>4944641.7820054796</v>
      </c>
      <c r="H45" s="13"/>
      <c r="I45" s="13"/>
      <c r="J45" s="13"/>
      <c r="K45" s="13">
        <v>3802652.9055229095</v>
      </c>
      <c r="L45" s="13"/>
      <c r="M45" s="13"/>
      <c r="N45" s="13"/>
      <c r="O45" s="13">
        <v>3193757.0654467698</v>
      </c>
      <c r="P45" s="13"/>
      <c r="Q45" s="13"/>
      <c r="R45" s="13"/>
      <c r="S45" s="13">
        <v>2597446.544667609</v>
      </c>
      <c r="T45" s="13"/>
      <c r="U45" s="13"/>
      <c r="V45" s="13"/>
      <c r="W45" s="13">
        <v>621148.08238632034</v>
      </c>
      <c r="X45" s="13"/>
      <c r="Y45" s="13"/>
      <c r="Z45" s="13"/>
      <c r="AA45" s="13">
        <v>18384.310481600001</v>
      </c>
      <c r="AB45" s="10"/>
      <c r="AC45" s="10"/>
      <c r="AD45" s="10"/>
      <c r="AE45" s="14">
        <f t="shared" ref="AE45:AE76" si="3">SUM(C45:AB45)</f>
        <v>20859656.837931905</v>
      </c>
      <c r="AF45" s="10"/>
      <c r="AG45" s="10"/>
      <c r="AH45" s="13">
        <f t="shared" si="1"/>
        <v>20859656.837931905</v>
      </c>
    </row>
    <row r="46" spans="1:34" hidden="1" x14ac:dyDescent="0.2">
      <c r="A46" s="651" t="s">
        <v>38</v>
      </c>
      <c r="B46" s="10"/>
      <c r="C46" s="13">
        <v>5817118.8620965676</v>
      </c>
      <c r="D46" s="13"/>
      <c r="E46" s="13"/>
      <c r="F46" s="13"/>
      <c r="G46" s="13">
        <v>5060147.6672200682</v>
      </c>
      <c r="H46" s="13"/>
      <c r="I46" s="13"/>
      <c r="J46" s="13"/>
      <c r="K46" s="13">
        <v>3891038.1601168402</v>
      </c>
      <c r="L46" s="13"/>
      <c r="M46" s="13"/>
      <c r="N46" s="13"/>
      <c r="O46" s="13">
        <v>3278761.5629417095</v>
      </c>
      <c r="P46" s="13"/>
      <c r="Q46" s="13"/>
      <c r="R46" s="13"/>
      <c r="S46" s="13">
        <v>2663217.079626109</v>
      </c>
      <c r="T46" s="13"/>
      <c r="U46" s="13"/>
      <c r="V46" s="13"/>
      <c r="W46" s="13">
        <v>633825.22621403018</v>
      </c>
      <c r="X46" s="13"/>
      <c r="Y46" s="13"/>
      <c r="Z46" s="13"/>
      <c r="AA46" s="13">
        <v>20983.5484134</v>
      </c>
      <c r="AB46" s="10"/>
      <c r="AC46" s="10"/>
      <c r="AD46" s="10"/>
      <c r="AE46" s="14">
        <f t="shared" si="3"/>
        <v>21365092.106628723</v>
      </c>
      <c r="AF46" s="10"/>
      <c r="AG46" s="10"/>
      <c r="AH46" s="13">
        <f t="shared" si="1"/>
        <v>21365092.106628723</v>
      </c>
    </row>
    <row r="47" spans="1:34" hidden="1" x14ac:dyDescent="0.2">
      <c r="A47" s="651" t="s">
        <v>39</v>
      </c>
      <c r="B47" s="10"/>
      <c r="C47" s="13">
        <v>5921165.3527798196</v>
      </c>
      <c r="D47" s="13"/>
      <c r="E47" s="13"/>
      <c r="F47" s="13"/>
      <c r="G47" s="13">
        <v>5190671.317329078</v>
      </c>
      <c r="H47" s="13"/>
      <c r="I47" s="13"/>
      <c r="J47" s="13"/>
      <c r="K47" s="13">
        <v>3994342.6102109002</v>
      </c>
      <c r="L47" s="13"/>
      <c r="M47" s="13"/>
      <c r="N47" s="13"/>
      <c r="O47" s="13">
        <v>3373390.2460468789</v>
      </c>
      <c r="P47" s="13"/>
      <c r="Q47" s="13"/>
      <c r="R47" s="13"/>
      <c r="S47" s="13">
        <v>2728910.6250964981</v>
      </c>
      <c r="T47" s="13"/>
      <c r="U47" s="13"/>
      <c r="V47" s="13"/>
      <c r="W47" s="13">
        <v>641865.47127769026</v>
      </c>
      <c r="X47" s="13"/>
      <c r="Y47" s="13"/>
      <c r="Z47" s="13"/>
      <c r="AA47" s="13">
        <v>23110.285159300001</v>
      </c>
      <c r="AB47" s="10"/>
      <c r="AC47" s="10"/>
      <c r="AD47" s="10"/>
      <c r="AE47" s="14">
        <f t="shared" si="3"/>
        <v>21873455.907900166</v>
      </c>
      <c r="AF47" s="10"/>
      <c r="AG47" s="10"/>
      <c r="AH47" s="13">
        <f t="shared" si="1"/>
        <v>21873455.907900166</v>
      </c>
    </row>
    <row r="48" spans="1:34" hidden="1" x14ac:dyDescent="0.2">
      <c r="A48" s="651" t="s">
        <v>40</v>
      </c>
      <c r="B48" s="10"/>
      <c r="C48" s="13">
        <v>5972298.2957978612</v>
      </c>
      <c r="D48" s="13"/>
      <c r="E48" s="13"/>
      <c r="F48" s="13"/>
      <c r="G48" s="13">
        <v>5201862.3090431066</v>
      </c>
      <c r="H48" s="13"/>
      <c r="I48" s="13"/>
      <c r="J48" s="13"/>
      <c r="K48" s="13">
        <v>4019441.5387176801</v>
      </c>
      <c r="L48" s="13"/>
      <c r="M48" s="13"/>
      <c r="N48" s="13"/>
      <c r="O48" s="13">
        <v>3369996.5682285689</v>
      </c>
      <c r="P48" s="13"/>
      <c r="Q48" s="13"/>
      <c r="R48" s="13"/>
      <c r="S48" s="13">
        <v>2753015.2130906181</v>
      </c>
      <c r="T48" s="13"/>
      <c r="U48" s="13"/>
      <c r="V48" s="13"/>
      <c r="W48" s="13">
        <v>657624.79060718021</v>
      </c>
      <c r="X48" s="13"/>
      <c r="Y48" s="13"/>
      <c r="Z48" s="13"/>
      <c r="AA48" s="13">
        <v>24434.119434910004</v>
      </c>
      <c r="AB48" s="10"/>
      <c r="AC48" s="10"/>
      <c r="AD48" s="10"/>
      <c r="AE48" s="14">
        <f t="shared" si="3"/>
        <v>21998672.834919926</v>
      </c>
      <c r="AF48" s="10"/>
      <c r="AG48" s="10"/>
      <c r="AH48" s="13">
        <f t="shared" si="1"/>
        <v>21998672.834919926</v>
      </c>
    </row>
    <row r="49" spans="1:34" hidden="1" x14ac:dyDescent="0.2">
      <c r="A49" s="651" t="s">
        <v>41</v>
      </c>
      <c r="B49" s="10"/>
      <c r="C49" s="13">
        <v>6047046.1820289316</v>
      </c>
      <c r="D49" s="13"/>
      <c r="E49" s="13"/>
      <c r="F49" s="13"/>
      <c r="G49" s="13">
        <v>5190214.0878173057</v>
      </c>
      <c r="H49" s="13"/>
      <c r="I49" s="13"/>
      <c r="J49" s="13"/>
      <c r="K49" s="13">
        <v>4007435.7578625805</v>
      </c>
      <c r="L49" s="13"/>
      <c r="M49" s="13"/>
      <c r="N49" s="13"/>
      <c r="O49" s="13">
        <v>3393741.3556373892</v>
      </c>
      <c r="P49" s="13"/>
      <c r="Q49" s="13"/>
      <c r="R49" s="13"/>
      <c r="S49" s="13">
        <v>2774664.752811328</v>
      </c>
      <c r="T49" s="13"/>
      <c r="U49" s="13"/>
      <c r="V49" s="13"/>
      <c r="W49" s="13">
        <v>668709.68076057022</v>
      </c>
      <c r="X49" s="13"/>
      <c r="Y49" s="13"/>
      <c r="Z49" s="13"/>
      <c r="AA49" s="13">
        <v>26152.736529910002</v>
      </c>
      <c r="AB49" s="10"/>
      <c r="AC49" s="10"/>
      <c r="AD49" s="10"/>
      <c r="AE49" s="14">
        <f t="shared" si="3"/>
        <v>22107964.553448014</v>
      </c>
      <c r="AF49" s="10"/>
      <c r="AG49" s="10"/>
      <c r="AH49" s="13">
        <f t="shared" si="1"/>
        <v>22107964.553448014</v>
      </c>
    </row>
    <row r="50" spans="1:34" hidden="1" x14ac:dyDescent="0.2">
      <c r="A50" s="651" t="s">
        <v>42</v>
      </c>
      <c r="B50" s="10"/>
      <c r="C50" s="13">
        <v>6160413.9676014716</v>
      </c>
      <c r="D50" s="13"/>
      <c r="E50" s="13"/>
      <c r="F50" s="13"/>
      <c r="G50" s="13">
        <v>5287924.1246585241</v>
      </c>
      <c r="H50" s="13"/>
      <c r="I50" s="13"/>
      <c r="J50" s="13"/>
      <c r="K50" s="13">
        <v>4072058.8815460508</v>
      </c>
      <c r="L50" s="13"/>
      <c r="M50" s="13"/>
      <c r="N50" s="13"/>
      <c r="O50" s="13">
        <v>3457409.3773740795</v>
      </c>
      <c r="P50" s="13"/>
      <c r="Q50" s="13"/>
      <c r="R50" s="13"/>
      <c r="S50" s="13">
        <v>2823225.6472098175</v>
      </c>
      <c r="T50" s="13"/>
      <c r="U50" s="13"/>
      <c r="V50" s="13"/>
      <c r="W50" s="13">
        <v>681772.9779551602</v>
      </c>
      <c r="X50" s="13"/>
      <c r="Y50" s="13"/>
      <c r="Z50" s="13"/>
      <c r="AA50" s="13">
        <v>27900.542147540003</v>
      </c>
      <c r="AB50" s="10"/>
      <c r="AC50" s="10"/>
      <c r="AD50" s="10"/>
      <c r="AE50" s="14">
        <f t="shared" si="3"/>
        <v>22510705.518492643</v>
      </c>
      <c r="AF50" s="10"/>
      <c r="AG50" s="10"/>
      <c r="AH50" s="13">
        <f t="shared" si="1"/>
        <v>22510705.518492643</v>
      </c>
    </row>
    <row r="51" spans="1:34" hidden="1" x14ac:dyDescent="0.2">
      <c r="A51" s="651" t="s">
        <v>43</v>
      </c>
      <c r="B51" s="10"/>
      <c r="C51" s="13">
        <v>6279552.4348315215</v>
      </c>
      <c r="D51" s="13"/>
      <c r="E51" s="13"/>
      <c r="F51" s="13"/>
      <c r="G51" s="13">
        <v>5364577.013348314</v>
      </c>
      <c r="H51" s="13"/>
      <c r="I51" s="13"/>
      <c r="J51" s="13"/>
      <c r="K51" s="13">
        <v>4145172.7352221501</v>
      </c>
      <c r="L51" s="13"/>
      <c r="M51" s="13"/>
      <c r="N51" s="13"/>
      <c r="O51" s="13">
        <v>3509966.2035940397</v>
      </c>
      <c r="P51" s="13"/>
      <c r="Q51" s="13"/>
      <c r="R51" s="13"/>
      <c r="S51" s="13">
        <v>2879296.5933671882</v>
      </c>
      <c r="T51" s="13"/>
      <c r="U51" s="13"/>
      <c r="V51" s="13"/>
      <c r="W51" s="13">
        <v>698624.08126393019</v>
      </c>
      <c r="X51" s="13"/>
      <c r="Y51" s="13"/>
      <c r="Z51" s="13"/>
      <c r="AA51" s="13">
        <v>27394.943448430004</v>
      </c>
      <c r="AB51" s="10"/>
      <c r="AC51" s="10"/>
      <c r="AD51" s="10"/>
      <c r="AE51" s="14">
        <f t="shared" si="3"/>
        <v>22904584.005075574</v>
      </c>
      <c r="AF51" s="10"/>
      <c r="AG51" s="10"/>
      <c r="AH51" s="13">
        <f t="shared" si="1"/>
        <v>22904584.005075574</v>
      </c>
    </row>
    <row r="52" spans="1:34" hidden="1" x14ac:dyDescent="0.2">
      <c r="A52" s="651" t="s">
        <v>44</v>
      </c>
      <c r="B52" s="10"/>
      <c r="C52" s="13">
        <v>6417956.9244173355</v>
      </c>
      <c r="D52" s="13"/>
      <c r="E52" s="13"/>
      <c r="F52" s="13"/>
      <c r="G52" s="13">
        <v>5492149.7083358038</v>
      </c>
      <c r="H52" s="13"/>
      <c r="I52" s="13"/>
      <c r="J52" s="13"/>
      <c r="K52" s="13">
        <v>4243154.5176351313</v>
      </c>
      <c r="L52" s="13"/>
      <c r="M52" s="13"/>
      <c r="N52" s="13"/>
      <c r="O52" s="13">
        <v>3585317.0607078895</v>
      </c>
      <c r="P52" s="13"/>
      <c r="Q52" s="13"/>
      <c r="R52" s="13"/>
      <c r="S52" s="13">
        <v>2946206.5385921081</v>
      </c>
      <c r="T52" s="13"/>
      <c r="U52" s="13"/>
      <c r="V52" s="13"/>
      <c r="W52" s="13">
        <v>724711.18650055025</v>
      </c>
      <c r="X52" s="13"/>
      <c r="Y52" s="13"/>
      <c r="Z52" s="13"/>
      <c r="AA52" s="13">
        <v>28047.447464070003</v>
      </c>
      <c r="AB52" s="10"/>
      <c r="AC52" s="10"/>
      <c r="AD52" s="10"/>
      <c r="AE52" s="14">
        <f t="shared" si="3"/>
        <v>23437543.383652888</v>
      </c>
      <c r="AF52" s="10"/>
      <c r="AG52" s="10"/>
      <c r="AH52" s="13">
        <f t="shared" si="1"/>
        <v>23437543.383652888</v>
      </c>
    </row>
    <row r="53" spans="1:34" hidden="1" x14ac:dyDescent="0.2">
      <c r="A53" s="651" t="s">
        <v>45</v>
      </c>
      <c r="B53" s="10"/>
      <c r="C53" s="13">
        <v>6567794.6442713561</v>
      </c>
      <c r="D53" s="13"/>
      <c r="E53" s="13"/>
      <c r="F53" s="13"/>
      <c r="G53" s="13">
        <v>5706970.218068203</v>
      </c>
      <c r="H53" s="13"/>
      <c r="I53" s="13"/>
      <c r="J53" s="13"/>
      <c r="K53" s="13">
        <v>4362638.8444925621</v>
      </c>
      <c r="L53" s="13"/>
      <c r="M53" s="13"/>
      <c r="N53" s="13"/>
      <c r="O53" s="13">
        <v>3685458.6954515902</v>
      </c>
      <c r="P53" s="13"/>
      <c r="Q53" s="13"/>
      <c r="R53" s="13"/>
      <c r="S53" s="13">
        <v>3035657.4759827587</v>
      </c>
      <c r="T53" s="13"/>
      <c r="U53" s="13"/>
      <c r="V53" s="13"/>
      <c r="W53" s="13">
        <v>742801.4126654102</v>
      </c>
      <c r="X53" s="13"/>
      <c r="Y53" s="13"/>
      <c r="Z53" s="13"/>
      <c r="AA53" s="13">
        <v>28335</v>
      </c>
      <c r="AB53" s="10"/>
      <c r="AC53" s="10"/>
      <c r="AD53" s="10"/>
      <c r="AE53" s="14">
        <f t="shared" si="3"/>
        <v>24129656.290931884</v>
      </c>
      <c r="AF53" s="10"/>
      <c r="AG53" s="10"/>
      <c r="AH53" s="13">
        <f t="shared" si="1"/>
        <v>24129656.290931884</v>
      </c>
    </row>
    <row r="54" spans="1:34" hidden="1" x14ac:dyDescent="0.2">
      <c r="A54" s="651" t="s">
        <v>46</v>
      </c>
      <c r="B54" s="10"/>
      <c r="C54" s="13">
        <v>6693070.840615496</v>
      </c>
      <c r="D54" s="13"/>
      <c r="E54" s="13"/>
      <c r="F54" s="13"/>
      <c r="G54" s="13">
        <v>5869814.7673783917</v>
      </c>
      <c r="H54" s="13"/>
      <c r="I54" s="13"/>
      <c r="J54" s="13"/>
      <c r="K54" s="13">
        <v>4459986.129362911</v>
      </c>
      <c r="L54" s="13"/>
      <c r="M54" s="13"/>
      <c r="N54" s="13"/>
      <c r="O54" s="13">
        <v>3772030.9442175189</v>
      </c>
      <c r="P54" s="13"/>
      <c r="Q54" s="13"/>
      <c r="R54" s="13"/>
      <c r="S54" s="13">
        <v>3100015.7345755193</v>
      </c>
      <c r="T54" s="13"/>
      <c r="U54" s="13"/>
      <c r="V54" s="13"/>
      <c r="W54" s="13">
        <v>769676.09456688014</v>
      </c>
      <c r="X54" s="13"/>
      <c r="Y54" s="13"/>
      <c r="Z54" s="13"/>
      <c r="AA54" s="13">
        <v>28651.823216560006</v>
      </c>
      <c r="AB54" s="10"/>
      <c r="AC54" s="10"/>
      <c r="AD54" s="10"/>
      <c r="AE54" s="14">
        <f t="shared" si="3"/>
        <v>24693246.333933275</v>
      </c>
      <c r="AF54" s="10"/>
      <c r="AG54" s="10"/>
      <c r="AH54" s="13">
        <f t="shared" si="1"/>
        <v>24693246.333933275</v>
      </c>
    </row>
    <row r="55" spans="1:34" hidden="1" x14ac:dyDescent="0.2">
      <c r="A55" s="651" t="s">
        <v>47</v>
      </c>
      <c r="B55" s="10"/>
      <c r="C55" s="13">
        <v>6848174.9240569072</v>
      </c>
      <c r="D55" s="13"/>
      <c r="E55" s="13"/>
      <c r="F55" s="13"/>
      <c r="G55" s="13">
        <v>6105143.748310132</v>
      </c>
      <c r="H55" s="13"/>
      <c r="I55" s="13"/>
      <c r="J55" s="13"/>
      <c r="K55" s="13">
        <v>4592501.8031514706</v>
      </c>
      <c r="L55" s="13"/>
      <c r="M55" s="13"/>
      <c r="N55" s="13"/>
      <c r="O55" s="13">
        <v>3891278.5314393393</v>
      </c>
      <c r="P55" s="13"/>
      <c r="Q55" s="13"/>
      <c r="R55" s="13"/>
      <c r="S55" s="13">
        <v>3170869.5159144392</v>
      </c>
      <c r="T55" s="13"/>
      <c r="U55" s="13"/>
      <c r="V55" s="13"/>
      <c r="W55" s="13">
        <v>799377.39759071032</v>
      </c>
      <c r="X55" s="13"/>
      <c r="Y55" s="13"/>
      <c r="Z55" s="13"/>
      <c r="AA55" s="13">
        <v>29873.405028020003</v>
      </c>
      <c r="AB55" s="10"/>
      <c r="AC55" s="10"/>
      <c r="AD55" s="10"/>
      <c r="AE55" s="14">
        <f t="shared" si="3"/>
        <v>25437219.325491019</v>
      </c>
      <c r="AF55" s="10"/>
      <c r="AG55" s="10"/>
      <c r="AH55" s="13">
        <f t="shared" si="1"/>
        <v>25437219.325491019</v>
      </c>
    </row>
    <row r="56" spans="1:34" hidden="1" x14ac:dyDescent="0.2">
      <c r="A56" s="651" t="s">
        <v>48</v>
      </c>
      <c r="B56" s="10"/>
      <c r="C56" s="13">
        <v>7167497.7525686165</v>
      </c>
      <c r="D56" s="13"/>
      <c r="E56" s="13"/>
      <c r="F56" s="13"/>
      <c r="G56" s="13">
        <v>6361637.8212815821</v>
      </c>
      <c r="H56" s="13"/>
      <c r="I56" s="13"/>
      <c r="J56" s="13"/>
      <c r="K56" s="13">
        <v>4793513.4600315113</v>
      </c>
      <c r="L56" s="13"/>
      <c r="M56" s="13"/>
      <c r="N56" s="13"/>
      <c r="O56" s="13">
        <v>4039530.8897063104</v>
      </c>
      <c r="P56" s="13"/>
      <c r="Q56" s="13"/>
      <c r="R56" s="13"/>
      <c r="S56" s="13">
        <v>3233361.0690943389</v>
      </c>
      <c r="T56" s="13"/>
      <c r="U56" s="13"/>
      <c r="V56" s="13"/>
      <c r="W56" s="13">
        <v>841082.27300812025</v>
      </c>
      <c r="X56" s="13"/>
      <c r="Y56" s="13"/>
      <c r="Z56" s="13"/>
      <c r="AA56" s="13">
        <v>30391.046645049999</v>
      </c>
      <c r="AB56" s="10"/>
      <c r="AC56" s="10"/>
      <c r="AD56" s="10"/>
      <c r="AE56" s="14">
        <f t="shared" si="3"/>
        <v>26467014.312335525</v>
      </c>
      <c r="AF56" s="10"/>
      <c r="AG56" s="10"/>
      <c r="AH56" s="13">
        <f t="shared" si="1"/>
        <v>26467014.312335525</v>
      </c>
    </row>
    <row r="57" spans="1:34" hidden="1" x14ac:dyDescent="0.2">
      <c r="A57" s="651" t="s">
        <v>49</v>
      </c>
      <c r="B57" s="10"/>
      <c r="C57" s="13">
        <v>7289070.7794209169</v>
      </c>
      <c r="D57" s="13"/>
      <c r="E57" s="13"/>
      <c r="F57" s="13"/>
      <c r="G57" s="13">
        <v>6476796.6005801009</v>
      </c>
      <c r="H57" s="13"/>
      <c r="I57" s="13"/>
      <c r="J57" s="13"/>
      <c r="K57" s="13">
        <v>4884663.7965307906</v>
      </c>
      <c r="L57" s="13"/>
      <c r="M57" s="13"/>
      <c r="N57" s="13"/>
      <c r="O57" s="13">
        <v>4129320.7477076901</v>
      </c>
      <c r="P57" s="13"/>
      <c r="Q57" s="13"/>
      <c r="R57" s="13"/>
      <c r="S57" s="13">
        <v>3303580.5446786582</v>
      </c>
      <c r="T57" s="13"/>
      <c r="U57" s="13"/>
      <c r="V57" s="13"/>
      <c r="W57" s="13">
        <v>867203.69031676033</v>
      </c>
      <c r="X57" s="13"/>
      <c r="Y57" s="13"/>
      <c r="Z57" s="13"/>
      <c r="AA57" s="13">
        <v>30436.44431708</v>
      </c>
      <c r="AB57" s="10"/>
      <c r="AC57" s="10"/>
      <c r="AD57" s="10"/>
      <c r="AE57" s="14">
        <f t="shared" si="3"/>
        <v>26981072.603551995</v>
      </c>
      <c r="AF57" s="10"/>
      <c r="AG57" s="10"/>
      <c r="AH57" s="13">
        <f t="shared" si="1"/>
        <v>26981072.603551995</v>
      </c>
    </row>
    <row r="58" spans="1:34" hidden="1" x14ac:dyDescent="0.2">
      <c r="A58" s="651" t="s">
        <v>50</v>
      </c>
      <c r="B58" s="10"/>
      <c r="C58" s="13">
        <v>7481101.218082116</v>
      </c>
      <c r="D58" s="13"/>
      <c r="E58" s="13"/>
      <c r="F58" s="13"/>
      <c r="G58" s="13">
        <v>6738683.1206562398</v>
      </c>
      <c r="H58" s="13"/>
      <c r="I58" s="13"/>
      <c r="J58" s="13"/>
      <c r="K58" s="13">
        <v>5037419.1063763713</v>
      </c>
      <c r="L58" s="13"/>
      <c r="M58" s="13"/>
      <c r="N58" s="13"/>
      <c r="O58" s="13">
        <v>4271177.5528229289</v>
      </c>
      <c r="P58" s="13"/>
      <c r="Q58" s="13"/>
      <c r="R58" s="13"/>
      <c r="S58" s="13">
        <v>3418735.0963723375</v>
      </c>
      <c r="T58" s="13"/>
      <c r="U58" s="13"/>
      <c r="V58" s="13"/>
      <c r="W58" s="13">
        <v>896174.66275509039</v>
      </c>
      <c r="X58" s="13"/>
      <c r="Y58" s="13"/>
      <c r="Z58" s="13"/>
      <c r="AA58" s="13">
        <v>31141.528502519999</v>
      </c>
      <c r="AB58" s="10"/>
      <c r="AC58" s="10"/>
      <c r="AD58" s="10"/>
      <c r="AE58" s="14">
        <f t="shared" si="3"/>
        <v>27874432.285567604</v>
      </c>
      <c r="AF58" s="10"/>
      <c r="AG58" s="10"/>
      <c r="AH58" s="13">
        <f t="shared" si="1"/>
        <v>27874432.285567604</v>
      </c>
    </row>
    <row r="59" spans="1:34" hidden="1" x14ac:dyDescent="0.2">
      <c r="A59" s="651" t="s">
        <v>51</v>
      </c>
      <c r="B59" s="10"/>
      <c r="C59" s="13">
        <v>7467105.5587220555</v>
      </c>
      <c r="D59" s="13"/>
      <c r="E59" s="13"/>
      <c r="F59" s="13"/>
      <c r="G59" s="13">
        <v>6644235.652066729</v>
      </c>
      <c r="H59" s="13"/>
      <c r="I59" s="13"/>
      <c r="J59" s="13"/>
      <c r="K59" s="13">
        <v>4987315.5875910316</v>
      </c>
      <c r="L59" s="13"/>
      <c r="M59" s="13"/>
      <c r="N59" s="13"/>
      <c r="O59" s="13">
        <v>4222266.9421126693</v>
      </c>
      <c r="P59" s="13"/>
      <c r="Q59" s="13"/>
      <c r="R59" s="13"/>
      <c r="S59" s="13">
        <v>3401591.684618427</v>
      </c>
      <c r="T59" s="13"/>
      <c r="U59" s="13"/>
      <c r="V59" s="13"/>
      <c r="W59" s="13">
        <v>903114.97553032031</v>
      </c>
      <c r="X59" s="13"/>
      <c r="Y59" s="13"/>
      <c r="Z59" s="13"/>
      <c r="AA59" s="13">
        <v>31518.414384579999</v>
      </c>
      <c r="AB59" s="10"/>
      <c r="AC59" s="10"/>
      <c r="AD59" s="10"/>
      <c r="AE59" s="14">
        <f t="shared" si="3"/>
        <v>27657148.815025814</v>
      </c>
      <c r="AF59" s="10"/>
      <c r="AG59" s="10"/>
      <c r="AH59" s="13">
        <f t="shared" si="1"/>
        <v>27657148.815025814</v>
      </c>
    </row>
    <row r="60" spans="1:34" hidden="1" x14ac:dyDescent="0.2">
      <c r="A60" s="651" t="s">
        <v>52</v>
      </c>
      <c r="B60" s="10"/>
      <c r="C60" s="13">
        <v>7688010.3708691653</v>
      </c>
      <c r="D60" s="13"/>
      <c r="E60" s="13"/>
      <c r="F60" s="13"/>
      <c r="G60" s="13">
        <v>6886316.7361093787</v>
      </c>
      <c r="H60" s="13"/>
      <c r="I60" s="13"/>
      <c r="J60" s="13"/>
      <c r="K60" s="13">
        <v>5147749.5047395909</v>
      </c>
      <c r="L60" s="13"/>
      <c r="M60" s="13"/>
      <c r="N60" s="13"/>
      <c r="O60" s="13">
        <v>4357226.5155746201</v>
      </c>
      <c r="P60" s="13"/>
      <c r="Q60" s="13"/>
      <c r="R60" s="13"/>
      <c r="S60" s="13">
        <v>3508219.2065261169</v>
      </c>
      <c r="T60" s="13"/>
      <c r="U60" s="13"/>
      <c r="V60" s="13"/>
      <c r="W60" s="13">
        <v>939341.39114490035</v>
      </c>
      <c r="X60" s="13"/>
      <c r="Y60" s="13"/>
      <c r="Z60" s="13"/>
      <c r="AA60" s="13">
        <v>32691.967490899991</v>
      </c>
      <c r="AB60" s="10"/>
      <c r="AC60" s="10"/>
      <c r="AD60" s="10"/>
      <c r="AE60" s="14">
        <f t="shared" si="3"/>
        <v>28559555.69245467</v>
      </c>
      <c r="AF60" s="10"/>
      <c r="AG60" s="10"/>
      <c r="AH60" s="13">
        <f t="shared" si="1"/>
        <v>28559555.69245467</v>
      </c>
    </row>
    <row r="61" spans="1:34" hidden="1" x14ac:dyDescent="0.2">
      <c r="A61" s="651" t="s">
        <v>53</v>
      </c>
      <c r="B61" s="10"/>
      <c r="C61" s="13">
        <v>7863214.0069153253</v>
      </c>
      <c r="D61" s="13"/>
      <c r="E61" s="13"/>
      <c r="F61" s="13"/>
      <c r="G61" s="13">
        <v>7013395.6924655586</v>
      </c>
      <c r="H61" s="13"/>
      <c r="I61" s="13"/>
      <c r="J61" s="13"/>
      <c r="K61" s="13">
        <v>5241336.8035803298</v>
      </c>
      <c r="L61" s="13"/>
      <c r="M61" s="13"/>
      <c r="N61" s="13"/>
      <c r="O61" s="13">
        <v>4452859.0087481998</v>
      </c>
      <c r="P61" s="13"/>
      <c r="Q61" s="13"/>
      <c r="R61" s="13"/>
      <c r="S61" s="13">
        <v>3575109.5711986274</v>
      </c>
      <c r="T61" s="13"/>
      <c r="U61" s="13"/>
      <c r="V61" s="13"/>
      <c r="W61" s="13">
        <v>970527.35819303035</v>
      </c>
      <c r="X61" s="13"/>
      <c r="Y61" s="13"/>
      <c r="Z61" s="13"/>
      <c r="AA61" s="13">
        <v>33466.06073171999</v>
      </c>
      <c r="AB61" s="10"/>
      <c r="AC61" s="10"/>
      <c r="AD61" s="10"/>
      <c r="AE61" s="14">
        <f t="shared" si="3"/>
        <v>29149908.501832791</v>
      </c>
      <c r="AF61" s="10"/>
      <c r="AG61" s="10"/>
      <c r="AH61" s="13">
        <f t="shared" si="1"/>
        <v>29149908.501832791</v>
      </c>
    </row>
    <row r="62" spans="1:34" hidden="1" x14ac:dyDescent="0.2">
      <c r="A62" s="651" t="s">
        <v>54</v>
      </c>
      <c r="B62" s="10"/>
      <c r="C62" s="13">
        <v>8189266.6864423342</v>
      </c>
      <c r="D62" s="13"/>
      <c r="E62" s="13"/>
      <c r="F62" s="13"/>
      <c r="G62" s="13">
        <v>7327201.3237852184</v>
      </c>
      <c r="H62" s="13"/>
      <c r="I62" s="13"/>
      <c r="J62" s="13"/>
      <c r="K62" s="13">
        <v>5440371.6086964095</v>
      </c>
      <c r="L62" s="13"/>
      <c r="M62" s="13"/>
      <c r="N62" s="13"/>
      <c r="O62" s="13">
        <v>4617940.6480843294</v>
      </c>
      <c r="P62" s="13"/>
      <c r="Q62" s="13"/>
      <c r="R62" s="13"/>
      <c r="S62" s="13">
        <v>3701040.1320291376</v>
      </c>
      <c r="T62" s="13"/>
      <c r="U62" s="13"/>
      <c r="V62" s="13"/>
      <c r="W62" s="13">
        <v>1011872.5457795901</v>
      </c>
      <c r="X62" s="13"/>
      <c r="Y62" s="13"/>
      <c r="Z62" s="13"/>
      <c r="AA62" s="13">
        <v>34603.123244549992</v>
      </c>
      <c r="AB62" s="10"/>
      <c r="AC62" s="10"/>
      <c r="AD62" s="10"/>
      <c r="AE62" s="14">
        <f t="shared" si="3"/>
        <v>30322296.068061568</v>
      </c>
      <c r="AF62" s="10"/>
      <c r="AG62" s="10"/>
      <c r="AH62" s="13">
        <f t="shared" si="1"/>
        <v>30322296.068061568</v>
      </c>
    </row>
    <row r="63" spans="1:34" hidden="1" x14ac:dyDescent="0.2">
      <c r="A63" s="651" t="s">
        <v>55</v>
      </c>
      <c r="B63" s="10"/>
      <c r="C63" s="13">
        <v>8446127.5220240634</v>
      </c>
      <c r="D63" s="13"/>
      <c r="E63" s="13"/>
      <c r="F63" s="13"/>
      <c r="G63" s="13">
        <v>7616453.1661301889</v>
      </c>
      <c r="H63" s="13"/>
      <c r="I63" s="13"/>
      <c r="J63" s="13"/>
      <c r="K63" s="13">
        <v>5628881.1752900509</v>
      </c>
      <c r="L63" s="13"/>
      <c r="M63" s="13"/>
      <c r="N63" s="13"/>
      <c r="O63" s="13">
        <v>4767984.7463692902</v>
      </c>
      <c r="P63" s="13"/>
      <c r="Q63" s="13"/>
      <c r="R63" s="13"/>
      <c r="S63" s="13">
        <v>3849883.9319508183</v>
      </c>
      <c r="T63" s="13"/>
      <c r="U63" s="13"/>
      <c r="V63" s="13"/>
      <c r="W63" s="13">
        <v>1050387.9907432501</v>
      </c>
      <c r="X63" s="13"/>
      <c r="Y63" s="13"/>
      <c r="Z63" s="13"/>
      <c r="AA63" s="13">
        <v>36050.980533159985</v>
      </c>
      <c r="AB63" s="10"/>
      <c r="AC63" s="10"/>
      <c r="AD63" s="10"/>
      <c r="AE63" s="14">
        <f t="shared" si="3"/>
        <v>31395769.513040822</v>
      </c>
      <c r="AF63" s="10"/>
      <c r="AG63" s="10"/>
      <c r="AH63" s="13">
        <f t="shared" si="1"/>
        <v>31395769.513040822</v>
      </c>
    </row>
    <row r="64" spans="1:34" hidden="1" x14ac:dyDescent="0.2">
      <c r="A64" s="651" t="s">
        <v>56</v>
      </c>
      <c r="B64" s="10"/>
      <c r="C64" s="13">
        <v>8646933.6741892826</v>
      </c>
      <c r="D64" s="13"/>
      <c r="E64" s="13"/>
      <c r="F64" s="13"/>
      <c r="G64" s="13">
        <v>7817775.0971117085</v>
      </c>
      <c r="H64" s="13"/>
      <c r="I64" s="13"/>
      <c r="J64" s="13"/>
      <c r="K64" s="13">
        <v>5774048.0804497926</v>
      </c>
      <c r="L64" s="13"/>
      <c r="M64" s="13"/>
      <c r="N64" s="13"/>
      <c r="O64" s="13">
        <v>4896547.3260829989</v>
      </c>
      <c r="P64" s="13"/>
      <c r="Q64" s="13"/>
      <c r="R64" s="13"/>
      <c r="S64" s="13">
        <v>3947390.6259279186</v>
      </c>
      <c r="T64" s="13"/>
      <c r="U64" s="13"/>
      <c r="V64" s="13"/>
      <c r="W64" s="13">
        <v>1087635.8530039703</v>
      </c>
      <c r="X64" s="13"/>
      <c r="Y64" s="13"/>
      <c r="Z64" s="13"/>
      <c r="AA64" s="13">
        <v>36861.281689679978</v>
      </c>
      <c r="AB64" s="10"/>
      <c r="AC64" s="10"/>
      <c r="AD64" s="10"/>
      <c r="AE64" s="14">
        <f t="shared" si="3"/>
        <v>32207191.938455351</v>
      </c>
      <c r="AF64" s="10"/>
      <c r="AG64" s="10"/>
      <c r="AH64" s="13">
        <f t="shared" si="1"/>
        <v>32207191.938455351</v>
      </c>
    </row>
    <row r="65" spans="1:34" hidden="1" x14ac:dyDescent="0.2">
      <c r="A65" s="651" t="s">
        <v>57</v>
      </c>
      <c r="B65" s="10"/>
      <c r="C65" s="13">
        <v>9064577.0969423614</v>
      </c>
      <c r="D65" s="13"/>
      <c r="E65" s="13"/>
      <c r="F65" s="13"/>
      <c r="G65" s="13">
        <v>8184935.5034191888</v>
      </c>
      <c r="H65" s="13"/>
      <c r="I65" s="13"/>
      <c r="J65" s="13"/>
      <c r="K65" s="13">
        <v>6048661.5359407319</v>
      </c>
      <c r="L65" s="13"/>
      <c r="M65" s="13"/>
      <c r="N65" s="13"/>
      <c r="O65" s="13">
        <v>5126443.3645535484</v>
      </c>
      <c r="P65" s="13"/>
      <c r="Q65" s="13"/>
      <c r="R65" s="13"/>
      <c r="S65" s="13">
        <v>4154187.5079542589</v>
      </c>
      <c r="T65" s="13"/>
      <c r="U65" s="13"/>
      <c r="V65" s="13"/>
      <c r="W65" s="13">
        <v>1152003.8940105201</v>
      </c>
      <c r="X65" s="13"/>
      <c r="Y65" s="13"/>
      <c r="Z65" s="13"/>
      <c r="AA65" s="13">
        <v>37847.807790429979</v>
      </c>
      <c r="AB65" s="10"/>
      <c r="AC65" s="10"/>
      <c r="AD65" s="10"/>
      <c r="AE65" s="14">
        <f t="shared" si="3"/>
        <v>33768656.710611038</v>
      </c>
      <c r="AF65" s="10"/>
      <c r="AG65" s="10"/>
      <c r="AH65" s="13">
        <f t="shared" si="1"/>
        <v>33768656.710611038</v>
      </c>
    </row>
    <row r="66" spans="1:34" hidden="1" x14ac:dyDescent="0.2">
      <c r="A66" s="651" t="s">
        <v>58</v>
      </c>
      <c r="B66" s="10"/>
      <c r="C66" s="13">
        <v>9155180.9774832968</v>
      </c>
      <c r="D66" s="13"/>
      <c r="E66" s="13"/>
      <c r="F66" s="13"/>
      <c r="G66" s="13">
        <v>8260153.2482787585</v>
      </c>
      <c r="H66" s="13"/>
      <c r="I66" s="13"/>
      <c r="J66" s="13"/>
      <c r="K66" s="13">
        <v>6108997.907231302</v>
      </c>
      <c r="L66" s="13"/>
      <c r="M66" s="13"/>
      <c r="N66" s="13"/>
      <c r="O66" s="13">
        <v>5169325.1733206389</v>
      </c>
      <c r="P66" s="13"/>
      <c r="Q66" s="13"/>
      <c r="R66" s="13"/>
      <c r="S66" s="13">
        <v>4227640.7915233979</v>
      </c>
      <c r="T66" s="13"/>
      <c r="U66" s="13"/>
      <c r="V66" s="13"/>
      <c r="W66" s="13">
        <v>1178212.1087945602</v>
      </c>
      <c r="X66" s="13"/>
      <c r="Y66" s="13"/>
      <c r="Z66" s="13"/>
      <c r="AA66" s="13">
        <v>39130.636629909975</v>
      </c>
      <c r="AB66" s="10"/>
      <c r="AC66" s="10"/>
      <c r="AD66" s="10"/>
      <c r="AE66" s="14">
        <f t="shared" si="3"/>
        <v>34138640.84326186</v>
      </c>
      <c r="AF66" s="10"/>
      <c r="AG66" s="10"/>
      <c r="AH66" s="13">
        <f t="shared" si="1"/>
        <v>34138640.84326186</v>
      </c>
    </row>
    <row r="67" spans="1:34" hidden="1" x14ac:dyDescent="0.2">
      <c r="A67" s="651" t="s">
        <v>59</v>
      </c>
      <c r="B67" s="10"/>
      <c r="C67" s="13">
        <v>9437460.5285652373</v>
      </c>
      <c r="D67" s="13"/>
      <c r="E67" s="13"/>
      <c r="F67" s="13"/>
      <c r="G67" s="13">
        <v>8629541.4492521863</v>
      </c>
      <c r="H67" s="13"/>
      <c r="I67" s="13"/>
      <c r="J67" s="13"/>
      <c r="K67" s="13">
        <v>6316467.9696983015</v>
      </c>
      <c r="L67" s="13"/>
      <c r="M67" s="13"/>
      <c r="N67" s="13"/>
      <c r="O67" s="13">
        <v>5339534.335531407</v>
      </c>
      <c r="P67" s="13"/>
      <c r="Q67" s="13"/>
      <c r="R67" s="13"/>
      <c r="S67" s="13">
        <v>4393196.2863910878</v>
      </c>
      <c r="T67" s="13"/>
      <c r="U67" s="13"/>
      <c r="V67" s="13"/>
      <c r="W67" s="13">
        <v>1232870.4654057401</v>
      </c>
      <c r="X67" s="13"/>
      <c r="Y67" s="13"/>
      <c r="Z67" s="13"/>
      <c r="AA67" s="13">
        <v>40166.365165179966</v>
      </c>
      <c r="AB67" s="10"/>
      <c r="AC67" s="10"/>
      <c r="AD67" s="10"/>
      <c r="AE67" s="14">
        <f t="shared" si="3"/>
        <v>35389237.40000914</v>
      </c>
      <c r="AF67" s="10"/>
      <c r="AG67" s="10"/>
      <c r="AH67" s="13">
        <f t="shared" si="1"/>
        <v>35389237.40000914</v>
      </c>
    </row>
    <row r="68" spans="1:34" hidden="1" x14ac:dyDescent="0.2">
      <c r="A68" s="651" t="s">
        <v>60</v>
      </c>
      <c r="B68" s="10"/>
      <c r="C68" s="13">
        <v>9665880.2803247962</v>
      </c>
      <c r="D68" s="13"/>
      <c r="E68" s="13"/>
      <c r="F68" s="13"/>
      <c r="G68" s="13">
        <v>9023820.6387905162</v>
      </c>
      <c r="H68" s="13"/>
      <c r="I68" s="13"/>
      <c r="J68" s="13"/>
      <c r="K68" s="13">
        <v>6507712.0548675805</v>
      </c>
      <c r="L68" s="13"/>
      <c r="M68" s="13"/>
      <c r="N68" s="13"/>
      <c r="O68" s="13">
        <v>5517248.528784357</v>
      </c>
      <c r="P68" s="13"/>
      <c r="Q68" s="13"/>
      <c r="R68" s="13"/>
      <c r="S68" s="13">
        <v>4551677.581613888</v>
      </c>
      <c r="T68" s="13"/>
      <c r="U68" s="13"/>
      <c r="V68" s="13"/>
      <c r="W68" s="13">
        <v>1282552.9640223999</v>
      </c>
      <c r="X68" s="13"/>
      <c r="Y68" s="13"/>
      <c r="Z68" s="13"/>
      <c r="AA68" s="13">
        <v>40955.425461989966</v>
      </c>
      <c r="AB68" s="10"/>
      <c r="AC68" s="10"/>
      <c r="AD68" s="10"/>
      <c r="AE68" s="14">
        <f t="shared" si="3"/>
        <v>36589847.473865531</v>
      </c>
      <c r="AF68" s="10"/>
      <c r="AG68" s="10"/>
      <c r="AH68" s="13">
        <f t="shared" si="1"/>
        <v>36589847.473865531</v>
      </c>
    </row>
    <row r="69" spans="1:34" hidden="1" x14ac:dyDescent="0.2">
      <c r="A69" s="651" t="s">
        <v>61</v>
      </c>
      <c r="B69" s="10"/>
      <c r="C69" s="13">
        <v>10076133.514475146</v>
      </c>
      <c r="D69" s="13"/>
      <c r="E69" s="13"/>
      <c r="F69" s="13"/>
      <c r="G69" s="13">
        <v>9431994.6693655364</v>
      </c>
      <c r="H69" s="13"/>
      <c r="I69" s="13"/>
      <c r="J69" s="13"/>
      <c r="K69" s="13">
        <v>6776535.1664882302</v>
      </c>
      <c r="L69" s="13"/>
      <c r="M69" s="13"/>
      <c r="N69" s="13"/>
      <c r="O69" s="13">
        <v>5733552.6586300759</v>
      </c>
      <c r="P69" s="13"/>
      <c r="Q69" s="13"/>
      <c r="R69" s="13"/>
      <c r="S69" s="13">
        <v>4768832.9248730894</v>
      </c>
      <c r="T69" s="13"/>
      <c r="U69" s="13"/>
      <c r="V69" s="13"/>
      <c r="W69" s="13">
        <v>1349127.3799305097</v>
      </c>
      <c r="X69" s="13"/>
      <c r="Y69" s="13"/>
      <c r="Z69" s="13"/>
      <c r="AA69" s="13">
        <v>42484.175607959965</v>
      </c>
      <c r="AB69" s="10"/>
      <c r="AC69" s="10"/>
      <c r="AD69" s="10"/>
      <c r="AE69" s="14">
        <f t="shared" si="3"/>
        <v>38178660.489370547</v>
      </c>
      <c r="AF69" s="10"/>
      <c r="AG69" s="10"/>
      <c r="AH69" s="13">
        <f t="shared" si="1"/>
        <v>38178660.489370547</v>
      </c>
    </row>
    <row r="70" spans="1:34" hidden="1" x14ac:dyDescent="0.2">
      <c r="A70" s="651" t="s">
        <v>62</v>
      </c>
      <c r="B70" s="10"/>
      <c r="C70" s="13">
        <v>10253747.940665465</v>
      </c>
      <c r="D70" s="13"/>
      <c r="E70" s="13"/>
      <c r="F70" s="13"/>
      <c r="G70" s="13">
        <v>9677241.5588648021</v>
      </c>
      <c r="H70" s="13"/>
      <c r="I70" s="13"/>
      <c r="J70" s="13"/>
      <c r="K70" s="13">
        <v>6917662.7361894818</v>
      </c>
      <c r="L70" s="13"/>
      <c r="M70" s="13"/>
      <c r="N70" s="13"/>
      <c r="O70" s="13">
        <v>5835117.4094141275</v>
      </c>
      <c r="P70" s="13"/>
      <c r="Q70" s="13"/>
      <c r="R70" s="13"/>
      <c r="S70" s="13">
        <v>4905937.4818334198</v>
      </c>
      <c r="T70" s="13"/>
      <c r="U70" s="13"/>
      <c r="V70" s="13"/>
      <c r="W70" s="13">
        <v>1392642.6582834593</v>
      </c>
      <c r="X70" s="13"/>
      <c r="Y70" s="13"/>
      <c r="Z70" s="13"/>
      <c r="AA70" s="13">
        <v>43103.407528249962</v>
      </c>
      <c r="AB70" s="10"/>
      <c r="AC70" s="10"/>
      <c r="AD70" s="10"/>
      <c r="AE70" s="14">
        <f t="shared" si="3"/>
        <v>39025453.192779005</v>
      </c>
      <c r="AF70" s="10"/>
      <c r="AG70" s="10"/>
      <c r="AH70" s="13">
        <f t="shared" si="1"/>
        <v>39025453.192779005</v>
      </c>
    </row>
    <row r="71" spans="1:34" hidden="1" x14ac:dyDescent="0.2">
      <c r="A71" s="651" t="s">
        <v>63</v>
      </c>
      <c r="B71" s="10"/>
      <c r="C71" s="13">
        <v>10406349.822043575</v>
      </c>
      <c r="D71" s="13"/>
      <c r="E71" s="13"/>
      <c r="F71" s="13"/>
      <c r="G71" s="13">
        <v>9729384.7547277994</v>
      </c>
      <c r="H71" s="13"/>
      <c r="I71" s="13"/>
      <c r="J71" s="13"/>
      <c r="K71" s="13">
        <v>6911608.2719878936</v>
      </c>
      <c r="L71" s="13"/>
      <c r="M71" s="13"/>
      <c r="N71" s="13"/>
      <c r="O71" s="13">
        <v>5851575.6959110191</v>
      </c>
      <c r="P71" s="13"/>
      <c r="Q71" s="13"/>
      <c r="R71" s="13"/>
      <c r="S71" s="13">
        <v>4883890.30934365</v>
      </c>
      <c r="T71" s="13"/>
      <c r="U71" s="13"/>
      <c r="V71" s="13"/>
      <c r="W71" s="13">
        <v>1414038.4305051891</v>
      </c>
      <c r="X71" s="13"/>
      <c r="Y71" s="13"/>
      <c r="Z71" s="13"/>
      <c r="AA71" s="13">
        <v>45122.758086159964</v>
      </c>
      <c r="AB71" s="10"/>
      <c r="AC71" s="10"/>
      <c r="AD71" s="10"/>
      <c r="AE71" s="14">
        <f t="shared" si="3"/>
        <v>39241970.042605281</v>
      </c>
      <c r="AF71" s="10"/>
      <c r="AG71" s="10"/>
      <c r="AH71" s="13">
        <f t="shared" si="1"/>
        <v>39241970.042605281</v>
      </c>
    </row>
    <row r="72" spans="1:34" hidden="1" x14ac:dyDescent="0.2">
      <c r="A72" s="651" t="s">
        <v>64</v>
      </c>
      <c r="B72" s="10"/>
      <c r="C72" s="13">
        <v>10446833.033775335</v>
      </c>
      <c r="D72" s="13"/>
      <c r="E72" s="13"/>
      <c r="F72" s="13"/>
      <c r="G72" s="13">
        <v>9756560.0270757601</v>
      </c>
      <c r="H72" s="13"/>
      <c r="I72" s="13"/>
      <c r="J72" s="13"/>
      <c r="K72" s="13">
        <v>6856951.2988555441</v>
      </c>
      <c r="L72" s="13"/>
      <c r="M72" s="13"/>
      <c r="N72" s="13"/>
      <c r="O72" s="13">
        <v>5847636.5214251587</v>
      </c>
      <c r="P72" s="13"/>
      <c r="Q72" s="13"/>
      <c r="R72" s="13"/>
      <c r="S72" s="13">
        <v>4881311.9053728795</v>
      </c>
      <c r="T72" s="13"/>
      <c r="U72" s="13"/>
      <c r="V72" s="13"/>
      <c r="W72" s="13">
        <v>1433459.6814577491</v>
      </c>
      <c r="X72" s="13"/>
      <c r="Y72" s="13"/>
      <c r="Z72" s="13"/>
      <c r="AA72" s="13">
        <v>45989.920024839965</v>
      </c>
      <c r="AB72" s="10"/>
      <c r="AC72" s="10"/>
      <c r="AD72" s="10"/>
      <c r="AE72" s="14">
        <f t="shared" si="3"/>
        <v>39268742.387987271</v>
      </c>
      <c r="AF72" s="10"/>
      <c r="AG72" s="10"/>
      <c r="AH72" s="13">
        <f t="shared" si="1"/>
        <v>39268742.387987271</v>
      </c>
    </row>
    <row r="73" spans="1:34" hidden="1" x14ac:dyDescent="0.2">
      <c r="A73" s="651" t="s">
        <v>65</v>
      </c>
      <c r="B73" s="10"/>
      <c r="C73" s="13">
        <v>10102498.706231086</v>
      </c>
      <c r="D73" s="13"/>
      <c r="E73" s="13"/>
      <c r="F73" s="13"/>
      <c r="G73" s="13">
        <v>9416084.14195049</v>
      </c>
      <c r="H73" s="13"/>
      <c r="I73" s="13"/>
      <c r="J73" s="13"/>
      <c r="K73" s="13">
        <v>6653855.6597116245</v>
      </c>
      <c r="L73" s="13"/>
      <c r="M73" s="13"/>
      <c r="N73" s="13"/>
      <c r="O73" s="13">
        <v>5682727.9229654092</v>
      </c>
      <c r="P73" s="13"/>
      <c r="Q73" s="13"/>
      <c r="R73" s="13"/>
      <c r="S73" s="13">
        <v>4709073.8242228488</v>
      </c>
      <c r="T73" s="13"/>
      <c r="U73" s="13"/>
      <c r="V73" s="13"/>
      <c r="W73" s="13">
        <v>1414870.5600011889</v>
      </c>
      <c r="X73" s="13"/>
      <c r="Y73" s="13"/>
      <c r="Z73" s="13"/>
      <c r="AA73" s="13">
        <v>48039.386233839963</v>
      </c>
      <c r="AB73" s="10"/>
      <c r="AC73" s="10"/>
      <c r="AD73" s="10"/>
      <c r="AE73" s="14">
        <f t="shared" si="3"/>
        <v>38027150.201316483</v>
      </c>
      <c r="AF73" s="10"/>
      <c r="AG73" s="10"/>
      <c r="AH73" s="13">
        <f t="shared" ref="AH73:AH129" si="4">SUM(AD73:AG73)</f>
        <v>38027150.201316483</v>
      </c>
    </row>
    <row r="74" spans="1:34" hidden="1" x14ac:dyDescent="0.2">
      <c r="A74" s="651" t="s">
        <v>66</v>
      </c>
      <c r="B74" s="10"/>
      <c r="C74" s="13">
        <v>9877475.0548239555</v>
      </c>
      <c r="D74" s="13"/>
      <c r="E74" s="13"/>
      <c r="F74" s="13"/>
      <c r="G74" s="13">
        <v>9127026.7012622003</v>
      </c>
      <c r="H74" s="13"/>
      <c r="I74" s="13"/>
      <c r="J74" s="13"/>
      <c r="K74" s="13">
        <v>6459055.5741977748</v>
      </c>
      <c r="L74" s="13"/>
      <c r="M74" s="13"/>
      <c r="N74" s="13"/>
      <c r="O74" s="13">
        <v>5500353.7553402884</v>
      </c>
      <c r="P74" s="13"/>
      <c r="Q74" s="13"/>
      <c r="R74" s="13"/>
      <c r="S74" s="13">
        <v>4526820.8916331893</v>
      </c>
      <c r="T74" s="13"/>
      <c r="U74" s="13"/>
      <c r="V74" s="13"/>
      <c r="W74" s="13">
        <v>1399211.8278995086</v>
      </c>
      <c r="X74" s="13"/>
      <c r="Y74" s="13"/>
      <c r="Z74" s="13"/>
      <c r="AA74" s="13">
        <v>49966.171910059958</v>
      </c>
      <c r="AB74" s="10"/>
      <c r="AC74" s="10"/>
      <c r="AD74" s="10"/>
      <c r="AE74" s="14">
        <f t="shared" si="3"/>
        <v>36939909.977066979</v>
      </c>
      <c r="AF74" s="10"/>
      <c r="AG74" s="10"/>
      <c r="AH74" s="13">
        <f t="shared" si="4"/>
        <v>36939909.977066979</v>
      </c>
    </row>
    <row r="75" spans="1:34" hidden="1" x14ac:dyDescent="0.2">
      <c r="A75" s="651" t="s">
        <v>67</v>
      </c>
      <c r="B75" s="10"/>
      <c r="C75" s="13">
        <v>10293522.139640866</v>
      </c>
      <c r="D75" s="13"/>
      <c r="E75" s="13"/>
      <c r="F75" s="13"/>
      <c r="G75" s="13">
        <v>9550307.4632146098</v>
      </c>
      <c r="H75" s="13"/>
      <c r="I75" s="13"/>
      <c r="J75" s="13"/>
      <c r="K75" s="13">
        <v>6723026.3501427146</v>
      </c>
      <c r="L75" s="13"/>
      <c r="M75" s="13"/>
      <c r="N75" s="13"/>
      <c r="O75" s="13">
        <v>5712697.7318387581</v>
      </c>
      <c r="P75" s="13"/>
      <c r="Q75" s="13"/>
      <c r="R75" s="13"/>
      <c r="S75" s="13">
        <v>4730459.070408009</v>
      </c>
      <c r="T75" s="13"/>
      <c r="U75" s="13"/>
      <c r="V75" s="13"/>
      <c r="W75" s="13">
        <v>1470230.4476987487</v>
      </c>
      <c r="X75" s="13"/>
      <c r="Y75" s="13"/>
      <c r="Z75" s="13"/>
      <c r="AA75" s="13">
        <v>49855.796610929952</v>
      </c>
      <c r="AB75" s="10"/>
      <c r="AC75" s="10"/>
      <c r="AD75" s="10"/>
      <c r="AE75" s="14">
        <f t="shared" si="3"/>
        <v>38530098.999554634</v>
      </c>
      <c r="AF75" s="10"/>
      <c r="AG75" s="10"/>
      <c r="AH75" s="13">
        <f t="shared" si="4"/>
        <v>38530098.999554634</v>
      </c>
    </row>
    <row r="76" spans="1:34" hidden="1" x14ac:dyDescent="0.2">
      <c r="A76" s="651" t="s">
        <v>68</v>
      </c>
      <c r="B76" s="10"/>
      <c r="C76" s="13">
        <v>10590133.521256985</v>
      </c>
      <c r="D76" s="13"/>
      <c r="E76" s="13"/>
      <c r="F76" s="13"/>
      <c r="G76" s="13">
        <v>9888740.5952447597</v>
      </c>
      <c r="H76" s="13"/>
      <c r="I76" s="13"/>
      <c r="J76" s="13"/>
      <c r="K76" s="13">
        <v>6910202.8218998238</v>
      </c>
      <c r="L76" s="13"/>
      <c r="M76" s="13"/>
      <c r="N76" s="13"/>
      <c r="O76" s="13">
        <v>5857520.9308770392</v>
      </c>
      <c r="P76" s="13"/>
      <c r="Q76" s="13"/>
      <c r="R76" s="13"/>
      <c r="S76" s="13">
        <v>4885733.5293944664</v>
      </c>
      <c r="T76" s="13"/>
      <c r="U76" s="13"/>
      <c r="V76" s="13"/>
      <c r="W76" s="13">
        <v>1517899.2526087794</v>
      </c>
      <c r="X76" s="13"/>
      <c r="Y76" s="13"/>
      <c r="Z76" s="13"/>
      <c r="AA76" s="13">
        <v>51477.00864869995</v>
      </c>
      <c r="AB76" s="10"/>
      <c r="AC76" s="10"/>
      <c r="AD76" s="10"/>
      <c r="AE76" s="14">
        <f t="shared" si="3"/>
        <v>39701707.65993055</v>
      </c>
      <c r="AF76" s="10"/>
      <c r="AG76" s="10"/>
      <c r="AH76" s="13">
        <f t="shared" si="4"/>
        <v>39701707.65993055</v>
      </c>
    </row>
    <row r="77" spans="1:34" hidden="1" x14ac:dyDescent="0.2">
      <c r="A77" s="651" t="s">
        <v>69</v>
      </c>
      <c r="B77" s="10"/>
      <c r="C77" s="13">
        <v>10776106.449469214</v>
      </c>
      <c r="D77" s="13"/>
      <c r="E77" s="13"/>
      <c r="F77" s="13"/>
      <c r="G77" s="13">
        <v>10007798.097289398</v>
      </c>
      <c r="H77" s="13"/>
      <c r="I77" s="13"/>
      <c r="J77" s="13"/>
      <c r="K77" s="13">
        <v>6994741.268588515</v>
      </c>
      <c r="L77" s="13"/>
      <c r="M77" s="13"/>
      <c r="N77" s="13"/>
      <c r="O77" s="13">
        <v>5936899.3246683097</v>
      </c>
      <c r="P77" s="13"/>
      <c r="Q77" s="13"/>
      <c r="R77" s="13"/>
      <c r="S77" s="13">
        <v>4935210.6134134196</v>
      </c>
      <c r="T77" s="13"/>
      <c r="U77" s="13"/>
      <c r="V77" s="13"/>
      <c r="W77" s="13">
        <v>1550489.1848793086</v>
      </c>
      <c r="X77" s="13"/>
      <c r="Y77" s="13"/>
      <c r="Z77" s="13"/>
      <c r="AA77" s="13">
        <v>52086.340450679949</v>
      </c>
      <c r="AB77" s="10"/>
      <c r="AC77" s="10"/>
      <c r="AD77" s="10"/>
      <c r="AE77" s="14">
        <f t="shared" ref="AE77:AE108" si="5">SUM(C77:AB77)</f>
        <v>40253331.278758854</v>
      </c>
      <c r="AF77" s="10"/>
      <c r="AG77" s="10"/>
      <c r="AH77" s="13">
        <f t="shared" si="4"/>
        <v>40253331.278758854</v>
      </c>
    </row>
    <row r="78" spans="1:34" hidden="1" x14ac:dyDescent="0.2">
      <c r="A78" s="651" t="s">
        <v>70</v>
      </c>
      <c r="B78" s="10"/>
      <c r="C78" s="13">
        <v>11081489.197104562</v>
      </c>
      <c r="D78" s="13"/>
      <c r="E78" s="13"/>
      <c r="F78" s="13"/>
      <c r="G78" s="13">
        <v>10314362.462341828</v>
      </c>
      <c r="H78" s="13"/>
      <c r="I78" s="13"/>
      <c r="J78" s="13"/>
      <c r="K78" s="13">
        <v>7186862.3365354547</v>
      </c>
      <c r="L78" s="13"/>
      <c r="M78" s="13"/>
      <c r="N78" s="13"/>
      <c r="O78" s="13">
        <v>6125039.8923462899</v>
      </c>
      <c r="P78" s="13"/>
      <c r="Q78" s="13"/>
      <c r="R78" s="13"/>
      <c r="S78" s="13">
        <v>5081054.3092103098</v>
      </c>
      <c r="T78" s="13"/>
      <c r="U78" s="13"/>
      <c r="V78" s="13"/>
      <c r="W78" s="13">
        <v>1611926.8330105387</v>
      </c>
      <c r="X78" s="13"/>
      <c r="Y78" s="13"/>
      <c r="Z78" s="13"/>
      <c r="AA78" s="13">
        <v>52303.49940266995</v>
      </c>
      <c r="AB78" s="10"/>
      <c r="AC78" s="10"/>
      <c r="AD78" s="10"/>
      <c r="AE78" s="14">
        <f t="shared" si="5"/>
        <v>41453038.529951654</v>
      </c>
      <c r="AF78" s="10"/>
      <c r="AG78" s="10"/>
      <c r="AH78" s="13">
        <f t="shared" si="4"/>
        <v>41453038.529951654</v>
      </c>
    </row>
    <row r="79" spans="1:34" hidden="1" x14ac:dyDescent="0.2">
      <c r="A79" s="651" t="s">
        <v>71</v>
      </c>
      <c r="B79" s="10"/>
      <c r="C79" s="13">
        <v>11235498.353991352</v>
      </c>
      <c r="D79" s="13"/>
      <c r="E79" s="13"/>
      <c r="F79" s="13"/>
      <c r="G79" s="13">
        <v>10441074.127982577</v>
      </c>
      <c r="H79" s="13"/>
      <c r="I79" s="13"/>
      <c r="J79" s="13"/>
      <c r="K79" s="13">
        <v>7255281.5970789148</v>
      </c>
      <c r="L79" s="13"/>
      <c r="M79" s="13"/>
      <c r="N79" s="13"/>
      <c r="O79" s="13">
        <v>6183327.1614149697</v>
      </c>
      <c r="P79" s="13"/>
      <c r="Q79" s="13"/>
      <c r="R79" s="13"/>
      <c r="S79" s="13">
        <v>5147928.076391669</v>
      </c>
      <c r="T79" s="13"/>
      <c r="U79" s="13"/>
      <c r="V79" s="13"/>
      <c r="W79" s="13">
        <v>1643663.1178634588</v>
      </c>
      <c r="X79" s="13"/>
      <c r="Y79" s="13"/>
      <c r="Z79" s="13"/>
      <c r="AA79" s="13">
        <v>54049.271201199947</v>
      </c>
      <c r="AB79" s="10"/>
      <c r="AC79" s="10"/>
      <c r="AD79" s="10"/>
      <c r="AE79" s="14">
        <f t="shared" si="5"/>
        <v>41960821.705924146</v>
      </c>
      <c r="AF79" s="10"/>
      <c r="AG79" s="10"/>
      <c r="AH79" s="13">
        <f t="shared" si="4"/>
        <v>41960821.705924146</v>
      </c>
    </row>
    <row r="80" spans="1:34" hidden="1" x14ac:dyDescent="0.2">
      <c r="A80" s="651" t="s">
        <v>72</v>
      </c>
      <c r="B80" s="10"/>
      <c r="C80" s="13">
        <v>11560492.04314615</v>
      </c>
      <c r="D80" s="13"/>
      <c r="E80" s="13"/>
      <c r="F80" s="13"/>
      <c r="G80" s="13">
        <v>10780826.019037256</v>
      </c>
      <c r="H80" s="13"/>
      <c r="I80" s="13"/>
      <c r="J80" s="13"/>
      <c r="K80" s="13">
        <v>7464534.6355976854</v>
      </c>
      <c r="L80" s="13"/>
      <c r="M80" s="13"/>
      <c r="N80" s="13"/>
      <c r="O80" s="13">
        <v>6402083.8526158296</v>
      </c>
      <c r="P80" s="13"/>
      <c r="Q80" s="13"/>
      <c r="R80" s="13"/>
      <c r="S80" s="13">
        <v>5340876.5956165893</v>
      </c>
      <c r="T80" s="13"/>
      <c r="U80" s="13"/>
      <c r="V80" s="13"/>
      <c r="W80" s="13">
        <v>1710342.571111779</v>
      </c>
      <c r="X80" s="13"/>
      <c r="Y80" s="13"/>
      <c r="Z80" s="13"/>
      <c r="AA80" s="13">
        <v>55105.809517489943</v>
      </c>
      <c r="AB80" s="10"/>
      <c r="AC80" s="10"/>
      <c r="AD80" s="10"/>
      <c r="AE80" s="14">
        <f t="shared" si="5"/>
        <v>43314261.52664277</v>
      </c>
      <c r="AF80" s="10"/>
      <c r="AG80" s="10"/>
      <c r="AH80" s="13">
        <f t="shared" si="4"/>
        <v>43314261.52664277</v>
      </c>
    </row>
    <row r="81" spans="1:34" hidden="1" x14ac:dyDescent="0.2">
      <c r="A81" s="651" t="s">
        <v>73</v>
      </c>
      <c r="B81" s="10"/>
      <c r="C81" s="13">
        <v>11584375.186277339</v>
      </c>
      <c r="D81" s="13"/>
      <c r="E81" s="13"/>
      <c r="F81" s="13"/>
      <c r="G81" s="13">
        <v>10768350.876835665</v>
      </c>
      <c r="H81" s="13"/>
      <c r="I81" s="13"/>
      <c r="J81" s="13"/>
      <c r="K81" s="13">
        <v>7466535.153490575</v>
      </c>
      <c r="L81" s="13"/>
      <c r="M81" s="13"/>
      <c r="N81" s="13"/>
      <c r="O81" s="13">
        <v>6386025.7973207496</v>
      </c>
      <c r="P81" s="13"/>
      <c r="Q81" s="13"/>
      <c r="R81" s="13"/>
      <c r="S81" s="13">
        <v>5326236.691327069</v>
      </c>
      <c r="T81" s="13"/>
      <c r="U81" s="13"/>
      <c r="V81" s="13"/>
      <c r="W81" s="13">
        <v>1723212.1215344388</v>
      </c>
      <c r="X81" s="13"/>
      <c r="Y81" s="13"/>
      <c r="Z81" s="13"/>
      <c r="AA81" s="13">
        <v>55780.986980879949</v>
      </c>
      <c r="AB81" s="10"/>
      <c r="AC81" s="10"/>
      <c r="AD81" s="10"/>
      <c r="AE81" s="14">
        <f t="shared" si="5"/>
        <v>43310516.81376671</v>
      </c>
      <c r="AF81" s="10"/>
      <c r="AG81" s="10"/>
      <c r="AH81" s="13">
        <f t="shared" si="4"/>
        <v>43310516.81376671</v>
      </c>
    </row>
    <row r="82" spans="1:34" hidden="1" x14ac:dyDescent="0.2">
      <c r="A82" s="651" t="s">
        <v>74</v>
      </c>
      <c r="B82" s="10"/>
      <c r="C82" s="13">
        <v>11603002.99836364</v>
      </c>
      <c r="D82" s="13"/>
      <c r="E82" s="13"/>
      <c r="F82" s="13"/>
      <c r="G82" s="13">
        <v>10710493.729226004</v>
      </c>
      <c r="H82" s="13"/>
      <c r="I82" s="13"/>
      <c r="J82" s="13"/>
      <c r="K82" s="13">
        <v>7454289.317129855</v>
      </c>
      <c r="L82" s="13"/>
      <c r="M82" s="13"/>
      <c r="N82" s="13"/>
      <c r="O82" s="13">
        <v>6372592.7478863001</v>
      </c>
      <c r="P82" s="13"/>
      <c r="Q82" s="13"/>
      <c r="R82" s="13"/>
      <c r="S82" s="13">
        <v>5313165.0606434885</v>
      </c>
      <c r="T82" s="13"/>
      <c r="U82" s="13"/>
      <c r="V82" s="13"/>
      <c r="W82" s="13">
        <v>1740820.3990256088</v>
      </c>
      <c r="X82" s="13"/>
      <c r="Y82" s="13"/>
      <c r="Z82" s="13"/>
      <c r="AA82" s="13">
        <v>55777.501148169948</v>
      </c>
      <c r="AB82" s="10"/>
      <c r="AC82" s="10"/>
      <c r="AD82" s="10"/>
      <c r="AE82" s="14">
        <f t="shared" si="5"/>
        <v>43250141.753423072</v>
      </c>
      <c r="AF82" s="10"/>
      <c r="AG82" s="10"/>
      <c r="AH82" s="13">
        <f t="shared" si="4"/>
        <v>43250141.753423072</v>
      </c>
    </row>
    <row r="83" spans="1:34" hidden="1" x14ac:dyDescent="0.2">
      <c r="A83" s="651" t="s">
        <v>75</v>
      </c>
      <c r="B83" s="10"/>
      <c r="C83" s="13">
        <v>11762978.828667479</v>
      </c>
      <c r="D83" s="13"/>
      <c r="E83" s="13"/>
      <c r="F83" s="13"/>
      <c r="G83" s="13">
        <v>10875193.607082985</v>
      </c>
      <c r="H83" s="13"/>
      <c r="I83" s="13"/>
      <c r="J83" s="13"/>
      <c r="K83" s="13">
        <v>7553037.7534467746</v>
      </c>
      <c r="L83" s="13"/>
      <c r="M83" s="13"/>
      <c r="N83" s="13"/>
      <c r="O83" s="13">
        <v>6455755.3290246204</v>
      </c>
      <c r="P83" s="13"/>
      <c r="Q83" s="13"/>
      <c r="R83" s="13"/>
      <c r="S83" s="13">
        <v>5380763.2359889988</v>
      </c>
      <c r="T83" s="13"/>
      <c r="U83" s="13"/>
      <c r="V83" s="13"/>
      <c r="W83" s="13">
        <v>1786757.9937749489</v>
      </c>
      <c r="X83" s="13"/>
      <c r="Y83" s="13"/>
      <c r="Z83" s="13"/>
      <c r="AA83" s="13">
        <v>56012.971787939947</v>
      </c>
      <c r="AB83" s="10"/>
      <c r="AC83" s="10"/>
      <c r="AD83" s="10"/>
      <c r="AE83" s="14">
        <f t="shared" si="5"/>
        <v>43870499.71977374</v>
      </c>
      <c r="AF83" s="10"/>
      <c r="AG83" s="10"/>
      <c r="AH83" s="13">
        <f t="shared" si="4"/>
        <v>43870499.71977374</v>
      </c>
    </row>
    <row r="84" spans="1:34" hidden="1" x14ac:dyDescent="0.2">
      <c r="A84" s="651" t="s">
        <v>76</v>
      </c>
      <c r="B84" s="10"/>
      <c r="C84" s="13">
        <v>11876584.05840921</v>
      </c>
      <c r="D84" s="13"/>
      <c r="E84" s="13"/>
      <c r="F84" s="13"/>
      <c r="G84" s="13">
        <v>10969962.944465235</v>
      </c>
      <c r="H84" s="13"/>
      <c r="I84" s="13"/>
      <c r="J84" s="13"/>
      <c r="K84" s="13">
        <v>7643281.8844140247</v>
      </c>
      <c r="L84" s="13"/>
      <c r="M84" s="13"/>
      <c r="N84" s="13"/>
      <c r="O84" s="13">
        <v>6500090.5743120797</v>
      </c>
      <c r="P84" s="13"/>
      <c r="Q84" s="13"/>
      <c r="R84" s="13"/>
      <c r="S84" s="13">
        <v>5457151.4623092888</v>
      </c>
      <c r="T84" s="13"/>
      <c r="U84" s="13"/>
      <c r="V84" s="13"/>
      <c r="W84" s="13">
        <v>1830798.9256546989</v>
      </c>
      <c r="X84" s="13"/>
      <c r="Y84" s="13"/>
      <c r="Z84" s="13"/>
      <c r="AA84" s="13">
        <v>55976.305305139955</v>
      </c>
      <c r="AB84" s="10"/>
      <c r="AC84" s="10"/>
      <c r="AD84" s="10"/>
      <c r="AE84" s="14">
        <f t="shared" si="5"/>
        <v>44333846.154869676</v>
      </c>
      <c r="AF84" s="10"/>
      <c r="AG84" s="10"/>
      <c r="AH84" s="13">
        <f t="shared" si="4"/>
        <v>44333846.154869676</v>
      </c>
    </row>
    <row r="85" spans="1:34" hidden="1" x14ac:dyDescent="0.2">
      <c r="A85" s="651" t="s">
        <v>77</v>
      </c>
      <c r="B85" s="10"/>
      <c r="C85" s="13">
        <v>12019548.467486711</v>
      </c>
      <c r="D85" s="13"/>
      <c r="E85" s="13"/>
      <c r="F85" s="13"/>
      <c r="G85" s="13">
        <v>11063530.188562915</v>
      </c>
      <c r="H85" s="13"/>
      <c r="I85" s="13"/>
      <c r="J85" s="13"/>
      <c r="K85" s="13">
        <v>7717023.5173436748</v>
      </c>
      <c r="L85" s="13"/>
      <c r="M85" s="13"/>
      <c r="N85" s="13"/>
      <c r="O85" s="13">
        <v>6553447.18155252</v>
      </c>
      <c r="P85" s="13"/>
      <c r="Q85" s="13"/>
      <c r="R85" s="13"/>
      <c r="S85" s="13">
        <v>5511785.4905885486</v>
      </c>
      <c r="T85" s="13"/>
      <c r="U85" s="13"/>
      <c r="V85" s="13"/>
      <c r="W85" s="13">
        <v>1868187.305201049</v>
      </c>
      <c r="X85" s="13"/>
      <c r="Y85" s="13"/>
      <c r="Z85" s="13"/>
      <c r="AA85" s="13">
        <v>56110.139917799963</v>
      </c>
      <c r="AB85" s="10"/>
      <c r="AC85" s="10"/>
      <c r="AD85" s="10"/>
      <c r="AE85" s="14">
        <f t="shared" si="5"/>
        <v>44789632.290653206</v>
      </c>
      <c r="AF85" s="10"/>
      <c r="AG85" s="10"/>
      <c r="AH85" s="13">
        <f t="shared" si="4"/>
        <v>44789632.290653206</v>
      </c>
    </row>
    <row r="86" spans="1:34" hidden="1" x14ac:dyDescent="0.2">
      <c r="A86" s="651" t="s">
        <v>78</v>
      </c>
      <c r="B86" s="10"/>
      <c r="C86" s="13">
        <v>12220954.687506001</v>
      </c>
      <c r="D86" s="13"/>
      <c r="E86" s="13"/>
      <c r="F86" s="13"/>
      <c r="G86" s="13">
        <v>11324534.062083885</v>
      </c>
      <c r="H86" s="13"/>
      <c r="I86" s="13"/>
      <c r="J86" s="13"/>
      <c r="K86" s="13">
        <v>7829819.0962507445</v>
      </c>
      <c r="L86" s="13"/>
      <c r="M86" s="13"/>
      <c r="N86" s="13"/>
      <c r="O86" s="13">
        <v>6688696.1649900405</v>
      </c>
      <c r="P86" s="13"/>
      <c r="Q86" s="13"/>
      <c r="R86" s="13"/>
      <c r="S86" s="13">
        <v>5627566.1744662682</v>
      </c>
      <c r="T86" s="13"/>
      <c r="U86" s="13"/>
      <c r="V86" s="13"/>
      <c r="W86" s="13">
        <v>1907830.4155112191</v>
      </c>
      <c r="X86" s="13"/>
      <c r="Y86" s="13"/>
      <c r="Z86" s="13"/>
      <c r="AA86" s="13">
        <v>56936.66462679996</v>
      </c>
      <c r="AB86" s="10"/>
      <c r="AC86" s="10"/>
      <c r="AD86" s="10"/>
      <c r="AE86" s="14">
        <f t="shared" si="5"/>
        <v>45656337.265434958</v>
      </c>
      <c r="AF86" s="10"/>
      <c r="AG86" s="10"/>
      <c r="AH86" s="13">
        <f t="shared" si="4"/>
        <v>45656337.265434958</v>
      </c>
    </row>
    <row r="87" spans="1:34" hidden="1" x14ac:dyDescent="0.2">
      <c r="A87" s="651" t="s">
        <v>79</v>
      </c>
      <c r="B87" s="10"/>
      <c r="C87" s="13">
        <v>12465852.344032412</v>
      </c>
      <c r="D87" s="13"/>
      <c r="E87" s="13"/>
      <c r="F87" s="13"/>
      <c r="G87" s="13">
        <v>11570962.986526996</v>
      </c>
      <c r="H87" s="13"/>
      <c r="I87" s="13"/>
      <c r="J87" s="13"/>
      <c r="K87" s="13">
        <v>7978528.7229565848</v>
      </c>
      <c r="L87" s="13"/>
      <c r="M87" s="13"/>
      <c r="N87" s="13"/>
      <c r="O87" s="13">
        <v>6815299.5440642107</v>
      </c>
      <c r="P87" s="13"/>
      <c r="Q87" s="13"/>
      <c r="R87" s="13"/>
      <c r="S87" s="13">
        <v>5744082.6871511787</v>
      </c>
      <c r="T87" s="13"/>
      <c r="U87" s="13"/>
      <c r="V87" s="13"/>
      <c r="W87" s="13">
        <v>1960655.7005203092</v>
      </c>
      <c r="X87" s="13"/>
      <c r="Y87" s="13"/>
      <c r="Z87" s="13"/>
      <c r="AA87" s="13">
        <v>57270.553318729959</v>
      </c>
      <c r="AB87" s="10"/>
      <c r="AC87" s="10"/>
      <c r="AD87" s="10"/>
      <c r="AE87" s="14">
        <f t="shared" si="5"/>
        <v>46592652.538570419</v>
      </c>
      <c r="AF87" s="10"/>
      <c r="AG87" s="10"/>
      <c r="AH87" s="13">
        <f t="shared" si="4"/>
        <v>46592652.538570419</v>
      </c>
    </row>
    <row r="88" spans="1:34" hidden="1" x14ac:dyDescent="0.2">
      <c r="A88" s="651" t="s">
        <v>80</v>
      </c>
      <c r="B88" s="10"/>
      <c r="C88" s="13">
        <v>12639990.784666013</v>
      </c>
      <c r="D88" s="13"/>
      <c r="E88" s="13"/>
      <c r="F88" s="13"/>
      <c r="G88" s="13">
        <v>11651082.605683997</v>
      </c>
      <c r="H88" s="13"/>
      <c r="I88" s="13"/>
      <c r="J88" s="13"/>
      <c r="K88" s="13">
        <v>8057946.373273395</v>
      </c>
      <c r="L88" s="13"/>
      <c r="M88" s="13"/>
      <c r="N88" s="13"/>
      <c r="O88" s="13">
        <v>6895547.1975066401</v>
      </c>
      <c r="P88" s="13"/>
      <c r="Q88" s="13"/>
      <c r="R88" s="13"/>
      <c r="S88" s="13">
        <v>5758255.6066933889</v>
      </c>
      <c r="T88" s="13"/>
      <c r="U88" s="13"/>
      <c r="V88" s="13"/>
      <c r="W88" s="13">
        <v>1993341.5041953393</v>
      </c>
      <c r="X88" s="13"/>
      <c r="Y88" s="13"/>
      <c r="Z88" s="13"/>
      <c r="AA88" s="13">
        <v>59485.910114049962</v>
      </c>
      <c r="AB88" s="10"/>
      <c r="AC88" s="10"/>
      <c r="AD88" s="10"/>
      <c r="AE88" s="14">
        <f t="shared" si="5"/>
        <v>47055649.982132822</v>
      </c>
      <c r="AF88" s="10"/>
      <c r="AG88" s="10"/>
      <c r="AH88" s="13">
        <f t="shared" si="4"/>
        <v>47055649.982132822</v>
      </c>
    </row>
    <row r="89" spans="1:34" hidden="1" x14ac:dyDescent="0.2">
      <c r="A89" s="651" t="s">
        <v>81</v>
      </c>
      <c r="B89" s="10"/>
      <c r="C89" s="13">
        <v>12880864.606861413</v>
      </c>
      <c r="D89" s="13"/>
      <c r="E89" s="13"/>
      <c r="F89" s="13"/>
      <c r="G89" s="13">
        <v>11818893.195390917</v>
      </c>
      <c r="H89" s="13"/>
      <c r="I89" s="13"/>
      <c r="J89" s="13"/>
      <c r="K89" s="13">
        <v>8160130.7162084347</v>
      </c>
      <c r="L89" s="13"/>
      <c r="M89" s="13"/>
      <c r="N89" s="13"/>
      <c r="O89" s="13">
        <v>6976430.3578993892</v>
      </c>
      <c r="P89" s="13"/>
      <c r="Q89" s="13"/>
      <c r="R89" s="13"/>
      <c r="S89" s="13">
        <v>5835287.0364645589</v>
      </c>
      <c r="T89" s="13"/>
      <c r="U89" s="13"/>
      <c r="V89" s="13"/>
      <c r="W89" s="13">
        <v>2032443.6225638092</v>
      </c>
      <c r="X89" s="13"/>
      <c r="Y89" s="13"/>
      <c r="Z89" s="13"/>
      <c r="AA89" s="13">
        <v>63431.656334969957</v>
      </c>
      <c r="AB89" s="10"/>
      <c r="AC89" s="10"/>
      <c r="AD89" s="10"/>
      <c r="AE89" s="14">
        <f t="shared" si="5"/>
        <v>47767481.191723488</v>
      </c>
      <c r="AF89" s="10"/>
      <c r="AG89" s="10"/>
      <c r="AH89" s="13">
        <f t="shared" si="4"/>
        <v>47767481.191723488</v>
      </c>
    </row>
    <row r="90" spans="1:34" hidden="1" x14ac:dyDescent="0.2">
      <c r="A90" s="651" t="s">
        <v>82</v>
      </c>
      <c r="B90" s="10"/>
      <c r="C90" s="13">
        <v>13172571.627440194</v>
      </c>
      <c r="D90" s="13"/>
      <c r="E90" s="13"/>
      <c r="F90" s="13"/>
      <c r="G90" s="13">
        <v>12091838.327483658</v>
      </c>
      <c r="H90" s="13"/>
      <c r="I90" s="13"/>
      <c r="J90" s="13"/>
      <c r="K90" s="13">
        <v>8318363.3695116937</v>
      </c>
      <c r="L90" s="13"/>
      <c r="M90" s="13"/>
      <c r="N90" s="13"/>
      <c r="O90" s="13">
        <v>7099201.263289989</v>
      </c>
      <c r="P90" s="13"/>
      <c r="Q90" s="13"/>
      <c r="R90" s="13"/>
      <c r="S90" s="13">
        <v>5928004.2132311696</v>
      </c>
      <c r="T90" s="13"/>
      <c r="U90" s="13"/>
      <c r="V90" s="13"/>
      <c r="W90" s="13">
        <v>2088156.5872107893</v>
      </c>
      <c r="X90" s="13"/>
      <c r="Y90" s="13"/>
      <c r="Z90" s="13"/>
      <c r="AA90" s="13">
        <v>72614.066029389956</v>
      </c>
      <c r="AB90" s="10"/>
      <c r="AC90" s="10"/>
      <c r="AD90" s="10"/>
      <c r="AE90" s="14">
        <f t="shared" si="5"/>
        <v>48770749.454196885</v>
      </c>
      <c r="AF90" s="10"/>
      <c r="AG90" s="10"/>
      <c r="AH90" s="13">
        <f t="shared" si="4"/>
        <v>48770749.454196885</v>
      </c>
    </row>
    <row r="91" spans="1:34" hidden="1" x14ac:dyDescent="0.2">
      <c r="A91" s="651" t="s">
        <v>83</v>
      </c>
      <c r="B91" s="10"/>
      <c r="C91" s="13">
        <v>13479801.674292503</v>
      </c>
      <c r="D91" s="13"/>
      <c r="E91" s="13"/>
      <c r="F91" s="13"/>
      <c r="G91" s="13">
        <v>12471201.110768199</v>
      </c>
      <c r="H91" s="13"/>
      <c r="I91" s="13"/>
      <c r="J91" s="13"/>
      <c r="K91" s="13">
        <v>8546015.9045903627</v>
      </c>
      <c r="L91" s="13"/>
      <c r="M91" s="13"/>
      <c r="N91" s="13"/>
      <c r="O91" s="13">
        <v>7269146.4739944786</v>
      </c>
      <c r="P91" s="13"/>
      <c r="Q91" s="13"/>
      <c r="R91" s="13"/>
      <c r="S91" s="13">
        <v>6075107.4949059794</v>
      </c>
      <c r="T91" s="13"/>
      <c r="U91" s="13"/>
      <c r="V91" s="13"/>
      <c r="W91" s="13">
        <v>2155322.7262071189</v>
      </c>
      <c r="X91" s="13"/>
      <c r="Y91" s="13"/>
      <c r="Z91" s="13"/>
      <c r="AA91" s="13">
        <v>74467.098807589966</v>
      </c>
      <c r="AB91" s="10"/>
      <c r="AC91" s="10"/>
      <c r="AD91" s="10"/>
      <c r="AE91" s="14">
        <f t="shared" si="5"/>
        <v>50071062.483566232</v>
      </c>
      <c r="AF91" s="10"/>
      <c r="AG91" s="10"/>
      <c r="AH91" s="13">
        <f t="shared" si="4"/>
        <v>50071062.483566232</v>
      </c>
    </row>
    <row r="92" spans="1:34" hidden="1" x14ac:dyDescent="0.2">
      <c r="A92" s="651" t="s">
        <v>84</v>
      </c>
      <c r="B92" s="10"/>
      <c r="C92" s="13">
        <v>13786132.269472014</v>
      </c>
      <c r="D92" s="13"/>
      <c r="E92" s="13"/>
      <c r="F92" s="13"/>
      <c r="G92" s="13">
        <v>12685571.358564569</v>
      </c>
      <c r="H92" s="13"/>
      <c r="I92" s="13"/>
      <c r="J92" s="13"/>
      <c r="K92" s="13">
        <v>8722455.1938251816</v>
      </c>
      <c r="L92" s="13"/>
      <c r="M92" s="13"/>
      <c r="N92" s="13"/>
      <c r="O92" s="13">
        <v>7402268.7477188688</v>
      </c>
      <c r="P92" s="13"/>
      <c r="Q92" s="13"/>
      <c r="R92" s="13"/>
      <c r="S92" s="13">
        <v>6203157.9961532485</v>
      </c>
      <c r="T92" s="13"/>
      <c r="U92" s="13"/>
      <c r="V92" s="13"/>
      <c r="W92" s="13">
        <v>2243398.8285415489</v>
      </c>
      <c r="X92" s="13"/>
      <c r="Y92" s="13"/>
      <c r="Z92" s="13"/>
      <c r="AA92" s="13">
        <v>76254.798155409968</v>
      </c>
      <c r="AB92" s="10"/>
      <c r="AC92" s="10"/>
      <c r="AD92" s="10"/>
      <c r="AE92" s="14">
        <f t="shared" si="5"/>
        <v>51119239.192430839</v>
      </c>
      <c r="AF92" s="10"/>
      <c r="AG92" s="10"/>
      <c r="AH92" s="13">
        <f t="shared" si="4"/>
        <v>51119239.192430839</v>
      </c>
    </row>
    <row r="93" spans="1:34" hidden="1" x14ac:dyDescent="0.2">
      <c r="A93" s="651" t="s">
        <v>155</v>
      </c>
      <c r="B93" s="10"/>
      <c r="C93" s="13">
        <v>13403860.183509447</v>
      </c>
      <c r="D93" s="13"/>
      <c r="E93" s="13"/>
      <c r="F93" s="13"/>
      <c r="G93" s="13">
        <v>12310020.789732713</v>
      </c>
      <c r="H93" s="13"/>
      <c r="I93" s="13"/>
      <c r="J93" s="13"/>
      <c r="K93" s="13">
        <v>8473094.4923930038</v>
      </c>
      <c r="L93" s="13"/>
      <c r="M93" s="13"/>
      <c r="N93" s="13"/>
      <c r="O93" s="13">
        <v>7173080.9572343947</v>
      </c>
      <c r="P93" s="13"/>
      <c r="Q93" s="13"/>
      <c r="R93" s="13"/>
      <c r="S93" s="13">
        <v>5929611.5080713322</v>
      </c>
      <c r="T93" s="13"/>
      <c r="U93" s="13"/>
      <c r="V93" s="13"/>
      <c r="W93" s="13">
        <v>2193536.2535066702</v>
      </c>
      <c r="X93" s="13"/>
      <c r="Y93" s="13"/>
      <c r="Z93" s="13"/>
      <c r="AA93" s="13">
        <v>73527.133013099956</v>
      </c>
      <c r="AB93" s="10"/>
      <c r="AC93" s="10"/>
      <c r="AD93" s="10"/>
      <c r="AE93" s="14">
        <f t="shared" si="5"/>
        <v>49556731.317460664</v>
      </c>
      <c r="AF93" s="10"/>
      <c r="AG93" s="10"/>
      <c r="AH93" s="13">
        <f t="shared" si="4"/>
        <v>49556731.317460664</v>
      </c>
    </row>
    <row r="94" spans="1:34" hidden="1" x14ac:dyDescent="0.2">
      <c r="A94" s="651" t="s">
        <v>156</v>
      </c>
      <c r="B94" s="10"/>
      <c r="C94" s="13">
        <v>13599425.182478376</v>
      </c>
      <c r="D94" s="13"/>
      <c r="E94" s="13"/>
      <c r="F94" s="13"/>
      <c r="G94" s="13">
        <v>12484759.79938711</v>
      </c>
      <c r="H94" s="13"/>
      <c r="I94" s="13"/>
      <c r="J94" s="13"/>
      <c r="K94" s="13">
        <v>8593108.8125445917</v>
      </c>
      <c r="L94" s="13"/>
      <c r="M94" s="13"/>
      <c r="N94" s="13"/>
      <c r="O94" s="13">
        <v>7280968.3415762596</v>
      </c>
      <c r="P94" s="13"/>
      <c r="Q94" s="13"/>
      <c r="R94" s="13"/>
      <c r="S94" s="13">
        <v>6016607.6810660483</v>
      </c>
      <c r="T94" s="13"/>
      <c r="U94" s="13"/>
      <c r="V94" s="13"/>
      <c r="W94" s="13">
        <v>2239239.1410397086</v>
      </c>
      <c r="X94" s="13"/>
      <c r="Y94" s="13"/>
      <c r="Z94" s="13"/>
      <c r="AA94" s="13">
        <v>74264.522948989965</v>
      </c>
      <c r="AB94" s="10"/>
      <c r="AC94" s="10"/>
      <c r="AD94" s="10"/>
      <c r="AE94" s="14">
        <f t="shared" si="5"/>
        <v>50288373.481041089</v>
      </c>
      <c r="AF94" s="10"/>
      <c r="AG94" s="10"/>
      <c r="AH94" s="13">
        <f t="shared" si="4"/>
        <v>50288373.481041089</v>
      </c>
    </row>
    <row r="95" spans="1:34" hidden="1" x14ac:dyDescent="0.2">
      <c r="A95" s="651" t="s">
        <v>157</v>
      </c>
      <c r="B95" s="10"/>
      <c r="C95" s="13">
        <v>13770720.544390066</v>
      </c>
      <c r="D95" s="13"/>
      <c r="E95" s="13"/>
      <c r="F95" s="13"/>
      <c r="G95" s="13">
        <v>12609558.589391561</v>
      </c>
      <c r="H95" s="13"/>
      <c r="I95" s="13"/>
      <c r="J95" s="13"/>
      <c r="K95" s="13">
        <v>8668477.3088846616</v>
      </c>
      <c r="L95" s="13"/>
      <c r="M95" s="13"/>
      <c r="N95" s="13"/>
      <c r="O95" s="13">
        <v>7324483.8810296003</v>
      </c>
      <c r="P95" s="13"/>
      <c r="Q95" s="13"/>
      <c r="R95" s="13"/>
      <c r="S95" s="13">
        <v>6061070.6498353584</v>
      </c>
      <c r="T95" s="13"/>
      <c r="U95" s="13"/>
      <c r="V95" s="13"/>
      <c r="W95" s="13">
        <v>2281373.1525764889</v>
      </c>
      <c r="X95" s="13"/>
      <c r="Y95" s="13"/>
      <c r="Z95" s="13"/>
      <c r="AA95" s="13">
        <v>76775.58120034996</v>
      </c>
      <c r="AB95" s="10"/>
      <c r="AC95" s="10"/>
      <c r="AD95" s="10"/>
      <c r="AE95" s="14">
        <f t="shared" si="5"/>
        <v>50792459.707308084</v>
      </c>
      <c r="AF95" s="10"/>
      <c r="AG95" s="10"/>
      <c r="AH95" s="13">
        <f t="shared" si="4"/>
        <v>50792459.707308084</v>
      </c>
    </row>
    <row r="96" spans="1:34" hidden="1" x14ac:dyDescent="0.2">
      <c r="A96" s="651" t="s">
        <v>158</v>
      </c>
      <c r="B96" s="10"/>
      <c r="C96" s="13">
        <v>14465244.356768405</v>
      </c>
      <c r="D96" s="13"/>
      <c r="E96" s="13"/>
      <c r="F96" s="13"/>
      <c r="G96" s="13">
        <v>13250992.467084203</v>
      </c>
      <c r="H96" s="13"/>
      <c r="I96" s="13"/>
      <c r="J96" s="13"/>
      <c r="K96" s="13">
        <v>9071237.2868498601</v>
      </c>
      <c r="L96" s="13"/>
      <c r="M96" s="13"/>
      <c r="N96" s="13"/>
      <c r="O96" s="13">
        <v>7702503.9447644902</v>
      </c>
      <c r="P96" s="13"/>
      <c r="Q96" s="13"/>
      <c r="R96" s="13"/>
      <c r="S96" s="13">
        <v>6424533.116799809</v>
      </c>
      <c r="T96" s="13"/>
      <c r="U96" s="13"/>
      <c r="V96" s="13"/>
      <c r="W96" s="13">
        <v>2417986.2847930687</v>
      </c>
      <c r="X96" s="13"/>
      <c r="Y96" s="13"/>
      <c r="Z96" s="13"/>
      <c r="AA96" s="13">
        <v>80512.322197149959</v>
      </c>
      <c r="AB96" s="10"/>
      <c r="AC96" s="10"/>
      <c r="AD96" s="10"/>
      <c r="AE96" s="14">
        <f t="shared" si="5"/>
        <v>53413009.779256985</v>
      </c>
      <c r="AF96" s="10"/>
      <c r="AG96" s="10"/>
      <c r="AH96" s="13">
        <f t="shared" si="4"/>
        <v>53413009.779256985</v>
      </c>
    </row>
    <row r="97" spans="1:34" hidden="1" x14ac:dyDescent="0.2">
      <c r="A97" s="651" t="s">
        <v>159</v>
      </c>
      <c r="B97" s="10"/>
      <c r="C97" s="13">
        <v>14710035.917551804</v>
      </c>
      <c r="D97" s="13"/>
      <c r="E97" s="13"/>
      <c r="F97" s="13"/>
      <c r="G97" s="13">
        <v>13455329.253062794</v>
      </c>
      <c r="H97" s="13"/>
      <c r="I97" s="13"/>
      <c r="J97" s="13"/>
      <c r="K97" s="13">
        <v>9214926.0669445004</v>
      </c>
      <c r="L97" s="13"/>
      <c r="M97" s="13"/>
      <c r="N97" s="13"/>
      <c r="O97" s="13">
        <v>7811706.7869840711</v>
      </c>
      <c r="P97" s="13"/>
      <c r="Q97" s="13"/>
      <c r="R97" s="13"/>
      <c r="S97" s="13">
        <v>6510951.5006128093</v>
      </c>
      <c r="T97" s="13"/>
      <c r="U97" s="13"/>
      <c r="V97" s="13"/>
      <c r="W97" s="13">
        <v>2478511.8521591686</v>
      </c>
      <c r="X97" s="13"/>
      <c r="Y97" s="13"/>
      <c r="Z97" s="13"/>
      <c r="AA97" s="13">
        <v>82662.844515049961</v>
      </c>
      <c r="AB97" s="10"/>
      <c r="AC97" s="10"/>
      <c r="AD97" s="10"/>
      <c r="AE97" s="14">
        <f t="shared" si="5"/>
        <v>54264124.221830197</v>
      </c>
      <c r="AF97" s="10"/>
      <c r="AG97" s="10"/>
      <c r="AH97" s="13">
        <f t="shared" si="4"/>
        <v>54264124.221830197</v>
      </c>
    </row>
    <row r="98" spans="1:34" hidden="1" x14ac:dyDescent="0.2">
      <c r="A98" s="651" t="s">
        <v>160</v>
      </c>
      <c r="B98" s="10"/>
      <c r="C98" s="13">
        <v>14526655.254216984</v>
      </c>
      <c r="D98" s="13"/>
      <c r="E98" s="13"/>
      <c r="F98" s="13"/>
      <c r="G98" s="13">
        <v>13249874.053209115</v>
      </c>
      <c r="H98" s="13"/>
      <c r="I98" s="13"/>
      <c r="J98" s="13"/>
      <c r="K98" s="13">
        <v>9068281.9210575819</v>
      </c>
      <c r="L98" s="13"/>
      <c r="M98" s="13"/>
      <c r="N98" s="13"/>
      <c r="O98" s="13">
        <v>7645716.8053601217</v>
      </c>
      <c r="P98" s="13"/>
      <c r="Q98" s="13"/>
      <c r="R98" s="13"/>
      <c r="S98" s="13">
        <v>6323804.5834117802</v>
      </c>
      <c r="T98" s="13"/>
      <c r="U98" s="13"/>
      <c r="V98" s="13"/>
      <c r="W98" s="13">
        <v>2452121.5832714988</v>
      </c>
      <c r="X98" s="13"/>
      <c r="Y98" s="13"/>
      <c r="Z98" s="13"/>
      <c r="AA98" s="13">
        <v>87150.910905029959</v>
      </c>
      <c r="AB98" s="10"/>
      <c r="AC98" s="10"/>
      <c r="AD98" s="10"/>
      <c r="AE98" s="14">
        <f t="shared" si="5"/>
        <v>53353605.111432113</v>
      </c>
      <c r="AF98" s="10"/>
      <c r="AG98" s="10"/>
      <c r="AH98" s="13">
        <f t="shared" si="4"/>
        <v>53353605.111432113</v>
      </c>
    </row>
    <row r="99" spans="1:34" hidden="1" x14ac:dyDescent="0.2">
      <c r="A99" s="651" t="s">
        <v>161</v>
      </c>
      <c r="B99" s="10"/>
      <c r="C99" s="13">
        <v>14781312.988127394</v>
      </c>
      <c r="D99" s="13"/>
      <c r="E99" s="13"/>
      <c r="F99" s="13"/>
      <c r="G99" s="13">
        <v>13421970.297990855</v>
      </c>
      <c r="H99" s="13"/>
      <c r="I99" s="13"/>
      <c r="J99" s="13"/>
      <c r="K99" s="13">
        <v>9142871.2504461519</v>
      </c>
      <c r="L99" s="13"/>
      <c r="M99" s="13"/>
      <c r="N99" s="13"/>
      <c r="O99" s="13">
        <v>7810783.2596249813</v>
      </c>
      <c r="P99" s="13"/>
      <c r="Q99" s="13"/>
      <c r="R99" s="13"/>
      <c r="S99" s="13">
        <v>6420144.3488266002</v>
      </c>
      <c r="T99" s="13"/>
      <c r="U99" s="13"/>
      <c r="V99" s="13"/>
      <c r="W99" s="13">
        <v>2496491.8526656087</v>
      </c>
      <c r="X99" s="13"/>
      <c r="Y99" s="13"/>
      <c r="Z99" s="13"/>
      <c r="AA99" s="13">
        <v>87511.173652319965</v>
      </c>
      <c r="AB99" s="10"/>
      <c r="AC99" s="10"/>
      <c r="AD99" s="10"/>
      <c r="AE99" s="14">
        <f t="shared" si="5"/>
        <v>54161085.171333909</v>
      </c>
      <c r="AF99" s="10"/>
      <c r="AG99" s="10"/>
      <c r="AH99" s="13">
        <f t="shared" si="4"/>
        <v>54161085.171333909</v>
      </c>
    </row>
    <row r="100" spans="1:34" hidden="1" x14ac:dyDescent="0.2">
      <c r="A100" s="651" t="s">
        <v>162</v>
      </c>
      <c r="B100" s="10"/>
      <c r="C100" s="13">
        <v>15410323.685048783</v>
      </c>
      <c r="D100" s="13"/>
      <c r="E100" s="13"/>
      <c r="F100" s="13"/>
      <c r="G100" s="13">
        <v>14023987.433048826</v>
      </c>
      <c r="H100" s="13"/>
      <c r="I100" s="13"/>
      <c r="J100" s="13"/>
      <c r="K100" s="13">
        <v>9498325.1599289011</v>
      </c>
      <c r="L100" s="13"/>
      <c r="M100" s="13"/>
      <c r="N100" s="13"/>
      <c r="O100" s="13">
        <v>8143289.4268071409</v>
      </c>
      <c r="P100" s="13"/>
      <c r="Q100" s="13"/>
      <c r="R100" s="13"/>
      <c r="S100" s="13">
        <v>6756334.8323701695</v>
      </c>
      <c r="T100" s="13"/>
      <c r="U100" s="13"/>
      <c r="V100" s="13"/>
      <c r="W100" s="13">
        <v>2617968.6953466786</v>
      </c>
      <c r="X100" s="13"/>
      <c r="Y100" s="13"/>
      <c r="Z100" s="13"/>
      <c r="AA100" s="13">
        <v>92251.379214119966</v>
      </c>
      <c r="AB100" s="10"/>
      <c r="AC100" s="10"/>
      <c r="AD100" s="10"/>
      <c r="AE100" s="14">
        <f t="shared" si="5"/>
        <v>56542480.611764625</v>
      </c>
      <c r="AF100" s="10"/>
      <c r="AG100" s="10"/>
      <c r="AH100" s="13">
        <f t="shared" si="4"/>
        <v>56542480.611764625</v>
      </c>
    </row>
    <row r="101" spans="1:34" hidden="1" x14ac:dyDescent="0.2">
      <c r="A101" s="651" t="s">
        <v>163</v>
      </c>
      <c r="B101" s="10"/>
      <c r="C101" s="13">
        <v>15403568.886538604</v>
      </c>
      <c r="D101" s="13"/>
      <c r="E101" s="13"/>
      <c r="F101" s="13"/>
      <c r="G101" s="13">
        <v>13919882.042619005</v>
      </c>
      <c r="H101" s="13"/>
      <c r="I101" s="13"/>
      <c r="J101" s="13"/>
      <c r="K101" s="13">
        <v>9448793.2456880286</v>
      </c>
      <c r="L101" s="13"/>
      <c r="M101" s="13"/>
      <c r="N101" s="13"/>
      <c r="O101" s="13">
        <v>8092749.6124905003</v>
      </c>
      <c r="P101" s="13"/>
      <c r="Q101" s="13"/>
      <c r="R101" s="13"/>
      <c r="S101" s="13">
        <v>6672875.5065013394</v>
      </c>
      <c r="T101" s="13"/>
      <c r="U101" s="13"/>
      <c r="V101" s="13"/>
      <c r="W101" s="13">
        <v>2623833.3890641285</v>
      </c>
      <c r="X101" s="13"/>
      <c r="Y101" s="13"/>
      <c r="Z101" s="13"/>
      <c r="AA101" s="13">
        <v>95854.02860304997</v>
      </c>
      <c r="AB101" s="10"/>
      <c r="AC101" s="10"/>
      <c r="AD101" s="10"/>
      <c r="AE101" s="14">
        <f t="shared" si="5"/>
        <v>56257556.711504646</v>
      </c>
      <c r="AF101" s="10"/>
      <c r="AG101" s="10"/>
      <c r="AH101" s="13">
        <f t="shared" si="4"/>
        <v>56257556.711504646</v>
      </c>
    </row>
    <row r="102" spans="1:34" hidden="1" x14ac:dyDescent="0.2">
      <c r="A102" s="651" t="s">
        <v>164</v>
      </c>
      <c r="B102" s="10"/>
      <c r="C102" s="13">
        <v>14706825.580212284</v>
      </c>
      <c r="D102" s="13"/>
      <c r="E102" s="13"/>
      <c r="F102" s="13"/>
      <c r="G102" s="13">
        <v>13208321.970990725</v>
      </c>
      <c r="H102" s="13"/>
      <c r="I102" s="13"/>
      <c r="J102" s="13"/>
      <c r="K102" s="13">
        <v>9028396.0182509683</v>
      </c>
      <c r="L102" s="13"/>
      <c r="M102" s="13"/>
      <c r="N102" s="13"/>
      <c r="O102" s="13">
        <v>7692684.6505447607</v>
      </c>
      <c r="P102" s="13"/>
      <c r="Q102" s="13"/>
      <c r="R102" s="13"/>
      <c r="S102" s="13">
        <v>6257317.3526232494</v>
      </c>
      <c r="T102" s="13"/>
      <c r="U102" s="13"/>
      <c r="V102" s="13"/>
      <c r="W102" s="13">
        <v>2502959.5589834885</v>
      </c>
      <c r="X102" s="13"/>
      <c r="Y102" s="13"/>
      <c r="Z102" s="13"/>
      <c r="AA102" s="13">
        <v>97363.434998059965</v>
      </c>
      <c r="AB102" s="10"/>
      <c r="AC102" s="10"/>
      <c r="AD102" s="10"/>
      <c r="AE102" s="14">
        <f t="shared" si="5"/>
        <v>53493868.566603534</v>
      </c>
      <c r="AF102" s="10"/>
      <c r="AG102" s="10"/>
      <c r="AH102" s="13">
        <f t="shared" si="4"/>
        <v>53493868.566603534</v>
      </c>
    </row>
    <row r="103" spans="1:34" hidden="1" x14ac:dyDescent="0.2">
      <c r="A103" s="651" t="s">
        <v>165</v>
      </c>
      <c r="B103" s="10"/>
      <c r="C103" s="13">
        <v>15127105.086828684</v>
      </c>
      <c r="D103" s="13"/>
      <c r="E103" s="13"/>
      <c r="F103" s="13"/>
      <c r="G103" s="13">
        <v>13769053.122390924</v>
      </c>
      <c r="H103" s="13"/>
      <c r="I103" s="13"/>
      <c r="J103" s="13"/>
      <c r="K103" s="13">
        <v>9267671.4734766074</v>
      </c>
      <c r="L103" s="13"/>
      <c r="M103" s="13"/>
      <c r="N103" s="13"/>
      <c r="O103" s="13">
        <v>7962232.5695743607</v>
      </c>
      <c r="P103" s="13"/>
      <c r="Q103" s="13"/>
      <c r="R103" s="13"/>
      <c r="S103" s="13">
        <v>6453504.0796991987</v>
      </c>
      <c r="T103" s="13"/>
      <c r="U103" s="13"/>
      <c r="V103" s="13"/>
      <c r="W103" s="13">
        <v>2600942.219881319</v>
      </c>
      <c r="X103" s="13"/>
      <c r="Y103" s="13"/>
      <c r="Z103" s="13"/>
      <c r="AA103" s="13">
        <v>99551.571308819955</v>
      </c>
      <c r="AB103" s="10"/>
      <c r="AC103" s="10"/>
      <c r="AD103" s="10"/>
      <c r="AE103" s="14">
        <f t="shared" si="5"/>
        <v>55280060.123159915</v>
      </c>
      <c r="AF103" s="10"/>
      <c r="AG103" s="10"/>
      <c r="AH103" s="13">
        <f t="shared" si="4"/>
        <v>55280060.123159915</v>
      </c>
    </row>
    <row r="104" spans="1:34" hidden="1" x14ac:dyDescent="0.2">
      <c r="A104" s="651" t="s">
        <v>166</v>
      </c>
      <c r="B104" s="10"/>
      <c r="C104" s="13">
        <v>15875259.177231904</v>
      </c>
      <c r="D104" s="13"/>
      <c r="E104" s="13"/>
      <c r="F104" s="13"/>
      <c r="G104" s="13">
        <v>14634277.162609585</v>
      </c>
      <c r="H104" s="13"/>
      <c r="I104" s="13"/>
      <c r="J104" s="13"/>
      <c r="K104" s="13">
        <v>9702115.8151694462</v>
      </c>
      <c r="L104" s="13"/>
      <c r="M104" s="13"/>
      <c r="N104" s="13"/>
      <c r="O104" s="13">
        <v>8420221.443494251</v>
      </c>
      <c r="P104" s="13"/>
      <c r="Q104" s="13"/>
      <c r="R104" s="13"/>
      <c r="S104" s="13">
        <v>6893343.9416118078</v>
      </c>
      <c r="T104" s="13"/>
      <c r="U104" s="13"/>
      <c r="V104" s="13"/>
      <c r="W104" s="13">
        <v>2748013.2963150591</v>
      </c>
      <c r="X104" s="13"/>
      <c r="Y104" s="13"/>
      <c r="Z104" s="13"/>
      <c r="AA104" s="13">
        <v>105896.72213763995</v>
      </c>
      <c r="AB104" s="10"/>
      <c r="AC104" s="10"/>
      <c r="AD104" s="10"/>
      <c r="AE104" s="14">
        <f t="shared" si="5"/>
        <v>58379127.558569692</v>
      </c>
      <c r="AF104" s="10"/>
      <c r="AG104" s="10"/>
      <c r="AH104" s="13">
        <f t="shared" si="4"/>
        <v>58379127.558569692</v>
      </c>
    </row>
    <row r="105" spans="1:34" hidden="1" x14ac:dyDescent="0.2">
      <c r="A105" s="651" t="s">
        <v>183</v>
      </c>
      <c r="B105" s="10"/>
      <c r="C105" s="13">
        <v>16599739.641792404</v>
      </c>
      <c r="D105" s="13"/>
      <c r="E105" s="13"/>
      <c r="F105" s="13"/>
      <c r="G105" s="13">
        <v>15214643.277505595</v>
      </c>
      <c r="H105" s="13"/>
      <c r="I105" s="13"/>
      <c r="J105" s="13"/>
      <c r="K105" s="13">
        <v>10092379.891352247</v>
      </c>
      <c r="L105" s="13"/>
      <c r="M105" s="13"/>
      <c r="N105" s="13"/>
      <c r="O105" s="13">
        <v>8787243.5620817319</v>
      </c>
      <c r="P105" s="13"/>
      <c r="Q105" s="13"/>
      <c r="R105" s="13"/>
      <c r="S105" s="13">
        <v>7164573.6514841681</v>
      </c>
      <c r="T105" s="13"/>
      <c r="U105" s="13"/>
      <c r="V105" s="13"/>
      <c r="W105" s="13">
        <v>2860253.2491259789</v>
      </c>
      <c r="X105" s="13"/>
      <c r="Y105" s="13"/>
      <c r="Z105" s="13"/>
      <c r="AA105" s="13">
        <v>110648.41184800994</v>
      </c>
      <c r="AB105" s="10"/>
      <c r="AC105" s="10"/>
      <c r="AD105" s="10"/>
      <c r="AE105" s="14">
        <f t="shared" si="5"/>
        <v>60829481.685190134</v>
      </c>
      <c r="AF105" s="10"/>
      <c r="AG105" s="10"/>
      <c r="AH105" s="13">
        <f t="shared" si="4"/>
        <v>60829481.685190134</v>
      </c>
    </row>
    <row r="106" spans="1:34" hidden="1" x14ac:dyDescent="0.2">
      <c r="A106" s="651" t="s">
        <v>184</v>
      </c>
      <c r="B106" s="10"/>
      <c r="C106" s="13">
        <v>16802979.225163493</v>
      </c>
      <c r="D106" s="13"/>
      <c r="E106" s="13"/>
      <c r="F106" s="13"/>
      <c r="G106" s="13">
        <v>15307321.296813335</v>
      </c>
      <c r="H106" s="13"/>
      <c r="I106" s="13"/>
      <c r="J106" s="13"/>
      <c r="K106" s="13">
        <v>10172409.063136717</v>
      </c>
      <c r="L106" s="13"/>
      <c r="M106" s="13"/>
      <c r="N106" s="13"/>
      <c r="O106" s="13">
        <v>8848080.2537757512</v>
      </c>
      <c r="P106" s="13"/>
      <c r="Q106" s="13"/>
      <c r="R106" s="13"/>
      <c r="S106" s="13">
        <v>7174760.3782127583</v>
      </c>
      <c r="T106" s="13"/>
      <c r="U106" s="13"/>
      <c r="V106" s="13"/>
      <c r="W106" s="13">
        <v>2879311.9446403291</v>
      </c>
      <c r="X106" s="13"/>
      <c r="Y106" s="13"/>
      <c r="Z106" s="13"/>
      <c r="AA106" s="13">
        <v>112065.07565059993</v>
      </c>
      <c r="AB106" s="10"/>
      <c r="AC106" s="10"/>
      <c r="AD106" s="10"/>
      <c r="AE106" s="14">
        <f t="shared" si="5"/>
        <v>61296927.237392992</v>
      </c>
      <c r="AF106" s="10"/>
      <c r="AG106" s="10"/>
      <c r="AH106" s="13">
        <f t="shared" si="4"/>
        <v>61296927.237392992</v>
      </c>
    </row>
    <row r="107" spans="1:34" hidden="1" x14ac:dyDescent="0.2">
      <c r="A107" s="651" t="s">
        <v>185</v>
      </c>
      <c r="B107" s="10"/>
      <c r="C107" s="13">
        <v>17209162.846948296</v>
      </c>
      <c r="D107" s="13"/>
      <c r="E107" s="13"/>
      <c r="F107" s="13"/>
      <c r="G107" s="13">
        <v>15746380.680821165</v>
      </c>
      <c r="H107" s="13"/>
      <c r="I107" s="13"/>
      <c r="J107" s="13"/>
      <c r="K107" s="13">
        <v>10427392.895643197</v>
      </c>
      <c r="L107" s="13"/>
      <c r="M107" s="13"/>
      <c r="N107" s="13"/>
      <c r="O107" s="13">
        <v>9066588.5711283609</v>
      </c>
      <c r="P107" s="13"/>
      <c r="Q107" s="13"/>
      <c r="R107" s="13"/>
      <c r="S107" s="13">
        <v>7326479.0985177178</v>
      </c>
      <c r="T107" s="13"/>
      <c r="U107" s="13"/>
      <c r="V107" s="13"/>
      <c r="W107" s="13">
        <v>2962491.4533252385</v>
      </c>
      <c r="X107" s="13"/>
      <c r="Y107" s="13"/>
      <c r="Z107" s="13"/>
      <c r="AA107" s="13">
        <v>113733.83139161993</v>
      </c>
      <c r="AB107" s="10"/>
      <c r="AC107" s="10"/>
      <c r="AD107" s="10"/>
      <c r="AE107" s="14">
        <f t="shared" si="5"/>
        <v>62852229.377775595</v>
      </c>
      <c r="AF107" s="10"/>
      <c r="AG107" s="10"/>
      <c r="AH107" s="13">
        <f t="shared" si="4"/>
        <v>62852229.377775595</v>
      </c>
    </row>
    <row r="108" spans="1:34" hidden="1" x14ac:dyDescent="0.2">
      <c r="A108" s="651" t="s">
        <v>186</v>
      </c>
      <c r="B108" s="10"/>
      <c r="C108" s="13">
        <v>17829269.465156484</v>
      </c>
      <c r="D108" s="13"/>
      <c r="E108" s="13"/>
      <c r="F108" s="13"/>
      <c r="G108" s="13">
        <v>16466024.440954326</v>
      </c>
      <c r="H108" s="13"/>
      <c r="I108" s="13"/>
      <c r="J108" s="13"/>
      <c r="K108" s="13">
        <v>10819138.733035708</v>
      </c>
      <c r="L108" s="13"/>
      <c r="M108" s="13"/>
      <c r="N108" s="13"/>
      <c r="O108" s="13">
        <v>9460526.7040615696</v>
      </c>
      <c r="P108" s="13"/>
      <c r="Q108" s="13"/>
      <c r="R108" s="13"/>
      <c r="S108" s="13">
        <v>7682278.9897854384</v>
      </c>
      <c r="T108" s="13"/>
      <c r="U108" s="13"/>
      <c r="V108" s="13"/>
      <c r="W108" s="13">
        <v>3116103.1957037887</v>
      </c>
      <c r="X108" s="13"/>
      <c r="Y108" s="13"/>
      <c r="Z108" s="13"/>
      <c r="AA108" s="13">
        <v>115709.04807258993</v>
      </c>
      <c r="AB108" s="10"/>
      <c r="AC108" s="10"/>
      <c r="AD108" s="10"/>
      <c r="AE108" s="14">
        <f t="shared" si="5"/>
        <v>65489050.576769903</v>
      </c>
      <c r="AF108" s="10"/>
      <c r="AG108" s="10"/>
      <c r="AH108" s="13">
        <f t="shared" si="4"/>
        <v>65489050.576769903</v>
      </c>
    </row>
    <row r="109" spans="1:34" hidden="1" x14ac:dyDescent="0.2">
      <c r="A109" s="651" t="s">
        <v>187</v>
      </c>
      <c r="B109" s="10"/>
      <c r="C109" s="13">
        <v>18387375.303031236</v>
      </c>
      <c r="D109" s="13"/>
      <c r="E109" s="13"/>
      <c r="F109" s="13"/>
      <c r="G109" s="13">
        <v>17030103.816670775</v>
      </c>
      <c r="H109" s="13"/>
      <c r="I109" s="13"/>
      <c r="J109" s="13"/>
      <c r="K109" s="13">
        <v>11171153.760335539</v>
      </c>
      <c r="L109" s="13"/>
      <c r="M109" s="13"/>
      <c r="N109" s="13"/>
      <c r="O109" s="13">
        <v>9755831.9101357497</v>
      </c>
      <c r="P109" s="13"/>
      <c r="Q109" s="13"/>
      <c r="R109" s="13"/>
      <c r="S109" s="13">
        <v>7947616.869681308</v>
      </c>
      <c r="T109" s="13"/>
      <c r="U109" s="13"/>
      <c r="V109" s="13"/>
      <c r="W109" s="13">
        <v>3260452.2489918685</v>
      </c>
      <c r="X109" s="13"/>
      <c r="Y109" s="13"/>
      <c r="Z109" s="13"/>
      <c r="AA109" s="13">
        <v>119419.84663560992</v>
      </c>
      <c r="AB109" s="10"/>
      <c r="AC109" s="10"/>
      <c r="AD109" s="10"/>
      <c r="AE109" s="14">
        <f t="shared" ref="AE109:AE128" si="6">SUM(C109:AB109)</f>
        <v>67671953.755482078</v>
      </c>
      <c r="AF109" s="10"/>
      <c r="AG109" s="10"/>
      <c r="AH109" s="13">
        <f t="shared" si="4"/>
        <v>67671953.755482078</v>
      </c>
    </row>
    <row r="110" spans="1:34" hidden="1" x14ac:dyDescent="0.2">
      <c r="A110" s="651" t="s">
        <v>188</v>
      </c>
      <c r="B110" s="10"/>
      <c r="C110" s="13">
        <v>18563893.78930752</v>
      </c>
      <c r="D110" s="13"/>
      <c r="E110" s="13"/>
      <c r="F110" s="13"/>
      <c r="G110" s="13">
        <v>17326799.135400046</v>
      </c>
      <c r="H110" s="13"/>
      <c r="I110" s="13"/>
      <c r="J110" s="13"/>
      <c r="K110" s="13">
        <v>11296902.057654997</v>
      </c>
      <c r="L110" s="13"/>
      <c r="M110" s="13"/>
      <c r="N110" s="13"/>
      <c r="O110" s="13">
        <v>9904747.19544046</v>
      </c>
      <c r="P110" s="13"/>
      <c r="Q110" s="13"/>
      <c r="R110" s="13"/>
      <c r="S110" s="13">
        <v>8075773.0325203678</v>
      </c>
      <c r="T110" s="13"/>
      <c r="U110" s="13"/>
      <c r="V110" s="13"/>
      <c r="W110" s="13">
        <v>3316342.7371929982</v>
      </c>
      <c r="X110" s="13"/>
      <c r="Y110" s="13"/>
      <c r="Z110" s="13"/>
      <c r="AA110" s="13">
        <v>125314.62495399993</v>
      </c>
      <c r="AB110" s="10"/>
      <c r="AC110" s="10"/>
      <c r="AD110" s="10"/>
      <c r="AE110" s="14">
        <f t="shared" si="6"/>
        <v>68609772.572470397</v>
      </c>
      <c r="AF110" s="10"/>
      <c r="AG110" s="10"/>
      <c r="AH110" s="13">
        <f t="shared" si="4"/>
        <v>68609772.572470397</v>
      </c>
    </row>
    <row r="111" spans="1:34" hidden="1" x14ac:dyDescent="0.2">
      <c r="A111" s="651" t="s">
        <v>189</v>
      </c>
      <c r="B111" s="10"/>
      <c r="C111" s="13">
        <v>19191417.24510441</v>
      </c>
      <c r="D111" s="13"/>
      <c r="E111" s="13"/>
      <c r="F111" s="13"/>
      <c r="G111" s="13">
        <v>18050036.541425336</v>
      </c>
      <c r="H111" s="13"/>
      <c r="I111" s="13"/>
      <c r="J111" s="13"/>
      <c r="K111" s="13">
        <v>11662404.835275516</v>
      </c>
      <c r="L111" s="13"/>
      <c r="M111" s="13"/>
      <c r="N111" s="13"/>
      <c r="O111" s="13">
        <v>10250533.159978669</v>
      </c>
      <c r="P111" s="13"/>
      <c r="Q111" s="13"/>
      <c r="R111" s="13"/>
      <c r="S111" s="13">
        <v>8365763.4821500378</v>
      </c>
      <c r="T111" s="13"/>
      <c r="U111" s="13"/>
      <c r="V111" s="13"/>
      <c r="W111" s="13">
        <v>3445729.5640034983</v>
      </c>
      <c r="X111" s="13"/>
      <c r="Y111" s="13"/>
      <c r="Z111" s="13"/>
      <c r="AA111" s="13">
        <v>130134.58826920993</v>
      </c>
      <c r="AB111" s="10"/>
      <c r="AC111" s="10"/>
      <c r="AD111" s="10"/>
      <c r="AE111" s="14">
        <f t="shared" si="6"/>
        <v>71096019.416206673</v>
      </c>
      <c r="AF111" s="10"/>
      <c r="AG111" s="10"/>
      <c r="AH111" s="13">
        <f t="shared" si="4"/>
        <v>71096019.416206673</v>
      </c>
    </row>
    <row r="112" spans="1:34" hidden="1" x14ac:dyDescent="0.2">
      <c r="A112" s="651" t="s">
        <v>193</v>
      </c>
      <c r="B112" s="10"/>
      <c r="C112" s="13">
        <v>19313459.883418798</v>
      </c>
      <c r="D112" s="13"/>
      <c r="E112" s="13"/>
      <c r="F112" s="13"/>
      <c r="G112" s="13">
        <v>18424160.118716147</v>
      </c>
      <c r="H112" s="13"/>
      <c r="I112" s="13"/>
      <c r="J112" s="13"/>
      <c r="K112" s="13">
        <v>11782704.292343346</v>
      </c>
      <c r="L112" s="13"/>
      <c r="M112" s="13"/>
      <c r="N112" s="13"/>
      <c r="O112" s="13">
        <v>10330192.634064838</v>
      </c>
      <c r="P112" s="13"/>
      <c r="Q112" s="13"/>
      <c r="R112" s="13"/>
      <c r="S112" s="13">
        <v>8448988.6142545976</v>
      </c>
      <c r="T112" s="13"/>
      <c r="U112" s="13"/>
      <c r="V112" s="13"/>
      <c r="W112" s="13">
        <v>3471186.8336873185</v>
      </c>
      <c r="X112" s="13"/>
      <c r="Y112" s="13"/>
      <c r="Z112" s="13"/>
      <c r="AA112" s="13">
        <v>131697.90308372991</v>
      </c>
      <c r="AB112" s="10"/>
      <c r="AC112" s="10"/>
      <c r="AD112" s="10"/>
      <c r="AE112" s="14">
        <f t="shared" si="6"/>
        <v>71902390.279568776</v>
      </c>
      <c r="AF112" s="10"/>
      <c r="AG112" s="10"/>
      <c r="AH112" s="13">
        <f t="shared" si="4"/>
        <v>71902390.279568776</v>
      </c>
    </row>
    <row r="113" spans="1:35" hidden="1" x14ac:dyDescent="0.2">
      <c r="A113" s="651" t="s">
        <v>194</v>
      </c>
      <c r="B113" s="10"/>
      <c r="C113" s="13">
        <v>20014518.960074089</v>
      </c>
      <c r="D113" s="13"/>
      <c r="E113" s="13"/>
      <c r="F113" s="13"/>
      <c r="G113" s="13">
        <v>19245730.872697838</v>
      </c>
      <c r="H113" s="13"/>
      <c r="I113" s="13"/>
      <c r="J113" s="13"/>
      <c r="K113" s="13">
        <v>12259192.948385926</v>
      </c>
      <c r="L113" s="13"/>
      <c r="M113" s="13"/>
      <c r="N113" s="13"/>
      <c r="O113" s="13">
        <v>10774161.197164118</v>
      </c>
      <c r="P113" s="13"/>
      <c r="Q113" s="13"/>
      <c r="R113" s="13"/>
      <c r="S113" s="13">
        <v>8857514.0352702457</v>
      </c>
      <c r="T113" s="13"/>
      <c r="U113" s="13"/>
      <c r="V113" s="13"/>
      <c r="W113" s="13">
        <v>3624141.3516095788</v>
      </c>
      <c r="X113" s="13"/>
      <c r="Y113" s="13"/>
      <c r="Z113" s="13"/>
      <c r="AA113" s="13">
        <v>136982.36502561992</v>
      </c>
      <c r="AB113" s="10"/>
      <c r="AC113" s="10"/>
      <c r="AD113" s="10"/>
      <c r="AE113" s="14">
        <f t="shared" si="6"/>
        <v>74912241.730227411</v>
      </c>
      <c r="AF113" s="10"/>
      <c r="AG113" s="10"/>
      <c r="AH113" s="13">
        <f t="shared" si="4"/>
        <v>74912241.730227411</v>
      </c>
    </row>
    <row r="114" spans="1:35" hidden="1" x14ac:dyDescent="0.2">
      <c r="A114" s="651" t="s">
        <v>195</v>
      </c>
      <c r="B114" s="10"/>
      <c r="C114" s="13">
        <v>20288822.476236563</v>
      </c>
      <c r="D114" s="13"/>
      <c r="E114" s="13"/>
      <c r="F114" s="13"/>
      <c r="G114" s="13">
        <v>19369387.639911659</v>
      </c>
      <c r="H114" s="13"/>
      <c r="I114" s="13"/>
      <c r="J114" s="13"/>
      <c r="K114" s="13">
        <v>12288129.601135775</v>
      </c>
      <c r="L114" s="13"/>
      <c r="M114" s="13"/>
      <c r="N114" s="13"/>
      <c r="O114" s="13">
        <v>10916863.317552039</v>
      </c>
      <c r="P114" s="13"/>
      <c r="Q114" s="13"/>
      <c r="R114" s="13"/>
      <c r="S114" s="13">
        <v>8886262.0499534756</v>
      </c>
      <c r="T114" s="13"/>
      <c r="U114" s="13"/>
      <c r="V114" s="13"/>
      <c r="W114" s="13">
        <v>3655891.9637156292</v>
      </c>
      <c r="X114" s="13"/>
      <c r="Y114" s="13"/>
      <c r="Z114" s="13"/>
      <c r="AA114" s="13">
        <v>141870.79368114992</v>
      </c>
      <c r="AB114" s="10"/>
      <c r="AC114" s="10"/>
      <c r="AD114" s="10"/>
      <c r="AE114" s="14">
        <f t="shared" si="6"/>
        <v>75547227.842186287</v>
      </c>
      <c r="AF114" s="10"/>
      <c r="AG114" s="10"/>
      <c r="AH114" s="13">
        <f t="shared" si="4"/>
        <v>75547227.842186287</v>
      </c>
    </row>
    <row r="115" spans="1:35" hidden="1" x14ac:dyDescent="0.2">
      <c r="A115" s="651" t="s">
        <v>196</v>
      </c>
      <c r="B115" s="10"/>
      <c r="C115" s="13">
        <v>21251624.604465991</v>
      </c>
      <c r="D115" s="13"/>
      <c r="E115" s="13"/>
      <c r="F115" s="13"/>
      <c r="G115" s="13">
        <v>20004202.65630994</v>
      </c>
      <c r="H115" s="13"/>
      <c r="I115" s="13"/>
      <c r="J115" s="13"/>
      <c r="K115" s="13">
        <v>12805429.181330856</v>
      </c>
      <c r="L115" s="13"/>
      <c r="M115" s="13"/>
      <c r="N115" s="13"/>
      <c r="O115" s="13">
        <v>11394286.175685039</v>
      </c>
      <c r="P115" s="13"/>
      <c r="Q115" s="13"/>
      <c r="R115" s="13"/>
      <c r="S115" s="13">
        <v>9262912.3408838343</v>
      </c>
      <c r="T115" s="13"/>
      <c r="U115" s="13"/>
      <c r="V115" s="13"/>
      <c r="W115" s="13">
        <v>3799206.0208896492</v>
      </c>
      <c r="X115" s="13"/>
      <c r="Y115" s="13"/>
      <c r="Z115" s="13"/>
      <c r="AA115" s="13">
        <v>148425.98288095993</v>
      </c>
      <c r="AB115" s="10"/>
      <c r="AC115" s="10"/>
      <c r="AD115" s="10"/>
      <c r="AE115" s="14">
        <f t="shared" si="6"/>
        <v>78666086.962446272</v>
      </c>
      <c r="AF115" s="10"/>
      <c r="AG115" s="10"/>
      <c r="AH115" s="13">
        <f t="shared" si="4"/>
        <v>78666086.962446272</v>
      </c>
    </row>
    <row r="116" spans="1:35" hidden="1" x14ac:dyDescent="0.2">
      <c r="A116" s="651" t="s">
        <v>197</v>
      </c>
      <c r="B116" s="10"/>
      <c r="C116" s="13">
        <v>21599470.429650001</v>
      </c>
      <c r="D116" s="13"/>
      <c r="E116" s="13"/>
      <c r="F116" s="13"/>
      <c r="G116" s="13">
        <v>20326065.012279999</v>
      </c>
      <c r="H116" s="13"/>
      <c r="I116" s="13"/>
      <c r="J116" s="13"/>
      <c r="K116" s="13">
        <v>13017936.679330001</v>
      </c>
      <c r="L116" s="13"/>
      <c r="M116" s="13"/>
      <c r="N116" s="13"/>
      <c r="O116" s="13">
        <v>11559642.5539</v>
      </c>
      <c r="P116" s="13"/>
      <c r="Q116" s="13"/>
      <c r="R116" s="13"/>
      <c r="S116" s="13">
        <v>9386857.5006399993</v>
      </c>
      <c r="T116" s="13"/>
      <c r="U116" s="13"/>
      <c r="V116" s="13"/>
      <c r="W116" s="13">
        <v>3856025.0182399997</v>
      </c>
      <c r="X116" s="13"/>
      <c r="Y116" s="13"/>
      <c r="Z116" s="13"/>
      <c r="AA116" s="13">
        <v>151625.81796000001</v>
      </c>
      <c r="AB116" s="10"/>
      <c r="AC116" s="10"/>
      <c r="AD116" s="10"/>
      <c r="AE116" s="15">
        <f t="shared" si="6"/>
        <v>79897623.011999995</v>
      </c>
      <c r="AF116" s="10"/>
      <c r="AG116" s="10"/>
      <c r="AH116" s="13">
        <f t="shared" si="4"/>
        <v>79897623.011999995</v>
      </c>
    </row>
    <row r="117" spans="1:35" hidden="1" x14ac:dyDescent="0.2">
      <c r="A117" s="651" t="s">
        <v>198</v>
      </c>
      <c r="B117" s="10"/>
      <c r="C117" s="13">
        <v>21456541.322965492</v>
      </c>
      <c r="D117" s="13"/>
      <c r="E117" s="13"/>
      <c r="F117" s="13"/>
      <c r="G117" s="13">
        <v>20330048.500663802</v>
      </c>
      <c r="H117" s="13"/>
      <c r="I117" s="13"/>
      <c r="J117" s="13"/>
      <c r="K117" s="13">
        <v>12947498.311020454</v>
      </c>
      <c r="L117" s="13"/>
      <c r="M117" s="13"/>
      <c r="N117" s="13"/>
      <c r="O117" s="13">
        <v>11508265.552632138</v>
      </c>
      <c r="P117" s="13"/>
      <c r="Q117" s="13"/>
      <c r="R117" s="13"/>
      <c r="S117" s="13">
        <v>9320491.7099602222</v>
      </c>
      <c r="T117" s="13"/>
      <c r="U117" s="13"/>
      <c r="V117" s="13"/>
      <c r="W117" s="13">
        <v>3857834.698796859</v>
      </c>
      <c r="X117" s="13"/>
      <c r="Y117" s="13"/>
      <c r="Z117" s="13"/>
      <c r="AA117" s="13">
        <v>150150.38102613992</v>
      </c>
      <c r="AB117" s="10"/>
      <c r="AC117" s="10"/>
      <c r="AD117" s="10"/>
      <c r="AE117" s="14">
        <f t="shared" si="6"/>
        <v>79570830.477065086</v>
      </c>
      <c r="AF117" s="10"/>
      <c r="AG117" s="10"/>
      <c r="AH117" s="13">
        <f t="shared" si="4"/>
        <v>79570830.477065086</v>
      </c>
      <c r="AI117" s="16"/>
    </row>
    <row r="118" spans="1:35" hidden="1" x14ac:dyDescent="0.2">
      <c r="A118" s="651" t="s">
        <v>199</v>
      </c>
      <c r="B118" s="10"/>
      <c r="C118" s="13">
        <v>21712537.560095482</v>
      </c>
      <c r="D118" s="13"/>
      <c r="E118" s="13"/>
      <c r="F118" s="13"/>
      <c r="G118" s="13">
        <v>20578710.59982444</v>
      </c>
      <c r="H118" s="13"/>
      <c r="I118" s="13"/>
      <c r="J118" s="13"/>
      <c r="K118" s="13">
        <v>13089138.571586255</v>
      </c>
      <c r="L118" s="13"/>
      <c r="M118" s="13"/>
      <c r="N118" s="13"/>
      <c r="O118" s="13">
        <v>11586425.176957928</v>
      </c>
      <c r="P118" s="13"/>
      <c r="Q118" s="13"/>
      <c r="R118" s="13"/>
      <c r="S118" s="13">
        <v>9361515.317691993</v>
      </c>
      <c r="T118" s="13"/>
      <c r="U118" s="13"/>
      <c r="V118" s="13"/>
      <c r="W118" s="13">
        <v>3904408.3834764492</v>
      </c>
      <c r="X118" s="13"/>
      <c r="Y118" s="13"/>
      <c r="Z118" s="13"/>
      <c r="AA118" s="13">
        <v>150513.71321759993</v>
      </c>
      <c r="AB118" s="10"/>
      <c r="AC118" s="10"/>
      <c r="AD118" s="10"/>
      <c r="AE118" s="14">
        <f t="shared" si="6"/>
        <v>80383249.322850138</v>
      </c>
      <c r="AF118" s="10"/>
      <c r="AG118" s="10"/>
      <c r="AH118" s="13">
        <f t="shared" si="4"/>
        <v>80383249.322850138</v>
      </c>
      <c r="AI118" s="16"/>
    </row>
    <row r="119" spans="1:35" hidden="1" x14ac:dyDescent="0.2">
      <c r="A119" s="651" t="s">
        <v>200</v>
      </c>
      <c r="B119" s="10"/>
      <c r="C119" s="13">
        <v>22466723.184470002</v>
      </c>
      <c r="D119" s="13"/>
      <c r="E119" s="13"/>
      <c r="F119" s="13"/>
      <c r="G119" s="13">
        <v>21165368.44723</v>
      </c>
      <c r="H119" s="13"/>
      <c r="I119" s="13"/>
      <c r="J119" s="13"/>
      <c r="K119" s="13">
        <v>13433663.056989999</v>
      </c>
      <c r="L119" s="13"/>
      <c r="M119" s="13"/>
      <c r="N119" s="13"/>
      <c r="O119" s="13">
        <v>11934391.895680001</v>
      </c>
      <c r="P119" s="13"/>
      <c r="Q119" s="13"/>
      <c r="R119" s="13"/>
      <c r="S119" s="13">
        <v>9635041.3179400004</v>
      </c>
      <c r="T119" s="13"/>
      <c r="U119" s="13"/>
      <c r="V119" s="13"/>
      <c r="W119" s="13">
        <v>4028278.4140100004</v>
      </c>
      <c r="X119" s="13"/>
      <c r="Y119" s="13"/>
      <c r="Z119" s="13"/>
      <c r="AA119" s="13">
        <v>155913.7966</v>
      </c>
      <c r="AB119" s="10"/>
      <c r="AC119" s="10"/>
      <c r="AD119" s="10"/>
      <c r="AE119" s="14">
        <f t="shared" si="6"/>
        <v>82819380.112920001</v>
      </c>
      <c r="AF119" s="10"/>
      <c r="AG119" s="10"/>
      <c r="AH119" s="13">
        <f t="shared" si="4"/>
        <v>82819380.112920001</v>
      </c>
      <c r="AI119" s="16"/>
    </row>
    <row r="120" spans="1:35" hidden="1" x14ac:dyDescent="0.2">
      <c r="A120" s="651" t="s">
        <v>201</v>
      </c>
      <c r="B120" s="10"/>
      <c r="C120" s="13">
        <v>23016642.911823731</v>
      </c>
      <c r="D120" s="13"/>
      <c r="E120" s="13"/>
      <c r="F120" s="13"/>
      <c r="G120" s="13">
        <v>21643693.629138727</v>
      </c>
      <c r="H120" s="13"/>
      <c r="I120" s="13"/>
      <c r="J120" s="13"/>
      <c r="K120" s="13">
        <v>13739721.627293713</v>
      </c>
      <c r="L120" s="13"/>
      <c r="M120" s="13"/>
      <c r="N120" s="13"/>
      <c r="O120" s="13">
        <v>12227649.470754206</v>
      </c>
      <c r="P120" s="13"/>
      <c r="Q120" s="13"/>
      <c r="R120" s="13"/>
      <c r="S120" s="13">
        <v>9843628.3882606737</v>
      </c>
      <c r="T120" s="13"/>
      <c r="U120" s="13"/>
      <c r="V120" s="13"/>
      <c r="W120" s="13">
        <v>4149884.7464770898</v>
      </c>
      <c r="X120" s="13"/>
      <c r="Y120" s="13"/>
      <c r="Z120" s="13"/>
      <c r="AA120" s="13">
        <v>160361.15629385994</v>
      </c>
      <c r="AB120" s="10"/>
      <c r="AC120" s="10"/>
      <c r="AD120" s="10"/>
      <c r="AE120" s="14">
        <f t="shared" si="6"/>
        <v>84781581.930041984</v>
      </c>
      <c r="AF120" s="10"/>
      <c r="AG120" s="10"/>
      <c r="AH120" s="13">
        <f t="shared" si="4"/>
        <v>84781581.930041984</v>
      </c>
      <c r="AI120" s="16"/>
    </row>
    <row r="121" spans="1:35" hidden="1" x14ac:dyDescent="0.2">
      <c r="A121" s="651" t="s">
        <v>202</v>
      </c>
      <c r="B121" s="10"/>
      <c r="C121" s="13">
        <v>23103236.216432754</v>
      </c>
      <c r="D121" s="13"/>
      <c r="E121" s="13"/>
      <c r="F121" s="13"/>
      <c r="G121" s="13">
        <v>21610879.162950616</v>
      </c>
      <c r="H121" s="13"/>
      <c r="I121" s="13"/>
      <c r="J121" s="13"/>
      <c r="K121" s="13">
        <v>13770091.052146653</v>
      </c>
      <c r="L121" s="13"/>
      <c r="M121" s="13"/>
      <c r="N121" s="13"/>
      <c r="O121" s="13">
        <v>12222944.406704828</v>
      </c>
      <c r="P121" s="13"/>
      <c r="Q121" s="13"/>
      <c r="R121" s="13"/>
      <c r="S121" s="13">
        <v>9845921.0255599935</v>
      </c>
      <c r="T121" s="13"/>
      <c r="U121" s="13"/>
      <c r="V121" s="13"/>
      <c r="W121" s="13">
        <v>4136314.0404431694</v>
      </c>
      <c r="X121" s="13"/>
      <c r="Y121" s="13"/>
      <c r="Z121" s="13"/>
      <c r="AA121" s="13">
        <v>157841.27717977992</v>
      </c>
      <c r="AB121" s="10"/>
      <c r="AC121" s="10"/>
      <c r="AD121" s="10"/>
      <c r="AE121" s="14">
        <f t="shared" si="6"/>
        <v>84847227.181417778</v>
      </c>
      <c r="AF121" s="10"/>
      <c r="AG121" s="10"/>
      <c r="AH121" s="13">
        <f t="shared" si="4"/>
        <v>84847227.181417778</v>
      </c>
      <c r="AI121" s="16"/>
    </row>
    <row r="122" spans="1:35" hidden="1" x14ac:dyDescent="0.2">
      <c r="A122" s="651" t="s">
        <v>203</v>
      </c>
      <c r="B122" s="10"/>
      <c r="C122" s="13">
        <v>23364678.283804365</v>
      </c>
      <c r="D122" s="13"/>
      <c r="E122" s="13"/>
      <c r="F122" s="13"/>
      <c r="G122" s="13">
        <v>21975407.064851526</v>
      </c>
      <c r="H122" s="13"/>
      <c r="I122" s="13"/>
      <c r="J122" s="13"/>
      <c r="K122" s="13">
        <v>13968021.726834422</v>
      </c>
      <c r="L122" s="13"/>
      <c r="M122" s="13"/>
      <c r="N122" s="13"/>
      <c r="O122" s="13">
        <v>12407614.065014428</v>
      </c>
      <c r="P122" s="13"/>
      <c r="Q122" s="13"/>
      <c r="R122" s="13"/>
      <c r="S122" s="13">
        <v>10021649.079497425</v>
      </c>
      <c r="T122" s="13"/>
      <c r="U122" s="13"/>
      <c r="V122" s="13"/>
      <c r="W122" s="13">
        <v>4229667.5346840201</v>
      </c>
      <c r="X122" s="13"/>
      <c r="Y122" s="13"/>
      <c r="Z122" s="13"/>
      <c r="AA122" s="13">
        <v>158481.03396873994</v>
      </c>
      <c r="AB122" s="10"/>
      <c r="AC122" s="10"/>
      <c r="AD122" s="10"/>
      <c r="AE122" s="14">
        <f t="shared" si="6"/>
        <v>86125518.788654938</v>
      </c>
      <c r="AF122" s="10"/>
      <c r="AG122" s="10"/>
      <c r="AH122" s="13">
        <f t="shared" si="4"/>
        <v>86125518.788654938</v>
      </c>
      <c r="AI122" s="16"/>
    </row>
    <row r="123" spans="1:35" hidden="1" x14ac:dyDescent="0.2">
      <c r="A123" s="651" t="s">
        <v>204</v>
      </c>
      <c r="B123" s="10"/>
      <c r="C123" s="13">
        <v>24617532.489473816</v>
      </c>
      <c r="D123" s="13"/>
      <c r="E123" s="13"/>
      <c r="F123" s="13"/>
      <c r="G123" s="13">
        <v>23103381.530415803</v>
      </c>
      <c r="H123" s="13"/>
      <c r="I123" s="13"/>
      <c r="J123" s="13"/>
      <c r="K123" s="13">
        <v>14661930.964189881</v>
      </c>
      <c r="L123" s="13"/>
      <c r="M123" s="13"/>
      <c r="N123" s="13"/>
      <c r="O123" s="13">
        <v>12994711.625269987</v>
      </c>
      <c r="P123" s="13"/>
      <c r="Q123" s="13"/>
      <c r="R123" s="13"/>
      <c r="S123" s="13">
        <v>10545499.414130386</v>
      </c>
      <c r="T123" s="13"/>
      <c r="U123" s="13"/>
      <c r="V123" s="13"/>
      <c r="W123" s="13">
        <v>4430078.9696402401</v>
      </c>
      <c r="X123" s="13"/>
      <c r="Y123" s="13"/>
      <c r="Z123" s="13"/>
      <c r="AA123" s="13">
        <v>163687.37171300992</v>
      </c>
      <c r="AB123" s="10"/>
      <c r="AC123" s="10"/>
      <c r="AD123" s="10"/>
      <c r="AE123" s="14">
        <f t="shared" si="6"/>
        <v>90516822.364833131</v>
      </c>
      <c r="AF123" s="10"/>
      <c r="AG123" s="10"/>
      <c r="AH123" s="13">
        <f t="shared" si="4"/>
        <v>90516822.364833131</v>
      </c>
      <c r="AI123" s="16"/>
    </row>
    <row r="124" spans="1:35" hidden="1" x14ac:dyDescent="0.2">
      <c r="A124" s="651" t="s">
        <v>205</v>
      </c>
      <c r="B124" s="10"/>
      <c r="C124" s="13">
        <v>25406078.612097878</v>
      </c>
      <c r="D124" s="13"/>
      <c r="E124" s="13"/>
      <c r="F124" s="13"/>
      <c r="G124" s="13">
        <v>23815728.169415988</v>
      </c>
      <c r="H124" s="13"/>
      <c r="I124" s="13"/>
      <c r="J124" s="13"/>
      <c r="K124" s="13">
        <v>15104597.335667312</v>
      </c>
      <c r="L124" s="13"/>
      <c r="M124" s="13"/>
      <c r="N124" s="13"/>
      <c r="O124" s="13">
        <v>13339436.244283415</v>
      </c>
      <c r="P124" s="13"/>
      <c r="Q124" s="13"/>
      <c r="R124" s="13"/>
      <c r="S124" s="13">
        <v>10838362.032180866</v>
      </c>
      <c r="T124" s="13"/>
      <c r="U124" s="13"/>
      <c r="V124" s="13"/>
      <c r="W124" s="13">
        <v>4583637.0348300496</v>
      </c>
      <c r="X124" s="13"/>
      <c r="Y124" s="13"/>
      <c r="Z124" s="13"/>
      <c r="AA124" s="13">
        <v>168346.56715968993</v>
      </c>
      <c r="AB124" s="10"/>
      <c r="AC124" s="10"/>
      <c r="AD124" s="10"/>
      <c r="AE124" s="14">
        <f t="shared" si="6"/>
        <v>93256185.995635182</v>
      </c>
      <c r="AF124" s="10"/>
      <c r="AG124" s="10"/>
      <c r="AH124" s="13">
        <f t="shared" si="4"/>
        <v>93256185.995635182</v>
      </c>
      <c r="AI124" s="16"/>
    </row>
    <row r="125" spans="1:35" hidden="1" x14ac:dyDescent="0.2">
      <c r="A125" s="651" t="s">
        <v>211</v>
      </c>
      <c r="B125" s="10"/>
      <c r="C125" s="13">
        <v>26249773.47296343</v>
      </c>
      <c r="D125" s="13"/>
      <c r="E125" s="13"/>
      <c r="F125" s="13"/>
      <c r="G125" s="13">
        <v>24557123.031961165</v>
      </c>
      <c r="H125" s="13"/>
      <c r="I125" s="13"/>
      <c r="J125" s="13"/>
      <c r="K125" s="13">
        <v>15372449.046052312</v>
      </c>
      <c r="L125" s="13"/>
      <c r="M125" s="13"/>
      <c r="N125" s="13"/>
      <c r="O125" s="13">
        <v>13755445.354326565</v>
      </c>
      <c r="P125" s="13"/>
      <c r="Q125" s="13"/>
      <c r="R125" s="13"/>
      <c r="S125" s="13">
        <v>11174342.942162946</v>
      </c>
      <c r="T125" s="13"/>
      <c r="U125" s="13"/>
      <c r="V125" s="13"/>
      <c r="W125" s="13">
        <v>4688725.1089762291</v>
      </c>
      <c r="X125" s="13"/>
      <c r="Y125" s="13"/>
      <c r="Z125" s="13"/>
      <c r="AA125" s="13">
        <v>176703.68560810992</v>
      </c>
      <c r="AB125" s="10"/>
      <c r="AC125" s="10"/>
      <c r="AD125" s="10"/>
      <c r="AE125" s="14">
        <f t="shared" si="6"/>
        <v>95974562.642050758</v>
      </c>
      <c r="AF125" s="10"/>
      <c r="AG125" s="10"/>
      <c r="AH125" s="13">
        <f t="shared" si="4"/>
        <v>95974562.642050758</v>
      </c>
      <c r="AI125" s="16"/>
    </row>
    <row r="126" spans="1:35" hidden="1" x14ac:dyDescent="0.2">
      <c r="A126" s="651" t="s">
        <v>212</v>
      </c>
      <c r="B126" s="10"/>
      <c r="C126" s="13">
        <v>27232382.094669972</v>
      </c>
      <c r="D126" s="13"/>
      <c r="E126" s="13"/>
      <c r="F126" s="13"/>
      <c r="G126" s="13">
        <v>25463562.534145746</v>
      </c>
      <c r="H126" s="13"/>
      <c r="I126" s="13"/>
      <c r="J126" s="13"/>
      <c r="K126" s="13">
        <v>15920503.911841191</v>
      </c>
      <c r="L126" s="13"/>
      <c r="M126" s="13"/>
      <c r="N126" s="13"/>
      <c r="O126" s="13">
        <v>14192605.020841515</v>
      </c>
      <c r="P126" s="13"/>
      <c r="Q126" s="13"/>
      <c r="R126" s="13"/>
      <c r="S126" s="13">
        <v>11571389.448222237</v>
      </c>
      <c r="T126" s="13"/>
      <c r="U126" s="13"/>
      <c r="V126" s="13"/>
      <c r="W126" s="13">
        <v>4900343.4818455596</v>
      </c>
      <c r="X126" s="13"/>
      <c r="Y126" s="13"/>
      <c r="Z126" s="13"/>
      <c r="AA126" s="13">
        <v>183291.8811061999</v>
      </c>
      <c r="AB126" s="10"/>
      <c r="AC126" s="10"/>
      <c r="AD126" s="10"/>
      <c r="AE126" s="14">
        <f t="shared" si="6"/>
        <v>99464078.372672409</v>
      </c>
      <c r="AF126" s="10"/>
      <c r="AG126" s="10"/>
      <c r="AH126" s="13">
        <f t="shared" si="4"/>
        <v>99464078.372672409</v>
      </c>
      <c r="AI126" s="16"/>
    </row>
    <row r="127" spans="1:35" hidden="1" x14ac:dyDescent="0.2">
      <c r="A127" s="651" t="s">
        <v>213</v>
      </c>
      <c r="B127" s="10"/>
      <c r="C127" s="13">
        <v>26569958.35065629</v>
      </c>
      <c r="D127" s="13"/>
      <c r="E127" s="13"/>
      <c r="F127" s="13"/>
      <c r="G127" s="13">
        <v>24749406.300062805</v>
      </c>
      <c r="H127" s="13"/>
      <c r="I127" s="13"/>
      <c r="J127" s="13"/>
      <c r="K127" s="13">
        <v>15403395.248661689</v>
      </c>
      <c r="L127" s="13"/>
      <c r="M127" s="13"/>
      <c r="N127" s="13"/>
      <c r="O127" s="13">
        <v>13889918.314403446</v>
      </c>
      <c r="P127" s="13"/>
      <c r="Q127" s="13"/>
      <c r="R127" s="13"/>
      <c r="S127" s="13">
        <v>11252738.128349846</v>
      </c>
      <c r="T127" s="13"/>
      <c r="U127" s="13"/>
      <c r="V127" s="13"/>
      <c r="W127" s="13">
        <v>4755311.0558068287</v>
      </c>
      <c r="X127" s="13"/>
      <c r="Y127" s="13"/>
      <c r="Z127" s="13"/>
      <c r="AA127" s="13">
        <v>180246.6409702299</v>
      </c>
      <c r="AB127" s="10"/>
      <c r="AC127" s="10"/>
      <c r="AD127" s="10"/>
      <c r="AE127" s="14">
        <f t="shared" si="6"/>
        <v>96800974.038911134</v>
      </c>
      <c r="AF127" s="10"/>
      <c r="AG127" s="10"/>
      <c r="AH127" s="13">
        <f t="shared" si="4"/>
        <v>96800974.038911134</v>
      </c>
      <c r="AI127" s="16"/>
    </row>
    <row r="128" spans="1:35" hidden="1" x14ac:dyDescent="0.2">
      <c r="A128" s="651" t="s">
        <v>214</v>
      </c>
      <c r="B128" s="8"/>
      <c r="C128" s="12">
        <v>27246397.885524601</v>
      </c>
      <c r="D128" s="12"/>
      <c r="E128" s="12"/>
      <c r="F128" s="12"/>
      <c r="G128" s="12">
        <v>25274373.756647635</v>
      </c>
      <c r="H128" s="12"/>
      <c r="I128" s="12"/>
      <c r="J128" s="12"/>
      <c r="K128" s="12">
        <v>15756778.187100369</v>
      </c>
      <c r="L128" s="12"/>
      <c r="M128" s="12"/>
      <c r="N128" s="12"/>
      <c r="O128" s="12">
        <v>14091248.272520157</v>
      </c>
      <c r="P128" s="12"/>
      <c r="Q128" s="12"/>
      <c r="R128" s="12"/>
      <c r="S128" s="12">
        <v>11466467.948066495</v>
      </c>
      <c r="T128" s="12"/>
      <c r="U128" s="12"/>
      <c r="V128" s="12"/>
      <c r="W128" s="12">
        <v>4878790.0481891781</v>
      </c>
      <c r="X128" s="12"/>
      <c r="Y128" s="12"/>
      <c r="Z128" s="12"/>
      <c r="AA128" s="12">
        <v>185726.5606438299</v>
      </c>
      <c r="AB128" s="8"/>
      <c r="AC128" s="8"/>
      <c r="AD128" s="8"/>
      <c r="AE128" s="12">
        <f t="shared" si="6"/>
        <v>98899782.658692271</v>
      </c>
      <c r="AF128" s="8"/>
      <c r="AG128" s="8"/>
      <c r="AH128" s="12">
        <f t="shared" si="4"/>
        <v>98899782.658692271</v>
      </c>
      <c r="AI128" s="16"/>
    </row>
    <row r="129" spans="1:35" hidden="1" x14ac:dyDescent="0.2">
      <c r="A129" s="651" t="s">
        <v>349</v>
      </c>
      <c r="B129" s="8"/>
      <c r="C129" s="12">
        <v>26847452.261097416</v>
      </c>
      <c r="D129" s="12"/>
      <c r="E129" s="12"/>
      <c r="F129" s="12"/>
      <c r="G129" s="12">
        <v>24904537.535593335</v>
      </c>
      <c r="H129" s="12"/>
      <c r="I129" s="12"/>
      <c r="J129" s="12"/>
      <c r="K129" s="12">
        <v>15499859.947601143</v>
      </c>
      <c r="L129" s="12"/>
      <c r="M129" s="12"/>
      <c r="N129" s="12"/>
      <c r="O129" s="12">
        <v>13890371.824729437</v>
      </c>
      <c r="P129" s="12"/>
      <c r="Q129" s="12"/>
      <c r="R129" s="12"/>
      <c r="S129" s="12">
        <v>11292759.594857033</v>
      </c>
      <c r="T129" s="12"/>
      <c r="U129" s="12"/>
      <c r="V129" s="12"/>
      <c r="W129" s="12">
        <v>4814742.3565945989</v>
      </c>
      <c r="X129" s="12"/>
      <c r="Y129" s="12"/>
      <c r="Z129" s="12"/>
      <c r="AA129" s="12">
        <v>181008.43261649992</v>
      </c>
      <c r="AB129" s="8"/>
      <c r="AC129" s="8"/>
      <c r="AD129" s="8"/>
      <c r="AE129" s="12">
        <v>97430731.953089461</v>
      </c>
      <c r="AF129" s="8"/>
      <c r="AG129" s="8"/>
      <c r="AH129" s="12">
        <f t="shared" si="4"/>
        <v>97430731.953089461</v>
      </c>
      <c r="AI129" s="9"/>
    </row>
    <row r="130" spans="1:35" hidden="1" x14ac:dyDescent="0.2">
      <c r="A130" s="652" t="s">
        <v>350</v>
      </c>
      <c r="B130" s="8"/>
      <c r="C130" s="12">
        <v>27066630.672102425</v>
      </c>
      <c r="D130" s="12"/>
      <c r="E130" s="12"/>
      <c r="F130" s="12"/>
      <c r="G130" s="12">
        <v>25010676.313930623</v>
      </c>
      <c r="H130" s="12"/>
      <c r="I130" s="12"/>
      <c r="J130" s="12"/>
      <c r="K130" s="12">
        <v>15516570.283097792</v>
      </c>
      <c r="L130" s="12"/>
      <c r="M130" s="12"/>
      <c r="N130" s="12"/>
      <c r="O130" s="12">
        <v>13947563.477519605</v>
      </c>
      <c r="P130" s="12"/>
      <c r="Q130" s="12"/>
      <c r="R130" s="12"/>
      <c r="S130" s="12">
        <v>11320897.707682634</v>
      </c>
      <c r="T130" s="12"/>
      <c r="U130" s="12"/>
      <c r="V130" s="12"/>
      <c r="W130" s="12">
        <v>4830225.0249057896</v>
      </c>
      <c r="X130" s="12"/>
      <c r="Y130" s="12"/>
      <c r="Z130" s="12"/>
      <c r="AA130" s="12">
        <v>183045.68488961991</v>
      </c>
      <c r="AB130" s="8"/>
      <c r="AC130" s="8"/>
      <c r="AD130" s="8"/>
      <c r="AE130" s="12">
        <v>97875609.164128482</v>
      </c>
      <c r="AF130" s="8"/>
      <c r="AG130" s="8"/>
      <c r="AH130" s="12">
        <f t="shared" ref="AH130:AH148" si="7">SUM(AD130:AG130)</f>
        <v>97875609.164128482</v>
      </c>
    </row>
    <row r="131" spans="1:35" hidden="1" x14ac:dyDescent="0.2">
      <c r="A131" s="652" t="s">
        <v>348</v>
      </c>
      <c r="B131" s="12">
        <v>13489.46147437</v>
      </c>
      <c r="C131" s="12">
        <v>25901484.183051154</v>
      </c>
      <c r="D131" s="12">
        <v>1116832.7973168897</v>
      </c>
      <c r="E131" s="12">
        <v>514191.5323149999</v>
      </c>
      <c r="F131" s="12">
        <v>218651.20863231004</v>
      </c>
      <c r="G131" s="12">
        <v>21717200.73646928</v>
      </c>
      <c r="H131" s="12">
        <v>768535.12896810006</v>
      </c>
      <c r="I131" s="12">
        <v>2516003.71980453</v>
      </c>
      <c r="J131" s="12">
        <v>13489.46147437</v>
      </c>
      <c r="K131" s="12">
        <v>13857605.547285752</v>
      </c>
      <c r="L131" s="12">
        <v>619972.17111507</v>
      </c>
      <c r="M131" s="12">
        <v>1242915.8612832599</v>
      </c>
      <c r="N131" s="12">
        <v>5536.1864782399998</v>
      </c>
      <c r="O131" s="12">
        <v>12265548.177202599</v>
      </c>
      <c r="P131" s="12">
        <v>734498.68085035007</v>
      </c>
      <c r="Q131" s="12">
        <v>1091591.0456497301</v>
      </c>
      <c r="R131" s="12">
        <v>10134.54002694</v>
      </c>
      <c r="S131" s="12">
        <v>10983712.095470512</v>
      </c>
      <c r="T131" s="12">
        <v>471529.62909892993</v>
      </c>
      <c r="U131" s="12">
        <v>104983.64848764999</v>
      </c>
      <c r="V131" s="12">
        <v>49133.06600698</v>
      </c>
      <c r="W131" s="12">
        <v>4231141.027389437</v>
      </c>
      <c r="X131" s="12">
        <v>225410.31721884001</v>
      </c>
      <c r="Y131" s="12">
        <v>373650.11439235997</v>
      </c>
      <c r="Z131" s="12"/>
      <c r="AA131" s="12">
        <v>186071</v>
      </c>
      <c r="AB131" s="8"/>
      <c r="AC131" s="8"/>
      <c r="AD131" s="12">
        <f t="shared" ref="AD131:AD148" si="8">+B131+F131+J131+N131+R131+V131+Z131</f>
        <v>310433.92409321008</v>
      </c>
      <c r="AE131" s="12">
        <f t="shared" ref="AE131:AE148" si="9">+C131+G131+K131+O131+S131+W131+AA131</f>
        <v>89142762.76686874</v>
      </c>
      <c r="AF131" s="12">
        <f t="shared" ref="AF131:AG135" si="10">+D131+H131+L131+P131+T131+X131+AB131</f>
        <v>3936778.7245681803</v>
      </c>
      <c r="AG131" s="12">
        <f>+E131+I131+M131+Q131+U131+Y131+AC131</f>
        <v>5843335.9219325287</v>
      </c>
      <c r="AH131" s="12">
        <f t="shared" si="7"/>
        <v>99233311.337462664</v>
      </c>
    </row>
    <row r="132" spans="1:35" hidden="1" x14ac:dyDescent="0.2">
      <c r="A132" s="652" t="s">
        <v>366</v>
      </c>
      <c r="B132" s="12">
        <v>18690.022795480003</v>
      </c>
      <c r="C132" s="12">
        <v>26144762.612538204</v>
      </c>
      <c r="D132" s="12">
        <v>1101198.6174341899</v>
      </c>
      <c r="E132" s="12">
        <v>576298.95475955994</v>
      </c>
      <c r="F132" s="12">
        <v>279157.41434394999</v>
      </c>
      <c r="G132" s="12">
        <v>21801964.402235523</v>
      </c>
      <c r="H132" s="12">
        <v>795255.37685873976</v>
      </c>
      <c r="I132" s="12">
        <v>2542201.39296387</v>
      </c>
      <c r="J132" s="12">
        <v>10657.030564380002</v>
      </c>
      <c r="K132" s="12">
        <v>13890463.593707921</v>
      </c>
      <c r="L132" s="12">
        <v>637830.31384965987</v>
      </c>
      <c r="M132" s="12">
        <v>1254109.4071950403</v>
      </c>
      <c r="N132" s="12">
        <v>10682.9106679</v>
      </c>
      <c r="O132" s="12">
        <v>12347602.075402204</v>
      </c>
      <c r="P132" s="12">
        <v>756148.60974098975</v>
      </c>
      <c r="Q132" s="12">
        <v>1103671.0224510105</v>
      </c>
      <c r="R132" s="12">
        <v>13675.258343739999</v>
      </c>
      <c r="S132" s="12">
        <v>11064139.61789846</v>
      </c>
      <c r="T132" s="12">
        <v>494783.26528517995</v>
      </c>
      <c r="U132" s="12">
        <v>107963.50808605998</v>
      </c>
      <c r="V132" s="12">
        <v>64317.777342950016</v>
      </c>
      <c r="W132" s="12">
        <v>4261560.2842451623</v>
      </c>
      <c r="X132" s="12">
        <v>228951.30257144003</v>
      </c>
      <c r="Y132" s="12">
        <v>378352.68498219008</v>
      </c>
      <c r="Z132" s="12"/>
      <c r="AA132" s="12">
        <v>186445</v>
      </c>
      <c r="AB132" s="8"/>
      <c r="AC132" s="8"/>
      <c r="AD132" s="12">
        <f t="shared" si="8"/>
        <v>397180.41405839997</v>
      </c>
      <c r="AE132" s="12">
        <f t="shared" si="9"/>
        <v>89696937.586027473</v>
      </c>
      <c r="AF132" s="12">
        <f t="shared" si="10"/>
        <v>4014167.4857401992</v>
      </c>
      <c r="AG132" s="12">
        <f t="shared" si="10"/>
        <v>5962596.9704377307</v>
      </c>
      <c r="AH132" s="12">
        <f t="shared" si="7"/>
        <v>100070882.45626381</v>
      </c>
    </row>
    <row r="133" spans="1:35" s="11" customFormat="1" hidden="1" x14ac:dyDescent="0.2">
      <c r="A133" s="651" t="s">
        <v>378</v>
      </c>
      <c r="B133" s="12">
        <v>23502.488337070008</v>
      </c>
      <c r="C133" s="12">
        <v>26690503.367732149</v>
      </c>
      <c r="D133" s="12">
        <v>1159818.6114446796</v>
      </c>
      <c r="E133" s="12">
        <v>566943.43080698</v>
      </c>
      <c r="F133" s="12">
        <v>326028.62717405002</v>
      </c>
      <c r="G133" s="12">
        <v>22250752.156958248</v>
      </c>
      <c r="H133" s="12">
        <v>826852.12360378006</v>
      </c>
      <c r="I133" s="12">
        <v>2584403.1906538499</v>
      </c>
      <c r="J133" s="12">
        <v>15109.116044339999</v>
      </c>
      <c r="K133" s="12">
        <v>14165001.137309888</v>
      </c>
      <c r="L133" s="12">
        <v>676944.49261397996</v>
      </c>
      <c r="M133" s="12">
        <v>1279449.7980621799</v>
      </c>
      <c r="N133" s="12">
        <v>10260.011036369999</v>
      </c>
      <c r="O133" s="12">
        <v>12613715.955102144</v>
      </c>
      <c r="P133" s="12">
        <v>770054.99618840008</v>
      </c>
      <c r="Q133" s="12">
        <v>1118606.6995593198</v>
      </c>
      <c r="R133" s="12">
        <v>15340.185569549998</v>
      </c>
      <c r="S133" s="12">
        <v>11322457.478692431</v>
      </c>
      <c r="T133" s="12">
        <v>510947.26401848008</v>
      </c>
      <c r="U133" s="12">
        <v>112951.44053252999</v>
      </c>
      <c r="V133" s="12">
        <v>76870.211119159983</v>
      </c>
      <c r="W133" s="12">
        <v>4330449.5502987076</v>
      </c>
      <c r="X133" s="12">
        <v>238285.39226290997</v>
      </c>
      <c r="Y133" s="12">
        <v>385406.32905234012</v>
      </c>
      <c r="Z133" s="8"/>
      <c r="AA133" s="12">
        <v>189516.9342438599</v>
      </c>
      <c r="AB133" s="8"/>
      <c r="AC133" s="8"/>
      <c r="AD133" s="12">
        <f t="shared" si="8"/>
        <v>467110.63928054</v>
      </c>
      <c r="AE133" s="12">
        <f t="shared" si="9"/>
        <v>91562396.58033742</v>
      </c>
      <c r="AF133" s="12">
        <f t="shared" si="10"/>
        <v>4182902.88013223</v>
      </c>
      <c r="AG133" s="12">
        <f t="shared" si="10"/>
        <v>6047760.8886671998</v>
      </c>
      <c r="AH133" s="12">
        <f t="shared" si="7"/>
        <v>102260170.98841739</v>
      </c>
    </row>
    <row r="134" spans="1:35" s="11" customFormat="1" hidden="1" x14ac:dyDescent="0.2">
      <c r="A134" s="652" t="s">
        <v>367</v>
      </c>
      <c r="B134" s="12">
        <v>34719.979111860004</v>
      </c>
      <c r="C134" s="12">
        <v>26472538.499202073</v>
      </c>
      <c r="D134" s="12">
        <v>1187911.0938260597</v>
      </c>
      <c r="E134" s="12">
        <v>591200.59291461005</v>
      </c>
      <c r="F134" s="12">
        <v>385377.72355310997</v>
      </c>
      <c r="G134" s="12">
        <v>22023717.022210691</v>
      </c>
      <c r="H134" s="12">
        <v>841179.24423170008</v>
      </c>
      <c r="I134" s="12">
        <v>2615164.5547465906</v>
      </c>
      <c r="J134" s="12">
        <v>15688.692895790002</v>
      </c>
      <c r="K134" s="12">
        <v>14151287.114337618</v>
      </c>
      <c r="L134" s="12">
        <v>693235.7621781301</v>
      </c>
      <c r="M134" s="12">
        <v>1283988.4965303999</v>
      </c>
      <c r="N134" s="12">
        <v>11308.945139959998</v>
      </c>
      <c r="O134" s="12">
        <v>12485025.812109068</v>
      </c>
      <c r="P134" s="12">
        <v>792104.76999855007</v>
      </c>
      <c r="Q134" s="12">
        <v>1119779.3566322499</v>
      </c>
      <c r="R134" s="12">
        <v>16126.7113202</v>
      </c>
      <c r="S134" s="12">
        <v>11310883.291248998</v>
      </c>
      <c r="T134" s="12">
        <v>529822.62582468998</v>
      </c>
      <c r="U134" s="12">
        <v>113324.12202139002</v>
      </c>
      <c r="V134" s="12">
        <v>86298.338903429991</v>
      </c>
      <c r="W134" s="12">
        <v>4308582.083454716</v>
      </c>
      <c r="X134" s="12">
        <v>244416.64073031</v>
      </c>
      <c r="Y134" s="12">
        <v>396295.74115256988</v>
      </c>
      <c r="Z134" s="8"/>
      <c r="AA134" s="12">
        <v>187686.83315069991</v>
      </c>
      <c r="AB134" s="8"/>
      <c r="AC134" s="8"/>
      <c r="AD134" s="12">
        <f t="shared" si="8"/>
        <v>549520.39092434989</v>
      </c>
      <c r="AE134" s="12">
        <f t="shared" si="9"/>
        <v>90939720.655713841</v>
      </c>
      <c r="AF134" s="12">
        <f t="shared" si="10"/>
        <v>4288670.1367894392</v>
      </c>
      <c r="AG134" s="12">
        <f t="shared" si="10"/>
        <v>6119752.8639978096</v>
      </c>
      <c r="AH134" s="12">
        <f t="shared" si="7"/>
        <v>101897664.04742545</v>
      </c>
      <c r="AI134" s="17"/>
    </row>
    <row r="135" spans="1:35" s="11" customFormat="1" hidden="1" x14ac:dyDescent="0.2">
      <c r="A135" s="652" t="s">
        <v>382</v>
      </c>
      <c r="B135" s="12">
        <v>37623.738839190002</v>
      </c>
      <c r="C135" s="12">
        <v>26397253.204166077</v>
      </c>
      <c r="D135" s="12">
        <v>1215310.9724058604</v>
      </c>
      <c r="E135" s="12">
        <v>591734.72579748009</v>
      </c>
      <c r="F135" s="12">
        <v>445004.68745376996</v>
      </c>
      <c r="G135" s="12">
        <v>21990666.206639424</v>
      </c>
      <c r="H135" s="12">
        <v>874760.11529567</v>
      </c>
      <c r="I135" s="12">
        <v>2630996.6860839799</v>
      </c>
      <c r="J135" s="12">
        <v>16470.426312790001</v>
      </c>
      <c r="K135" s="12">
        <v>14069924.016654652</v>
      </c>
      <c r="L135" s="12">
        <v>714650.87998281</v>
      </c>
      <c r="M135" s="12">
        <v>1293069.2136189397</v>
      </c>
      <c r="N135" s="12">
        <v>11673.866570080001</v>
      </c>
      <c r="O135" s="12">
        <v>12448103.264433464</v>
      </c>
      <c r="P135" s="12">
        <v>800262.62970757997</v>
      </c>
      <c r="Q135" s="12">
        <v>1127562.7524805597</v>
      </c>
      <c r="R135" s="12">
        <v>16957.013657920001</v>
      </c>
      <c r="S135" s="12">
        <v>11302206.185792414</v>
      </c>
      <c r="T135" s="12">
        <v>542562.12028483988</v>
      </c>
      <c r="U135" s="12">
        <v>119250.76366665</v>
      </c>
      <c r="V135" s="12">
        <v>96903.330968950002</v>
      </c>
      <c r="W135" s="12">
        <v>4269920.9085047254</v>
      </c>
      <c r="X135" s="12">
        <v>251982.07968256003</v>
      </c>
      <c r="Y135" s="12">
        <v>399697.59700333007</v>
      </c>
      <c r="Z135" s="8"/>
      <c r="AA135" s="12">
        <v>187964.78193165991</v>
      </c>
      <c r="AB135" s="8"/>
      <c r="AC135" s="8"/>
      <c r="AD135" s="12">
        <f t="shared" si="8"/>
        <v>624633.06380270002</v>
      </c>
      <c r="AE135" s="12">
        <f t="shared" si="9"/>
        <v>90666038.568122402</v>
      </c>
      <c r="AF135" s="12">
        <f t="shared" si="10"/>
        <v>4399528.7973593203</v>
      </c>
      <c r="AG135" s="12">
        <f t="shared" si="10"/>
        <v>6162311.7386509404</v>
      </c>
      <c r="AH135" s="12">
        <f t="shared" si="7"/>
        <v>101852512.16793537</v>
      </c>
      <c r="AI135" s="17"/>
    </row>
    <row r="136" spans="1:35" s="11" customFormat="1" hidden="1" x14ac:dyDescent="0.2">
      <c r="A136" s="652" t="s">
        <v>383</v>
      </c>
      <c r="B136" s="12">
        <v>41412.720287550001</v>
      </c>
      <c r="C136" s="12">
        <v>26474366.227200545</v>
      </c>
      <c r="D136" s="12">
        <v>1260696.4379180204</v>
      </c>
      <c r="E136" s="12">
        <v>615750.97271729005</v>
      </c>
      <c r="F136" s="12">
        <v>480703.23296482995</v>
      </c>
      <c r="G136" s="12">
        <v>22163484.848146223</v>
      </c>
      <c r="H136" s="12">
        <v>894904.99685393984</v>
      </c>
      <c r="I136" s="12">
        <v>2664071.285240999</v>
      </c>
      <c r="J136" s="12">
        <v>17030.639134640001</v>
      </c>
      <c r="K136" s="12">
        <v>14177721.366897726</v>
      </c>
      <c r="L136" s="12">
        <v>737836.6240037299</v>
      </c>
      <c r="M136" s="12">
        <v>1303647.3650265704</v>
      </c>
      <c r="N136" s="12">
        <v>11962.211851050002</v>
      </c>
      <c r="O136" s="12">
        <v>12520709.197909322</v>
      </c>
      <c r="P136" s="12">
        <v>818585.80635559</v>
      </c>
      <c r="Q136" s="12">
        <v>1144984.3487678801</v>
      </c>
      <c r="R136" s="12">
        <v>17653.246729280003</v>
      </c>
      <c r="S136" s="12">
        <v>11269837.598025022</v>
      </c>
      <c r="T136" s="12">
        <v>559457.39402816002</v>
      </c>
      <c r="U136" s="12">
        <v>121263.04114036</v>
      </c>
      <c r="V136" s="12">
        <v>102003.94319828997</v>
      </c>
      <c r="W136" s="12">
        <v>4304550.5322464658</v>
      </c>
      <c r="X136" s="12">
        <v>257670.71963153</v>
      </c>
      <c r="Y136" s="12">
        <v>404002.34122821997</v>
      </c>
      <c r="Z136" s="8"/>
      <c r="AA136" s="12">
        <v>190924.7065626799</v>
      </c>
      <c r="AB136" s="8"/>
      <c r="AC136" s="8"/>
      <c r="AD136" s="12">
        <f t="shared" si="8"/>
        <v>670765.99416563998</v>
      </c>
      <c r="AE136" s="12">
        <f t="shared" si="9"/>
        <v>91101594.476987988</v>
      </c>
      <c r="AF136" s="12">
        <f t="shared" ref="AF136:AF148" si="11">+D136+H136+L136+P136+T136+X136+AB136</f>
        <v>4529151.9787909705</v>
      </c>
      <c r="AG136" s="12">
        <f t="shared" ref="AG136:AG148" si="12">+E136+I136+M136+Q136+U136+Y136+AC136</f>
        <v>6253719.3541213199</v>
      </c>
      <c r="AH136" s="12">
        <f t="shared" si="7"/>
        <v>102555231.80406591</v>
      </c>
      <c r="AI136" s="18"/>
    </row>
    <row r="137" spans="1:35" hidden="1" x14ac:dyDescent="0.2">
      <c r="A137" s="652" t="s">
        <v>379</v>
      </c>
      <c r="B137" s="12">
        <v>42765.082773809991</v>
      </c>
      <c r="C137" s="12">
        <v>25969937.606175009</v>
      </c>
      <c r="D137" s="12">
        <v>1284928.6683318999</v>
      </c>
      <c r="E137" s="12">
        <v>604338.03969929018</v>
      </c>
      <c r="F137" s="12">
        <v>492073.30821531988</v>
      </c>
      <c r="G137" s="12">
        <v>21539216.400624018</v>
      </c>
      <c r="H137" s="12">
        <v>906306.79248552991</v>
      </c>
      <c r="I137" s="12">
        <v>2635890.1661507199</v>
      </c>
      <c r="J137" s="12">
        <v>17851.718939169998</v>
      </c>
      <c r="K137" s="12">
        <v>13799367.78757865</v>
      </c>
      <c r="L137" s="12">
        <v>749910.45325359004</v>
      </c>
      <c r="M137" s="12">
        <v>1291925.2552462704</v>
      </c>
      <c r="N137" s="12">
        <v>11883.758910420001</v>
      </c>
      <c r="O137" s="12">
        <v>12244813.909872497</v>
      </c>
      <c r="P137" s="12">
        <v>818769.43941819994</v>
      </c>
      <c r="Q137" s="12">
        <v>1153037.9601102402</v>
      </c>
      <c r="R137" s="12">
        <v>17055.709865240002</v>
      </c>
      <c r="S137" s="12">
        <v>10978619.776196593</v>
      </c>
      <c r="T137" s="12">
        <v>565186.1133305101</v>
      </c>
      <c r="U137" s="12">
        <v>120152.57891650998</v>
      </c>
      <c r="V137" s="12">
        <v>104923.90788395</v>
      </c>
      <c r="W137" s="12">
        <v>4247865.3040161785</v>
      </c>
      <c r="X137" s="12">
        <v>261031.14343474002</v>
      </c>
      <c r="Y137" s="12">
        <v>404905.78482152993</v>
      </c>
      <c r="Z137" s="8"/>
      <c r="AA137" s="12">
        <v>187867.63214866997</v>
      </c>
      <c r="AB137" s="8"/>
      <c r="AC137" s="8"/>
      <c r="AD137" s="12">
        <f t="shared" si="8"/>
        <v>686553.48658790998</v>
      </c>
      <c r="AE137" s="12">
        <f t="shared" si="9"/>
        <v>88967688.416611612</v>
      </c>
      <c r="AF137" s="12">
        <f t="shared" si="11"/>
        <v>4586132.6102544693</v>
      </c>
      <c r="AG137" s="12">
        <f t="shared" si="12"/>
        <v>6210249.7849445604</v>
      </c>
      <c r="AH137" s="12">
        <f t="shared" si="7"/>
        <v>100450624.29839855</v>
      </c>
    </row>
    <row r="138" spans="1:35" hidden="1" x14ac:dyDescent="0.2">
      <c r="A138" s="652" t="s">
        <v>387</v>
      </c>
      <c r="B138" s="12">
        <v>47890.66809602001</v>
      </c>
      <c r="C138" s="12">
        <v>26710241.220742706</v>
      </c>
      <c r="D138" s="12">
        <v>1337898.5673305101</v>
      </c>
      <c r="E138" s="12">
        <v>632115.28996660002</v>
      </c>
      <c r="F138" s="12">
        <v>532518.19084172999</v>
      </c>
      <c r="G138" s="12">
        <v>22151332.759887755</v>
      </c>
      <c r="H138" s="12">
        <v>939331.59681709018</v>
      </c>
      <c r="I138" s="12">
        <v>2688881.9786006501</v>
      </c>
      <c r="J138" s="12">
        <v>18680.448420280001</v>
      </c>
      <c r="K138" s="12">
        <v>14235230.989091659</v>
      </c>
      <c r="L138" s="12">
        <v>774570.50251864002</v>
      </c>
      <c r="M138" s="12">
        <v>1336577.6913060402</v>
      </c>
      <c r="N138" s="12">
        <v>12694.583835789999</v>
      </c>
      <c r="O138" s="12">
        <v>12506977.476152128</v>
      </c>
      <c r="P138" s="12">
        <v>862336.89137500001</v>
      </c>
      <c r="Q138" s="12">
        <v>1176155.7760654001</v>
      </c>
      <c r="R138" s="12">
        <v>18104.498797029999</v>
      </c>
      <c r="S138" s="12">
        <v>11307063.406921275</v>
      </c>
      <c r="T138" s="12">
        <v>577328.27932833019</v>
      </c>
      <c r="U138" s="12">
        <v>124362.65690122997</v>
      </c>
      <c r="V138" s="12">
        <v>111809.55663602002</v>
      </c>
      <c r="W138" s="12">
        <v>4345448.8688420495</v>
      </c>
      <c r="X138" s="12">
        <v>271387.13280965999</v>
      </c>
      <c r="Y138" s="12">
        <v>415424.41757759009</v>
      </c>
      <c r="Z138" s="8"/>
      <c r="AA138" s="12">
        <v>193163.43859363996</v>
      </c>
      <c r="AB138" s="8"/>
      <c r="AC138" s="8"/>
      <c r="AD138" s="12">
        <f t="shared" si="8"/>
        <v>741697.94662686996</v>
      </c>
      <c r="AE138" s="12">
        <f t="shared" si="9"/>
        <v>91449458.160231203</v>
      </c>
      <c r="AF138" s="12">
        <f t="shared" si="11"/>
        <v>4762852.9701792309</v>
      </c>
      <c r="AG138" s="12">
        <f t="shared" si="12"/>
        <v>6373517.8104175106</v>
      </c>
      <c r="AH138" s="12">
        <f t="shared" si="7"/>
        <v>103327526.88745481</v>
      </c>
    </row>
    <row r="139" spans="1:35" hidden="1" x14ac:dyDescent="0.2">
      <c r="A139" s="652" t="s">
        <v>389</v>
      </c>
      <c r="B139" s="12">
        <v>51114.12784406999</v>
      </c>
      <c r="C139" s="12">
        <v>26406048.956924018</v>
      </c>
      <c r="D139" s="12">
        <v>1351746.5751783298</v>
      </c>
      <c r="E139" s="12">
        <v>670999.78749472997</v>
      </c>
      <c r="F139" s="12">
        <v>549876.36211105017</v>
      </c>
      <c r="G139" s="12">
        <v>21868918.171008386</v>
      </c>
      <c r="H139" s="12">
        <v>957728.82341487007</v>
      </c>
      <c r="I139" s="12">
        <v>2683759.9985099495</v>
      </c>
      <c r="J139" s="12">
        <v>18711.251287859992</v>
      </c>
      <c r="K139" s="12">
        <v>14064078.059533602</v>
      </c>
      <c r="L139" s="12">
        <v>798291.61035331013</v>
      </c>
      <c r="M139" s="12">
        <v>1350078.6252248103</v>
      </c>
      <c r="N139" s="12">
        <v>12381.735303960002</v>
      </c>
      <c r="O139" s="12">
        <v>12330132.745945148</v>
      </c>
      <c r="P139" s="12">
        <v>867275.13097286969</v>
      </c>
      <c r="Q139" s="12">
        <v>1203808.5865020601</v>
      </c>
      <c r="R139" s="12">
        <v>18415.111345270001</v>
      </c>
      <c r="S139" s="12">
        <v>11224685.805549452</v>
      </c>
      <c r="T139" s="12">
        <v>585529.55563506985</v>
      </c>
      <c r="U139" s="12">
        <v>125591.18476196002</v>
      </c>
      <c r="V139" s="12">
        <v>109810.69688149999</v>
      </c>
      <c r="W139" s="12">
        <v>4293305.9782859115</v>
      </c>
      <c r="X139" s="12">
        <v>277735.19719888002</v>
      </c>
      <c r="Y139" s="12">
        <v>418001.87250963011</v>
      </c>
      <c r="Z139" s="8"/>
      <c r="AA139" s="12">
        <v>191727.41243333</v>
      </c>
      <c r="AB139" s="8"/>
      <c r="AC139" s="8"/>
      <c r="AD139" s="12">
        <f t="shared" si="8"/>
        <v>760309.28477371007</v>
      </c>
      <c r="AE139" s="12">
        <f t="shared" si="9"/>
        <v>90378897.129679844</v>
      </c>
      <c r="AF139" s="12">
        <f t="shared" si="11"/>
        <v>4838306.8927533291</v>
      </c>
      <c r="AG139" s="12">
        <f t="shared" si="12"/>
        <v>6452240.0550031401</v>
      </c>
      <c r="AH139" s="12">
        <f t="shared" si="7"/>
        <v>102429753.36221002</v>
      </c>
    </row>
    <row r="140" spans="1:35" hidden="1" x14ac:dyDescent="0.2">
      <c r="A140" s="652" t="s">
        <v>390</v>
      </c>
      <c r="B140" s="12">
        <v>54482.817687860006</v>
      </c>
      <c r="C140" s="12">
        <v>26737498.508252442</v>
      </c>
      <c r="D140" s="12">
        <v>1398060.21866612</v>
      </c>
      <c r="E140" s="12">
        <v>676340.98491943011</v>
      </c>
      <c r="F140" s="12">
        <v>564281.53360714985</v>
      </c>
      <c r="G140" s="12">
        <v>22102268.414050672</v>
      </c>
      <c r="H140" s="12">
        <v>982640.07695596002</v>
      </c>
      <c r="I140" s="12">
        <v>2695194.9433415397</v>
      </c>
      <c r="J140" s="12">
        <v>18827.997731339998</v>
      </c>
      <c r="K140" s="12">
        <v>14243444.988832897</v>
      </c>
      <c r="L140" s="12">
        <v>829573.90566886996</v>
      </c>
      <c r="M140" s="12">
        <v>1368548.4246878405</v>
      </c>
      <c r="N140" s="12">
        <v>12921.732346749997</v>
      </c>
      <c r="O140" s="12">
        <v>12427025.68702415</v>
      </c>
      <c r="P140" s="12">
        <v>891406.45387846022</v>
      </c>
      <c r="Q140" s="12">
        <v>1239460.3541745003</v>
      </c>
      <c r="R140" s="12">
        <v>18908.618354189999</v>
      </c>
      <c r="S140" s="12">
        <v>11411352.340008982</v>
      </c>
      <c r="T140" s="12">
        <v>602670.41142271983</v>
      </c>
      <c r="U140" s="12">
        <v>127616.69415779</v>
      </c>
      <c r="V140" s="12">
        <v>113101.55733036999</v>
      </c>
      <c r="W140" s="12">
        <v>4357775.4041355494</v>
      </c>
      <c r="X140" s="12">
        <v>286726.88853862014</v>
      </c>
      <c r="Y140" s="12">
        <v>424224.86091970996</v>
      </c>
      <c r="Z140" s="8"/>
      <c r="AA140" s="12">
        <v>193792.18290726998</v>
      </c>
      <c r="AB140" s="8"/>
      <c r="AC140" s="12"/>
      <c r="AD140" s="12">
        <f t="shared" si="8"/>
        <v>782524.25705765979</v>
      </c>
      <c r="AE140" s="12">
        <f t="shared" si="9"/>
        <v>91473157.525211975</v>
      </c>
      <c r="AF140" s="12">
        <f t="shared" si="11"/>
        <v>4991077.9551307512</v>
      </c>
      <c r="AG140" s="12">
        <f t="shared" si="12"/>
        <v>6531386.2622008119</v>
      </c>
      <c r="AH140" s="12">
        <f t="shared" si="7"/>
        <v>103778145.99960122</v>
      </c>
    </row>
    <row r="141" spans="1:35" hidden="1" x14ac:dyDescent="0.2">
      <c r="A141" s="652" t="s">
        <v>420</v>
      </c>
      <c r="B141" s="12">
        <v>59486.796455700001</v>
      </c>
      <c r="C141" s="12">
        <v>27228167.622517094</v>
      </c>
      <c r="D141" s="12">
        <v>1450899.2121344199</v>
      </c>
      <c r="E141" s="12">
        <v>697776.0415494804</v>
      </c>
      <c r="F141" s="12">
        <v>591931.26762209984</v>
      </c>
      <c r="G141" s="12">
        <v>22681975.876505468</v>
      </c>
      <c r="H141" s="12">
        <v>1023557.7908320002</v>
      </c>
      <c r="I141" s="12">
        <v>2730517.9538981705</v>
      </c>
      <c r="J141" s="12">
        <v>19896.060868570006</v>
      </c>
      <c r="K141" s="12">
        <v>14561719.797545521</v>
      </c>
      <c r="L141" s="12">
        <v>856318.4208798497</v>
      </c>
      <c r="M141" s="12">
        <v>1396234.9140421303</v>
      </c>
      <c r="N141" s="12">
        <v>13774.825436959998</v>
      </c>
      <c r="O141" s="12">
        <v>12724286.983815927</v>
      </c>
      <c r="P141" s="12">
        <v>908866.10158636002</v>
      </c>
      <c r="Q141" s="12">
        <v>1270188.5403736001</v>
      </c>
      <c r="R141" s="12">
        <v>19784.836641850001</v>
      </c>
      <c r="S141" s="12">
        <v>11752879.089620959</v>
      </c>
      <c r="T141" s="12">
        <v>627005.15270012978</v>
      </c>
      <c r="U141" s="12">
        <v>131527.93439426002</v>
      </c>
      <c r="V141" s="12">
        <v>118888.50171718</v>
      </c>
      <c r="W141" s="12">
        <v>4422740.6884251172</v>
      </c>
      <c r="X141" s="12">
        <v>301645.75648579013</v>
      </c>
      <c r="Y141" s="12">
        <v>430731.16741354996</v>
      </c>
      <c r="Z141" s="8"/>
      <c r="AA141" s="12">
        <v>195655.84034278998</v>
      </c>
      <c r="AB141" s="8"/>
      <c r="AC141" s="12"/>
      <c r="AD141" s="12">
        <f t="shared" si="8"/>
        <v>823762.28874235973</v>
      </c>
      <c r="AE141" s="12">
        <f t="shared" si="9"/>
        <v>93567425.89877288</v>
      </c>
      <c r="AF141" s="12">
        <f t="shared" si="11"/>
        <v>5168292.4346185494</v>
      </c>
      <c r="AG141" s="12">
        <f t="shared" si="12"/>
        <v>6656976.551671192</v>
      </c>
      <c r="AH141" s="12">
        <f t="shared" si="7"/>
        <v>106216457.17380498</v>
      </c>
    </row>
    <row r="142" spans="1:35" hidden="1" x14ac:dyDescent="0.2">
      <c r="A142" s="652" t="s">
        <v>421</v>
      </c>
      <c r="B142" s="12">
        <v>64356.265498879984</v>
      </c>
      <c r="C142" s="12">
        <v>27883800.030091308</v>
      </c>
      <c r="D142" s="12">
        <v>1509354.2681641199</v>
      </c>
      <c r="E142" s="12">
        <v>726684.53751199995</v>
      </c>
      <c r="F142" s="12">
        <v>625807.59804647998</v>
      </c>
      <c r="G142" s="12">
        <v>23314544.44937367</v>
      </c>
      <c r="H142" s="12">
        <v>1075442.8806829599</v>
      </c>
      <c r="I142" s="12">
        <v>2774142.7680693706</v>
      </c>
      <c r="J142" s="12">
        <v>20976.272785149999</v>
      </c>
      <c r="K142" s="12">
        <v>14993218.046479341</v>
      </c>
      <c r="L142" s="12">
        <v>886348.43695088977</v>
      </c>
      <c r="M142" s="12">
        <v>1423396.3865578298</v>
      </c>
      <c r="N142" s="12">
        <v>15809.639199559999</v>
      </c>
      <c r="O142" s="12">
        <v>13047058.932133229</v>
      </c>
      <c r="P142" s="12">
        <v>933887.67109750991</v>
      </c>
      <c r="Q142" s="12">
        <v>1309781.5058717097</v>
      </c>
      <c r="R142" s="12">
        <v>20534.003423289996</v>
      </c>
      <c r="S142" s="12">
        <v>12077655.630542953</v>
      </c>
      <c r="T142" s="12">
        <v>650135.55543654994</v>
      </c>
      <c r="U142" s="12">
        <v>139593.11296024002</v>
      </c>
      <c r="V142" s="12">
        <v>126489.39653833999</v>
      </c>
      <c r="W142" s="12">
        <v>4536971.12494577</v>
      </c>
      <c r="X142" s="12">
        <v>312293.70691761014</v>
      </c>
      <c r="Y142" s="12">
        <v>441350.5552923599</v>
      </c>
      <c r="Z142" s="8"/>
      <c r="AA142" s="12">
        <v>200225.21442068001</v>
      </c>
      <c r="AB142" s="8"/>
      <c r="AC142" s="12"/>
      <c r="AD142" s="12">
        <f t="shared" si="8"/>
        <v>873973.17549169995</v>
      </c>
      <c r="AE142" s="12">
        <f t="shared" si="9"/>
        <v>96053473.42798695</v>
      </c>
      <c r="AF142" s="12">
        <f t="shared" si="11"/>
        <v>5367462.5192496395</v>
      </c>
      <c r="AG142" s="12">
        <f t="shared" si="12"/>
        <v>6814948.8662635088</v>
      </c>
      <c r="AH142" s="12">
        <f t="shared" si="7"/>
        <v>109109857.9889918</v>
      </c>
    </row>
    <row r="143" spans="1:35" x14ac:dyDescent="0.2">
      <c r="A143" s="653" t="s">
        <v>422</v>
      </c>
      <c r="B143" s="12">
        <v>67907.624179630002</v>
      </c>
      <c r="C143" s="12">
        <v>28211604.895817876</v>
      </c>
      <c r="D143" s="12">
        <v>1547730.6180894899</v>
      </c>
      <c r="E143" s="12">
        <v>736998.04055374977</v>
      </c>
      <c r="F143" s="12">
        <v>647852.53504688025</v>
      </c>
      <c r="G143" s="12">
        <v>23529216.783203188</v>
      </c>
      <c r="H143" s="12">
        <v>1089525.2521794403</v>
      </c>
      <c r="I143" s="12">
        <v>2805723.347447</v>
      </c>
      <c r="J143" s="12">
        <v>22054.876061430001</v>
      </c>
      <c r="K143" s="12">
        <v>15138081.330759317</v>
      </c>
      <c r="L143" s="12">
        <v>912278.36242472008</v>
      </c>
      <c r="M143" s="12">
        <v>1433804.7801728002</v>
      </c>
      <c r="N143" s="12">
        <v>16755.420251069998</v>
      </c>
      <c r="O143" s="12">
        <v>13166950.33618414</v>
      </c>
      <c r="P143" s="12">
        <v>954357.70426496014</v>
      </c>
      <c r="Q143" s="12">
        <v>1334642.8016400395</v>
      </c>
      <c r="R143" s="12">
        <v>21405.835052049999</v>
      </c>
      <c r="S143" s="12">
        <v>12213445.029825388</v>
      </c>
      <c r="T143" s="12">
        <v>668037.64139216999</v>
      </c>
      <c r="U143" s="12">
        <v>141865.68262861995</v>
      </c>
      <c r="V143" s="12">
        <v>131660.16373108997</v>
      </c>
      <c r="W143" s="12">
        <v>4586851.1219628509</v>
      </c>
      <c r="X143" s="12">
        <v>319342.42733855988</v>
      </c>
      <c r="Y143" s="12">
        <v>448606.92422048992</v>
      </c>
      <c r="Z143" s="12"/>
      <c r="AA143" s="12">
        <v>202882.38139229</v>
      </c>
      <c r="AB143" s="12"/>
      <c r="AC143" s="12"/>
      <c r="AD143" s="12">
        <f t="shared" si="8"/>
        <v>907636.45432215021</v>
      </c>
      <c r="AE143" s="12">
        <f t="shared" si="9"/>
        <v>97049031.879145041</v>
      </c>
      <c r="AF143" s="12">
        <f t="shared" si="11"/>
        <v>5491272.0056893406</v>
      </c>
      <c r="AG143" s="12">
        <f t="shared" si="12"/>
        <v>6901641.5766626997</v>
      </c>
      <c r="AH143" s="12">
        <f t="shared" si="7"/>
        <v>110349581.91581923</v>
      </c>
    </row>
    <row r="144" spans="1:35" x14ac:dyDescent="0.2">
      <c r="A144" s="653" t="s">
        <v>425</v>
      </c>
      <c r="B144" s="12">
        <v>72091.443698810021</v>
      </c>
      <c r="C144" s="12">
        <v>28852472.866007805</v>
      </c>
      <c r="D144" s="12">
        <v>1626218.3510334401</v>
      </c>
      <c r="E144" s="12">
        <v>738887.64975694998</v>
      </c>
      <c r="F144" s="12">
        <v>677403.34541499987</v>
      </c>
      <c r="G144" s="12">
        <v>24071468.438147932</v>
      </c>
      <c r="H144" s="12">
        <v>1134856.9865473707</v>
      </c>
      <c r="I144" s="12">
        <v>2837582.0557488506</v>
      </c>
      <c r="J144" s="12">
        <v>23151.703186120001</v>
      </c>
      <c r="K144" s="12">
        <v>15516548.255299566</v>
      </c>
      <c r="L144" s="12">
        <v>929856.0279637099</v>
      </c>
      <c r="M144" s="12">
        <v>1452791.6075501901</v>
      </c>
      <c r="N144" s="12">
        <v>17862.466340759998</v>
      </c>
      <c r="O144" s="12">
        <v>13461237.012440523</v>
      </c>
      <c r="P144" s="12">
        <v>984239.64252123993</v>
      </c>
      <c r="Q144" s="12">
        <v>1355696.1953595602</v>
      </c>
      <c r="R144" s="12">
        <v>21654.47725991</v>
      </c>
      <c r="S144" s="12">
        <v>12405556.408436783</v>
      </c>
      <c r="T144" s="12">
        <v>686668.56334727001</v>
      </c>
      <c r="U144" s="12">
        <v>150946.27702502999</v>
      </c>
      <c r="V144" s="12">
        <v>137023.81371697996</v>
      </c>
      <c r="W144" s="12">
        <v>4721474.7793170689</v>
      </c>
      <c r="X144" s="12">
        <v>331179.32912753982</v>
      </c>
      <c r="Y144" s="12">
        <v>456394.54857677</v>
      </c>
      <c r="Z144" s="12"/>
      <c r="AA144" s="12">
        <v>205733.59170709</v>
      </c>
      <c r="AB144" s="12"/>
      <c r="AC144" s="12"/>
      <c r="AD144" s="12">
        <f t="shared" si="8"/>
        <v>949187.24961757986</v>
      </c>
      <c r="AE144" s="12">
        <f t="shared" si="9"/>
        <v>99234491.351356775</v>
      </c>
      <c r="AF144" s="12">
        <f t="shared" si="11"/>
        <v>5693018.9005405707</v>
      </c>
      <c r="AG144" s="12">
        <f t="shared" si="12"/>
        <v>6992298.3340173503</v>
      </c>
      <c r="AH144" s="12">
        <f t="shared" si="7"/>
        <v>112868995.83553228</v>
      </c>
    </row>
    <row r="145" spans="1:34" x14ac:dyDescent="0.2">
      <c r="A145" s="653" t="s">
        <v>430</v>
      </c>
      <c r="B145" s="12">
        <v>73456.541448109987</v>
      </c>
      <c r="C145" s="12">
        <v>28549412.86622721</v>
      </c>
      <c r="D145" s="12">
        <v>1639696.7592765293</v>
      </c>
      <c r="E145" s="12">
        <v>779550.3293978601</v>
      </c>
      <c r="F145" s="12">
        <v>675486.68345112016</v>
      </c>
      <c r="G145" s="12">
        <v>23685007.593676232</v>
      </c>
      <c r="H145" s="12">
        <v>1150693.3479445898</v>
      </c>
      <c r="I145" s="12">
        <v>2843295.3467960404</v>
      </c>
      <c r="J145" s="12">
        <v>22748.451032729998</v>
      </c>
      <c r="K145" s="12">
        <v>15293779.91661069</v>
      </c>
      <c r="L145" s="12">
        <v>953633.76987693005</v>
      </c>
      <c r="M145" s="12">
        <v>1450630.9793242998</v>
      </c>
      <c r="N145" s="12">
        <v>18043.794006779994</v>
      </c>
      <c r="O145" s="12">
        <v>13276012.472121991</v>
      </c>
      <c r="P145" s="12">
        <v>1005048.9669574199</v>
      </c>
      <c r="Q145" s="12">
        <v>1373349.0141219699</v>
      </c>
      <c r="R145" s="12">
        <v>21600.031160129998</v>
      </c>
      <c r="S145" s="12">
        <v>12114837.601646867</v>
      </c>
      <c r="T145" s="12">
        <v>701775.26438943995</v>
      </c>
      <c r="U145" s="12">
        <v>154369.6597887</v>
      </c>
      <c r="V145" s="12">
        <v>136141.19615707002</v>
      </c>
      <c r="W145" s="12">
        <v>4652045.5484249294</v>
      </c>
      <c r="X145" s="12">
        <v>338597.23476532992</v>
      </c>
      <c r="Y145" s="12">
        <v>458166.43160688994</v>
      </c>
      <c r="Z145" s="12"/>
      <c r="AA145" s="12">
        <v>205831.18374638</v>
      </c>
      <c r="AB145" s="12"/>
      <c r="AC145" s="12"/>
      <c r="AD145" s="12">
        <f t="shared" si="8"/>
        <v>947476.69725594029</v>
      </c>
      <c r="AE145" s="12">
        <f t="shared" si="9"/>
        <v>97776927.182454303</v>
      </c>
      <c r="AF145" s="12">
        <f t="shared" si="11"/>
        <v>5789445.343210239</v>
      </c>
      <c r="AG145" s="12">
        <f t="shared" si="12"/>
        <v>7059361.7610357599</v>
      </c>
      <c r="AH145" s="12">
        <f t="shared" si="7"/>
        <v>111573210.98395623</v>
      </c>
    </row>
    <row r="146" spans="1:34" x14ac:dyDescent="0.2">
      <c r="A146" s="653" t="s">
        <v>431</v>
      </c>
      <c r="B146" s="12">
        <v>74876.357795939999</v>
      </c>
      <c r="C146" s="12">
        <v>28565483.505134836</v>
      </c>
      <c r="D146" s="12">
        <v>1657421.5767972101</v>
      </c>
      <c r="E146" s="12">
        <v>816645.75943879003</v>
      </c>
      <c r="F146" s="12">
        <v>683972.92453860992</v>
      </c>
      <c r="G146" s="12">
        <v>23630769.892562505</v>
      </c>
      <c r="H146" s="12">
        <v>1167914.8859052195</v>
      </c>
      <c r="I146" s="12">
        <v>2862167.6484175604</v>
      </c>
      <c r="J146" s="12">
        <v>22274.078559599999</v>
      </c>
      <c r="K146" s="12">
        <v>15353757.34940256</v>
      </c>
      <c r="L146" s="12">
        <v>975360.13499267981</v>
      </c>
      <c r="M146" s="12">
        <v>1440834.3483528404</v>
      </c>
      <c r="N146" s="12">
        <v>18519.317797309988</v>
      </c>
      <c r="O146" s="12">
        <v>13241609.649994366</v>
      </c>
      <c r="P146" s="12">
        <v>1010844.53354151</v>
      </c>
      <c r="Q146" s="12">
        <v>1395907.2116432597</v>
      </c>
      <c r="R146" s="12">
        <v>21670.117865850003</v>
      </c>
      <c r="S146" s="12">
        <v>11931459.460926076</v>
      </c>
      <c r="T146" s="12">
        <v>714387.8422994999</v>
      </c>
      <c r="U146" s="12">
        <v>160850.94657573008</v>
      </c>
      <c r="V146" s="12">
        <v>138512.20853775</v>
      </c>
      <c r="W146" s="12">
        <v>4618729.0202452885</v>
      </c>
      <c r="X146" s="12">
        <v>344897.72462483024</v>
      </c>
      <c r="Y146" s="12">
        <v>467392.48407382</v>
      </c>
      <c r="Z146" s="12"/>
      <c r="AA146" s="12">
        <v>203923.28204464997</v>
      </c>
      <c r="AB146" s="12"/>
      <c r="AC146" s="12"/>
      <c r="AD146" s="12">
        <f t="shared" si="8"/>
        <v>959825.00509505998</v>
      </c>
      <c r="AE146" s="12">
        <f t="shared" si="9"/>
        <v>97545732.160310283</v>
      </c>
      <c r="AF146" s="12">
        <f t="shared" si="11"/>
        <v>5870826.6981609492</v>
      </c>
      <c r="AG146" s="12">
        <f t="shared" si="12"/>
        <v>7143798.3985020006</v>
      </c>
      <c r="AH146" s="12">
        <f t="shared" si="7"/>
        <v>111520182.2620683</v>
      </c>
    </row>
    <row r="147" spans="1:34" x14ac:dyDescent="0.2">
      <c r="A147" s="653" t="s">
        <v>460</v>
      </c>
      <c r="B147" s="12">
        <v>77401.071067919984</v>
      </c>
      <c r="C147" s="12">
        <v>29222964.43409843</v>
      </c>
      <c r="D147" s="12">
        <v>1720737.8373560396</v>
      </c>
      <c r="E147" s="12">
        <v>857361.65941451013</v>
      </c>
      <c r="F147" s="12">
        <v>708004.92489170982</v>
      </c>
      <c r="G147" s="12">
        <v>24220813.733729444</v>
      </c>
      <c r="H147" s="12">
        <v>1205379.3968287695</v>
      </c>
      <c r="I147" s="12">
        <v>2917013.81058014</v>
      </c>
      <c r="J147" s="12">
        <v>24097.814558089995</v>
      </c>
      <c r="K147" s="12">
        <v>15682015.665700305</v>
      </c>
      <c r="L147" s="12">
        <v>1019871.1809538901</v>
      </c>
      <c r="M147" s="12">
        <v>1462519.7758858302</v>
      </c>
      <c r="N147" s="12">
        <v>19579.472698560003</v>
      </c>
      <c r="O147" s="12">
        <v>13561795.418148387</v>
      </c>
      <c r="P147" s="12">
        <v>1054958.4881365201</v>
      </c>
      <c r="Q147" s="12">
        <v>1436000.3000635204</v>
      </c>
      <c r="R147" s="12">
        <v>22799.919990299994</v>
      </c>
      <c r="S147" s="12">
        <v>12160582.433782561</v>
      </c>
      <c r="T147" s="12">
        <v>741159.93385911023</v>
      </c>
      <c r="U147" s="12">
        <v>166052.05208554002</v>
      </c>
      <c r="V147" s="12">
        <v>141705.30267662005</v>
      </c>
      <c r="W147" s="12">
        <v>4707612.46687466</v>
      </c>
      <c r="X147" s="12">
        <v>359124.77521408012</v>
      </c>
      <c r="Y147" s="12">
        <v>479699.72907887003</v>
      </c>
      <c r="Z147" s="12"/>
      <c r="AA147" s="12">
        <v>206507.46399240999</v>
      </c>
      <c r="AB147" s="12"/>
      <c r="AC147" s="12"/>
      <c r="AD147" s="12">
        <f t="shared" si="8"/>
        <v>993588.50588319974</v>
      </c>
      <c r="AE147" s="12">
        <f t="shared" si="9"/>
        <v>99762291.616326198</v>
      </c>
      <c r="AF147" s="12">
        <f t="shared" si="11"/>
        <v>6101231.6123484094</v>
      </c>
      <c r="AG147" s="12">
        <f t="shared" si="12"/>
        <v>7318647.327108412</v>
      </c>
      <c r="AH147" s="12">
        <f t="shared" si="7"/>
        <v>114175759.06166622</v>
      </c>
    </row>
    <row r="148" spans="1:34" x14ac:dyDescent="0.2">
      <c r="A148" s="653" t="s">
        <v>466</v>
      </c>
      <c r="B148" s="12">
        <v>79048.033894790002</v>
      </c>
      <c r="C148" s="12">
        <v>29593571.461071409</v>
      </c>
      <c r="D148" s="12">
        <v>1779971.1367682903</v>
      </c>
      <c r="E148" s="12">
        <v>894981.11172102997</v>
      </c>
      <c r="F148" s="12">
        <v>725807.35827972973</v>
      </c>
      <c r="G148" s="12">
        <v>24507675.544660497</v>
      </c>
      <c r="H148" s="12">
        <v>1253731.0546315794</v>
      </c>
      <c r="I148" s="12">
        <v>2966286.3629839201</v>
      </c>
      <c r="J148" s="12">
        <v>25168.764375879997</v>
      </c>
      <c r="K148" s="12">
        <v>15891809.974558884</v>
      </c>
      <c r="L148" s="12">
        <v>1045018.8832944499</v>
      </c>
      <c r="M148" s="12">
        <v>1489123.7937704497</v>
      </c>
      <c r="N148" s="12">
        <v>20014.772445870007</v>
      </c>
      <c r="O148" s="12">
        <v>13688278.001672821</v>
      </c>
      <c r="P148" s="12">
        <v>1084356.0755012296</v>
      </c>
      <c r="Q148" s="12">
        <v>1477226.3341424102</v>
      </c>
      <c r="R148" s="12">
        <v>23255.683866769996</v>
      </c>
      <c r="S148" s="12">
        <v>12286549.570087293</v>
      </c>
      <c r="T148" s="12">
        <v>759723.29199617018</v>
      </c>
      <c r="U148" s="12">
        <v>172050.31629354999</v>
      </c>
      <c r="V148" s="12">
        <v>144684.89021506996</v>
      </c>
      <c r="W148" s="12">
        <v>4766556.0223726211</v>
      </c>
      <c r="X148" s="12">
        <v>363990.50340277009</v>
      </c>
      <c r="Y148" s="12">
        <v>490856.96248789999</v>
      </c>
      <c r="Z148" s="12"/>
      <c r="AA148" s="12">
        <v>207372.20312679998</v>
      </c>
      <c r="AB148" s="12"/>
      <c r="AC148" s="12"/>
      <c r="AD148" s="12">
        <f t="shared" si="8"/>
        <v>1017979.5030781097</v>
      </c>
      <c r="AE148" s="12">
        <f t="shared" si="9"/>
        <v>100941812.77755034</v>
      </c>
      <c r="AF148" s="12">
        <f t="shared" si="11"/>
        <v>6286790.9455944896</v>
      </c>
      <c r="AG148" s="12">
        <f t="shared" si="12"/>
        <v>7490524.8813992599</v>
      </c>
      <c r="AH148" s="12">
        <f t="shared" si="7"/>
        <v>115737108.10762219</v>
      </c>
    </row>
    <row r="149" spans="1:34" x14ac:dyDescent="0.2">
      <c r="A149" s="653" t="s">
        <v>467</v>
      </c>
      <c r="B149" s="12">
        <v>83832.662057119975</v>
      </c>
      <c r="C149" s="12">
        <v>30191553.781906158</v>
      </c>
      <c r="D149" s="12">
        <v>1813654.0916480501</v>
      </c>
      <c r="E149" s="12">
        <v>920034.72406162007</v>
      </c>
      <c r="F149" s="12">
        <v>749354.04470413004</v>
      </c>
      <c r="G149" s="12">
        <v>25060743.668967213</v>
      </c>
      <c r="H149" s="12">
        <v>1296179.70907887</v>
      </c>
      <c r="I149" s="12">
        <v>3044420.7897562203</v>
      </c>
      <c r="J149" s="12">
        <v>26161.062413039999</v>
      </c>
      <c r="K149" s="12">
        <v>16171487.739904713</v>
      </c>
      <c r="L149" s="12">
        <v>1130393.5540534004</v>
      </c>
      <c r="M149" s="12">
        <v>1522649.8304806198</v>
      </c>
      <c r="N149" s="12">
        <v>20701.874495429995</v>
      </c>
      <c r="O149" s="12">
        <v>13963302.705026036</v>
      </c>
      <c r="P149" s="12">
        <v>1116668.8978168394</v>
      </c>
      <c r="Q149" s="12">
        <v>1528221.3460877901</v>
      </c>
      <c r="R149" s="12">
        <v>23609.270077100002</v>
      </c>
      <c r="S149" s="12">
        <v>12564070.699889231</v>
      </c>
      <c r="T149" s="12">
        <v>791614.36184706027</v>
      </c>
      <c r="U149" s="12">
        <v>184966.28768486992</v>
      </c>
      <c r="V149" s="12">
        <v>148453.02466075009</v>
      </c>
      <c r="W149" s="12">
        <v>4847707.5464761695</v>
      </c>
      <c r="X149" s="12">
        <v>379935.75265854987</v>
      </c>
      <c r="Y149" s="12">
        <v>505722.50926523004</v>
      </c>
      <c r="Z149" s="12"/>
      <c r="AA149" s="12">
        <v>210206.15333779997</v>
      </c>
      <c r="AB149" s="12"/>
      <c r="AC149" s="12"/>
      <c r="AD149" s="12">
        <f t="shared" ref="AD149:AG153" si="13">+B149+F149+J149+N149+R149+V149+Z149</f>
        <v>1052111.9384075701</v>
      </c>
      <c r="AE149" s="12">
        <f t="shared" si="13"/>
        <v>103009072.29550733</v>
      </c>
      <c r="AF149" s="12">
        <f t="shared" si="13"/>
        <v>6528446.3671027701</v>
      </c>
      <c r="AG149" s="12">
        <f t="shared" si="13"/>
        <v>7706015.4873363497</v>
      </c>
      <c r="AH149" s="12">
        <f t="shared" ref="AH149:AH158" si="14">SUM(AD149:AG149)</f>
        <v>118295646.08835402</v>
      </c>
    </row>
    <row r="150" spans="1:34" x14ac:dyDescent="0.2">
      <c r="A150" s="653" t="s">
        <v>472</v>
      </c>
      <c r="B150" s="12">
        <v>89719.027308439981</v>
      </c>
      <c r="C150" s="12">
        <v>31288632.585976724</v>
      </c>
      <c r="D150" s="12">
        <v>1952937.2073650998</v>
      </c>
      <c r="E150" s="12">
        <v>940348.03726091993</v>
      </c>
      <c r="F150" s="12">
        <v>785703.83686199982</v>
      </c>
      <c r="G150" s="12">
        <v>25981266.354775578</v>
      </c>
      <c r="H150" s="12">
        <v>1360801.7629551</v>
      </c>
      <c r="I150" s="12">
        <v>3131210.2202832103</v>
      </c>
      <c r="J150" s="12">
        <v>28458.254821959999</v>
      </c>
      <c r="K150" s="12">
        <v>16786347.056687325</v>
      </c>
      <c r="L150" s="12">
        <v>1188429.0930788699</v>
      </c>
      <c r="M150" s="12">
        <v>1572099.07036538</v>
      </c>
      <c r="N150" s="12">
        <v>21604.689323590002</v>
      </c>
      <c r="O150" s="12">
        <v>14510529.75743345</v>
      </c>
      <c r="P150" s="12">
        <v>1150326.9977600304</v>
      </c>
      <c r="Q150" s="12">
        <v>1583456.0624659199</v>
      </c>
      <c r="R150" s="12">
        <v>24902.526799849998</v>
      </c>
      <c r="S150" s="12">
        <v>13023143.39320877</v>
      </c>
      <c r="T150" s="12">
        <v>827467.04667034966</v>
      </c>
      <c r="U150" s="12">
        <v>193249.26657854996</v>
      </c>
      <c r="V150" s="12">
        <v>156406.98039456</v>
      </c>
      <c r="W150" s="12">
        <v>5037512.3988262191</v>
      </c>
      <c r="X150" s="12">
        <v>400941.0996507699</v>
      </c>
      <c r="Y150" s="12">
        <v>523567.70683898003</v>
      </c>
      <c r="Z150" s="12"/>
      <c r="AA150" s="12">
        <v>216615.29863256001</v>
      </c>
      <c r="AB150" s="12"/>
      <c r="AC150" s="12"/>
      <c r="AD150" s="12">
        <f t="shared" si="13"/>
        <v>1106795.3155103999</v>
      </c>
      <c r="AE150" s="12">
        <f t="shared" si="13"/>
        <v>106844046.84554061</v>
      </c>
      <c r="AF150" s="12">
        <f t="shared" si="13"/>
        <v>6880903.2074802183</v>
      </c>
      <c r="AG150" s="12">
        <f t="shared" si="13"/>
        <v>7943930.3637929605</v>
      </c>
      <c r="AH150" s="12">
        <f t="shared" si="14"/>
        <v>122775675.7323242</v>
      </c>
    </row>
    <row r="151" spans="1:34" x14ac:dyDescent="0.2">
      <c r="A151" s="653" t="s">
        <v>473</v>
      </c>
      <c r="B151" s="12">
        <v>91681.282783710005</v>
      </c>
      <c r="C151" s="12">
        <v>31262653.180637158</v>
      </c>
      <c r="D151" s="12">
        <v>1985607.3409549501</v>
      </c>
      <c r="E151" s="12">
        <v>950406.20986715006</v>
      </c>
      <c r="F151" s="12">
        <v>794810.28273619001</v>
      </c>
      <c r="G151" s="12">
        <v>26002052.074192397</v>
      </c>
      <c r="H151" s="12">
        <v>1410932.8592232908</v>
      </c>
      <c r="I151" s="12">
        <v>3136908.5840719594</v>
      </c>
      <c r="J151" s="12">
        <v>28851.23957659</v>
      </c>
      <c r="K151" s="12">
        <v>16785131.706695497</v>
      </c>
      <c r="L151" s="12">
        <v>1222835.0015440399</v>
      </c>
      <c r="M151" s="12">
        <v>1577658.97395039</v>
      </c>
      <c r="N151" s="12">
        <v>22309.462789729998</v>
      </c>
      <c r="O151" s="12">
        <v>14493924.993626012</v>
      </c>
      <c r="P151" s="12">
        <v>1170242.4696037499</v>
      </c>
      <c r="Q151" s="12">
        <v>1584978.5659679896</v>
      </c>
      <c r="R151" s="12">
        <v>24476.048744169995</v>
      </c>
      <c r="S151" s="12">
        <v>12918212.877755471</v>
      </c>
      <c r="T151" s="12">
        <v>839009.60128772026</v>
      </c>
      <c r="U151" s="12">
        <v>194683.53501886997</v>
      </c>
      <c r="V151" s="12">
        <v>157456.62760175997</v>
      </c>
      <c r="W151" s="12">
        <v>5024465.2921756115</v>
      </c>
      <c r="X151" s="12">
        <v>409821.76013243006</v>
      </c>
      <c r="Y151" s="12">
        <v>531267.99673946004</v>
      </c>
      <c r="Z151" s="12"/>
      <c r="AA151" s="12">
        <v>215093.32251746999</v>
      </c>
      <c r="AB151" s="12"/>
      <c r="AC151" s="12"/>
      <c r="AD151" s="12">
        <f t="shared" si="13"/>
        <v>1119584.94423215</v>
      </c>
      <c r="AE151" s="12">
        <f t="shared" si="13"/>
        <v>106701533.44759962</v>
      </c>
      <c r="AF151" s="12">
        <f t="shared" si="13"/>
        <v>7038449.0327461809</v>
      </c>
      <c r="AG151" s="12">
        <f t="shared" si="13"/>
        <v>7975903.8656158196</v>
      </c>
      <c r="AH151" s="12">
        <f t="shared" si="14"/>
        <v>122835471.29019377</v>
      </c>
    </row>
    <row r="152" spans="1:34" x14ac:dyDescent="0.2">
      <c r="A152" s="654" t="s">
        <v>475</v>
      </c>
      <c r="B152" s="12">
        <v>94750.298774310009</v>
      </c>
      <c r="C152" s="12">
        <v>31998199.258703489</v>
      </c>
      <c r="D152" s="12">
        <v>2056423.8562197501</v>
      </c>
      <c r="E152" s="12">
        <v>982689.0203888301</v>
      </c>
      <c r="F152" s="12">
        <v>823353.95632236009</v>
      </c>
      <c r="G152" s="12">
        <v>26689823.947762493</v>
      </c>
      <c r="H152" s="12">
        <v>1463112.2690754398</v>
      </c>
      <c r="I152" s="12">
        <v>3177823.9605099512</v>
      </c>
      <c r="J152" s="12">
        <v>30630.082855649998</v>
      </c>
      <c r="K152" s="12">
        <v>17258221.739607468</v>
      </c>
      <c r="L152" s="12">
        <v>1266904.7795442194</v>
      </c>
      <c r="M152" s="12">
        <v>1607169.1665195101</v>
      </c>
      <c r="N152" s="12">
        <v>23010.170046149993</v>
      </c>
      <c r="O152" s="12">
        <v>14871730.934084669</v>
      </c>
      <c r="P152" s="12">
        <v>1217059.71805475</v>
      </c>
      <c r="Q152" s="12">
        <v>1598064.1460875</v>
      </c>
      <c r="R152" s="12">
        <v>24420.979941859998</v>
      </c>
      <c r="S152" s="12">
        <v>13132567.743485212</v>
      </c>
      <c r="T152" s="12">
        <v>864948.99474489002</v>
      </c>
      <c r="U152" s="12">
        <v>199437.12196229</v>
      </c>
      <c r="V152" s="12">
        <v>163394.07090172003</v>
      </c>
      <c r="W152" s="12">
        <v>5180096.7113093613</v>
      </c>
      <c r="X152" s="12">
        <v>426075.5223941399</v>
      </c>
      <c r="Y152" s="12">
        <v>538564.25442779006</v>
      </c>
      <c r="Z152" s="12"/>
      <c r="AA152" s="12">
        <v>219306.32352712002</v>
      </c>
      <c r="AB152" s="12"/>
      <c r="AC152" s="12"/>
      <c r="AD152" s="12">
        <f t="shared" si="13"/>
        <v>1159559.5588420501</v>
      </c>
      <c r="AE152" s="12">
        <f t="shared" si="13"/>
        <v>109349946.65847979</v>
      </c>
      <c r="AF152" s="12">
        <f t="shared" si="13"/>
        <v>7294525.1400331901</v>
      </c>
      <c r="AG152" s="12">
        <f t="shared" si="13"/>
        <v>8103747.6698958715</v>
      </c>
      <c r="AH152" s="12">
        <f t="shared" si="14"/>
        <v>125907779.0272509</v>
      </c>
    </row>
    <row r="153" spans="1:34" x14ac:dyDescent="0.2">
      <c r="A153" s="654" t="s">
        <v>479</v>
      </c>
      <c r="B153" s="12">
        <v>101775.63442817</v>
      </c>
      <c r="C153" s="12">
        <v>33008591.48006982</v>
      </c>
      <c r="D153" s="12">
        <v>2292816.9887326513</v>
      </c>
      <c r="E153" s="12">
        <v>1073259.8097020101</v>
      </c>
      <c r="F153" s="12">
        <v>888554.25845778</v>
      </c>
      <c r="G153" s="12">
        <v>41005153.073359139</v>
      </c>
      <c r="H153" s="12">
        <v>2546046.4786605202</v>
      </c>
      <c r="I153" s="12">
        <v>3558791.3408480999</v>
      </c>
      <c r="J153" s="12">
        <v>33690.887130520001</v>
      </c>
      <c r="K153" s="12">
        <v>17789488.132214028</v>
      </c>
      <c r="L153" s="12">
        <v>1349846.03423345</v>
      </c>
      <c r="M153" s="12">
        <v>1708562.0820025802</v>
      </c>
      <c r="N153" s="12">
        <v>26022.611536299999</v>
      </c>
      <c r="O153" s="12">
        <v>15317258.46647034</v>
      </c>
      <c r="P153" s="12">
        <v>1342907.7723209595</v>
      </c>
      <c r="Q153" s="12">
        <v>1660145.4940438301</v>
      </c>
      <c r="R153" s="468"/>
      <c r="S153" s="468"/>
      <c r="T153" s="468"/>
      <c r="U153" s="468"/>
      <c r="V153" s="12">
        <v>175039.79488293003</v>
      </c>
      <c r="W153" s="12">
        <v>5370698.922074669</v>
      </c>
      <c r="X153" s="12">
        <v>466544.9470463199</v>
      </c>
      <c r="Y153" s="12">
        <v>573064.14623134013</v>
      </c>
      <c r="Z153" s="12"/>
      <c r="AA153" s="12">
        <v>226693.03121211997</v>
      </c>
      <c r="AB153" s="12"/>
      <c r="AC153" s="12"/>
      <c r="AD153" s="12">
        <f t="shared" si="13"/>
        <v>1225083.1864357002</v>
      </c>
      <c r="AE153" s="12">
        <f t="shared" si="13"/>
        <v>112717883.10540013</v>
      </c>
      <c r="AF153" s="12">
        <f t="shared" si="13"/>
        <v>7998162.2209939007</v>
      </c>
      <c r="AG153" s="12">
        <f t="shared" si="13"/>
        <v>8573822.8728278596</v>
      </c>
      <c r="AH153" s="12">
        <f t="shared" si="14"/>
        <v>130514951.38565759</v>
      </c>
    </row>
    <row r="154" spans="1:34" x14ac:dyDescent="0.2">
      <c r="A154" s="654" t="s">
        <v>484</v>
      </c>
      <c r="B154" s="12">
        <v>100480.49082918001</v>
      </c>
      <c r="C154" s="12">
        <v>31572338.672583785</v>
      </c>
      <c r="D154" s="12">
        <v>2339779.1439689798</v>
      </c>
      <c r="E154" s="12">
        <v>1080942.5679800005</v>
      </c>
      <c r="F154" s="12">
        <v>858690.41800117993</v>
      </c>
      <c r="G154" s="12">
        <v>38792572.642693497</v>
      </c>
      <c r="H154" s="12">
        <v>2574614.7769815899</v>
      </c>
      <c r="I154" s="12">
        <v>3451016.0420435602</v>
      </c>
      <c r="J154" s="12">
        <v>30659.741582490009</v>
      </c>
      <c r="K154" s="12">
        <v>16831862.249524835</v>
      </c>
      <c r="L154" s="12">
        <v>1332181.7563900105</v>
      </c>
      <c r="M154" s="12">
        <v>1605716.3470002704</v>
      </c>
      <c r="N154" s="12">
        <v>25501.516853340003</v>
      </c>
      <c r="O154" s="12">
        <v>14625298.879623655</v>
      </c>
      <c r="P154" s="12">
        <v>1336100.9744465898</v>
      </c>
      <c r="Q154" s="12">
        <v>1586929.6577200999</v>
      </c>
      <c r="R154" s="468"/>
      <c r="S154" s="468"/>
      <c r="T154" s="468"/>
      <c r="U154" s="468"/>
      <c r="V154" s="12">
        <v>168125.52088455998</v>
      </c>
      <c r="W154" s="12">
        <v>5091428.541665962</v>
      </c>
      <c r="X154" s="12">
        <v>458138.28537488007</v>
      </c>
      <c r="Y154" s="12">
        <v>556353.59312522004</v>
      </c>
      <c r="Z154" s="12"/>
      <c r="AA154" s="12">
        <v>214713.39021557002</v>
      </c>
      <c r="AB154" s="12"/>
      <c r="AC154" s="12"/>
      <c r="AD154" s="12">
        <f t="shared" ref="AD154:AG155" si="15">+B154+F154+J154+N154+R154+V154+Z154</f>
        <v>1183457.68815075</v>
      </c>
      <c r="AE154" s="12">
        <f t="shared" si="15"/>
        <v>107128214.37630729</v>
      </c>
      <c r="AF154" s="12">
        <f t="shared" si="15"/>
        <v>8040814.93716205</v>
      </c>
      <c r="AG154" s="12">
        <f t="shared" si="15"/>
        <v>8280958.2078691516</v>
      </c>
      <c r="AH154" s="12">
        <f t="shared" si="14"/>
        <v>124633445.20948926</v>
      </c>
    </row>
    <row r="155" spans="1:34" x14ac:dyDescent="0.2">
      <c r="A155" s="654" t="s">
        <v>488</v>
      </c>
      <c r="B155" s="12">
        <v>109414.56869723</v>
      </c>
      <c r="C155" s="12">
        <v>33176055.319210175</v>
      </c>
      <c r="D155" s="12">
        <v>2512680.3710470693</v>
      </c>
      <c r="E155" s="12">
        <v>1152525.4152240097</v>
      </c>
      <c r="F155" s="12">
        <v>925622.03614117007</v>
      </c>
      <c r="G155" s="12">
        <v>40839832.854486763</v>
      </c>
      <c r="H155" s="12">
        <v>2774446.8735290193</v>
      </c>
      <c r="I155" s="12">
        <v>3588123.5178262298</v>
      </c>
      <c r="J155" s="12">
        <v>31705.100490860004</v>
      </c>
      <c r="K155" s="12">
        <v>17674292.214788288</v>
      </c>
      <c r="L155" s="12">
        <v>1440914.102095</v>
      </c>
      <c r="M155" s="12">
        <v>1630231.0409523807</v>
      </c>
      <c r="N155" s="12">
        <v>29140.117216120001</v>
      </c>
      <c r="O155" s="12">
        <v>15276111.981524248</v>
      </c>
      <c r="P155" s="12">
        <v>1428647.6816183601</v>
      </c>
      <c r="Q155" s="12">
        <v>1641781.6235462399</v>
      </c>
      <c r="R155" s="468"/>
      <c r="S155" s="468"/>
      <c r="T155" s="468"/>
      <c r="U155" s="468"/>
      <c r="V155" s="12">
        <v>185767.63777557001</v>
      </c>
      <c r="W155" s="12">
        <v>5388265.3916725796</v>
      </c>
      <c r="X155" s="12">
        <v>501294.40231382998</v>
      </c>
      <c r="Y155" s="12">
        <v>566773.15978991997</v>
      </c>
      <c r="Z155" s="12"/>
      <c r="AA155" s="12">
        <v>222325.84464236</v>
      </c>
      <c r="AB155" s="12"/>
      <c r="AC155" s="12"/>
      <c r="AD155" s="12">
        <f t="shared" si="15"/>
        <v>1281649.46032095</v>
      </c>
      <c r="AE155" s="12">
        <f t="shared" si="15"/>
        <v>112576883.6063244</v>
      </c>
      <c r="AF155" s="12">
        <f t="shared" si="15"/>
        <v>8657983.4306032788</v>
      </c>
      <c r="AG155" s="12">
        <f t="shared" si="15"/>
        <v>8579434.7573387809</v>
      </c>
      <c r="AH155" s="12">
        <f t="shared" si="14"/>
        <v>131095951.25458741</v>
      </c>
    </row>
    <row r="156" spans="1:34" x14ac:dyDescent="0.2">
      <c r="A156" s="654" t="s">
        <v>492</v>
      </c>
      <c r="B156" s="12">
        <v>110959.21007532997</v>
      </c>
      <c r="C156" s="12">
        <v>33312720.662071772</v>
      </c>
      <c r="D156" s="12">
        <v>2715338.2443697602</v>
      </c>
      <c r="E156" s="12">
        <v>1197208.0897651203</v>
      </c>
      <c r="F156" s="12">
        <v>935338.15631452994</v>
      </c>
      <c r="G156" s="12">
        <v>40746740.398714013</v>
      </c>
      <c r="H156" s="12">
        <v>2963782.2686807704</v>
      </c>
      <c r="I156" s="12">
        <v>3716680.2742850496</v>
      </c>
      <c r="J156" s="12">
        <v>31693.718428819997</v>
      </c>
      <c r="K156" s="12">
        <v>17488951.352491733</v>
      </c>
      <c r="L156" s="12">
        <v>1529000.60069816</v>
      </c>
      <c r="M156" s="12">
        <v>1666612.8113860798</v>
      </c>
      <c r="N156" s="12">
        <v>31331.494226590003</v>
      </c>
      <c r="O156" s="12">
        <v>15309600.955095384</v>
      </c>
      <c r="P156" s="12">
        <v>1521258.8092969097</v>
      </c>
      <c r="Q156" s="12">
        <v>1679461.6320920298</v>
      </c>
      <c r="R156" s="468"/>
      <c r="S156" s="468"/>
      <c r="T156" s="468"/>
      <c r="U156" s="468"/>
      <c r="V156" s="12">
        <v>194590.59721117004</v>
      </c>
      <c r="W156" s="12">
        <v>5609061.685096479</v>
      </c>
      <c r="X156" s="12">
        <v>543557.80133917998</v>
      </c>
      <c r="Y156" s="12">
        <v>583510.07708554016</v>
      </c>
      <c r="Z156" s="12"/>
      <c r="AA156" s="12">
        <v>221464.84175658997</v>
      </c>
      <c r="AB156" s="12"/>
      <c r="AC156" s="12"/>
      <c r="AD156" s="12">
        <f t="shared" ref="AD156:AG158" si="16">+B156+F156+J156+N156+R156+V156+Z156</f>
        <v>1303913.1762564399</v>
      </c>
      <c r="AE156" s="12">
        <f t="shared" si="16"/>
        <v>112688539.89522597</v>
      </c>
      <c r="AF156" s="12">
        <f t="shared" si="16"/>
        <v>9272937.7243847791</v>
      </c>
      <c r="AG156" s="12">
        <f t="shared" si="16"/>
        <v>8843472.8846138194</v>
      </c>
      <c r="AH156" s="12">
        <f t="shared" si="14"/>
        <v>132108863.68048102</v>
      </c>
    </row>
    <row r="157" spans="1:34" x14ac:dyDescent="0.2">
      <c r="A157" s="654" t="s">
        <v>500</v>
      </c>
      <c r="B157" s="12">
        <v>154741.47428578997</v>
      </c>
      <c r="C157" s="12">
        <v>53531009.508180946</v>
      </c>
      <c r="D157" s="12">
        <v>4390327.963498381</v>
      </c>
      <c r="E157" s="12">
        <v>3036490.3475131192</v>
      </c>
      <c r="F157" s="12">
        <v>992462.25470289995</v>
      </c>
      <c r="G157" s="12">
        <v>42820127.47320506</v>
      </c>
      <c r="H157" s="12">
        <v>3028519.7139870496</v>
      </c>
      <c r="I157" s="12">
        <v>3879761.2177635296</v>
      </c>
      <c r="J157" s="468"/>
      <c r="K157" s="468"/>
      <c r="L157" s="468"/>
      <c r="M157" s="468"/>
      <c r="N157" s="12">
        <v>35155.290145029998</v>
      </c>
      <c r="O157" s="12">
        <v>16154011.013592901</v>
      </c>
      <c r="P157" s="12">
        <v>1558296.62560011</v>
      </c>
      <c r="Q157" s="12">
        <v>1747220.8551821306</v>
      </c>
      <c r="R157" s="468"/>
      <c r="S157" s="468"/>
      <c r="T157" s="468"/>
      <c r="U157" s="468"/>
      <c r="V157" s="12">
        <v>208057.22588624997</v>
      </c>
      <c r="W157" s="12">
        <v>5810697.9241507025</v>
      </c>
      <c r="X157" s="12">
        <v>578295.42097471002</v>
      </c>
      <c r="Y157" s="12">
        <v>614915.09543893987</v>
      </c>
      <c r="Z157" s="12"/>
      <c r="AA157" s="12">
        <v>228515.40592561002</v>
      </c>
      <c r="AB157" s="12"/>
      <c r="AC157" s="12"/>
      <c r="AD157" s="12">
        <f t="shared" si="16"/>
        <v>1390416.2450199698</v>
      </c>
      <c r="AE157" s="12">
        <f t="shared" si="16"/>
        <v>118544361.32505523</v>
      </c>
      <c r="AF157" s="12">
        <f t="shared" si="16"/>
        <v>9555439.7240602523</v>
      </c>
      <c r="AG157" s="12">
        <f t="shared" si="16"/>
        <v>9278387.5158977192</v>
      </c>
      <c r="AH157" s="12">
        <f t="shared" si="14"/>
        <v>138768604.81003317</v>
      </c>
    </row>
    <row r="158" spans="1:34" x14ac:dyDescent="0.2">
      <c r="A158" s="654" t="s">
        <v>503</v>
      </c>
      <c r="B158" s="12">
        <v>166366.63984326</v>
      </c>
      <c r="C158" s="12">
        <v>55648376.645501167</v>
      </c>
      <c r="D158" s="12">
        <v>4452049.2690504901</v>
      </c>
      <c r="E158" s="12">
        <v>3169820.4841257799</v>
      </c>
      <c r="F158" s="12">
        <v>1031902.93827823</v>
      </c>
      <c r="G158" s="12">
        <v>44315819.223738395</v>
      </c>
      <c r="H158" s="12">
        <v>3065653.6990467198</v>
      </c>
      <c r="I158" s="12">
        <v>4036828.4202719098</v>
      </c>
      <c r="J158" s="468"/>
      <c r="K158" s="468"/>
      <c r="L158" s="468"/>
      <c r="M158" s="468"/>
      <c r="N158" s="12">
        <v>39831.442433620003</v>
      </c>
      <c r="O158" s="12">
        <v>16712829.850935256</v>
      </c>
      <c r="P158" s="12">
        <v>1586499.4854723802</v>
      </c>
      <c r="Q158" s="12">
        <v>1773620.66006522</v>
      </c>
      <c r="R158" s="468"/>
      <c r="S158" s="468"/>
      <c r="T158" s="468"/>
      <c r="U158" s="468"/>
      <c r="V158" s="12">
        <v>218807.95207075001</v>
      </c>
      <c r="W158" s="12">
        <v>6076764.0843020203</v>
      </c>
      <c r="X158" s="12">
        <v>611332.41439510009</v>
      </c>
      <c r="Y158" s="12">
        <v>641322.82948682015</v>
      </c>
      <c r="Z158" s="12"/>
      <c r="AA158" s="12">
        <v>231923.98823829001</v>
      </c>
      <c r="AB158" s="12"/>
      <c r="AC158" s="12"/>
      <c r="AD158" s="12">
        <f t="shared" si="16"/>
        <v>1456908.9726258602</v>
      </c>
      <c r="AE158" s="12">
        <f t="shared" si="16"/>
        <v>122985713.79271513</v>
      </c>
      <c r="AF158" s="12">
        <f t="shared" si="16"/>
        <v>9715534.8679646906</v>
      </c>
      <c r="AG158" s="12">
        <f t="shared" si="16"/>
        <v>9621592.3939497303</v>
      </c>
      <c r="AH158" s="12">
        <f t="shared" si="14"/>
        <v>143779750.02725542</v>
      </c>
    </row>
    <row r="159" spans="1:34" x14ac:dyDescent="0.2">
      <c r="A159" s="654" t="s">
        <v>507</v>
      </c>
      <c r="B159" s="12">
        <v>170119.38447336003</v>
      </c>
      <c r="C159" s="12">
        <v>56195489.862868793</v>
      </c>
      <c r="D159" s="12">
        <v>4456308.3348788014</v>
      </c>
      <c r="E159" s="12">
        <v>3213308.5085801198</v>
      </c>
      <c r="F159" s="12">
        <v>1040775.5474345</v>
      </c>
      <c r="G159" s="12">
        <v>44524639.377724461</v>
      </c>
      <c r="H159" s="12">
        <v>3067559.7212332785</v>
      </c>
      <c r="I159" s="12">
        <v>4071544.9213835001</v>
      </c>
      <c r="J159" s="468"/>
      <c r="K159" s="468"/>
      <c r="L159" s="468"/>
      <c r="M159" s="468"/>
      <c r="N159" s="12">
        <v>40734.192768100002</v>
      </c>
      <c r="O159" s="12">
        <v>16813490.096048545</v>
      </c>
      <c r="P159" s="12">
        <v>1589286.5368510203</v>
      </c>
      <c r="Q159" s="12">
        <v>1785592.6250508404</v>
      </c>
      <c r="R159" s="468"/>
      <c r="S159" s="468"/>
      <c r="T159" s="468"/>
      <c r="U159" s="468"/>
      <c r="V159" s="12">
        <v>221314.82178085003</v>
      </c>
      <c r="W159" s="12">
        <v>6129183.0652821697</v>
      </c>
      <c r="X159" s="12">
        <v>607266.94975413987</v>
      </c>
      <c r="Y159" s="12">
        <v>648210.72637013008</v>
      </c>
      <c r="Z159" s="12"/>
      <c r="AA159" s="12">
        <v>232572.34223114996</v>
      </c>
      <c r="AB159" s="12"/>
      <c r="AC159" s="12"/>
      <c r="AD159" s="12">
        <f t="shared" ref="AD159:AG164" si="17">+B159+F159+J159+N159+R159+V159+Z159</f>
        <v>1472943.94645681</v>
      </c>
      <c r="AE159" s="12">
        <f t="shared" si="17"/>
        <v>123895374.74415512</v>
      </c>
      <c r="AF159" s="12">
        <f t="shared" si="17"/>
        <v>9720421.5427172389</v>
      </c>
      <c r="AG159" s="12">
        <f t="shared" si="17"/>
        <v>9718656.781384591</v>
      </c>
      <c r="AH159" s="12">
        <f t="shared" ref="AH159:AH166" si="18">SUM(AD159:AG159)</f>
        <v>144807397.01471376</v>
      </c>
    </row>
    <row r="160" spans="1:34" x14ac:dyDescent="0.2">
      <c r="A160" s="654" t="s">
        <v>516</v>
      </c>
      <c r="B160" s="12">
        <v>176492.16512584998</v>
      </c>
      <c r="C160" s="12">
        <v>58077522.869285643</v>
      </c>
      <c r="D160" s="12">
        <v>4527142.9860858191</v>
      </c>
      <c r="E160" s="12">
        <v>3346627.1839158204</v>
      </c>
      <c r="F160" s="12">
        <v>1078961.8923428901</v>
      </c>
      <c r="G160" s="12">
        <v>46002269.471001506</v>
      </c>
      <c r="H160" s="12">
        <v>3112922.4766797707</v>
      </c>
      <c r="I160" s="12">
        <v>4169194.7832414294</v>
      </c>
      <c r="J160" s="469"/>
      <c r="K160" s="469"/>
      <c r="L160" s="469"/>
      <c r="M160" s="469"/>
      <c r="N160" s="12">
        <v>43305.051040070015</v>
      </c>
      <c r="O160" s="12">
        <v>17329495.764074765</v>
      </c>
      <c r="P160" s="12">
        <v>1613826.6547363601</v>
      </c>
      <c r="Q160" s="12">
        <v>1807589.9754761104</v>
      </c>
      <c r="R160" s="469"/>
      <c r="S160" s="469"/>
      <c r="T160" s="469"/>
      <c r="U160" s="469"/>
      <c r="V160" s="12">
        <v>229784.61870616008</v>
      </c>
      <c r="W160" s="12">
        <v>6310480.2642487194</v>
      </c>
      <c r="X160" s="12">
        <v>621359.39605512016</v>
      </c>
      <c r="Y160" s="12">
        <v>663322.62693129992</v>
      </c>
      <c r="Z160" s="10"/>
      <c r="AA160" s="12">
        <v>238464.21038568998</v>
      </c>
      <c r="AB160" s="10"/>
      <c r="AC160" s="10"/>
      <c r="AD160" s="12">
        <f t="shared" si="17"/>
        <v>1528543.7272149699</v>
      </c>
      <c r="AE160" s="12">
        <f t="shared" si="17"/>
        <v>127958232.57899633</v>
      </c>
      <c r="AF160" s="12">
        <f t="shared" si="17"/>
        <v>9875251.5135570709</v>
      </c>
      <c r="AG160" s="12">
        <f t="shared" si="17"/>
        <v>9986734.569564661</v>
      </c>
      <c r="AH160" s="12">
        <f t="shared" si="18"/>
        <v>149348762.38933304</v>
      </c>
    </row>
    <row r="161" spans="1:34" x14ac:dyDescent="0.2">
      <c r="A161" s="654" t="s">
        <v>518</v>
      </c>
      <c r="B161" s="12">
        <v>176508.66008698</v>
      </c>
      <c r="C161" s="12">
        <v>57437801.44435133</v>
      </c>
      <c r="D161" s="12">
        <v>4517851.137289701</v>
      </c>
      <c r="E161" s="12">
        <v>3395971.9641619097</v>
      </c>
      <c r="F161" s="12">
        <v>1056850.38348571</v>
      </c>
      <c r="G161" s="12">
        <v>45377866.282183185</v>
      </c>
      <c r="H161" s="12">
        <v>3074181.2434846004</v>
      </c>
      <c r="I161" s="12">
        <v>4177515.9246207303</v>
      </c>
      <c r="J161" s="469"/>
      <c r="K161" s="469"/>
      <c r="L161" s="469"/>
      <c r="M161" s="469"/>
      <c r="N161" s="12">
        <v>43064.725173719999</v>
      </c>
      <c r="O161" s="12">
        <v>17125018.027402859</v>
      </c>
      <c r="P161" s="12">
        <v>1625783.9204522897</v>
      </c>
      <c r="Q161" s="12">
        <v>1802341.4271357595</v>
      </c>
      <c r="R161" s="469"/>
      <c r="S161" s="469"/>
      <c r="T161" s="469"/>
      <c r="U161" s="469"/>
      <c r="V161" s="12">
        <v>227167.27921827001</v>
      </c>
      <c r="W161" s="12">
        <v>6236465.9963484518</v>
      </c>
      <c r="X161" s="12">
        <v>617561.14640656987</v>
      </c>
      <c r="Y161" s="12">
        <v>664557.1584230999</v>
      </c>
      <c r="Z161" s="10"/>
      <c r="AA161" s="12">
        <v>237503.25841040004</v>
      </c>
      <c r="AB161" s="10"/>
      <c r="AC161" s="10"/>
      <c r="AD161" s="12">
        <f t="shared" si="17"/>
        <v>1503591.04796468</v>
      </c>
      <c r="AE161" s="12">
        <f t="shared" si="17"/>
        <v>126414655.00869623</v>
      </c>
      <c r="AF161" s="12">
        <f t="shared" si="17"/>
        <v>9835377.4476331621</v>
      </c>
      <c r="AG161" s="12">
        <f t="shared" si="17"/>
        <v>10040386.474341499</v>
      </c>
      <c r="AH161" s="12">
        <f t="shared" si="18"/>
        <v>147794009.97863558</v>
      </c>
    </row>
    <row r="162" spans="1:34" x14ac:dyDescent="0.2">
      <c r="A162" s="654" t="s">
        <v>519</v>
      </c>
      <c r="B162" s="12">
        <v>182373.31826445</v>
      </c>
      <c r="C162" s="12">
        <v>58725634.515156463</v>
      </c>
      <c r="D162" s="12">
        <v>4567708.9001051383</v>
      </c>
      <c r="E162" s="12">
        <v>3664731.1125330799</v>
      </c>
      <c r="F162" s="12">
        <v>1078555.5267694502</v>
      </c>
      <c r="G162" s="12">
        <v>46406433.704444334</v>
      </c>
      <c r="H162" s="12">
        <v>3182546.4145096801</v>
      </c>
      <c r="I162" s="12">
        <v>4363387.9641729882</v>
      </c>
      <c r="J162" s="469"/>
      <c r="K162" s="469"/>
      <c r="L162" s="469"/>
      <c r="M162" s="469"/>
      <c r="N162" s="12">
        <v>46588.871541810004</v>
      </c>
      <c r="O162" s="12">
        <v>17616222.363101497</v>
      </c>
      <c r="P162" s="12">
        <v>1648275.2922235297</v>
      </c>
      <c r="Q162" s="12">
        <v>1877775.6935106404</v>
      </c>
      <c r="R162" s="469"/>
      <c r="S162" s="469"/>
      <c r="T162" s="469"/>
      <c r="U162" s="469"/>
      <c r="V162" s="12">
        <v>235374.01173626003</v>
      </c>
      <c r="W162" s="12">
        <v>6417285.3392087687</v>
      </c>
      <c r="X162" s="12">
        <v>646509.86459771008</v>
      </c>
      <c r="Y162" s="12">
        <v>697242.7149282801</v>
      </c>
      <c r="Z162" s="10"/>
      <c r="AA162" s="12">
        <v>243474.24884589002</v>
      </c>
      <c r="AB162" s="10"/>
      <c r="AC162" s="10"/>
      <c r="AD162" s="12">
        <f t="shared" si="17"/>
        <v>1542891.7283119701</v>
      </c>
      <c r="AE162" s="12">
        <f t="shared" si="17"/>
        <v>129409050.17075695</v>
      </c>
      <c r="AF162" s="12">
        <f t="shared" si="17"/>
        <v>10045040.471436057</v>
      </c>
      <c r="AG162" s="12">
        <f t="shared" si="17"/>
        <v>10603137.48514499</v>
      </c>
      <c r="AH162" s="12">
        <f t="shared" si="18"/>
        <v>151600119.85564998</v>
      </c>
    </row>
    <row r="163" spans="1:34" x14ac:dyDescent="0.2">
      <c r="A163" s="654" t="s">
        <v>530</v>
      </c>
      <c r="B163" s="12">
        <v>187967.90778720999</v>
      </c>
      <c r="C163" s="12">
        <v>59740181.038324319</v>
      </c>
      <c r="D163" s="12">
        <v>4595206.2349619213</v>
      </c>
      <c r="E163" s="12">
        <v>3750888.9119510497</v>
      </c>
      <c r="F163" s="12">
        <v>1098282.7105936296</v>
      </c>
      <c r="G163" s="12">
        <v>47412934.839895114</v>
      </c>
      <c r="H163" s="12">
        <v>3192570.1010756493</v>
      </c>
      <c r="I163" s="12">
        <v>4449194.9907315904</v>
      </c>
      <c r="J163" s="469"/>
      <c r="K163" s="469"/>
      <c r="L163" s="469"/>
      <c r="M163" s="469"/>
      <c r="N163" s="12">
        <v>49177.459608820005</v>
      </c>
      <c r="O163" s="12">
        <v>17915631.817602217</v>
      </c>
      <c r="P163" s="12">
        <v>1661920.4093645203</v>
      </c>
      <c r="Q163" s="12">
        <v>1889550.5553660898</v>
      </c>
      <c r="R163" s="469"/>
      <c r="S163" s="469"/>
      <c r="T163" s="469"/>
      <c r="U163" s="469"/>
      <c r="V163" s="12">
        <v>237884.80218544003</v>
      </c>
      <c r="W163" s="12">
        <v>6532850.1907095006</v>
      </c>
      <c r="X163" s="12">
        <v>651566.32725015027</v>
      </c>
      <c r="Y163" s="12">
        <v>706761.12241307995</v>
      </c>
      <c r="Z163" s="10"/>
      <c r="AA163" s="12">
        <v>248346.71688593001</v>
      </c>
      <c r="AB163" s="10"/>
      <c r="AC163" s="10"/>
      <c r="AD163" s="12">
        <f t="shared" si="17"/>
        <v>1573312.8801750997</v>
      </c>
      <c r="AE163" s="12">
        <f t="shared" si="17"/>
        <v>131849944.60341707</v>
      </c>
      <c r="AF163" s="12">
        <f t="shared" si="17"/>
        <v>10101263.072652241</v>
      </c>
      <c r="AG163" s="12">
        <f t="shared" si="17"/>
        <v>10796395.580461809</v>
      </c>
      <c r="AH163" s="12">
        <f t="shared" si="18"/>
        <v>154320916.1367062</v>
      </c>
    </row>
    <row r="164" spans="1:34" x14ac:dyDescent="0.2">
      <c r="A164" s="654" t="s">
        <v>546</v>
      </c>
      <c r="B164" s="12">
        <v>187194.43039580996</v>
      </c>
      <c r="C164" s="12">
        <v>59662024.542892694</v>
      </c>
      <c r="D164" s="12">
        <v>4612866.6136023793</v>
      </c>
      <c r="E164" s="12">
        <v>3878404.8016993394</v>
      </c>
      <c r="F164" s="12">
        <v>1097591.1123898998</v>
      </c>
      <c r="G164" s="12">
        <v>47433256.345133819</v>
      </c>
      <c r="H164" s="12">
        <v>3174507.4095311607</v>
      </c>
      <c r="I164" s="12">
        <v>4576435.1043004803</v>
      </c>
      <c r="J164" s="469"/>
      <c r="K164" s="469"/>
      <c r="L164" s="469"/>
      <c r="M164" s="469"/>
      <c r="N164" s="12">
        <v>49740.670379139992</v>
      </c>
      <c r="O164" s="12">
        <v>17968963.702280965</v>
      </c>
      <c r="P164" s="12">
        <v>1681076.5411478397</v>
      </c>
      <c r="Q164" s="12">
        <v>1908808.3515900399</v>
      </c>
      <c r="R164" s="469"/>
      <c r="S164" s="469"/>
      <c r="T164" s="469"/>
      <c r="U164" s="469"/>
      <c r="V164" s="12">
        <v>238479.19411335999</v>
      </c>
      <c r="W164" s="12">
        <v>6519731.1116081979</v>
      </c>
      <c r="X164" s="12">
        <v>649415.91958083992</v>
      </c>
      <c r="Y164" s="12">
        <v>725450.33358532994</v>
      </c>
      <c r="Z164" s="10"/>
      <c r="AA164" s="12">
        <v>247065.76212964003</v>
      </c>
      <c r="AB164" s="10"/>
      <c r="AC164" s="10"/>
      <c r="AD164" s="12">
        <f t="shared" si="17"/>
        <v>1573005.4072782097</v>
      </c>
      <c r="AE164" s="12">
        <f t="shared" si="17"/>
        <v>131831041.4640453</v>
      </c>
      <c r="AF164" s="12">
        <f t="shared" si="17"/>
        <v>10117866.483862219</v>
      </c>
      <c r="AG164" s="12">
        <f t="shared" si="17"/>
        <v>11089098.591175189</v>
      </c>
      <c r="AH164" s="12">
        <f t="shared" si="18"/>
        <v>154611011.94636092</v>
      </c>
    </row>
    <row r="165" spans="1:34" x14ac:dyDescent="0.2">
      <c r="A165" s="654" t="s">
        <v>549</v>
      </c>
      <c r="B165" s="12">
        <v>195526.46224768</v>
      </c>
      <c r="C165" s="12">
        <v>60965124.933054015</v>
      </c>
      <c r="D165" s="12">
        <v>4631664.7016664539</v>
      </c>
      <c r="E165" s="12">
        <v>3981649.9362249491</v>
      </c>
      <c r="F165" s="12">
        <v>1125325.6510242501</v>
      </c>
      <c r="G165" s="12">
        <v>48231707.190897927</v>
      </c>
      <c r="H165" s="12">
        <v>3171824.6511669592</v>
      </c>
      <c r="I165" s="12">
        <v>4689888.6590254493</v>
      </c>
      <c r="J165" s="469"/>
      <c r="K165" s="469"/>
      <c r="L165" s="469"/>
      <c r="M165" s="469"/>
      <c r="N165" s="12">
        <v>52037.115518869985</v>
      </c>
      <c r="O165" s="12">
        <v>18292805.349509638</v>
      </c>
      <c r="P165" s="12">
        <v>1693331.3779762099</v>
      </c>
      <c r="Q165" s="12">
        <v>1943101.3071783702</v>
      </c>
      <c r="R165" s="469"/>
      <c r="S165" s="469"/>
      <c r="T165" s="469"/>
      <c r="U165" s="469"/>
      <c r="V165" s="12">
        <v>248254.42692698</v>
      </c>
      <c r="W165" s="12">
        <v>6684110.4859610712</v>
      </c>
      <c r="X165" s="12">
        <v>656271.0341493797</v>
      </c>
      <c r="Y165" s="12">
        <v>737648.97763669991</v>
      </c>
      <c r="Z165" s="10"/>
      <c r="AA165" s="12">
        <v>253903.39472485994</v>
      </c>
      <c r="AB165" s="10"/>
      <c r="AC165" s="10"/>
      <c r="AD165" s="12">
        <v>1621143.6557177801</v>
      </c>
      <c r="AE165" s="12">
        <v>134427651.35414749</v>
      </c>
      <c r="AF165" s="12">
        <v>10153091.764959004</v>
      </c>
      <c r="AG165" s="12">
        <v>11352288.880065469</v>
      </c>
      <c r="AH165" s="12">
        <f t="shared" si="18"/>
        <v>157554175.65488976</v>
      </c>
    </row>
    <row r="166" spans="1:34" x14ac:dyDescent="0.2">
      <c r="A166" s="654" t="s">
        <v>551</v>
      </c>
      <c r="B166" s="12">
        <v>196730.31295096999</v>
      </c>
      <c r="C166" s="12">
        <v>61185996.09751004</v>
      </c>
      <c r="D166" s="12">
        <v>4630379.532541668</v>
      </c>
      <c r="E166" s="12">
        <v>4103473.0993742901</v>
      </c>
      <c r="F166" s="12">
        <v>1128961.7796277003</v>
      </c>
      <c r="G166" s="12">
        <v>48277922.641003966</v>
      </c>
      <c r="H166" s="12">
        <v>3163155.4508015299</v>
      </c>
      <c r="I166" s="12">
        <v>4754424.5368174016</v>
      </c>
      <c r="J166" s="469"/>
      <c r="K166" s="469"/>
      <c r="L166" s="469"/>
      <c r="M166" s="469"/>
      <c r="N166" s="12">
        <v>52783.098332549998</v>
      </c>
      <c r="O166" s="12">
        <v>18197249.990140606</v>
      </c>
      <c r="P166" s="12">
        <v>1694595.8152354797</v>
      </c>
      <c r="Q166" s="12">
        <v>1961078.2247849905</v>
      </c>
      <c r="R166" s="469"/>
      <c r="S166" s="469"/>
      <c r="T166" s="469"/>
      <c r="U166" s="469"/>
      <c r="V166" s="12">
        <v>252302.60158903</v>
      </c>
      <c r="W166" s="12">
        <v>6736357.4071529508</v>
      </c>
      <c r="X166" s="12">
        <v>655647.40766314988</v>
      </c>
      <c r="Y166" s="12">
        <v>745050.73381282005</v>
      </c>
      <c r="Z166" s="10"/>
      <c r="AA166" s="12">
        <v>255979.87345199002</v>
      </c>
      <c r="AB166" s="10"/>
      <c r="AC166" s="10"/>
      <c r="AD166" s="12">
        <v>1630777.79250025</v>
      </c>
      <c r="AE166" s="12">
        <v>134653506.00925955</v>
      </c>
      <c r="AF166" s="12">
        <v>10143778.206241827</v>
      </c>
      <c r="AG166" s="12">
        <v>11564026.594789503</v>
      </c>
      <c r="AH166" s="12">
        <f t="shared" si="18"/>
        <v>157992088.60279113</v>
      </c>
    </row>
    <row r="167" spans="1:34" x14ac:dyDescent="0.2">
      <c r="A167" s="654" t="s">
        <v>565</v>
      </c>
      <c r="B167" s="12">
        <v>199046.12696024001</v>
      </c>
      <c r="C167" s="12">
        <v>62102225.176752053</v>
      </c>
      <c r="D167" s="12">
        <v>4626414.7123485506</v>
      </c>
      <c r="E167" s="12">
        <v>4136672.8279353506</v>
      </c>
      <c r="F167" s="12">
        <v>1152333.9417212303</v>
      </c>
      <c r="G167" s="12">
        <v>48815328.659558281</v>
      </c>
      <c r="H167" s="12">
        <v>3186914.4471568498</v>
      </c>
      <c r="I167" s="12">
        <v>4840905.3820467312</v>
      </c>
      <c r="J167" s="469"/>
      <c r="K167" s="469"/>
      <c r="L167" s="469"/>
      <c r="M167" s="469"/>
      <c r="N167" s="12">
        <v>53936.979109690008</v>
      </c>
      <c r="O167" s="12">
        <v>18443294.472816776</v>
      </c>
      <c r="P167" s="12">
        <v>1695866.5845791202</v>
      </c>
      <c r="Q167" s="12">
        <v>1991813.38285641</v>
      </c>
      <c r="R167" s="469"/>
      <c r="S167" s="469"/>
      <c r="T167" s="469"/>
      <c r="U167" s="469"/>
      <c r="V167" s="12">
        <v>258011.45049481001</v>
      </c>
      <c r="W167" s="12">
        <v>6840081.5952672027</v>
      </c>
      <c r="X167" s="12">
        <v>659344.20001737995</v>
      </c>
      <c r="Y167" s="12">
        <v>759034.31490220991</v>
      </c>
      <c r="Z167" s="10"/>
      <c r="AA167" s="12">
        <v>255988.46780960009</v>
      </c>
      <c r="AB167" s="10"/>
      <c r="AC167" s="10"/>
      <c r="AD167" s="12">
        <v>1663328.4982859704</v>
      </c>
      <c r="AE167" s="12">
        <v>136456918.37220389</v>
      </c>
      <c r="AF167" s="12">
        <v>10168539.9441019</v>
      </c>
      <c r="AG167" s="12">
        <v>11728425.907740703</v>
      </c>
      <c r="AH167" s="12">
        <v>160017212.72233248</v>
      </c>
    </row>
    <row r="168" spans="1:34" x14ac:dyDescent="0.2">
      <c r="A168" s="654" t="s">
        <v>564</v>
      </c>
      <c r="B168" s="12">
        <v>201324.21760959001</v>
      </c>
      <c r="C168" s="12">
        <v>62033000.334907763</v>
      </c>
      <c r="D168" s="12">
        <v>4625119.4467305485</v>
      </c>
      <c r="E168" s="12">
        <v>4161831.5984166809</v>
      </c>
      <c r="F168" s="12">
        <v>1155566.6792594604</v>
      </c>
      <c r="G168" s="12">
        <v>48855851.237645164</v>
      </c>
      <c r="H168" s="12">
        <v>3176625.8044160116</v>
      </c>
      <c r="I168" s="12">
        <v>4924831.3449978419</v>
      </c>
      <c r="J168" s="469"/>
      <c r="K168" s="469"/>
      <c r="L168" s="469"/>
      <c r="M168" s="469"/>
      <c r="N168" s="12">
        <v>55624.646411710004</v>
      </c>
      <c r="O168" s="12">
        <v>18453990.353587192</v>
      </c>
      <c r="P168" s="12">
        <v>1707082.4923768903</v>
      </c>
      <c r="Q168" s="12">
        <v>2008506.4346420004</v>
      </c>
      <c r="R168" s="469"/>
      <c r="S168" s="469"/>
      <c r="T168" s="469"/>
      <c r="U168" s="469"/>
      <c r="V168" s="12">
        <v>258483.03278945992</v>
      </c>
      <c r="W168" s="12">
        <v>6848751.9036505511</v>
      </c>
      <c r="X168" s="12">
        <v>661460.77614202001</v>
      </c>
      <c r="Y168" s="12">
        <v>767735.52306763991</v>
      </c>
      <c r="Z168" s="10"/>
      <c r="AA168" s="12">
        <v>259647.36825318003</v>
      </c>
      <c r="AB168" s="10"/>
      <c r="AC168" s="10"/>
      <c r="AD168" s="12">
        <v>1670998.5760702202</v>
      </c>
      <c r="AE168" s="12">
        <v>136451241.19804382</v>
      </c>
      <c r="AF168" s="12">
        <v>10170288.51966547</v>
      </c>
      <c r="AG168" s="12">
        <v>11862904.901124163</v>
      </c>
      <c r="AH168" s="12">
        <v>160155433.19490367</v>
      </c>
    </row>
    <row r="169" spans="1:34" x14ac:dyDescent="0.2">
      <c r="A169" s="654" t="s">
        <v>568</v>
      </c>
      <c r="B169" s="12">
        <v>202242.01172300006</v>
      </c>
      <c r="C169" s="12">
        <v>62006700.452093974</v>
      </c>
      <c r="D169" s="12">
        <v>4604172.7780459477</v>
      </c>
      <c r="E169" s="12">
        <v>4120672.99882372</v>
      </c>
      <c r="F169" s="12">
        <v>1160636.9540570395</v>
      </c>
      <c r="G169" s="12">
        <v>48936341.947039761</v>
      </c>
      <c r="H169" s="12">
        <v>3141970.6573717203</v>
      </c>
      <c r="I169" s="12">
        <v>4947505.7815290093</v>
      </c>
      <c r="J169" s="469"/>
      <c r="K169" s="469"/>
      <c r="L169" s="469"/>
      <c r="M169" s="469"/>
      <c r="N169" s="12">
        <v>55750.435598580014</v>
      </c>
      <c r="O169" s="12">
        <v>18450066.467537351</v>
      </c>
      <c r="P169" s="12">
        <v>1690432.1216133502</v>
      </c>
      <c r="Q169" s="12">
        <v>1994670.9192846802</v>
      </c>
      <c r="R169" s="469"/>
      <c r="S169" s="469"/>
      <c r="T169" s="469"/>
      <c r="U169" s="469"/>
      <c r="V169" s="12">
        <v>258705.34819173001</v>
      </c>
      <c r="W169" s="12">
        <v>6926202.8359950902</v>
      </c>
      <c r="X169" s="12">
        <v>659327.39318558993</v>
      </c>
      <c r="Y169" s="12">
        <v>770192.52376824</v>
      </c>
      <c r="Z169" s="10"/>
      <c r="AA169" s="12">
        <v>258755.80302237003</v>
      </c>
      <c r="AB169" s="10"/>
      <c r="AC169" s="10"/>
      <c r="AD169" s="12">
        <v>1677334.7495703495</v>
      </c>
      <c r="AE169" s="12">
        <v>136578067.50568858</v>
      </c>
      <c r="AF169" s="12">
        <v>10095902.950216608</v>
      </c>
      <c r="AG169" s="12">
        <v>11833042.223405652</v>
      </c>
      <c r="AH169" s="12">
        <v>160184347.4288812</v>
      </c>
    </row>
    <row r="170" spans="1:34" x14ac:dyDescent="0.2">
      <c r="A170" s="654" t="s">
        <v>569</v>
      </c>
      <c r="B170" s="12">
        <v>211896.04818248999</v>
      </c>
      <c r="C170" s="12">
        <v>64000379.195069529</v>
      </c>
      <c r="D170" s="12">
        <v>4640051.8690708112</v>
      </c>
      <c r="E170" s="12">
        <v>4230041.6532945391</v>
      </c>
      <c r="F170" s="12">
        <v>1213326.1148493609</v>
      </c>
      <c r="G170" s="12">
        <v>50569436.464515589</v>
      </c>
      <c r="H170" s="12">
        <v>3179956.1329007102</v>
      </c>
      <c r="I170" s="12">
        <v>5109202.5723816408</v>
      </c>
      <c r="J170" s="469"/>
      <c r="K170" s="469"/>
      <c r="L170" s="469"/>
      <c r="M170" s="469"/>
      <c r="N170" s="12">
        <v>59736.689033790004</v>
      </c>
      <c r="O170" s="12">
        <v>19081031.09399325</v>
      </c>
      <c r="P170" s="12">
        <v>1723047.42942048</v>
      </c>
      <c r="Q170" s="12">
        <v>2049516.9857825399</v>
      </c>
      <c r="R170" s="469"/>
      <c r="S170" s="469"/>
      <c r="T170" s="469"/>
      <c r="U170" s="469"/>
      <c r="V170" s="12">
        <v>272820.92803850997</v>
      </c>
      <c r="W170" s="12">
        <v>7218383.4539090507</v>
      </c>
      <c r="X170" s="12">
        <v>670178.03151981998</v>
      </c>
      <c r="Y170" s="12">
        <v>793665.86607980006</v>
      </c>
      <c r="Z170" s="10"/>
      <c r="AA170" s="12">
        <v>270083.62180366996</v>
      </c>
      <c r="AB170" s="10"/>
      <c r="AC170" s="10"/>
      <c r="AD170" s="12">
        <v>1757779.780104151</v>
      </c>
      <c r="AE170" s="12">
        <v>141139313.82929111</v>
      </c>
      <c r="AF170" s="12">
        <v>10213233.462911822</v>
      </c>
      <c r="AG170" s="12">
        <v>12182427.077538518</v>
      </c>
      <c r="AH170" s="12">
        <v>165292754.1498456</v>
      </c>
    </row>
    <row r="171" spans="1:34" x14ac:dyDescent="0.2">
      <c r="A171" s="654" t="s">
        <v>576</v>
      </c>
      <c r="B171" s="12">
        <v>206389.82162715</v>
      </c>
      <c r="C171" s="12">
        <v>62824431.757881917</v>
      </c>
      <c r="D171" s="12">
        <v>4605929.7437933991</v>
      </c>
      <c r="E171" s="12">
        <v>4226281.7440753803</v>
      </c>
      <c r="F171" s="12">
        <v>1180319.1909225602</v>
      </c>
      <c r="G171" s="12">
        <v>49685315.95723743</v>
      </c>
      <c r="H171" s="12">
        <v>3146310.1614824994</v>
      </c>
      <c r="I171" s="12">
        <v>5120427.7723698001</v>
      </c>
      <c r="J171" s="469"/>
      <c r="K171" s="469"/>
      <c r="L171" s="469"/>
      <c r="M171" s="469"/>
      <c r="N171" s="12">
        <v>59517.360046850001</v>
      </c>
      <c r="O171" s="12">
        <v>18700396.86970415</v>
      </c>
      <c r="P171" s="12">
        <v>1697378.7524222997</v>
      </c>
      <c r="Q171" s="12">
        <v>2051864.1862485101</v>
      </c>
      <c r="R171" s="469"/>
      <c r="S171" s="469"/>
      <c r="T171" s="469"/>
      <c r="U171" s="469"/>
      <c r="V171" s="12">
        <v>266382.49700823001</v>
      </c>
      <c r="W171" s="12">
        <v>7173541.4404466599</v>
      </c>
      <c r="X171" s="12">
        <v>661886.55881616997</v>
      </c>
      <c r="Y171" s="12">
        <v>796553.61420793983</v>
      </c>
      <c r="Z171" s="10"/>
      <c r="AA171" s="12">
        <v>268645.91796245991</v>
      </c>
      <c r="AB171" s="10"/>
      <c r="AC171" s="10"/>
      <c r="AD171" s="12">
        <v>1712608.8696047904</v>
      </c>
      <c r="AE171" s="12">
        <v>138652331.94323263</v>
      </c>
      <c r="AF171" s="12">
        <v>10111505.216514368</v>
      </c>
      <c r="AG171" s="12">
        <v>12195127.316901632</v>
      </c>
      <c r="AH171" s="12">
        <v>162671573.34625342</v>
      </c>
    </row>
    <row r="172" spans="1:34" x14ac:dyDescent="0.2">
      <c r="A172" s="654" t="s">
        <v>577</v>
      </c>
      <c r="B172" s="12">
        <v>202638.11708887003</v>
      </c>
      <c r="C172" s="12">
        <v>61879328.86765229</v>
      </c>
      <c r="D172" s="12">
        <v>4527882.3043896994</v>
      </c>
      <c r="E172" s="12">
        <v>4224211.4042723691</v>
      </c>
      <c r="F172" s="12">
        <v>1163390.2939082498</v>
      </c>
      <c r="G172" s="12">
        <v>48985718.032017291</v>
      </c>
      <c r="H172" s="12">
        <v>3123251.3476353092</v>
      </c>
      <c r="I172" s="12">
        <v>5140343.2616678011</v>
      </c>
      <c r="J172" s="469"/>
      <c r="K172" s="469"/>
      <c r="L172" s="469"/>
      <c r="M172" s="469"/>
      <c r="N172" s="12">
        <v>60424.665525229997</v>
      </c>
      <c r="O172" s="12">
        <v>18465826.099713992</v>
      </c>
      <c r="P172" s="12">
        <v>1679076.2346685699</v>
      </c>
      <c r="Q172" s="12">
        <v>2060480.1073122502</v>
      </c>
      <c r="R172" s="469"/>
      <c r="S172" s="469"/>
      <c r="T172" s="469"/>
      <c r="U172" s="469"/>
      <c r="V172" s="12">
        <v>260796.12473892004</v>
      </c>
      <c r="W172" s="12">
        <v>7117880.495626132</v>
      </c>
      <c r="X172" s="12">
        <v>656006.20472215023</v>
      </c>
      <c r="Y172" s="12">
        <v>794616.36438195</v>
      </c>
      <c r="Z172" s="10"/>
      <c r="AA172" s="12">
        <v>263608.42221449001</v>
      </c>
      <c r="AB172" s="10"/>
      <c r="AC172" s="10"/>
      <c r="AD172" s="12">
        <v>1687249.2012612699</v>
      </c>
      <c r="AE172" s="12">
        <v>136712361.9172242</v>
      </c>
      <c r="AF172" s="12">
        <v>9986216.0914157294</v>
      </c>
      <c r="AG172" s="12">
        <v>12219651.13763437</v>
      </c>
      <c r="AH172" s="12">
        <v>160605478.34753558</v>
      </c>
    </row>
    <row r="173" spans="1:34" x14ac:dyDescent="0.2">
      <c r="A173" s="654" t="s">
        <v>575</v>
      </c>
      <c r="B173" s="12">
        <v>209574.57872958996</v>
      </c>
      <c r="C173" s="12">
        <v>63363219.379354782</v>
      </c>
      <c r="D173" s="12">
        <v>4615350.4323533019</v>
      </c>
      <c r="E173" s="12">
        <v>4353729.5633768486</v>
      </c>
      <c r="F173" s="12">
        <v>1202790.40248524</v>
      </c>
      <c r="G173" s="12">
        <v>50447400.594648927</v>
      </c>
      <c r="H173" s="12">
        <v>3155606.2098140516</v>
      </c>
      <c r="I173" s="12">
        <v>5311533.4656780399</v>
      </c>
      <c r="J173" s="469"/>
      <c r="K173" s="469"/>
      <c r="L173" s="469"/>
      <c r="M173" s="469"/>
      <c r="N173" s="12">
        <v>63444.294147050008</v>
      </c>
      <c r="O173" s="12">
        <v>18874005.426392335</v>
      </c>
      <c r="P173" s="12">
        <v>1693188.4585304505</v>
      </c>
      <c r="Q173" s="12">
        <v>2123194.6871439796</v>
      </c>
      <c r="R173" s="469"/>
      <c r="S173" s="469"/>
      <c r="T173" s="469"/>
      <c r="U173" s="469"/>
      <c r="V173" s="12">
        <v>270384.55955427996</v>
      </c>
      <c r="W173" s="12">
        <v>7351251.0010049297</v>
      </c>
      <c r="X173" s="12">
        <v>669870.22698787018</v>
      </c>
      <c r="Y173" s="12">
        <v>815997.03014173999</v>
      </c>
      <c r="Z173" s="10"/>
      <c r="AA173" s="12">
        <v>266818.86880842992</v>
      </c>
      <c r="AB173" s="10"/>
      <c r="AC173" s="10"/>
      <c r="AD173" s="12">
        <v>1746193.83491616</v>
      </c>
      <c r="AE173" s="12">
        <v>140302695.2702094</v>
      </c>
      <c r="AF173" s="12">
        <v>10134015.327685675</v>
      </c>
      <c r="AG173" s="12">
        <v>12604454.746340606</v>
      </c>
      <c r="AH173" s="12">
        <v>164787359.17915186</v>
      </c>
    </row>
    <row r="174" spans="1:34" x14ac:dyDescent="0.2">
      <c r="A174" s="654" t="s">
        <v>578</v>
      </c>
      <c r="B174" s="12">
        <v>212279.48838935004</v>
      </c>
      <c r="C174" s="12">
        <v>63590493.031747647</v>
      </c>
      <c r="D174" s="12">
        <v>4585807.5735093486</v>
      </c>
      <c r="E174" s="12">
        <v>4434766.3269683085</v>
      </c>
      <c r="F174" s="12">
        <v>1212730.7175185902</v>
      </c>
      <c r="G174" s="12">
        <v>50592743.988470748</v>
      </c>
      <c r="H174" s="12">
        <v>3141729.0341041293</v>
      </c>
      <c r="I174" s="12">
        <v>5317613.7873275112</v>
      </c>
      <c r="J174" s="469"/>
      <c r="K174" s="469"/>
      <c r="L174" s="469"/>
      <c r="M174" s="469"/>
      <c r="N174" s="12">
        <v>64048.15885688</v>
      </c>
      <c r="O174" s="12">
        <v>18896061.740315687</v>
      </c>
      <c r="P174" s="12">
        <v>1693271.6629589098</v>
      </c>
      <c r="Q174" s="12">
        <v>2127046.0971068502</v>
      </c>
      <c r="R174" s="469"/>
      <c r="S174" s="469"/>
      <c r="T174" s="469"/>
      <c r="U174" s="469"/>
      <c r="V174" s="12">
        <v>273569.81264905998</v>
      </c>
      <c r="W174" s="12">
        <v>7354840.4518818893</v>
      </c>
      <c r="X174" s="12">
        <v>665389.03384966985</v>
      </c>
      <c r="Y174" s="12">
        <v>821234.27173152997</v>
      </c>
      <c r="Z174" s="10"/>
      <c r="AA174" s="12">
        <v>272460.43904727994</v>
      </c>
      <c r="AB174" s="10"/>
      <c r="AC174" s="10"/>
      <c r="AD174" s="12">
        <v>1762628.1774138801</v>
      </c>
      <c r="AE174" s="12">
        <v>140706599.65146324</v>
      </c>
      <c r="AF174" s="12">
        <v>10086197.304422058</v>
      </c>
      <c r="AG174" s="12">
        <v>12700660.483134199</v>
      </c>
      <c r="AH174" s="12">
        <v>165256085.61643338</v>
      </c>
    </row>
    <row r="175" spans="1:34" x14ac:dyDescent="0.2">
      <c r="A175" s="654" t="s">
        <v>601</v>
      </c>
      <c r="B175" s="12">
        <v>214805.78646731999</v>
      </c>
      <c r="C175" s="12">
        <v>64448818.252386272</v>
      </c>
      <c r="D175" s="12">
        <v>4590667.087987138</v>
      </c>
      <c r="E175" s="12">
        <v>4477313.2984577604</v>
      </c>
      <c r="F175" s="12">
        <v>1225443.7493660005</v>
      </c>
      <c r="G175" s="12">
        <v>50948988.371171996</v>
      </c>
      <c r="H175" s="12">
        <v>3137479.7338445787</v>
      </c>
      <c r="I175" s="12">
        <v>5388013.8366255388</v>
      </c>
      <c r="J175" s="469"/>
      <c r="K175" s="469"/>
      <c r="L175" s="469"/>
      <c r="M175" s="469"/>
      <c r="N175" s="12">
        <v>66312.583742059986</v>
      </c>
      <c r="O175" s="12">
        <v>18981300.571652092</v>
      </c>
      <c r="P175" s="12">
        <v>1688737.8354345399</v>
      </c>
      <c r="Q175" s="12">
        <v>2168694.7686894494</v>
      </c>
      <c r="R175" s="469"/>
      <c r="S175" s="469"/>
      <c r="T175" s="469"/>
      <c r="U175" s="469"/>
      <c r="V175" s="12">
        <v>276286.41614375002</v>
      </c>
      <c r="W175" s="12">
        <v>7415028.702760268</v>
      </c>
      <c r="X175" s="12">
        <v>660409.37444747984</v>
      </c>
      <c r="Y175" s="12">
        <v>837003.90227098996</v>
      </c>
      <c r="Z175" s="10"/>
      <c r="AA175" s="12">
        <v>270839.68086610007</v>
      </c>
      <c r="AB175" s="10"/>
      <c r="AC175" s="10"/>
      <c r="AD175" s="12">
        <v>1782848.5357191307</v>
      </c>
      <c r="AE175" s="12">
        <v>142064975.57883671</v>
      </c>
      <c r="AF175" s="12">
        <v>10077294.031713735</v>
      </c>
      <c r="AG175" s="12">
        <v>12871025.806043738</v>
      </c>
      <c r="AH175" s="12">
        <v>166796143.9523133</v>
      </c>
    </row>
    <row r="176" spans="1:34" x14ac:dyDescent="0.2">
      <c r="A176" s="654" t="s">
        <v>607</v>
      </c>
      <c r="B176" s="12">
        <v>212243.71994715999</v>
      </c>
      <c r="C176" s="12">
        <v>64473586.198162392</v>
      </c>
      <c r="D176" s="12">
        <v>4623228.6245515505</v>
      </c>
      <c r="E176" s="12">
        <v>4519640.5870802589</v>
      </c>
      <c r="F176" s="12">
        <v>1211854.059455541</v>
      </c>
      <c r="G176" s="12">
        <v>50673661.311570548</v>
      </c>
      <c r="H176" s="12">
        <v>3199478.1081870496</v>
      </c>
      <c r="I176" s="12">
        <v>5383733.4987224499</v>
      </c>
      <c r="J176" s="469"/>
      <c r="K176" s="469"/>
      <c r="L176" s="469"/>
      <c r="M176" s="469"/>
      <c r="N176" s="12">
        <v>66012.062943959987</v>
      </c>
      <c r="O176" s="12">
        <v>18971035.9031373</v>
      </c>
      <c r="P176" s="12">
        <v>1713297.2664479802</v>
      </c>
      <c r="Q176" s="12">
        <v>2158848.0526121496</v>
      </c>
      <c r="R176" s="469"/>
      <c r="S176" s="469"/>
      <c r="T176" s="469"/>
      <c r="U176" s="469"/>
      <c r="V176" s="12">
        <v>273538.75197123992</v>
      </c>
      <c r="W176" s="12">
        <v>7413233.959851617</v>
      </c>
      <c r="X176" s="12">
        <v>663880.43617846002</v>
      </c>
      <c r="Y176" s="12">
        <v>833165.35987360007</v>
      </c>
      <c r="Z176" s="10"/>
      <c r="AA176" s="12">
        <v>271599.34319675004</v>
      </c>
      <c r="AB176" s="10"/>
      <c r="AC176" s="10"/>
      <c r="AD176" s="12">
        <v>1763648.5943179009</v>
      </c>
      <c r="AE176" s="12">
        <v>141803116.7159186</v>
      </c>
      <c r="AF176" s="12">
        <v>10199884.43536504</v>
      </c>
      <c r="AG176" s="12">
        <v>12895387.498288458</v>
      </c>
      <c r="AH176" s="12">
        <v>166662037.24389002</v>
      </c>
    </row>
    <row r="177" spans="1:34" x14ac:dyDescent="0.2">
      <c r="A177" s="654" t="s">
        <v>608</v>
      </c>
      <c r="B177" s="12">
        <v>211697.43187047006</v>
      </c>
      <c r="C177" s="12">
        <v>65071943.970233887</v>
      </c>
      <c r="D177" s="12">
        <v>4772373.806083221</v>
      </c>
      <c r="E177" s="12">
        <v>4534760.9846573798</v>
      </c>
      <c r="F177" s="12">
        <v>1209650.9346656401</v>
      </c>
      <c r="G177" s="12">
        <v>51029188.328662723</v>
      </c>
      <c r="H177" s="12">
        <v>3283781.3561901199</v>
      </c>
      <c r="I177" s="12">
        <v>5434386.3360447204</v>
      </c>
      <c r="J177" s="469"/>
      <c r="K177" s="469"/>
      <c r="L177" s="469"/>
      <c r="M177" s="469"/>
      <c r="N177" s="12">
        <v>65447.913882410016</v>
      </c>
      <c r="O177" s="12">
        <v>19016897.666454893</v>
      </c>
      <c r="P177" s="12">
        <v>1753457.7889254796</v>
      </c>
      <c r="Q177" s="12">
        <v>2176087.9994224603</v>
      </c>
      <c r="R177" s="469"/>
      <c r="S177" s="469"/>
      <c r="T177" s="469"/>
      <c r="U177" s="469"/>
      <c r="V177" s="12">
        <v>277337.14105278993</v>
      </c>
      <c r="W177" s="12">
        <v>7517763.0064846314</v>
      </c>
      <c r="X177" s="12">
        <v>664898.3937085201</v>
      </c>
      <c r="Y177" s="12">
        <v>846102.26960381994</v>
      </c>
      <c r="Z177" s="10"/>
      <c r="AA177" s="12">
        <v>275508.71332904004</v>
      </c>
      <c r="AB177" s="10"/>
      <c r="AC177" s="10"/>
      <c r="AD177" s="12">
        <v>1764133.4214713101</v>
      </c>
      <c r="AE177" s="12">
        <v>142911301.68516517</v>
      </c>
      <c r="AF177" s="12">
        <v>10474511.344907342</v>
      </c>
      <c r="AG177" s="12">
        <v>12991337.589728381</v>
      </c>
      <c r="AH177" s="12">
        <v>168141284.04127219</v>
      </c>
    </row>
    <row r="178" spans="1:34" x14ac:dyDescent="0.2">
      <c r="A178" s="654" t="s">
        <v>609</v>
      </c>
      <c r="B178" s="12">
        <v>221617.87078708</v>
      </c>
      <c r="C178" s="12">
        <v>66977802.402178489</v>
      </c>
      <c r="D178" s="12">
        <v>4866141.1356109101</v>
      </c>
      <c r="E178" s="12">
        <v>4602458.5026567886</v>
      </c>
      <c r="F178" s="12">
        <v>1254229.2212581602</v>
      </c>
      <c r="G178" s="12">
        <v>52367568.098138385</v>
      </c>
      <c r="H178" s="12">
        <v>3401592.1889578798</v>
      </c>
      <c r="I178" s="12">
        <v>5630289.7121842084</v>
      </c>
      <c r="J178" s="469"/>
      <c r="K178" s="469"/>
      <c r="L178" s="469"/>
      <c r="M178" s="469"/>
      <c r="N178" s="12">
        <v>69402.245877100009</v>
      </c>
      <c r="O178" s="12">
        <v>19538843.910019226</v>
      </c>
      <c r="P178" s="12">
        <v>1825163.0267814002</v>
      </c>
      <c r="Q178" s="12">
        <v>2250444.4031498199</v>
      </c>
      <c r="R178" s="469"/>
      <c r="S178" s="469"/>
      <c r="T178" s="469"/>
      <c r="U178" s="469"/>
      <c r="V178" s="12">
        <v>293814.42016953003</v>
      </c>
      <c r="W178" s="12">
        <v>7779742.630393859</v>
      </c>
      <c r="X178" s="12">
        <v>684390.40100324003</v>
      </c>
      <c r="Y178" s="12">
        <v>876206.04695736023</v>
      </c>
      <c r="Z178" s="10"/>
      <c r="AA178" s="12">
        <v>275220.59897026006</v>
      </c>
      <c r="AB178" s="10"/>
      <c r="AC178" s="10"/>
      <c r="AD178" s="12">
        <v>1839063.75809187</v>
      </c>
      <c r="AE178" s="12">
        <v>146939177.63970023</v>
      </c>
      <c r="AF178" s="12">
        <v>10777286.75235343</v>
      </c>
      <c r="AG178" s="12">
        <v>13359398.664948177</v>
      </c>
      <c r="AH178" s="12">
        <v>172914926.8150937</v>
      </c>
    </row>
    <row r="179" spans="1:34" x14ac:dyDescent="0.2">
      <c r="A179" s="654" t="s">
        <v>610</v>
      </c>
      <c r="B179" s="12">
        <v>221617.87078708</v>
      </c>
      <c r="C179" s="12">
        <v>66977802.402178489</v>
      </c>
      <c r="D179" s="12">
        <v>4866141.1356109101</v>
      </c>
      <c r="E179" s="12">
        <v>4602458.5026567886</v>
      </c>
      <c r="F179" s="12">
        <v>1254229.2212581602</v>
      </c>
      <c r="G179" s="12">
        <v>52367568.098138385</v>
      </c>
      <c r="H179" s="12">
        <v>3401592.1889578798</v>
      </c>
      <c r="I179" s="12">
        <v>5630289.7121842084</v>
      </c>
      <c r="J179" s="469"/>
      <c r="K179" s="469"/>
      <c r="L179" s="469"/>
      <c r="M179" s="469"/>
      <c r="N179" s="12">
        <v>69402.245877100009</v>
      </c>
      <c r="O179" s="12">
        <v>19538843.910019226</v>
      </c>
      <c r="P179" s="12">
        <v>1825163.0267814002</v>
      </c>
      <c r="Q179" s="12">
        <v>2250444.4031498199</v>
      </c>
      <c r="R179" s="469"/>
      <c r="S179" s="469"/>
      <c r="T179" s="469"/>
      <c r="U179" s="469"/>
      <c r="V179" s="12">
        <v>293814.42016953003</v>
      </c>
      <c r="W179" s="12">
        <v>7779742.630393859</v>
      </c>
      <c r="X179" s="12">
        <v>684390.40100324003</v>
      </c>
      <c r="Y179" s="12">
        <v>876206.04695736023</v>
      </c>
      <c r="Z179" s="10"/>
      <c r="AA179" s="12">
        <v>275220.59897026006</v>
      </c>
      <c r="AB179" s="10"/>
      <c r="AC179" s="10"/>
      <c r="AD179" s="12">
        <v>1839063.75809187</v>
      </c>
      <c r="AE179" s="12">
        <v>146939177.63970023</v>
      </c>
      <c r="AF179" s="12">
        <v>10777286.75235343</v>
      </c>
      <c r="AG179" s="12">
        <v>13359398.664948177</v>
      </c>
      <c r="AH179" s="12">
        <v>172914926.8150937</v>
      </c>
    </row>
    <row r="180" spans="1:34" x14ac:dyDescent="0.2">
      <c r="A180" s="654" t="s">
        <v>611</v>
      </c>
      <c r="B180" s="12">
        <v>222563.30275220997</v>
      </c>
      <c r="C180" s="12">
        <v>66983664.881422505</v>
      </c>
      <c r="D180" s="12">
        <v>5096711.0589461187</v>
      </c>
      <c r="E180" s="12">
        <v>4558108.8164606504</v>
      </c>
      <c r="F180" s="12">
        <v>1264619.4514297599</v>
      </c>
      <c r="G180" s="12">
        <v>52465662.694338359</v>
      </c>
      <c r="H180" s="12">
        <v>3493961.7509982204</v>
      </c>
      <c r="I180" s="12">
        <v>5756689.6234503808</v>
      </c>
      <c r="J180" s="469"/>
      <c r="K180" s="469"/>
      <c r="L180" s="469"/>
      <c r="M180" s="469"/>
      <c r="N180" s="12">
        <v>71507.309281140013</v>
      </c>
      <c r="O180" s="12">
        <v>19521637.615616117</v>
      </c>
      <c r="P180" s="12">
        <v>1867920.3506545098</v>
      </c>
      <c r="Q180" s="12">
        <v>2300331.179719151</v>
      </c>
      <c r="R180" s="469"/>
      <c r="S180" s="469"/>
      <c r="T180" s="469"/>
      <c r="U180" s="469"/>
      <c r="V180" s="12">
        <v>295094.05856330006</v>
      </c>
      <c r="W180" s="12">
        <v>7781676.3347841902</v>
      </c>
      <c r="X180" s="12">
        <v>695008.02350141015</v>
      </c>
      <c r="Y180" s="12">
        <v>894978.83861918002</v>
      </c>
      <c r="Z180" s="10"/>
      <c r="AA180" s="12">
        <v>274589.13300500007</v>
      </c>
      <c r="AB180" s="10"/>
      <c r="AC180" s="10"/>
      <c r="AD180" s="12">
        <v>1853784.12202641</v>
      </c>
      <c r="AE180" s="12">
        <v>147027230.65916619</v>
      </c>
      <c r="AF180" s="12">
        <v>11153601.184100259</v>
      </c>
      <c r="AG180" s="12">
        <v>13510108.45824936</v>
      </c>
      <c r="AH180" s="12">
        <v>173544724.42354223</v>
      </c>
    </row>
    <row r="181" spans="1:34" x14ac:dyDescent="0.2">
      <c r="A181" s="654" t="s">
        <v>614</v>
      </c>
      <c r="B181" s="12">
        <v>226171.15776305003</v>
      </c>
      <c r="C181" s="12">
        <v>68005676.141172841</v>
      </c>
      <c r="D181" s="12">
        <v>5377797.5367912082</v>
      </c>
      <c r="E181" s="12">
        <v>4558083.0844929107</v>
      </c>
      <c r="F181" s="12">
        <v>1276854.8922073001</v>
      </c>
      <c r="G181" s="12">
        <v>53211390.603294037</v>
      </c>
      <c r="H181" s="12">
        <v>3668309.5031212792</v>
      </c>
      <c r="I181" s="12">
        <v>6012030.887970618</v>
      </c>
      <c r="J181" s="469"/>
      <c r="K181" s="469"/>
      <c r="L181" s="469"/>
      <c r="M181" s="469"/>
      <c r="N181" s="12">
        <v>72858.429806819986</v>
      </c>
      <c r="O181" s="12">
        <v>19784086.698062718</v>
      </c>
      <c r="P181" s="12">
        <v>1961436.3219928092</v>
      </c>
      <c r="Q181" s="12">
        <v>2377601.6431119302</v>
      </c>
      <c r="R181" s="469"/>
      <c r="S181" s="469"/>
      <c r="T181" s="469"/>
      <c r="U181" s="469"/>
      <c r="V181" s="12">
        <v>298812.0150703399</v>
      </c>
      <c r="W181" s="12">
        <v>7993140.5292366175</v>
      </c>
      <c r="X181" s="12">
        <v>721415.30211497995</v>
      </c>
      <c r="Y181" s="12">
        <v>927185.29120662983</v>
      </c>
      <c r="Z181" s="10"/>
      <c r="AA181" s="12">
        <v>275664.53362316004</v>
      </c>
      <c r="AB181" s="10"/>
      <c r="AC181" s="10"/>
      <c r="AD181" s="12">
        <v>1874696.4948475098</v>
      </c>
      <c r="AE181" s="12">
        <v>149269958.50538936</v>
      </c>
      <c r="AF181" s="12">
        <v>11728958.664020278</v>
      </c>
      <c r="AG181" s="12">
        <v>13874900.906782091</v>
      </c>
      <c r="AH181" s="12">
        <v>176748514.57103923</v>
      </c>
    </row>
    <row r="182" spans="1:34" x14ac:dyDescent="0.2">
      <c r="A182" s="654" t="s">
        <v>615</v>
      </c>
      <c r="B182" s="12">
        <v>233395.23057266002</v>
      </c>
      <c r="C182" s="12">
        <v>70035760.483774543</v>
      </c>
      <c r="D182" s="12">
        <v>5583247.0547252893</v>
      </c>
      <c r="E182" s="12">
        <v>4647505.0419570003</v>
      </c>
      <c r="F182" s="12">
        <v>1323550.7270496499</v>
      </c>
      <c r="G182" s="12">
        <v>54780839.517234579</v>
      </c>
      <c r="H182" s="12">
        <v>3790609.4205838297</v>
      </c>
      <c r="I182" s="12">
        <v>6169913.1231877413</v>
      </c>
      <c r="J182" s="469"/>
      <c r="K182" s="469"/>
      <c r="L182" s="469"/>
      <c r="M182" s="469"/>
      <c r="N182" s="12">
        <v>76785.200566450003</v>
      </c>
      <c r="O182" s="12">
        <v>20395879.663330633</v>
      </c>
      <c r="P182" s="12">
        <v>2033751.5684969001</v>
      </c>
      <c r="Q182" s="12">
        <v>2433533.1267749397</v>
      </c>
      <c r="R182" s="469"/>
      <c r="S182" s="469"/>
      <c r="T182" s="469"/>
      <c r="U182" s="469"/>
      <c r="V182" s="12">
        <v>308746.74333694007</v>
      </c>
      <c r="W182" s="12">
        <v>8226985.6690370655</v>
      </c>
      <c r="X182" s="12">
        <v>748826.82105356001</v>
      </c>
      <c r="Y182" s="12">
        <v>949276.37182058999</v>
      </c>
      <c r="Z182" s="10"/>
      <c r="AA182" s="12">
        <v>284825.02004417998</v>
      </c>
      <c r="AB182" s="10"/>
      <c r="AC182" s="10"/>
      <c r="AD182" s="12">
        <v>1942477.9015256998</v>
      </c>
      <c r="AE182" s="12">
        <v>153724290.353421</v>
      </c>
      <c r="AF182" s="12">
        <v>12156434.864859579</v>
      </c>
      <c r="AG182" s="12">
        <v>14200227.66374027</v>
      </c>
      <c r="AH182" s="12">
        <v>182023430.78354657</v>
      </c>
    </row>
    <row r="183" spans="1:34" x14ac:dyDescent="0.2">
      <c r="A183" s="654" t="s">
        <v>616</v>
      </c>
      <c r="B183" s="12">
        <v>239023.44790809002</v>
      </c>
      <c r="C183" s="12">
        <v>70712962.023135707</v>
      </c>
      <c r="D183" s="12">
        <v>5720653.7227395214</v>
      </c>
      <c r="E183" s="12">
        <v>4584389.4703744212</v>
      </c>
      <c r="F183" s="12">
        <v>1344307.1039359998</v>
      </c>
      <c r="G183" s="12">
        <v>55125202.577874228</v>
      </c>
      <c r="H183" s="12">
        <v>3865629.3888446502</v>
      </c>
      <c r="I183" s="12">
        <v>6245023.9481664496</v>
      </c>
      <c r="J183" s="469"/>
      <c r="K183" s="469"/>
      <c r="L183" s="469"/>
      <c r="M183" s="469"/>
      <c r="N183" s="12">
        <v>79318.533506690015</v>
      </c>
      <c r="O183" s="12">
        <v>20559074.965425227</v>
      </c>
      <c r="P183" s="12">
        <v>2095596.8146004197</v>
      </c>
      <c r="Q183" s="12">
        <v>2457766.3656530092</v>
      </c>
      <c r="R183" s="469"/>
      <c r="S183" s="469"/>
      <c r="T183" s="469"/>
      <c r="U183" s="469"/>
      <c r="V183" s="12">
        <v>316672.8817690399</v>
      </c>
      <c r="W183" s="12">
        <v>8317367.2818373591</v>
      </c>
      <c r="X183" s="12">
        <v>768936.92114924011</v>
      </c>
      <c r="Y183" s="12">
        <v>970052.81456133991</v>
      </c>
      <c r="Z183" s="10"/>
      <c r="AA183" s="12">
        <v>283658.61071098997</v>
      </c>
      <c r="AB183" s="10"/>
      <c r="AC183" s="10"/>
      <c r="AD183" s="12">
        <v>1979321.9671198197</v>
      </c>
      <c r="AE183" s="12">
        <v>154998265.45898351</v>
      </c>
      <c r="AF183" s="12">
        <v>12450816.847333832</v>
      </c>
      <c r="AG183" s="12">
        <v>14257232.598755218</v>
      </c>
      <c r="AH183" s="12">
        <v>183685636.87219235</v>
      </c>
    </row>
    <row r="184" spans="1:34" x14ac:dyDescent="0.2">
      <c r="A184" s="654" t="s">
        <v>617</v>
      </c>
      <c r="B184" s="12">
        <v>238784.90851515002</v>
      </c>
      <c r="C184" s="12">
        <v>70853761.654241905</v>
      </c>
      <c r="D184" s="12">
        <v>5856867.628342689</v>
      </c>
      <c r="E184" s="12">
        <v>4605094.8445321489</v>
      </c>
      <c r="F184" s="12">
        <v>1347701.42698599</v>
      </c>
      <c r="G184" s="12">
        <v>55214501.636117175</v>
      </c>
      <c r="H184" s="12">
        <v>3970719.2055263692</v>
      </c>
      <c r="I184" s="12">
        <v>6357610.0028645303</v>
      </c>
      <c r="J184" s="469"/>
      <c r="K184" s="469"/>
      <c r="L184" s="469"/>
      <c r="M184" s="469"/>
      <c r="N184" s="12">
        <v>79372.673634109975</v>
      </c>
      <c r="O184" s="12">
        <v>20588867.268917866</v>
      </c>
      <c r="P184" s="12">
        <v>2154402.6266299109</v>
      </c>
      <c r="Q184" s="12">
        <v>2496514.4414088991</v>
      </c>
      <c r="R184" s="469"/>
      <c r="S184" s="469"/>
      <c r="T184" s="469"/>
      <c r="U184" s="469"/>
      <c r="V184" s="12">
        <v>319295.47653952002</v>
      </c>
      <c r="W184" s="12">
        <v>8321788.5689665107</v>
      </c>
      <c r="X184" s="12">
        <v>778645.69718415022</v>
      </c>
      <c r="Y184" s="12">
        <v>994535.93597811996</v>
      </c>
      <c r="Z184" s="10"/>
      <c r="AA184" s="12">
        <v>281796.66353871999</v>
      </c>
      <c r="AB184" s="10"/>
      <c r="AC184" s="10"/>
      <c r="AD184" s="12">
        <v>1985154.4856747701</v>
      </c>
      <c r="AE184" s="12">
        <v>155260715.79178217</v>
      </c>
      <c r="AF184" s="12">
        <v>12760635.157683121</v>
      </c>
      <c r="AG184" s="12">
        <v>14453755.224783698</v>
      </c>
      <c r="AH184" s="12">
        <v>184460260.65992376</v>
      </c>
    </row>
    <row r="185" spans="1:34" x14ac:dyDescent="0.2">
      <c r="A185" s="654" t="s">
        <v>618</v>
      </c>
      <c r="B185" s="12">
        <v>242107.45001578997</v>
      </c>
      <c r="C185" s="12">
        <v>72344667.66597563</v>
      </c>
      <c r="D185" s="12">
        <v>6036757.3724902812</v>
      </c>
      <c r="E185" s="12">
        <v>4735709.5081448099</v>
      </c>
      <c r="F185" s="12">
        <v>1363664.7943668503</v>
      </c>
      <c r="G185" s="12">
        <v>56177997.483150639</v>
      </c>
      <c r="H185" s="12">
        <v>4105020.5495381798</v>
      </c>
      <c r="I185" s="12">
        <v>6489174.6918879915</v>
      </c>
      <c r="J185" s="469"/>
      <c r="K185" s="469"/>
      <c r="L185" s="469"/>
      <c r="M185" s="469"/>
      <c r="N185" s="12">
        <v>81457.244300549981</v>
      </c>
      <c r="O185" s="12">
        <v>20953886.018010791</v>
      </c>
      <c r="P185" s="12">
        <v>2218810.3896078998</v>
      </c>
      <c r="Q185" s="12">
        <v>2563502.8738053297</v>
      </c>
      <c r="R185" s="469"/>
      <c r="S185" s="469"/>
      <c r="T185" s="469"/>
      <c r="U185" s="469"/>
      <c r="V185" s="12">
        <v>326101.43662727997</v>
      </c>
      <c r="W185" s="12">
        <v>8501162.5974032134</v>
      </c>
      <c r="X185" s="12">
        <v>803354.18351116998</v>
      </c>
      <c r="Y185" s="12">
        <v>1022225.84964965</v>
      </c>
      <c r="Z185" s="10"/>
      <c r="AA185" s="12">
        <v>288872.56808976998</v>
      </c>
      <c r="AB185" s="10"/>
      <c r="AC185" s="10"/>
      <c r="AD185" s="12">
        <v>2013330.9253104704</v>
      </c>
      <c r="AE185" s="12">
        <v>158266586.33263004</v>
      </c>
      <c r="AF185" s="12">
        <v>13163942.49514753</v>
      </c>
      <c r="AG185" s="12">
        <v>14810612.923487779</v>
      </c>
      <c r="AH185" s="12">
        <v>188254472.67657581</v>
      </c>
    </row>
    <row r="186" spans="1:34" x14ac:dyDescent="0.2">
      <c r="A186" s="654" t="s">
        <v>619</v>
      </c>
      <c r="B186" s="12">
        <v>239080.49078940996</v>
      </c>
      <c r="C186" s="12">
        <v>71854842.249449894</v>
      </c>
      <c r="D186" s="12">
        <v>6127129.6544864522</v>
      </c>
      <c r="E186" s="12">
        <v>4776756.5537926797</v>
      </c>
      <c r="F186" s="12">
        <v>1347525.54926972</v>
      </c>
      <c r="G186" s="12">
        <v>55792614.037516087</v>
      </c>
      <c r="H186" s="12">
        <v>4188206.3243807005</v>
      </c>
      <c r="I186" s="12">
        <v>6481778.4715999402</v>
      </c>
      <c r="J186" s="469"/>
      <c r="K186" s="469"/>
      <c r="L186" s="469"/>
      <c r="M186" s="469"/>
      <c r="N186" s="12">
        <v>82248.571228739995</v>
      </c>
      <c r="O186" s="12">
        <v>20798681.619874157</v>
      </c>
      <c r="P186" s="12">
        <v>2242720.4226005995</v>
      </c>
      <c r="Q186" s="12">
        <v>2578190.7747159693</v>
      </c>
      <c r="R186" s="469"/>
      <c r="S186" s="469"/>
      <c r="T186" s="469"/>
      <c r="U186" s="469"/>
      <c r="V186" s="12">
        <v>324778.41825846006</v>
      </c>
      <c r="W186" s="12">
        <v>8517467.2855387069</v>
      </c>
      <c r="X186" s="12">
        <v>819144.45277105016</v>
      </c>
      <c r="Y186" s="12">
        <v>1030108.5189341001</v>
      </c>
      <c r="Z186" s="10"/>
      <c r="AA186" s="12">
        <v>290387.62464901002</v>
      </c>
      <c r="AB186" s="10"/>
      <c r="AC186" s="10"/>
      <c r="AD186" s="12">
        <v>1993633.02954633</v>
      </c>
      <c r="AE186" s="12">
        <v>157253992.81702787</v>
      </c>
      <c r="AF186" s="12">
        <v>13377200.854238803</v>
      </c>
      <c r="AG186" s="12">
        <v>14866834.31904269</v>
      </c>
      <c r="AH186" s="12">
        <v>187491661.01985568</v>
      </c>
    </row>
    <row r="187" spans="1:34" x14ac:dyDescent="0.2">
      <c r="A187" s="654" t="s">
        <v>620</v>
      </c>
      <c r="B187" s="12">
        <v>237334.82842814006</v>
      </c>
      <c r="C187" s="12">
        <v>72996497.505530789</v>
      </c>
      <c r="D187" s="12">
        <v>6261029.6340962416</v>
      </c>
      <c r="E187" s="12">
        <v>4865067.2563205501</v>
      </c>
      <c r="F187" s="12">
        <v>1378337.8989490501</v>
      </c>
      <c r="G187" s="12">
        <v>56731121.167236432</v>
      </c>
      <c r="H187" s="12">
        <v>4307559.3609491112</v>
      </c>
      <c r="I187" s="12">
        <v>6619786.1755600777</v>
      </c>
      <c r="J187" s="469"/>
      <c r="K187" s="469"/>
      <c r="L187" s="469"/>
      <c r="M187" s="469"/>
      <c r="N187" s="12">
        <v>84770.574112470014</v>
      </c>
      <c r="O187" s="12">
        <v>21142839.599308033</v>
      </c>
      <c r="P187" s="12">
        <v>2293449.1596897589</v>
      </c>
      <c r="Q187" s="12">
        <v>2641010.2572772601</v>
      </c>
      <c r="R187" s="469"/>
      <c r="S187" s="469"/>
      <c r="T187" s="469"/>
      <c r="U187" s="469"/>
      <c r="V187" s="12">
        <v>334520.30437907018</v>
      </c>
      <c r="W187" s="12">
        <v>8644489.5392457712</v>
      </c>
      <c r="X187" s="12">
        <v>844031.64388777991</v>
      </c>
      <c r="Y187" s="12">
        <v>1054083.5158362701</v>
      </c>
      <c r="Z187" s="10"/>
      <c r="AA187" s="12">
        <v>292582.85071854998</v>
      </c>
      <c r="AB187" s="10"/>
      <c r="AC187" s="10"/>
      <c r="AD187" s="12">
        <v>2034963.6058687305</v>
      </c>
      <c r="AE187" s="12">
        <v>159807530.66203961</v>
      </c>
      <c r="AF187" s="12">
        <v>13706069.798622891</v>
      </c>
      <c r="AG187" s="12">
        <v>15179947.204994157</v>
      </c>
      <c r="AH187" s="12">
        <v>190728511.27152538</v>
      </c>
    </row>
    <row r="188" spans="1:34" x14ac:dyDescent="0.2">
      <c r="A188" s="654" t="s">
        <v>624</v>
      </c>
      <c r="B188" s="12">
        <v>244274.37318738003</v>
      </c>
      <c r="C188" s="12">
        <v>74010631.950245395</v>
      </c>
      <c r="D188" s="12">
        <v>6470127.9847607519</v>
      </c>
      <c r="E188" s="12">
        <v>4968396.51794725</v>
      </c>
      <c r="F188" s="12">
        <v>1409179.1370857803</v>
      </c>
      <c r="G188" s="12">
        <v>57557893.660822421</v>
      </c>
      <c r="H188" s="12">
        <v>4425959.409845301</v>
      </c>
      <c r="I188" s="12">
        <v>6785109.1797720594</v>
      </c>
      <c r="J188" s="469"/>
      <c r="K188" s="469"/>
      <c r="L188" s="469"/>
      <c r="M188" s="469"/>
      <c r="N188" s="12">
        <v>87243.80139422002</v>
      </c>
      <c r="O188" s="12">
        <v>21372558.856325269</v>
      </c>
      <c r="P188" s="12">
        <v>2339560.5133008608</v>
      </c>
      <c r="Q188" s="12">
        <v>2719466.5384281394</v>
      </c>
      <c r="R188" s="469"/>
      <c r="S188" s="469"/>
      <c r="T188" s="469"/>
      <c r="U188" s="469"/>
      <c r="V188" s="12">
        <v>340015.05517187004</v>
      </c>
      <c r="W188" s="12">
        <v>8789521.9092841726</v>
      </c>
      <c r="X188" s="12">
        <v>870815.89874714997</v>
      </c>
      <c r="Y188" s="12">
        <v>1078730.5450262704</v>
      </c>
      <c r="Z188" s="10"/>
      <c r="AA188" s="12">
        <v>295631.85528927</v>
      </c>
      <c r="AB188" s="10"/>
      <c r="AC188" s="10"/>
      <c r="AD188" s="12">
        <v>2080712.3668392505</v>
      </c>
      <c r="AE188" s="12">
        <v>162026238.23196653</v>
      </c>
      <c r="AF188" s="12">
        <v>14106463.806654064</v>
      </c>
      <c r="AG188" s="12">
        <v>15551702.781173719</v>
      </c>
      <c r="AH188" s="12">
        <v>193765117.18663356</v>
      </c>
    </row>
    <row r="189" spans="1:34" x14ac:dyDescent="0.2">
      <c r="A189" s="654" t="s">
        <v>625</v>
      </c>
      <c r="B189" s="12">
        <v>247994.55517204999</v>
      </c>
      <c r="C189" s="12">
        <v>74751857.597370505</v>
      </c>
      <c r="D189" s="12">
        <v>6618255.3868310601</v>
      </c>
      <c r="E189" s="12">
        <v>5049841.139539131</v>
      </c>
      <c r="F189" s="12">
        <v>1417514.6562240301</v>
      </c>
      <c r="G189" s="12">
        <v>58110642.17956765</v>
      </c>
      <c r="H189" s="12">
        <v>4530353.0569616202</v>
      </c>
      <c r="I189" s="12">
        <v>6873288.2530249795</v>
      </c>
      <c r="J189" s="469"/>
      <c r="K189" s="469"/>
      <c r="L189" s="469"/>
      <c r="M189" s="469"/>
      <c r="N189" s="12">
        <v>88935.933332159984</v>
      </c>
      <c r="O189" s="12">
        <v>21529526.040668853</v>
      </c>
      <c r="P189" s="12">
        <v>2382434.2013538601</v>
      </c>
      <c r="Q189" s="12">
        <v>2768976.7396840695</v>
      </c>
      <c r="R189" s="469"/>
      <c r="S189" s="469"/>
      <c r="T189" s="469"/>
      <c r="U189" s="469"/>
      <c r="V189" s="12">
        <v>343452.94544395001</v>
      </c>
      <c r="W189" s="12">
        <v>8898034.099664649</v>
      </c>
      <c r="X189" s="12">
        <v>895298.05341174046</v>
      </c>
      <c r="Y189" s="12">
        <v>1086616.0783863897</v>
      </c>
      <c r="Z189" s="10"/>
      <c r="AA189" s="12">
        <v>297068.42524532013</v>
      </c>
      <c r="AB189" s="10"/>
      <c r="AC189" s="10"/>
      <c r="AD189" s="12">
        <v>2097898.0901721902</v>
      </c>
      <c r="AE189" s="12">
        <v>163587128.34251696</v>
      </c>
      <c r="AF189" s="12">
        <v>14426340.698558282</v>
      </c>
      <c r="AG189" s="12">
        <v>15778722.210634569</v>
      </c>
      <c r="AH189" s="12">
        <v>195890089.34188199</v>
      </c>
    </row>
    <row r="190" spans="1:34" x14ac:dyDescent="0.2">
      <c r="A190" s="654" t="s">
        <v>626</v>
      </c>
      <c r="B190" s="12">
        <v>259032.61237064999</v>
      </c>
      <c r="C190" s="12">
        <v>75950975.140027419</v>
      </c>
      <c r="D190" s="12">
        <v>6794910.4138738001</v>
      </c>
      <c r="E190" s="12">
        <v>4978646.5614490705</v>
      </c>
      <c r="F190" s="12">
        <v>1453371.4403882897</v>
      </c>
      <c r="G190" s="12">
        <v>58984644.446140744</v>
      </c>
      <c r="H190" s="12">
        <v>4663193.4309022995</v>
      </c>
      <c r="I190" s="12">
        <v>7009126.8552926509</v>
      </c>
      <c r="J190" s="469"/>
      <c r="K190" s="469"/>
      <c r="L190" s="469"/>
      <c r="M190" s="469"/>
      <c r="N190" s="12">
        <v>92909.309844219984</v>
      </c>
      <c r="O190" s="12">
        <v>21818104.621563122</v>
      </c>
      <c r="P190" s="12">
        <v>2422774.6421138798</v>
      </c>
      <c r="Q190" s="12">
        <v>2837031.36420144</v>
      </c>
      <c r="R190" s="469"/>
      <c r="S190" s="469"/>
      <c r="T190" s="469"/>
      <c r="U190" s="469"/>
      <c r="V190" s="12">
        <v>353190.60361765994</v>
      </c>
      <c r="W190" s="12">
        <v>9039083.2306756005</v>
      </c>
      <c r="X190" s="12">
        <v>914256.86373194994</v>
      </c>
      <c r="Y190" s="12">
        <v>1115794.3487239599</v>
      </c>
      <c r="Z190" s="10"/>
      <c r="AA190" s="12">
        <v>300497.64981777</v>
      </c>
      <c r="AB190" s="10"/>
      <c r="AC190" s="10"/>
      <c r="AD190" s="12">
        <v>2158503.9662208199</v>
      </c>
      <c r="AE190" s="12">
        <v>166093305.08822465</v>
      </c>
      <c r="AF190" s="12">
        <v>14795135.350621929</v>
      </c>
      <c r="AG190" s="12">
        <v>15940599.12966712</v>
      </c>
      <c r="AH190" s="12">
        <v>198987543.53473455</v>
      </c>
    </row>
    <row r="191" spans="1:34" x14ac:dyDescent="0.2">
      <c r="A191" s="654" t="s">
        <v>630</v>
      </c>
      <c r="B191" s="12">
        <v>265767.07211379998</v>
      </c>
      <c r="C191" s="12">
        <v>77529104.458502933</v>
      </c>
      <c r="D191" s="12">
        <v>7107709.698636991</v>
      </c>
      <c r="E191" s="12">
        <v>5103297.2657004092</v>
      </c>
      <c r="F191" s="12">
        <v>1498769.3762282201</v>
      </c>
      <c r="G191" s="12">
        <v>60386433.306411207</v>
      </c>
      <c r="H191" s="12">
        <v>4825958.6160949916</v>
      </c>
      <c r="I191" s="12">
        <v>7163006.84953715</v>
      </c>
      <c r="J191" s="469"/>
      <c r="K191" s="469"/>
      <c r="L191" s="469"/>
      <c r="M191" s="469"/>
      <c r="N191" s="12">
        <v>97305.31935340997</v>
      </c>
      <c r="O191" s="12">
        <v>22313891.210222997</v>
      </c>
      <c r="P191" s="12">
        <v>2482408.6238356703</v>
      </c>
      <c r="Q191" s="12">
        <v>2917996.8601176599</v>
      </c>
      <c r="R191" s="469"/>
      <c r="S191" s="469"/>
      <c r="T191" s="469"/>
      <c r="U191" s="469"/>
      <c r="V191" s="12">
        <v>366104.7651388399</v>
      </c>
      <c r="W191" s="12">
        <v>9234925.0736612473</v>
      </c>
      <c r="X191" s="12">
        <v>950147.3363100501</v>
      </c>
      <c r="Y191" s="12">
        <v>1149179.2515914801</v>
      </c>
      <c r="Z191" s="10"/>
      <c r="AA191" s="12">
        <v>308230.76430808997</v>
      </c>
      <c r="AB191" s="10"/>
      <c r="AC191" s="10"/>
      <c r="AD191" s="12">
        <v>2227946.53283427</v>
      </c>
      <c r="AE191" s="12">
        <v>169772584.81310648</v>
      </c>
      <c r="AF191" s="12">
        <v>15366224.274877701</v>
      </c>
      <c r="AG191" s="12">
        <v>16333480.2269467</v>
      </c>
      <c r="AH191" s="12">
        <v>203700235.84776515</v>
      </c>
    </row>
    <row r="192" spans="1:34" x14ac:dyDescent="0.2">
      <c r="A192" s="654" t="s">
        <v>631</v>
      </c>
      <c r="B192" s="12">
        <v>273620.48176494986</v>
      </c>
      <c r="C192" s="12">
        <v>79216648.584137604</v>
      </c>
      <c r="D192" s="12">
        <v>7420798.0151299201</v>
      </c>
      <c r="E192" s="12">
        <v>5229314.8083579</v>
      </c>
      <c r="F192" s="12">
        <v>1536614.3707413601</v>
      </c>
      <c r="G192" s="12">
        <v>61802049.546407431</v>
      </c>
      <c r="H192" s="12">
        <v>5005914.6423114697</v>
      </c>
      <c r="I192" s="12">
        <v>7395081.3599896692</v>
      </c>
      <c r="J192" s="469"/>
      <c r="K192" s="469"/>
      <c r="L192" s="469"/>
      <c r="M192" s="469"/>
      <c r="N192" s="12">
        <v>102879.60730542998</v>
      </c>
      <c r="O192" s="12">
        <v>22788370.501255956</v>
      </c>
      <c r="P192" s="12">
        <v>2546586.7435416798</v>
      </c>
      <c r="Q192" s="12">
        <v>3025733.0676223892</v>
      </c>
      <c r="R192" s="469"/>
      <c r="S192" s="469"/>
      <c r="T192" s="469"/>
      <c r="U192" s="469"/>
      <c r="V192" s="12">
        <v>380271.28802415001</v>
      </c>
      <c r="W192" s="12">
        <v>9501281.4849739</v>
      </c>
      <c r="X192" s="12">
        <v>969735.49585560989</v>
      </c>
      <c r="Y192" s="12">
        <v>1190357.6640211702</v>
      </c>
      <c r="Z192" s="10"/>
      <c r="AA192" s="12">
        <v>314831.08869681001</v>
      </c>
      <c r="AB192" s="10"/>
      <c r="AC192" s="10"/>
      <c r="AD192" s="12">
        <v>2293385.7478358899</v>
      </c>
      <c r="AE192" s="12">
        <v>173623181.20547169</v>
      </c>
      <c r="AF192" s="12">
        <v>15943034.89683868</v>
      </c>
      <c r="AG192" s="12">
        <v>16840486.899991129</v>
      </c>
      <c r="AH192" s="12">
        <v>208700088.75013742</v>
      </c>
    </row>
    <row r="193" spans="1:34" x14ac:dyDescent="0.2">
      <c r="A193" s="654" t="s">
        <v>632</v>
      </c>
      <c r="B193" s="12">
        <v>282964.70049232</v>
      </c>
      <c r="C193" s="12">
        <v>80656633.67600584</v>
      </c>
      <c r="D193" s="12">
        <v>7524262.6135619991</v>
      </c>
      <c r="E193" s="12">
        <v>5236101.4545301991</v>
      </c>
      <c r="F193" s="12">
        <v>1556227.9106201797</v>
      </c>
      <c r="G193" s="12">
        <v>62735332.179994784</v>
      </c>
      <c r="H193" s="12">
        <v>5111138.0876702024</v>
      </c>
      <c r="I193" s="12">
        <v>7515013.3919230206</v>
      </c>
      <c r="J193" s="469"/>
      <c r="K193" s="469"/>
      <c r="L193" s="469"/>
      <c r="M193" s="469"/>
      <c r="N193" s="12">
        <v>106974.74155780001</v>
      </c>
      <c r="O193" s="12">
        <v>23105608.697025094</v>
      </c>
      <c r="P193" s="12">
        <v>2582399.8279348598</v>
      </c>
      <c r="Q193" s="12">
        <v>3055566.8638870106</v>
      </c>
      <c r="R193" s="469"/>
      <c r="S193" s="469"/>
      <c r="T193" s="469"/>
      <c r="U193" s="469"/>
      <c r="V193" s="12">
        <v>393875.93063551001</v>
      </c>
      <c r="W193" s="12">
        <v>9660468.9147920292</v>
      </c>
      <c r="X193" s="12">
        <v>994340.80953376007</v>
      </c>
      <c r="Y193" s="12">
        <v>1218563.59113473</v>
      </c>
      <c r="Z193" s="10"/>
      <c r="AA193" s="12">
        <v>321529.77716679993</v>
      </c>
      <c r="AB193" s="10"/>
      <c r="AC193" s="10"/>
      <c r="AD193" s="12">
        <v>2340043.2833058098</v>
      </c>
      <c r="AE193" s="12">
        <v>176479573.24498457</v>
      </c>
      <c r="AF193" s="12">
        <v>16212141.338700822</v>
      </c>
      <c r="AG193" s="12">
        <v>17025245.301474962</v>
      </c>
      <c r="AH193" s="12">
        <v>212057003.16846618</v>
      </c>
    </row>
    <row r="194" spans="1:34" x14ac:dyDescent="0.2">
      <c r="A194" s="654" t="s">
        <v>633</v>
      </c>
      <c r="B194" s="12">
        <v>287276.06492659997</v>
      </c>
      <c r="C194" s="12">
        <v>81357253.352144405</v>
      </c>
      <c r="D194" s="12">
        <v>7661310.9539274313</v>
      </c>
      <c r="E194" s="12">
        <v>5224013.1192627903</v>
      </c>
      <c r="F194" s="12">
        <v>1587357.5907795697</v>
      </c>
      <c r="G194" s="12">
        <v>63325111.853848167</v>
      </c>
      <c r="H194" s="12">
        <v>5168126.3091282398</v>
      </c>
      <c r="I194" s="12">
        <v>7624606.7240502015</v>
      </c>
      <c r="J194" s="469"/>
      <c r="K194" s="469"/>
      <c r="L194" s="469"/>
      <c r="M194" s="469"/>
      <c r="N194" s="12">
        <v>110559.12459851002</v>
      </c>
      <c r="O194" s="12">
        <v>23213256.631283648</v>
      </c>
      <c r="P194" s="12">
        <v>2606354.1971003311</v>
      </c>
      <c r="Q194" s="12">
        <v>3089541.1019981103</v>
      </c>
      <c r="R194" s="469"/>
      <c r="S194" s="469"/>
      <c r="T194" s="469"/>
      <c r="U194" s="469"/>
      <c r="V194" s="12">
        <v>403509.9990369</v>
      </c>
      <c r="W194" s="12">
        <v>9773210.7630147915</v>
      </c>
      <c r="X194" s="12">
        <v>1001950.3991117101</v>
      </c>
      <c r="Y194" s="12">
        <v>1238413.6831254496</v>
      </c>
      <c r="Z194" s="10"/>
      <c r="AA194" s="12">
        <v>322713.39013533999</v>
      </c>
      <c r="AB194" s="10"/>
      <c r="AC194" s="10"/>
      <c r="AD194" s="12">
        <v>2388702.7793415799</v>
      </c>
      <c r="AE194" s="12">
        <v>177991545.99042636</v>
      </c>
      <c r="AF194" s="12">
        <v>16437741.859267712</v>
      </c>
      <c r="AG194" s="12">
        <v>17176574.62843655</v>
      </c>
      <c r="AH194" s="12">
        <v>213994565.25747222</v>
      </c>
    </row>
    <row r="195" spans="1:34" x14ac:dyDescent="0.2">
      <c r="A195" s="654" t="s">
        <v>640</v>
      </c>
      <c r="B195" s="12">
        <v>293027.76795099996</v>
      </c>
      <c r="C195" s="12">
        <v>81861920.795325056</v>
      </c>
      <c r="D195" s="12">
        <v>7809685.3839821778</v>
      </c>
      <c r="E195" s="12">
        <v>5255973.7424408188</v>
      </c>
      <c r="F195" s="12">
        <v>1593820.9997989202</v>
      </c>
      <c r="G195" s="12">
        <v>63446655.725179285</v>
      </c>
      <c r="H195" s="12">
        <v>5208666.2063868819</v>
      </c>
      <c r="I195" s="12">
        <v>7837050.32327748</v>
      </c>
      <c r="J195" s="469"/>
      <c r="K195" s="469"/>
      <c r="L195" s="469"/>
      <c r="M195" s="469"/>
      <c r="N195" s="12">
        <v>115096.17897775001</v>
      </c>
      <c r="O195" s="12">
        <v>23285107.832880553</v>
      </c>
      <c r="P195" s="12">
        <v>2663076.2923762104</v>
      </c>
      <c r="Q195" s="12">
        <v>3137358.9242345602</v>
      </c>
      <c r="R195" s="469"/>
      <c r="S195" s="469"/>
      <c r="T195" s="469"/>
      <c r="U195" s="469"/>
      <c r="V195" s="12">
        <v>407943.96258968004</v>
      </c>
      <c r="W195" s="12">
        <v>9789228.4213755596</v>
      </c>
      <c r="X195" s="12">
        <v>1005782.2369751898</v>
      </c>
      <c r="Y195" s="12">
        <v>1282469.6788638802</v>
      </c>
      <c r="Z195" s="10"/>
      <c r="AA195" s="12">
        <v>322887.91520831001</v>
      </c>
      <c r="AB195" s="10"/>
      <c r="AC195" s="10"/>
      <c r="AD195" s="12">
        <v>2409888.90931735</v>
      </c>
      <c r="AE195" s="12">
        <v>178705800.68996879</v>
      </c>
      <c r="AF195" s="12">
        <v>16687210.119720461</v>
      </c>
      <c r="AG195" s="12">
        <v>17512852.668816742</v>
      </c>
      <c r="AH195" s="12">
        <v>215315752.38782334</v>
      </c>
    </row>
    <row r="196" spans="1:34" x14ac:dyDescent="0.2">
      <c r="A196" s="654" t="s">
        <v>641</v>
      </c>
      <c r="B196" s="12">
        <v>298162.60948159004</v>
      </c>
      <c r="C196" s="12">
        <v>82923493.724991053</v>
      </c>
      <c r="D196" s="12">
        <v>8000895.6147848098</v>
      </c>
      <c r="E196" s="12">
        <v>5317205.6296318518</v>
      </c>
      <c r="F196" s="12">
        <v>1620858.8802673295</v>
      </c>
      <c r="G196" s="12">
        <v>64262269.455935806</v>
      </c>
      <c r="H196" s="12">
        <v>5326283.0133642424</v>
      </c>
      <c r="I196" s="12">
        <v>8017476.5559051801</v>
      </c>
      <c r="J196" s="469"/>
      <c r="K196" s="469"/>
      <c r="L196" s="469"/>
      <c r="M196" s="469"/>
      <c r="N196" s="12">
        <v>119381.22301500003</v>
      </c>
      <c r="O196" s="12">
        <v>23550310.595715709</v>
      </c>
      <c r="P196" s="12">
        <v>2731644.0498441593</v>
      </c>
      <c r="Q196" s="12">
        <v>3192779.6447307407</v>
      </c>
      <c r="R196" s="469"/>
      <c r="S196" s="469"/>
      <c r="T196" s="469"/>
      <c r="U196" s="469"/>
      <c r="V196" s="12">
        <v>418140.32690538996</v>
      </c>
      <c r="W196" s="12">
        <v>9886101.6916980594</v>
      </c>
      <c r="X196" s="12">
        <v>1038753.45446116</v>
      </c>
      <c r="Y196" s="12">
        <v>1314885.8858066802</v>
      </c>
      <c r="Z196" s="10"/>
      <c r="AA196" s="12">
        <v>326343.47342231008</v>
      </c>
      <c r="AB196" s="10"/>
      <c r="AC196" s="10"/>
      <c r="AD196" s="12">
        <v>2456543.0396693097</v>
      </c>
      <c r="AE196" s="12">
        <v>180948518.94176295</v>
      </c>
      <c r="AF196" s="12">
        <v>17097576.132454369</v>
      </c>
      <c r="AG196" s="12">
        <v>17842347.716074452</v>
      </c>
      <c r="AH196" s="12">
        <v>218344985.82996106</v>
      </c>
    </row>
    <row r="197" spans="1:34" x14ac:dyDescent="0.2">
      <c r="A197" s="654" t="s">
        <v>645</v>
      </c>
      <c r="B197" s="12">
        <v>304060.15955123003</v>
      </c>
      <c r="C197" s="12">
        <v>84041665.19928965</v>
      </c>
      <c r="D197" s="12">
        <v>8255788.5815195004</v>
      </c>
      <c r="E197" s="12">
        <v>5383222.5319212014</v>
      </c>
      <c r="F197" s="12">
        <v>1638787.4303240397</v>
      </c>
      <c r="G197" s="12">
        <v>64986981.895862401</v>
      </c>
      <c r="H197" s="12">
        <v>5438305.1834038636</v>
      </c>
      <c r="I197" s="12">
        <v>8192088.5392773515</v>
      </c>
      <c r="J197" s="469"/>
      <c r="K197" s="469"/>
      <c r="L197" s="469"/>
      <c r="M197" s="469"/>
      <c r="N197" s="12">
        <v>125751.16166519998</v>
      </c>
      <c r="O197" s="12">
        <v>23834562.866034981</v>
      </c>
      <c r="P197" s="12">
        <v>2781512.4585235696</v>
      </c>
      <c r="Q197" s="12">
        <v>3248630.0578243295</v>
      </c>
      <c r="R197" s="469"/>
      <c r="S197" s="469"/>
      <c r="T197" s="469"/>
      <c r="U197" s="469"/>
      <c r="V197" s="12">
        <v>421876.09388458007</v>
      </c>
      <c r="W197" s="12">
        <v>10005763.722184492</v>
      </c>
      <c r="X197" s="12">
        <v>1047836.3565906704</v>
      </c>
      <c r="Y197" s="12">
        <v>1349655.40364366</v>
      </c>
      <c r="Z197" s="10"/>
      <c r="AA197" s="12">
        <v>332382.99952396005</v>
      </c>
      <c r="AB197" s="10"/>
      <c r="AC197" s="10"/>
      <c r="AD197" s="12">
        <v>2490474.8454250493</v>
      </c>
      <c r="AE197" s="12">
        <v>183201356.68289548</v>
      </c>
      <c r="AF197" s="12">
        <v>17523442.580037601</v>
      </c>
      <c r="AG197" s="12">
        <v>18173596.532666542</v>
      </c>
      <c r="AH197" s="12">
        <v>221388870.64102465</v>
      </c>
    </row>
    <row r="198" spans="1:34" x14ac:dyDescent="0.2">
      <c r="A198" s="654" t="s">
        <v>646</v>
      </c>
      <c r="B198" s="12">
        <v>308858.87495622993</v>
      </c>
      <c r="C198" s="12">
        <v>84856984</v>
      </c>
      <c r="D198" s="12">
        <v>8375958</v>
      </c>
      <c r="E198" s="12">
        <v>5442730</v>
      </c>
      <c r="F198" s="12">
        <v>1652940.6188856997</v>
      </c>
      <c r="G198" s="12">
        <v>65463417</v>
      </c>
      <c r="H198" s="12">
        <v>5561284</v>
      </c>
      <c r="I198" s="12">
        <v>8351501</v>
      </c>
      <c r="J198" s="469"/>
      <c r="K198" s="469"/>
      <c r="L198" s="469"/>
      <c r="M198" s="469"/>
      <c r="N198" s="12">
        <v>128335.00410881001</v>
      </c>
      <c r="O198" s="12">
        <v>23983476</v>
      </c>
      <c r="P198" s="12">
        <v>2836845</v>
      </c>
      <c r="Q198" s="12">
        <v>3317125</v>
      </c>
      <c r="R198" s="469"/>
      <c r="S198" s="469"/>
      <c r="T198" s="469"/>
      <c r="U198" s="469"/>
      <c r="V198" s="12">
        <v>426947.58321385004</v>
      </c>
      <c r="W198" s="12">
        <v>10086169</v>
      </c>
      <c r="X198" s="12">
        <v>1070727</v>
      </c>
      <c r="Y198" s="12">
        <v>1380848</v>
      </c>
      <c r="Z198" s="10"/>
      <c r="AA198" s="12">
        <v>334701</v>
      </c>
      <c r="AB198" s="10"/>
      <c r="AC198" s="10"/>
      <c r="AD198" s="12">
        <v>2517082.0811645896</v>
      </c>
      <c r="AE198" s="12">
        <v>184724747</v>
      </c>
      <c r="AF198" s="12">
        <v>17844814</v>
      </c>
      <c r="AG198" s="12">
        <v>18492204</v>
      </c>
      <c r="AH198" s="12">
        <v>223578847.0811646</v>
      </c>
    </row>
    <row r="199" spans="1:34" x14ac:dyDescent="0.2">
      <c r="A199" s="654" t="s">
        <v>648</v>
      </c>
      <c r="B199" s="12">
        <v>316858.43920376</v>
      </c>
      <c r="C199" s="12">
        <v>85973797.402367294</v>
      </c>
      <c r="D199" s="12">
        <v>8548285.8579709679</v>
      </c>
      <c r="E199" s="12">
        <v>5526392.4257289506</v>
      </c>
      <c r="F199" s="12">
        <v>1690500.6471855398</v>
      </c>
      <c r="G199" s="12">
        <v>66547264.014099248</v>
      </c>
      <c r="H199" s="12">
        <v>5691438.822013</v>
      </c>
      <c r="I199" s="12">
        <v>8523649.9569783509</v>
      </c>
      <c r="J199" s="469"/>
      <c r="K199" s="469"/>
      <c r="L199" s="469"/>
      <c r="M199" s="469"/>
      <c r="N199" s="12">
        <v>135978.88489684003</v>
      </c>
      <c r="O199" s="12">
        <v>24249034.777346067</v>
      </c>
      <c r="P199" s="12">
        <v>2878300.1414340301</v>
      </c>
      <c r="Q199" s="12">
        <v>3372828.4410836794</v>
      </c>
      <c r="R199" s="469"/>
      <c r="S199" s="469"/>
      <c r="T199" s="469"/>
      <c r="U199" s="469"/>
      <c r="V199" s="12">
        <v>438413.36291183007</v>
      </c>
      <c r="W199" s="12">
        <v>10272779.045201784</v>
      </c>
      <c r="X199" s="12">
        <v>1100664.8021713803</v>
      </c>
      <c r="Y199" s="12">
        <v>1405979.4901433706</v>
      </c>
      <c r="Z199" s="10"/>
      <c r="AA199" s="12">
        <v>338200.42578189005</v>
      </c>
      <c r="AB199" s="10"/>
      <c r="AC199" s="10"/>
      <c r="AD199" s="12">
        <v>2581751.3341979701</v>
      </c>
      <c r="AE199" s="12">
        <v>187381075.66479626</v>
      </c>
      <c r="AF199" s="12">
        <v>18218689.623589378</v>
      </c>
      <c r="AG199" s="12">
        <v>18828850.313934352</v>
      </c>
      <c r="AH199" s="12">
        <v>227010366.93651795</v>
      </c>
    </row>
    <row r="200" spans="1:34" x14ac:dyDescent="0.2">
      <c r="A200" s="654" t="s">
        <v>650</v>
      </c>
      <c r="B200" s="12">
        <v>329571.96227206994</v>
      </c>
      <c r="C200" s="12">
        <v>86687358</v>
      </c>
      <c r="D200" s="12">
        <v>8737194.3664469291</v>
      </c>
      <c r="E200" s="12">
        <v>5586593.4341742117</v>
      </c>
      <c r="F200" s="12">
        <v>1729806.6022043498</v>
      </c>
      <c r="G200" s="12">
        <v>67220028</v>
      </c>
      <c r="H200" s="12">
        <v>5783799.1447741874</v>
      </c>
      <c r="I200" s="12">
        <v>8656688.2758364398</v>
      </c>
      <c r="J200" s="469"/>
      <c r="K200" s="469"/>
      <c r="L200" s="469"/>
      <c r="M200" s="469"/>
      <c r="N200" s="12">
        <v>141164.57527426007</v>
      </c>
      <c r="O200" s="12">
        <v>24441094</v>
      </c>
      <c r="P200" s="12">
        <v>2922310.0555022699</v>
      </c>
      <c r="Q200" s="12">
        <v>3425582.1852567107</v>
      </c>
      <c r="R200" s="469"/>
      <c r="S200" s="469"/>
      <c r="T200" s="469"/>
      <c r="U200" s="469"/>
      <c r="V200" s="12">
        <v>449314.92443242</v>
      </c>
      <c r="W200" s="12">
        <v>10372863</v>
      </c>
      <c r="X200" s="12">
        <v>1124609.6814259198</v>
      </c>
      <c r="Y200" s="12">
        <v>1433715.6740421599</v>
      </c>
      <c r="Z200" s="10"/>
      <c r="AA200" s="12">
        <v>339516</v>
      </c>
      <c r="AB200" s="10"/>
      <c r="AC200" s="10"/>
      <c r="AD200" s="12">
        <v>2649858.0641831001</v>
      </c>
      <c r="AE200" s="12">
        <v>189060859</v>
      </c>
      <c r="AF200" s="12">
        <v>18567913.248149306</v>
      </c>
      <c r="AG200" s="12">
        <v>19102579.569309521</v>
      </c>
      <c r="AH200" s="12">
        <v>229381209.88164192</v>
      </c>
    </row>
    <row r="201" spans="1:34" x14ac:dyDescent="0.2">
      <c r="A201" s="654" t="s">
        <v>651</v>
      </c>
      <c r="B201" s="12">
        <v>323767.10779905011</v>
      </c>
      <c r="C201" s="12">
        <v>85148240</v>
      </c>
      <c r="D201" s="12">
        <v>8768033</v>
      </c>
      <c r="E201" s="12">
        <v>5616673</v>
      </c>
      <c r="F201" s="12">
        <v>1679633.6948745204</v>
      </c>
      <c r="G201" s="12">
        <v>65802725</v>
      </c>
      <c r="H201" s="12">
        <v>5867736</v>
      </c>
      <c r="I201" s="12">
        <v>8672254</v>
      </c>
      <c r="J201" s="469"/>
      <c r="K201" s="469"/>
      <c r="L201" s="469"/>
      <c r="M201" s="469"/>
      <c r="N201" s="12">
        <v>141007.21768462003</v>
      </c>
      <c r="O201" s="12">
        <v>23877313</v>
      </c>
      <c r="P201" s="12">
        <v>2962345</v>
      </c>
      <c r="Q201" s="12">
        <v>3422725</v>
      </c>
      <c r="R201" s="469"/>
      <c r="S201" s="469"/>
      <c r="T201" s="469"/>
      <c r="U201" s="469"/>
      <c r="V201" s="12">
        <v>443444.39900670003</v>
      </c>
      <c r="W201" s="12">
        <v>10250467</v>
      </c>
      <c r="X201" s="12">
        <v>1131868</v>
      </c>
      <c r="Y201" s="12">
        <v>1443954</v>
      </c>
      <c r="Z201" s="10"/>
      <c r="AA201" s="12">
        <v>336275</v>
      </c>
      <c r="AB201" s="10"/>
      <c r="AC201" s="10"/>
      <c r="AD201" s="12">
        <v>2587852.4193648905</v>
      </c>
      <c r="AE201" s="12">
        <v>185415020</v>
      </c>
      <c r="AF201" s="12">
        <v>18729982</v>
      </c>
      <c r="AG201" s="12">
        <v>19155606</v>
      </c>
      <c r="AH201" s="12">
        <v>225888460.4193649</v>
      </c>
    </row>
    <row r="202" spans="1:34" x14ac:dyDescent="0.2">
      <c r="A202" s="654" t="s">
        <v>654</v>
      </c>
      <c r="B202" s="12">
        <v>322467.34784817992</v>
      </c>
      <c r="C202" s="12">
        <v>84196805.896156237</v>
      </c>
      <c r="D202" s="12">
        <v>8868855.8157511186</v>
      </c>
      <c r="E202" s="12">
        <v>5626886.9973457092</v>
      </c>
      <c r="F202" s="12">
        <v>1662714.0494767306</v>
      </c>
      <c r="G202" s="12">
        <v>65152593.194726229</v>
      </c>
      <c r="H202" s="12">
        <v>5913982.5609218888</v>
      </c>
      <c r="I202" s="12">
        <v>8758929.419988811</v>
      </c>
      <c r="J202" s="469"/>
      <c r="K202" s="469"/>
      <c r="L202" s="469"/>
      <c r="M202" s="469"/>
      <c r="N202" s="12">
        <v>147139.56296245</v>
      </c>
      <c r="O202" s="12">
        <v>23567280.945698466</v>
      </c>
      <c r="P202" s="12">
        <v>3002275.3200744595</v>
      </c>
      <c r="Q202" s="12">
        <v>3445800.7498465404</v>
      </c>
      <c r="R202" s="469"/>
      <c r="S202" s="469"/>
      <c r="T202" s="469"/>
      <c r="U202" s="469"/>
      <c r="V202" s="12">
        <v>444458.17203310999</v>
      </c>
      <c r="W202" s="12">
        <v>10172501.224820655</v>
      </c>
      <c r="X202" s="12">
        <v>1147920.8669982699</v>
      </c>
      <c r="Y202" s="12">
        <v>1458640.8825664001</v>
      </c>
      <c r="Z202" s="10"/>
      <c r="AA202" s="12">
        <v>330377.3358050001</v>
      </c>
      <c r="AB202" s="10"/>
      <c r="AC202" s="10"/>
      <c r="AD202" s="12">
        <v>2576779.1323204706</v>
      </c>
      <c r="AE202" s="12">
        <v>183419558.59720659</v>
      </c>
      <c r="AF202" s="12">
        <v>18933034.563745737</v>
      </c>
      <c r="AG202" s="12">
        <v>19290258.04974746</v>
      </c>
      <c r="AH202" s="12">
        <v>224219630.34302026</v>
      </c>
    </row>
    <row r="203" spans="1:34" x14ac:dyDescent="0.2">
      <c r="A203" s="654" t="s">
        <v>655</v>
      </c>
      <c r="B203" s="12">
        <v>333982.46753707988</v>
      </c>
      <c r="C203" s="12">
        <v>86415211.371575192</v>
      </c>
      <c r="D203" s="12">
        <v>9086234.7835034523</v>
      </c>
      <c r="E203" s="12">
        <v>5754871.3375713397</v>
      </c>
      <c r="F203" s="12">
        <v>1726143.46275974</v>
      </c>
      <c r="G203" s="12">
        <v>66900735.834871463</v>
      </c>
      <c r="H203" s="12">
        <v>6072753.7790793991</v>
      </c>
      <c r="I203" s="12">
        <v>9000851.2630600594</v>
      </c>
      <c r="J203" s="469"/>
      <c r="K203" s="469"/>
      <c r="L203" s="469"/>
      <c r="M203" s="469"/>
      <c r="N203" s="12">
        <v>157370.96751610001</v>
      </c>
      <c r="O203" s="12">
        <v>24115565.131969389</v>
      </c>
      <c r="P203" s="12">
        <v>3057006.3409176287</v>
      </c>
      <c r="Q203" s="12">
        <v>3511476.2759273201</v>
      </c>
      <c r="R203" s="469"/>
      <c r="S203" s="469"/>
      <c r="T203" s="469"/>
      <c r="U203" s="469"/>
      <c r="V203" s="12">
        <v>465778.42819392</v>
      </c>
      <c r="W203" s="12">
        <v>10440887.078576099</v>
      </c>
      <c r="X203" s="12">
        <v>1176682.3764876197</v>
      </c>
      <c r="Y203" s="12">
        <v>1504950.9723612703</v>
      </c>
      <c r="Z203" s="10"/>
      <c r="AA203" s="12">
        <v>340721.60455161001</v>
      </c>
      <c r="AB203" s="10"/>
      <c r="AC203" s="10"/>
      <c r="AD203" s="12">
        <v>2683275.32600684</v>
      </c>
      <c r="AE203" s="12">
        <v>188213121.02154374</v>
      </c>
      <c r="AF203" s="12">
        <v>19392677.279988099</v>
      </c>
      <c r="AG203" s="12">
        <v>19772149.848919988</v>
      </c>
      <c r="AH203" s="12">
        <v>230061223.47645867</v>
      </c>
    </row>
    <row r="204" spans="1:34" x14ac:dyDescent="0.2">
      <c r="A204" s="654" t="s">
        <v>658</v>
      </c>
      <c r="B204" s="12">
        <v>337701.96704586997</v>
      </c>
      <c r="C204" s="12">
        <v>86688617.519505411</v>
      </c>
      <c r="D204" s="12">
        <v>9197292.9419094995</v>
      </c>
      <c r="E204" s="12">
        <v>5801911.2338879583</v>
      </c>
      <c r="F204" s="12">
        <v>1727741.8300033002</v>
      </c>
      <c r="G204" s="12">
        <v>66973458.166433126</v>
      </c>
      <c r="H204" s="12">
        <v>6164015.0195009112</v>
      </c>
      <c r="I204" s="12">
        <v>9142868.6554562896</v>
      </c>
      <c r="J204" s="469"/>
      <c r="K204" s="469"/>
      <c r="L204" s="469"/>
      <c r="M204" s="469"/>
      <c r="N204" s="12">
        <v>169978.25868956003</v>
      </c>
      <c r="O204" s="12">
        <v>24280735.31010497</v>
      </c>
      <c r="P204" s="12">
        <v>3078888.9653158402</v>
      </c>
      <c r="Q204" s="12">
        <v>3562400.1128203203</v>
      </c>
      <c r="R204" s="469"/>
      <c r="S204" s="469"/>
      <c r="T204" s="469"/>
      <c r="U204" s="469"/>
      <c r="V204" s="12">
        <v>471098.72125952004</v>
      </c>
      <c r="W204" s="12">
        <v>10520831.07893748</v>
      </c>
      <c r="X204" s="12">
        <v>1190590.81921551</v>
      </c>
      <c r="Y204" s="12">
        <v>1529240.5277678501</v>
      </c>
      <c r="Z204" s="10"/>
      <c r="AA204" s="12">
        <v>346197.08223683009</v>
      </c>
      <c r="AB204" s="10"/>
      <c r="AC204" s="10"/>
      <c r="AD204" s="12">
        <v>2706520.7769982503</v>
      </c>
      <c r="AE204" s="12">
        <v>188809839.1572178</v>
      </c>
      <c r="AF204" s="12">
        <v>19630787.745941762</v>
      </c>
      <c r="AG204" s="12">
        <v>20036420.529932421</v>
      </c>
      <c r="AH204" s="12">
        <v>231183568.21009022</v>
      </c>
    </row>
    <row r="205" spans="1:34" x14ac:dyDescent="0.2">
      <c r="A205" s="654" t="s">
        <v>659</v>
      </c>
      <c r="B205" s="12">
        <v>343396</v>
      </c>
      <c r="C205" s="12">
        <v>87397385</v>
      </c>
      <c r="D205" s="12">
        <v>9352589</v>
      </c>
      <c r="E205" s="12">
        <v>5856436</v>
      </c>
      <c r="F205" s="12">
        <v>1744280</v>
      </c>
      <c r="G205" s="12">
        <v>67601612</v>
      </c>
      <c r="H205" s="12">
        <v>6255091</v>
      </c>
      <c r="I205" s="12">
        <v>9305852</v>
      </c>
      <c r="J205" s="469"/>
      <c r="K205" s="469"/>
      <c r="L205" s="469"/>
      <c r="M205" s="469"/>
      <c r="N205" s="12">
        <v>191072</v>
      </c>
      <c r="O205" s="12">
        <v>24418156</v>
      </c>
      <c r="P205" s="12">
        <v>3108487</v>
      </c>
      <c r="Q205" s="12">
        <v>3607778</v>
      </c>
      <c r="R205" s="469"/>
      <c r="S205" s="469"/>
      <c r="T205" s="469"/>
      <c r="U205" s="469"/>
      <c r="V205" s="12">
        <v>473824</v>
      </c>
      <c r="W205" s="12">
        <v>10607179</v>
      </c>
      <c r="X205" s="12">
        <v>1204579</v>
      </c>
      <c r="Y205" s="12">
        <v>1563366</v>
      </c>
      <c r="Z205" s="10"/>
      <c r="AA205" s="12">
        <v>351128</v>
      </c>
      <c r="AB205" s="10"/>
      <c r="AC205" s="10"/>
      <c r="AD205" s="12">
        <v>2752572</v>
      </c>
      <c r="AE205" s="12">
        <v>190375460</v>
      </c>
      <c r="AF205" s="12">
        <v>19920746</v>
      </c>
      <c r="AG205" s="12">
        <v>20333432</v>
      </c>
      <c r="AH205" s="12">
        <v>233382210</v>
      </c>
    </row>
    <row r="206" spans="1:34" x14ac:dyDescent="0.2">
      <c r="A206" s="654" t="s">
        <v>662</v>
      </c>
      <c r="B206" s="12">
        <v>345713.21784258995</v>
      </c>
      <c r="C206" s="12">
        <v>87723197.55386512</v>
      </c>
      <c r="D206" s="12">
        <v>9392091.4475506693</v>
      </c>
      <c r="E206" s="12">
        <v>5863230.8417304112</v>
      </c>
      <c r="F206" s="12">
        <v>1746332.6932553898</v>
      </c>
      <c r="G206" s="12">
        <v>67492315.843342021</v>
      </c>
      <c r="H206" s="12">
        <v>6315429.1856228905</v>
      </c>
      <c r="I206" s="12">
        <v>9427021.0549573116</v>
      </c>
      <c r="J206" s="469"/>
      <c r="K206" s="469"/>
      <c r="L206" s="469"/>
      <c r="M206" s="469"/>
      <c r="N206" s="12">
        <v>207868.94670757002</v>
      </c>
      <c r="O206" s="12">
        <v>24440869.097783566</v>
      </c>
      <c r="P206" s="12">
        <v>3130205.6769879605</v>
      </c>
      <c r="Q206" s="12">
        <v>3648132.0378374499</v>
      </c>
      <c r="R206" s="469"/>
      <c r="S206" s="469"/>
      <c r="T206" s="469"/>
      <c r="U206" s="469"/>
      <c r="V206" s="12">
        <v>473681.24233520991</v>
      </c>
      <c r="W206" s="12">
        <v>10639946.006840201</v>
      </c>
      <c r="X206" s="12">
        <v>1227715.70401363</v>
      </c>
      <c r="Y206" s="12">
        <v>1575803.9034875603</v>
      </c>
      <c r="Z206" s="10"/>
      <c r="AA206" s="12">
        <v>352965.13595385005</v>
      </c>
      <c r="AB206" s="10"/>
      <c r="AC206" s="10"/>
      <c r="AD206" s="12">
        <v>2773596.1001407597</v>
      </c>
      <c r="AE206" s="12">
        <v>190649293.63778475</v>
      </c>
      <c r="AF206" s="12">
        <v>20065442.014175151</v>
      </c>
      <c r="AG206" s="12">
        <v>20514187.838012733</v>
      </c>
      <c r="AH206" s="12">
        <v>234002519.59011337</v>
      </c>
    </row>
    <row r="207" spans="1:34" x14ac:dyDescent="0.2">
      <c r="A207" s="654" t="s">
        <v>663</v>
      </c>
      <c r="B207" s="12">
        <v>351798</v>
      </c>
      <c r="C207" s="12">
        <v>89103662</v>
      </c>
      <c r="D207" s="12">
        <v>9349403</v>
      </c>
      <c r="E207" s="12">
        <v>5953274</v>
      </c>
      <c r="F207" s="12">
        <v>1760884</v>
      </c>
      <c r="G207" s="12">
        <v>68359164</v>
      </c>
      <c r="H207" s="12">
        <v>6422648</v>
      </c>
      <c r="I207" s="12">
        <v>9639831</v>
      </c>
      <c r="J207" s="469"/>
      <c r="K207" s="469"/>
      <c r="L207" s="469"/>
      <c r="M207" s="469"/>
      <c r="N207" s="12">
        <v>232392</v>
      </c>
      <c r="O207" s="12">
        <v>24785516</v>
      </c>
      <c r="P207" s="12">
        <v>3183938</v>
      </c>
      <c r="Q207" s="12">
        <v>3716991</v>
      </c>
      <c r="R207" s="469"/>
      <c r="S207" s="469"/>
      <c r="T207" s="469"/>
      <c r="U207" s="469"/>
      <c r="V207" s="12">
        <v>479735</v>
      </c>
      <c r="W207" s="12">
        <v>10827081</v>
      </c>
      <c r="X207" s="12">
        <v>1252242</v>
      </c>
      <c r="Y207" s="12">
        <v>1611935</v>
      </c>
      <c r="Z207" s="10"/>
      <c r="AA207" s="12">
        <v>360314</v>
      </c>
      <c r="AB207" s="10"/>
      <c r="AC207" s="10"/>
      <c r="AD207" s="12">
        <v>2824809</v>
      </c>
      <c r="AE207" s="12">
        <v>193435737</v>
      </c>
      <c r="AF207" s="12">
        <v>20208231</v>
      </c>
      <c r="AG207" s="12">
        <v>20922031</v>
      </c>
      <c r="AH207" s="12">
        <v>237390808</v>
      </c>
    </row>
    <row r="208" spans="1:34" x14ac:dyDescent="0.2">
      <c r="A208" s="654" t="s">
        <v>669</v>
      </c>
      <c r="B208" s="12">
        <v>347459.67311060004</v>
      </c>
      <c r="C208" s="12">
        <v>88667866.78915371</v>
      </c>
      <c r="D208" s="12">
        <v>9419334.3437978812</v>
      </c>
      <c r="E208" s="12">
        <v>5980080.8656228092</v>
      </c>
      <c r="F208" s="12">
        <v>1732541.2462963399</v>
      </c>
      <c r="G208" s="12">
        <v>67583053.688446298</v>
      </c>
      <c r="H208" s="12">
        <v>6447284.901281218</v>
      </c>
      <c r="I208" s="12">
        <v>9753807.3458881583</v>
      </c>
      <c r="J208" s="469"/>
      <c r="K208" s="469"/>
      <c r="L208" s="469"/>
      <c r="M208" s="469"/>
      <c r="N208" s="12">
        <v>245251.42676090007</v>
      </c>
      <c r="O208" s="12">
        <v>24491119.655059826</v>
      </c>
      <c r="P208" s="12">
        <v>3216539.0738125201</v>
      </c>
      <c r="Q208" s="12">
        <v>3739210.4723013109</v>
      </c>
      <c r="R208" s="469"/>
      <c r="S208" s="469"/>
      <c r="T208" s="469"/>
      <c r="U208" s="469"/>
      <c r="V208" s="12">
        <v>475176.13942924002</v>
      </c>
      <c r="W208" s="12">
        <v>10763385.137013147</v>
      </c>
      <c r="X208" s="12">
        <v>1277203.3383765903</v>
      </c>
      <c r="Y208" s="12">
        <v>1621387.0947780199</v>
      </c>
      <c r="Z208" s="10"/>
      <c r="AA208" s="12">
        <v>359229.43556850997</v>
      </c>
      <c r="AB208" s="10"/>
      <c r="AC208" s="10"/>
      <c r="AD208" s="12">
        <v>2800428.4855970796</v>
      </c>
      <c r="AE208" s="12">
        <v>191864654.70524147</v>
      </c>
      <c r="AF208" s="12">
        <v>20360361.657268211</v>
      </c>
      <c r="AG208" s="12">
        <v>21094485.778590299</v>
      </c>
      <c r="AH208" s="12">
        <v>236119930.62669703</v>
      </c>
    </row>
    <row r="209" spans="1:34" x14ac:dyDescent="0.2">
      <c r="A209" s="654" t="s">
        <v>670</v>
      </c>
      <c r="B209" s="12">
        <v>337558.64734812995</v>
      </c>
      <c r="C209" s="12">
        <v>87023673.022041589</v>
      </c>
      <c r="D209" s="12">
        <v>9452417.0223593004</v>
      </c>
      <c r="E209" s="12">
        <v>5962605.0858163387</v>
      </c>
      <c r="F209" s="12">
        <v>1664819.1440639198</v>
      </c>
      <c r="G209" s="12">
        <v>66101533.799974956</v>
      </c>
      <c r="H209" s="12">
        <v>6415601.6994060818</v>
      </c>
      <c r="I209" s="12">
        <v>9811575.6194353104</v>
      </c>
      <c r="J209" s="469"/>
      <c r="K209" s="469"/>
      <c r="L209" s="469"/>
      <c r="M209" s="469"/>
      <c r="N209" s="12">
        <v>249196.18998814994</v>
      </c>
      <c r="O209" s="12">
        <v>24073143.56840441</v>
      </c>
      <c r="P209" s="12">
        <v>3202041.3200363801</v>
      </c>
      <c r="Q209" s="12">
        <v>3740693.0612855805</v>
      </c>
      <c r="R209" s="469"/>
      <c r="S209" s="469"/>
      <c r="T209" s="469"/>
      <c r="U209" s="469"/>
      <c r="V209" s="12">
        <v>463663.08370954014</v>
      </c>
      <c r="W209" s="12">
        <v>10605203.18449381</v>
      </c>
      <c r="X209" s="12">
        <v>1282186.7117764903</v>
      </c>
      <c r="Y209" s="12">
        <v>1627865.6042633201</v>
      </c>
      <c r="Z209" s="10"/>
      <c r="AA209" s="12">
        <v>357534.15686375997</v>
      </c>
      <c r="AB209" s="10"/>
      <c r="AC209" s="10"/>
      <c r="AD209" s="12">
        <v>2715237.0651097395</v>
      </c>
      <c r="AE209" s="12">
        <v>188161087.7317785</v>
      </c>
      <c r="AF209" s="12">
        <v>20352246.753578253</v>
      </c>
      <c r="AG209" s="12">
        <v>21142739.370800551</v>
      </c>
      <c r="AH209" s="12">
        <v>232371310.92126703</v>
      </c>
    </row>
    <row r="210" spans="1:34" x14ac:dyDescent="0.2">
      <c r="A210" s="656" t="s">
        <v>319</v>
      </c>
      <c r="E210" s="703"/>
    </row>
    <row r="211" spans="1:34" x14ac:dyDescent="0.2">
      <c r="A211" s="7" t="s">
        <v>318</v>
      </c>
    </row>
  </sheetData>
  <mergeCells count="9">
    <mergeCell ref="AH7:AH8"/>
    <mergeCell ref="B7:E7"/>
    <mergeCell ref="F7:I7"/>
    <mergeCell ref="J7:M7"/>
    <mergeCell ref="N7:Q7"/>
    <mergeCell ref="R7:U7"/>
    <mergeCell ref="V7:Y7"/>
    <mergeCell ref="Z7:AC7"/>
    <mergeCell ref="AD7:AG7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/>
  <dimension ref="B2:B81"/>
  <sheetViews>
    <sheetView showGridLines="0" zoomScale="85" zoomScaleNormal="85" workbookViewId="0"/>
  </sheetViews>
  <sheetFormatPr baseColWidth="10" defaultColWidth="11.42578125" defaultRowHeight="12.75" x14ac:dyDescent="0.2"/>
  <cols>
    <col min="2" max="2" width="79.140625" customWidth="1"/>
  </cols>
  <sheetData>
    <row r="2" spans="2:2" ht="15.75" x14ac:dyDescent="0.25">
      <c r="B2" s="1" t="s">
        <v>241</v>
      </c>
    </row>
    <row r="3" spans="2:2" ht="15.75" x14ac:dyDescent="0.25">
      <c r="B3" s="3"/>
    </row>
    <row r="4" spans="2:2" ht="15.75" x14ac:dyDescent="0.25">
      <c r="B4" s="3" t="s">
        <v>292</v>
      </c>
    </row>
    <row r="5" spans="2:2" ht="15.75" x14ac:dyDescent="0.25">
      <c r="B5" s="1"/>
    </row>
    <row r="6" spans="2:2" ht="15.75" x14ac:dyDescent="0.25">
      <c r="B6" s="1" t="s">
        <v>242</v>
      </c>
    </row>
    <row r="7" spans="2:2" ht="15.75" x14ac:dyDescent="0.25">
      <c r="B7" s="1" t="s">
        <v>243</v>
      </c>
    </row>
    <row r="8" spans="2:2" ht="15.75" x14ac:dyDescent="0.25">
      <c r="B8" s="1"/>
    </row>
    <row r="9" spans="2:2" ht="15.75" x14ac:dyDescent="0.25">
      <c r="B9" s="1" t="s">
        <v>244</v>
      </c>
    </row>
    <row r="10" spans="2:2" ht="15.75" x14ac:dyDescent="0.25">
      <c r="B10" s="1" t="s">
        <v>245</v>
      </c>
    </row>
    <row r="11" spans="2:2" ht="15.75" x14ac:dyDescent="0.25">
      <c r="B11" s="1"/>
    </row>
    <row r="12" spans="2:2" ht="15.75" x14ac:dyDescent="0.25">
      <c r="B12" s="1" t="s">
        <v>246</v>
      </c>
    </row>
    <row r="13" spans="2:2" ht="15.75" x14ac:dyDescent="0.25">
      <c r="B13" s="1" t="s">
        <v>515</v>
      </c>
    </row>
    <row r="14" spans="2:2" ht="15.75" x14ac:dyDescent="0.25">
      <c r="B14" s="1"/>
    </row>
    <row r="15" spans="2:2" ht="15.75" x14ac:dyDescent="0.25">
      <c r="B15" s="1" t="s">
        <v>247</v>
      </c>
    </row>
    <row r="16" spans="2:2" ht="15.75" x14ac:dyDescent="0.25">
      <c r="B16" s="1" t="s">
        <v>248</v>
      </c>
    </row>
    <row r="17" spans="2:2" ht="15.75" x14ac:dyDescent="0.25">
      <c r="B17" s="1"/>
    </row>
    <row r="18" spans="2:2" ht="15.75" x14ac:dyDescent="0.25">
      <c r="B18" s="1" t="s">
        <v>249</v>
      </c>
    </row>
    <row r="19" spans="2:2" ht="15.75" x14ac:dyDescent="0.25">
      <c r="B19" s="1" t="s">
        <v>250</v>
      </c>
    </row>
    <row r="20" spans="2:2" ht="15.75" x14ac:dyDescent="0.25">
      <c r="B20" s="1" t="s">
        <v>251</v>
      </c>
    </row>
    <row r="21" spans="2:2" ht="15.75" x14ac:dyDescent="0.25">
      <c r="B21" s="1" t="s">
        <v>252</v>
      </c>
    </row>
    <row r="22" spans="2:2" ht="15.75" x14ac:dyDescent="0.25">
      <c r="B22" s="1" t="s">
        <v>253</v>
      </c>
    </row>
    <row r="23" spans="2:2" ht="15.75" x14ac:dyDescent="0.25">
      <c r="B23" s="1" t="s">
        <v>254</v>
      </c>
    </row>
    <row r="24" spans="2:2" ht="15.75" x14ac:dyDescent="0.25">
      <c r="B24" s="1"/>
    </row>
    <row r="25" spans="2:2" ht="15.75" x14ac:dyDescent="0.25">
      <c r="B25" s="1" t="s">
        <v>255</v>
      </c>
    </row>
    <row r="26" spans="2:2" ht="15.75" x14ac:dyDescent="0.25">
      <c r="B26" s="1" t="s">
        <v>256</v>
      </c>
    </row>
    <row r="27" spans="2:2" ht="15.75" x14ac:dyDescent="0.25">
      <c r="B27" s="1"/>
    </row>
    <row r="28" spans="2:2" ht="15.75" x14ac:dyDescent="0.25">
      <c r="B28" s="1" t="s">
        <v>257</v>
      </c>
    </row>
    <row r="29" spans="2:2" ht="15.75" x14ac:dyDescent="0.25">
      <c r="B29" s="1" t="s">
        <v>258</v>
      </c>
    </row>
    <row r="30" spans="2:2" ht="15.75" x14ac:dyDescent="0.25">
      <c r="B30" s="1" t="s">
        <v>259</v>
      </c>
    </row>
    <row r="31" spans="2:2" ht="15.75" x14ac:dyDescent="0.25">
      <c r="B31" s="1" t="s">
        <v>260</v>
      </c>
    </row>
    <row r="32" spans="2:2" ht="15.75" x14ac:dyDescent="0.25">
      <c r="B32" s="4"/>
    </row>
    <row r="33" spans="2:2" ht="15.75" x14ac:dyDescent="0.25">
      <c r="B33" s="1" t="s">
        <v>261</v>
      </c>
    </row>
    <row r="34" spans="2:2" ht="15.75" x14ac:dyDescent="0.25">
      <c r="B34" s="1" t="s">
        <v>262</v>
      </c>
    </row>
    <row r="35" spans="2:2" ht="15.75" x14ac:dyDescent="0.25">
      <c r="B35" s="1" t="s">
        <v>263</v>
      </c>
    </row>
    <row r="36" spans="2:2" ht="15.75" x14ac:dyDescent="0.25">
      <c r="B36" s="1" t="s">
        <v>264</v>
      </c>
    </row>
    <row r="37" spans="2:2" ht="15.75" x14ac:dyDescent="0.25">
      <c r="B37" s="1"/>
    </row>
    <row r="38" spans="2:2" ht="15.75" x14ac:dyDescent="0.25">
      <c r="B38" s="1" t="s">
        <v>265</v>
      </c>
    </row>
    <row r="39" spans="2:2" ht="15.75" x14ac:dyDescent="0.25">
      <c r="B39" s="1" t="s">
        <v>266</v>
      </c>
    </row>
    <row r="40" spans="2:2" ht="15.75" x14ac:dyDescent="0.25">
      <c r="B40" s="5" t="s">
        <v>267</v>
      </c>
    </row>
    <row r="41" spans="2:2" ht="15.75" x14ac:dyDescent="0.25">
      <c r="B41" s="5" t="s">
        <v>268</v>
      </c>
    </row>
    <row r="42" spans="2:2" ht="15.75" x14ac:dyDescent="0.25">
      <c r="B42" s="4" t="s">
        <v>269</v>
      </c>
    </row>
    <row r="43" spans="2:2" ht="15.75" x14ac:dyDescent="0.25">
      <c r="B43" s="1" t="s">
        <v>270</v>
      </c>
    </row>
    <row r="44" spans="2:2" ht="15.75" x14ac:dyDescent="0.25">
      <c r="B44" s="2"/>
    </row>
    <row r="45" spans="2:2" ht="15.75" x14ac:dyDescent="0.25">
      <c r="B45" s="1" t="s">
        <v>271</v>
      </c>
    </row>
    <row r="46" spans="2:2" ht="15.75" x14ac:dyDescent="0.25">
      <c r="B46" s="1" t="s">
        <v>272</v>
      </c>
    </row>
    <row r="47" spans="2:2" ht="15.75" x14ac:dyDescent="0.25">
      <c r="B47" s="1" t="s">
        <v>273</v>
      </c>
    </row>
    <row r="48" spans="2:2" ht="15.75" x14ac:dyDescent="0.25">
      <c r="B48" s="1" t="s">
        <v>274</v>
      </c>
    </row>
    <row r="49" spans="2:2" ht="15.75" x14ac:dyDescent="0.25">
      <c r="B49" s="1" t="s">
        <v>275</v>
      </c>
    </row>
    <row r="50" spans="2:2" ht="15.75" x14ac:dyDescent="0.25">
      <c r="B50" s="5" t="s">
        <v>276</v>
      </c>
    </row>
    <row r="51" spans="2:2" ht="15.75" x14ac:dyDescent="0.25">
      <c r="B51" s="4" t="s">
        <v>277</v>
      </c>
    </row>
    <row r="52" spans="2:2" ht="15.75" x14ac:dyDescent="0.25">
      <c r="B52" s="4" t="s">
        <v>278</v>
      </c>
    </row>
    <row r="53" spans="2:2" ht="15.75" x14ac:dyDescent="0.25">
      <c r="B53" s="4" t="s">
        <v>279</v>
      </c>
    </row>
    <row r="54" spans="2:2" ht="15.75" x14ac:dyDescent="0.25">
      <c r="B54" s="1"/>
    </row>
    <row r="55" spans="2:2" ht="15.75" x14ac:dyDescent="0.25">
      <c r="B55" s="1"/>
    </row>
    <row r="56" spans="2:2" ht="15.75" x14ac:dyDescent="0.25">
      <c r="B56" s="1" t="s">
        <v>280</v>
      </c>
    </row>
    <row r="57" spans="2:2" ht="15.75" x14ac:dyDescent="0.25">
      <c r="B57" s="1"/>
    </row>
    <row r="58" spans="2:2" ht="15.75" x14ac:dyDescent="0.25">
      <c r="B58" s="1" t="s">
        <v>281</v>
      </c>
    </row>
    <row r="59" spans="2:2" ht="15.75" x14ac:dyDescent="0.25">
      <c r="B59" s="1"/>
    </row>
    <row r="60" spans="2:2" ht="15.75" x14ac:dyDescent="0.25">
      <c r="B60" s="1" t="s">
        <v>237</v>
      </c>
    </row>
    <row r="61" spans="2:2" ht="15.75" x14ac:dyDescent="0.25">
      <c r="B61" s="1"/>
    </row>
    <row r="62" spans="2:2" ht="15.75" x14ac:dyDescent="0.25">
      <c r="B62" s="1" t="s">
        <v>238</v>
      </c>
    </row>
    <row r="63" spans="2:2" ht="15.75" x14ac:dyDescent="0.25">
      <c r="B63" s="1"/>
    </row>
    <row r="64" spans="2:2" ht="15.75" x14ac:dyDescent="0.25">
      <c r="B64" s="1" t="s">
        <v>282</v>
      </c>
    </row>
    <row r="65" spans="2:2" ht="15.75" x14ac:dyDescent="0.25">
      <c r="B65" s="1"/>
    </row>
    <row r="66" spans="2:2" ht="15.75" x14ac:dyDescent="0.25">
      <c r="B66" s="1" t="s">
        <v>283</v>
      </c>
    </row>
    <row r="67" spans="2:2" ht="15.75" x14ac:dyDescent="0.25">
      <c r="B67" s="1"/>
    </row>
    <row r="68" spans="2:2" ht="15.75" x14ac:dyDescent="0.25">
      <c r="B68" s="1" t="s">
        <v>284</v>
      </c>
    </row>
    <row r="69" spans="2:2" ht="15.75" x14ac:dyDescent="0.25">
      <c r="B69" s="1"/>
    </row>
    <row r="70" spans="2:2" ht="15.75" x14ac:dyDescent="0.25">
      <c r="B70" s="1" t="s">
        <v>285</v>
      </c>
    </row>
    <row r="71" spans="2:2" ht="15.75" x14ac:dyDescent="0.25">
      <c r="B71" s="1"/>
    </row>
    <row r="72" spans="2:2" ht="15.75" x14ac:dyDescent="0.25">
      <c r="B72" s="1" t="s">
        <v>286</v>
      </c>
    </row>
    <row r="73" spans="2:2" ht="15.75" x14ac:dyDescent="0.25">
      <c r="B73" s="2"/>
    </row>
    <row r="74" spans="2:2" ht="15.75" x14ac:dyDescent="0.25">
      <c r="B74" s="1" t="s">
        <v>287</v>
      </c>
    </row>
    <row r="75" spans="2:2" ht="15.75" x14ac:dyDescent="0.25">
      <c r="B75" s="2"/>
    </row>
    <row r="76" spans="2:2" ht="15.75" x14ac:dyDescent="0.25">
      <c r="B76" s="2" t="s">
        <v>288</v>
      </c>
    </row>
    <row r="77" spans="2:2" ht="15.75" x14ac:dyDescent="0.25">
      <c r="B77" s="1" t="s">
        <v>289</v>
      </c>
    </row>
    <row r="78" spans="2:2" ht="15.75" x14ac:dyDescent="0.25">
      <c r="B78" s="1" t="s">
        <v>290</v>
      </c>
    </row>
    <row r="79" spans="2:2" ht="15.75" x14ac:dyDescent="0.25">
      <c r="B79" s="1"/>
    </row>
    <row r="80" spans="2:2" ht="15.75" x14ac:dyDescent="0.25">
      <c r="B80" s="1" t="s">
        <v>291</v>
      </c>
    </row>
    <row r="81" spans="2:2" ht="15.75" x14ac:dyDescent="0.25">
      <c r="B81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0070C0"/>
  </sheetPr>
  <dimension ref="A7:AB110"/>
  <sheetViews>
    <sheetView topLeftCell="A4" zoomScale="90" zoomScaleNormal="90" workbookViewId="0">
      <pane xSplit="1" ySplit="9" topLeftCell="N13" activePane="bottomRight" state="frozen"/>
      <selection activeCell="Y15" sqref="Y15"/>
      <selection pane="topRight" activeCell="Y15" sqref="Y15"/>
      <selection pane="bottomLeft" activeCell="Y15" sqref="Y15"/>
      <selection pane="bottomRight" activeCell="X18" sqref="X18"/>
    </sheetView>
  </sheetViews>
  <sheetFormatPr baseColWidth="10" defaultColWidth="11.42578125" defaultRowHeight="12.75" x14ac:dyDescent="0.2"/>
  <cols>
    <col min="1" max="1" width="24" style="19" bestFit="1" customWidth="1"/>
    <col min="2" max="12" width="13" style="19" bestFit="1" customWidth="1"/>
    <col min="13" max="17" width="14.5703125" style="19" bestFit="1" customWidth="1"/>
    <col min="18" max="20" width="14.5703125" style="19" customWidth="1"/>
    <col min="21" max="21" width="12.42578125" style="19" bestFit="1" customWidth="1"/>
    <col min="22" max="22" width="13" style="339" bestFit="1" customWidth="1"/>
    <col min="23" max="23" width="12.5703125" style="339" customWidth="1"/>
    <col min="24" max="24" width="13.5703125" style="19" bestFit="1" customWidth="1"/>
    <col min="25" max="25" width="17.5703125" style="19" bestFit="1" customWidth="1"/>
    <col min="26" max="26" width="14.140625" style="19" bestFit="1" customWidth="1"/>
    <col min="27" max="27" width="14.85546875" style="19" bestFit="1" customWidth="1"/>
    <col min="28" max="29" width="15.85546875" style="19" bestFit="1" customWidth="1"/>
    <col min="30" max="16384" width="11.42578125" style="19"/>
  </cols>
  <sheetData>
    <row r="7" spans="1:27" ht="27.75" x14ac:dyDescent="0.4">
      <c r="A7" s="57" t="s">
        <v>455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350"/>
    </row>
    <row r="10" spans="1:27" ht="16.5" thickBot="1" x14ac:dyDescent="0.3">
      <c r="A10" s="48" t="s">
        <v>463</v>
      </c>
      <c r="B10" s="49"/>
      <c r="C10" s="49"/>
      <c r="D10" s="49"/>
    </row>
    <row r="11" spans="1:27" ht="16.5" thickTop="1" x14ac:dyDescent="0.25">
      <c r="A11" s="47"/>
    </row>
    <row r="12" spans="1:27" s="339" customFormat="1" ht="38.25" x14ac:dyDescent="0.2">
      <c r="A12" s="352" t="s">
        <v>191</v>
      </c>
      <c r="B12" s="353">
        <v>36861</v>
      </c>
      <c r="C12" s="353">
        <v>37226</v>
      </c>
      <c r="D12" s="353">
        <v>37591</v>
      </c>
      <c r="E12" s="353">
        <v>37956</v>
      </c>
      <c r="F12" s="353">
        <v>38322</v>
      </c>
      <c r="G12" s="353">
        <v>38687</v>
      </c>
      <c r="H12" s="353">
        <v>39052</v>
      </c>
      <c r="I12" s="353">
        <v>39417</v>
      </c>
      <c r="J12" s="353">
        <v>39783</v>
      </c>
      <c r="K12" s="354">
        <v>40148</v>
      </c>
      <c r="L12" s="355">
        <v>40513</v>
      </c>
      <c r="M12" s="355">
        <v>40878</v>
      </c>
      <c r="N12" s="355">
        <v>41244</v>
      </c>
      <c r="O12" s="355">
        <v>41609</v>
      </c>
      <c r="P12" s="355">
        <v>41974</v>
      </c>
      <c r="Q12" s="355">
        <v>42339</v>
      </c>
      <c r="R12" s="355">
        <v>42705</v>
      </c>
      <c r="S12" s="355">
        <v>43070</v>
      </c>
      <c r="T12" s="355">
        <v>43374</v>
      </c>
      <c r="U12" s="280" t="s">
        <v>369</v>
      </c>
      <c r="V12" s="280" t="s">
        <v>236</v>
      </c>
    </row>
    <row r="13" spans="1:27" x14ac:dyDescent="0.2">
      <c r="A13" s="20" t="s">
        <v>175</v>
      </c>
      <c r="B13" s="21"/>
      <c r="C13" s="21">
        <v>49856568.530000001</v>
      </c>
      <c r="D13" s="21">
        <v>54184451.729999997</v>
      </c>
      <c r="E13" s="21">
        <v>66886008.090000004</v>
      </c>
      <c r="F13" s="21">
        <v>39591177.43</v>
      </c>
      <c r="G13" s="21">
        <v>45583455.759999998</v>
      </c>
      <c r="H13" s="21">
        <v>92752738.049999997</v>
      </c>
      <c r="I13" s="21">
        <v>107429828.64</v>
      </c>
      <c r="J13" s="21">
        <v>180369077.09999999</v>
      </c>
      <c r="K13" s="22">
        <v>209404603.5</v>
      </c>
      <c r="L13" s="23">
        <v>222691219.91</v>
      </c>
      <c r="M13" s="21">
        <v>252693274.83000001</v>
      </c>
      <c r="N13" s="340">
        <v>287067590</v>
      </c>
      <c r="O13" s="396">
        <v>321004030</v>
      </c>
      <c r="P13" s="396">
        <v>134458504.44</v>
      </c>
      <c r="Q13" s="396">
        <v>610979146.04999995</v>
      </c>
      <c r="R13" s="397">
        <v>1376331259.6700001</v>
      </c>
      <c r="S13" s="397">
        <v>1506833448.8399999</v>
      </c>
      <c r="T13" s="397">
        <v>1368842952.02</v>
      </c>
      <c r="U13" s="726">
        <f>+(T13/S13)-1</f>
        <v>-9.1576475771910082E-2</v>
      </c>
      <c r="V13" s="351">
        <f>+T13/$T$23</f>
        <v>0.84702584001900572</v>
      </c>
      <c r="W13" s="548"/>
    </row>
    <row r="14" spans="1:27" x14ac:dyDescent="0.2">
      <c r="A14" s="24" t="s">
        <v>429</v>
      </c>
      <c r="B14" s="25">
        <v>7534320.9000000004</v>
      </c>
      <c r="C14" s="25">
        <v>8860501.4299999997</v>
      </c>
      <c r="D14" s="25">
        <v>5358369.83</v>
      </c>
      <c r="E14" s="25">
        <v>6793351.6600000001</v>
      </c>
      <c r="F14" s="25">
        <v>9429753.3800000008</v>
      </c>
      <c r="G14" s="25">
        <v>11079905.92</v>
      </c>
      <c r="H14" s="25">
        <v>3229257.19</v>
      </c>
      <c r="I14" s="25">
        <v>3532600.72</v>
      </c>
      <c r="J14" s="25">
        <v>285271.57</v>
      </c>
      <c r="K14" s="22">
        <v>4706645.79</v>
      </c>
      <c r="L14" s="22">
        <v>65614.44</v>
      </c>
      <c r="M14" s="25">
        <v>331484.87</v>
      </c>
      <c r="N14" s="25">
        <v>26800</v>
      </c>
      <c r="O14" s="397">
        <v>47450</v>
      </c>
      <c r="P14" s="504">
        <v>33194.71</v>
      </c>
      <c r="Q14" s="397">
        <v>38873.550000000003</v>
      </c>
      <c r="R14" s="397">
        <v>0</v>
      </c>
      <c r="S14" s="397">
        <v>0</v>
      </c>
      <c r="T14" s="397">
        <v>94199.88</v>
      </c>
      <c r="U14" s="726"/>
      <c r="V14" s="351">
        <f t="shared" ref="V14:V22" si="0">+T14/$T$23</f>
        <v>5.8289910006800949E-5</v>
      </c>
      <c r="W14" s="548"/>
      <c r="AA14" s="72"/>
    </row>
    <row r="15" spans="1:27" x14ac:dyDescent="0.2">
      <c r="A15" s="61" t="s">
        <v>603</v>
      </c>
      <c r="B15" s="25">
        <v>8934472.4600000009</v>
      </c>
      <c r="C15" s="25">
        <v>363589.22</v>
      </c>
      <c r="D15" s="25">
        <v>10647019.779999999</v>
      </c>
      <c r="E15" s="25">
        <v>20282913.050000001</v>
      </c>
      <c r="F15" s="25">
        <v>602876.69999999995</v>
      </c>
      <c r="G15" s="25">
        <v>808094.94</v>
      </c>
      <c r="H15" s="25">
        <v>68494.64</v>
      </c>
      <c r="I15" s="25">
        <v>3052879.86</v>
      </c>
      <c r="J15" s="25">
        <v>1399723.38</v>
      </c>
      <c r="K15" s="22">
        <v>5552535.4299999997</v>
      </c>
      <c r="L15" s="22">
        <v>11785245.49</v>
      </c>
      <c r="M15" s="25">
        <v>3050627.31</v>
      </c>
      <c r="N15" s="25">
        <v>3681800</v>
      </c>
      <c r="O15" s="397">
        <v>2855410</v>
      </c>
      <c r="P15" s="397">
        <v>19619.14</v>
      </c>
      <c r="Q15" s="397">
        <v>0</v>
      </c>
      <c r="R15" s="397">
        <v>0</v>
      </c>
      <c r="S15" s="397">
        <v>0</v>
      </c>
      <c r="T15" s="397">
        <v>0</v>
      </c>
      <c r="U15" s="726"/>
      <c r="V15" s="351">
        <f t="shared" si="0"/>
        <v>0</v>
      </c>
      <c r="W15" s="548"/>
      <c r="AA15" s="72"/>
    </row>
    <row r="16" spans="1:27" x14ac:dyDescent="0.2">
      <c r="A16" s="24" t="s">
        <v>206</v>
      </c>
      <c r="B16" s="25">
        <v>1230378.6000000001</v>
      </c>
      <c r="C16" s="25">
        <v>2353193.36</v>
      </c>
      <c r="D16" s="25">
        <v>0</v>
      </c>
      <c r="E16" s="25">
        <v>165610.21</v>
      </c>
      <c r="F16" s="25">
        <v>376178.05</v>
      </c>
      <c r="G16" s="25">
        <v>0</v>
      </c>
      <c r="H16" s="25">
        <v>294899.46999999997</v>
      </c>
      <c r="I16" s="25">
        <v>1117720.22</v>
      </c>
      <c r="J16" s="25">
        <v>129400435.41</v>
      </c>
      <c r="K16" s="22">
        <v>197181251.50999999</v>
      </c>
      <c r="L16" s="22">
        <v>77101087.189999998</v>
      </c>
      <c r="M16" s="25">
        <v>88238033.950000003</v>
      </c>
      <c r="N16" s="25">
        <v>31128310</v>
      </c>
      <c r="O16" s="397">
        <v>12412930</v>
      </c>
      <c r="P16" s="397">
        <v>2991976.6</v>
      </c>
      <c r="Q16" s="397">
        <v>1675847.34</v>
      </c>
      <c r="R16" s="397">
        <v>101781.55</v>
      </c>
      <c r="S16" s="397">
        <v>0</v>
      </c>
      <c r="T16" s="397">
        <v>0</v>
      </c>
      <c r="U16" s="726"/>
      <c r="V16" s="351">
        <f t="shared" si="0"/>
        <v>0</v>
      </c>
      <c r="W16" s="548"/>
      <c r="AA16" s="72"/>
    </row>
    <row r="17" spans="1:27" x14ac:dyDescent="0.2">
      <c r="A17" s="24" t="s">
        <v>177</v>
      </c>
      <c r="B17" s="25">
        <v>12408097.800000001</v>
      </c>
      <c r="C17" s="25">
        <v>16504605.6</v>
      </c>
      <c r="D17" s="25">
        <v>20399542.199999999</v>
      </c>
      <c r="E17" s="25">
        <v>25790120.27</v>
      </c>
      <c r="F17" s="25">
        <v>33371884.859999999</v>
      </c>
      <c r="G17" s="25">
        <v>37010388.609999999</v>
      </c>
      <c r="H17" s="25">
        <v>26718280.390000001</v>
      </c>
      <c r="I17" s="25">
        <v>76613352.099999994</v>
      </c>
      <c r="J17" s="25">
        <v>141269787.88999999</v>
      </c>
      <c r="K17" s="22">
        <v>353824412.11000001</v>
      </c>
      <c r="L17" s="22">
        <v>159314649.55000001</v>
      </c>
      <c r="M17" s="25">
        <v>146286662.15000001</v>
      </c>
      <c r="N17" s="25">
        <v>115147620</v>
      </c>
      <c r="O17" s="397">
        <v>46238460</v>
      </c>
      <c r="P17" s="397">
        <v>49601098.439999998</v>
      </c>
      <c r="Q17" s="397">
        <v>29608545.859999999</v>
      </c>
      <c r="R17" s="397">
        <v>21662697.300000001</v>
      </c>
      <c r="S17" s="397">
        <v>115351049.41</v>
      </c>
      <c r="T17" s="397">
        <v>135230859.90000001</v>
      </c>
      <c r="U17" s="726">
        <f t="shared" ref="U17:U22" si="1">+(T17/S17)-1</f>
        <v>0.17234182603176729</v>
      </c>
      <c r="V17" s="351">
        <f t="shared" si="0"/>
        <v>8.3679455363566357E-2</v>
      </c>
      <c r="W17" s="548"/>
      <c r="AA17" s="72"/>
    </row>
    <row r="18" spans="1:27" x14ac:dyDescent="0.2">
      <c r="A18" s="24" t="s">
        <v>90</v>
      </c>
      <c r="B18" s="25">
        <v>3889044.79</v>
      </c>
      <c r="C18" s="25">
        <v>1509570.08</v>
      </c>
      <c r="D18" s="25">
        <v>9005735.1999999993</v>
      </c>
      <c r="E18" s="25">
        <v>22507692.719999999</v>
      </c>
      <c r="F18" s="25">
        <v>18721421.109999999</v>
      </c>
      <c r="G18" s="25">
        <v>7803193.6799999997</v>
      </c>
      <c r="H18" s="25">
        <v>809989.15</v>
      </c>
      <c r="I18" s="25">
        <v>1978406.31</v>
      </c>
      <c r="J18" s="25">
        <v>918314.04</v>
      </c>
      <c r="K18" s="22">
        <v>11569758.43</v>
      </c>
      <c r="L18" s="22">
        <v>13006036.74</v>
      </c>
      <c r="M18" s="25">
        <v>18823820.5</v>
      </c>
      <c r="N18" s="25">
        <v>33464589.999999996</v>
      </c>
      <c r="O18" s="397">
        <v>24237950</v>
      </c>
      <c r="P18" s="397">
        <v>28499460.449999999</v>
      </c>
      <c r="Q18" s="397">
        <v>47026557.43</v>
      </c>
      <c r="R18" s="397">
        <v>22498341.149999999</v>
      </c>
      <c r="S18" s="397">
        <v>10553490.880000001</v>
      </c>
      <c r="T18" s="397">
        <v>65603214.259999998</v>
      </c>
      <c r="U18" s="726">
        <f t="shared" si="1"/>
        <v>5.2162572561014038</v>
      </c>
      <c r="V18" s="351">
        <f t="shared" si="0"/>
        <v>4.0594589455658331E-2</v>
      </c>
      <c r="W18" s="548"/>
      <c r="AA18" s="72"/>
    </row>
    <row r="19" spans="1:27" x14ac:dyDescent="0.2">
      <c r="A19" s="24" t="s">
        <v>89</v>
      </c>
      <c r="B19" s="25"/>
      <c r="C19" s="25"/>
      <c r="D19" s="25"/>
      <c r="E19" s="25">
        <v>197543.63</v>
      </c>
      <c r="F19" s="25">
        <v>894343.78</v>
      </c>
      <c r="G19" s="25">
        <v>3445028.22</v>
      </c>
      <c r="H19" s="25">
        <v>9844422.3200000003</v>
      </c>
      <c r="I19" s="25">
        <v>16624253.390000001</v>
      </c>
      <c r="J19" s="25">
        <v>111326533.05</v>
      </c>
      <c r="K19" s="22">
        <v>87325424.689999998</v>
      </c>
      <c r="L19" s="22">
        <v>64870986.659999996</v>
      </c>
      <c r="M19" s="25">
        <v>69332590.450000003</v>
      </c>
      <c r="N19" s="25">
        <v>141985860</v>
      </c>
      <c r="O19" s="397">
        <v>371588050</v>
      </c>
      <c r="P19" s="397">
        <v>315940056.63</v>
      </c>
      <c r="Q19" s="397">
        <v>133589172.23999999</v>
      </c>
      <c r="R19" s="397">
        <v>63244730.740000002</v>
      </c>
      <c r="S19" s="397">
        <v>48084115.850000001</v>
      </c>
      <c r="T19" s="397">
        <v>24465908.550000001</v>
      </c>
      <c r="U19" s="726">
        <f t="shared" si="1"/>
        <v>-0.49118522577555102</v>
      </c>
      <c r="V19" s="351">
        <f t="shared" si="0"/>
        <v>1.5139250789004421E-2</v>
      </c>
      <c r="W19" s="548"/>
      <c r="AA19" s="72"/>
    </row>
    <row r="20" spans="1:27" x14ac:dyDescent="0.2">
      <c r="A20" s="26" t="s">
        <v>351</v>
      </c>
      <c r="B20" s="25">
        <v>7017752.4299999997</v>
      </c>
      <c r="C20" s="25">
        <v>2411390.09</v>
      </c>
      <c r="D20" s="25">
        <v>3308429.1</v>
      </c>
      <c r="E20" s="25">
        <v>1253471.32</v>
      </c>
      <c r="F20" s="25">
        <v>2856053.46</v>
      </c>
      <c r="G20" s="25">
        <v>3948096.24</v>
      </c>
      <c r="H20" s="25">
        <v>44795.6</v>
      </c>
      <c r="I20" s="25">
        <v>747354.76</v>
      </c>
      <c r="J20" s="348">
        <v>0</v>
      </c>
      <c r="K20" s="22">
        <v>61625.91</v>
      </c>
      <c r="L20" s="22">
        <v>715760.61</v>
      </c>
      <c r="M20" s="25">
        <v>768927.38</v>
      </c>
      <c r="N20" s="348">
        <v>0</v>
      </c>
      <c r="O20" s="397">
        <v>92690</v>
      </c>
      <c r="P20" s="397">
        <v>49575.56</v>
      </c>
      <c r="Q20" s="397">
        <v>0</v>
      </c>
      <c r="R20" s="397">
        <v>0</v>
      </c>
      <c r="S20" s="397">
        <v>0</v>
      </c>
      <c r="T20" s="397">
        <v>0</v>
      </c>
      <c r="U20" s="726"/>
      <c r="V20" s="351">
        <f t="shared" si="0"/>
        <v>0</v>
      </c>
      <c r="W20" s="548"/>
      <c r="AA20" s="72"/>
    </row>
    <row r="21" spans="1:27" x14ac:dyDescent="0.2">
      <c r="A21" s="61" t="s">
        <v>409</v>
      </c>
      <c r="B21" s="25"/>
      <c r="C21" s="25"/>
      <c r="D21" s="25"/>
      <c r="E21" s="25"/>
      <c r="F21" s="25"/>
      <c r="G21" s="25"/>
      <c r="H21" s="25"/>
      <c r="I21" s="25"/>
      <c r="J21" s="25"/>
      <c r="K21" s="22"/>
      <c r="L21" s="22"/>
      <c r="M21" s="25"/>
      <c r="N21" s="25">
        <v>24100070</v>
      </c>
      <c r="O21" s="397">
        <v>2115590</v>
      </c>
      <c r="P21" s="397">
        <v>28311.63</v>
      </c>
      <c r="Q21" s="397">
        <v>11668.13</v>
      </c>
      <c r="R21" s="397">
        <v>10731492.42</v>
      </c>
      <c r="S21" s="397">
        <v>55607814.75</v>
      </c>
      <c r="T21" s="397">
        <v>10813440.24</v>
      </c>
      <c r="U21" s="726">
        <f t="shared" si="1"/>
        <v>-0.80554099655570444</v>
      </c>
      <c r="V21" s="351">
        <f t="shared" si="0"/>
        <v>6.6912448131942418E-3</v>
      </c>
      <c r="W21" s="548"/>
      <c r="X21" s="72"/>
      <c r="Y21" s="72"/>
      <c r="Z21" s="72"/>
      <c r="AA21" s="72"/>
    </row>
    <row r="22" spans="1:27" x14ac:dyDescent="0.2">
      <c r="A22" s="61" t="s">
        <v>207</v>
      </c>
      <c r="B22" s="25">
        <v>41883169.600000001</v>
      </c>
      <c r="C22" s="25">
        <v>29285443.350000001</v>
      </c>
      <c r="D22" s="25">
        <v>40336979.390000001</v>
      </c>
      <c r="E22" s="25">
        <v>52895735.280000001</v>
      </c>
      <c r="F22" s="25">
        <v>54801050.079999998</v>
      </c>
      <c r="G22" s="25">
        <v>42801648.840000004</v>
      </c>
      <c r="H22" s="25">
        <v>39401658.590000004</v>
      </c>
      <c r="I22" s="25">
        <v>43659518.390000001</v>
      </c>
      <c r="J22" s="25">
        <v>186200348.5</v>
      </c>
      <c r="K22" s="22">
        <v>98658746.170000002</v>
      </c>
      <c r="L22" s="22">
        <v>145259800.47999999</v>
      </c>
      <c r="M22" s="25">
        <v>117236409.89</v>
      </c>
      <c r="N22" s="341">
        <v>121579010</v>
      </c>
      <c r="O22" s="398">
        <v>44904020</v>
      </c>
      <c r="P22" s="398">
        <v>13792058.91</v>
      </c>
      <c r="Q22" s="398">
        <v>17538207.289999999</v>
      </c>
      <c r="R22" s="397">
        <v>6009393.8200000003</v>
      </c>
      <c r="S22" s="397">
        <v>11248278.17</v>
      </c>
      <c r="T22" s="397">
        <v>11007504.310000001</v>
      </c>
      <c r="U22" s="726">
        <f t="shared" si="1"/>
        <v>-2.1405397018199768E-2</v>
      </c>
      <c r="V22" s="351">
        <f t="shared" si="0"/>
        <v>6.8113296495640289E-3</v>
      </c>
      <c r="W22" s="548"/>
      <c r="X22" s="72"/>
      <c r="Y22" s="72"/>
      <c r="Z22" s="72"/>
      <c r="AA22" s="72"/>
    </row>
    <row r="23" spans="1:27" x14ac:dyDescent="0.2">
      <c r="A23" s="50" t="s">
        <v>190</v>
      </c>
      <c r="B23" s="51">
        <v>82897236.579999998</v>
      </c>
      <c r="C23" s="51">
        <v>111144861.66</v>
      </c>
      <c r="D23" s="51">
        <v>143240527.23000002</v>
      </c>
      <c r="E23" s="51">
        <v>196772446.22999999</v>
      </c>
      <c r="F23" s="51">
        <v>160644738.84999999</v>
      </c>
      <c r="G23" s="51">
        <v>152479812.21000001</v>
      </c>
      <c r="H23" s="51">
        <v>173164535.40000001</v>
      </c>
      <c r="I23" s="51">
        <v>254755914.38999999</v>
      </c>
      <c r="J23" s="51">
        <v>751169490.93999994</v>
      </c>
      <c r="K23" s="52">
        <v>968285003.53999984</v>
      </c>
      <c r="L23" s="52">
        <v>694810401.07000005</v>
      </c>
      <c r="M23" s="52">
        <v>696761831.33000004</v>
      </c>
      <c r="N23" s="329">
        <f>SUM(N13:N22)</f>
        <v>758181650</v>
      </c>
      <c r="O23" s="420">
        <v>825496580</v>
      </c>
      <c r="P23" s="420">
        <f>SUM(P13:P22)</f>
        <v>545413856.50999999</v>
      </c>
      <c r="Q23" s="420">
        <f>SUM(Q13:Q22)</f>
        <v>840468017.88999987</v>
      </c>
      <c r="R23" s="420">
        <f>SUM(R13:R22)</f>
        <v>1500579696.6500001</v>
      </c>
      <c r="S23" s="420">
        <f>SUM(S13:S22)</f>
        <v>1747678197.9000001</v>
      </c>
      <c r="T23" s="330">
        <f>+SUM(T13:T22)</f>
        <v>1616058079.1600001</v>
      </c>
      <c r="U23" s="419">
        <f t="shared" ref="U23" si="2">+(T23/S23)-1</f>
        <v>-7.5311415395668324E-2</v>
      </c>
      <c r="V23" s="419">
        <f>S23/S23</f>
        <v>1</v>
      </c>
      <c r="W23" s="19"/>
      <c r="Z23" s="72"/>
      <c r="AA23" s="72"/>
    </row>
    <row r="26" spans="1:27" ht="16.5" thickBot="1" x14ac:dyDescent="0.3">
      <c r="A26" s="48" t="s">
        <v>208</v>
      </c>
      <c r="B26" s="49"/>
      <c r="C26" s="49"/>
      <c r="D26" s="49"/>
    </row>
    <row r="27" spans="1:27" ht="16.5" thickTop="1" x14ac:dyDescent="0.25">
      <c r="A27" s="47"/>
    </row>
    <row r="28" spans="1:27" s="339" customFormat="1" ht="38.25" x14ac:dyDescent="0.2">
      <c r="A28" s="352" t="s">
        <v>191</v>
      </c>
      <c r="B28" s="353">
        <v>36861</v>
      </c>
      <c r="C28" s="353">
        <v>37226</v>
      </c>
      <c r="D28" s="353">
        <v>37591</v>
      </c>
      <c r="E28" s="353">
        <v>37956</v>
      </c>
      <c r="F28" s="353">
        <v>38322</v>
      </c>
      <c r="G28" s="353">
        <v>38687</v>
      </c>
      <c r="H28" s="353">
        <v>39052</v>
      </c>
      <c r="I28" s="353">
        <v>39417</v>
      </c>
      <c r="J28" s="353">
        <v>39783</v>
      </c>
      <c r="K28" s="354">
        <v>40148</v>
      </c>
      <c r="L28" s="355">
        <v>40513</v>
      </c>
      <c r="M28" s="355">
        <v>40878</v>
      </c>
      <c r="N28" s="355">
        <v>41244</v>
      </c>
      <c r="O28" s="355">
        <v>41609</v>
      </c>
      <c r="P28" s="355">
        <v>41974</v>
      </c>
      <c r="Q28" s="355">
        <v>42339</v>
      </c>
      <c r="R28" s="676">
        <v>42705</v>
      </c>
      <c r="S28" s="676">
        <v>43070</v>
      </c>
      <c r="T28" s="355">
        <v>43374</v>
      </c>
      <c r="U28" s="665" t="s">
        <v>369</v>
      </c>
      <c r="V28" s="664" t="s">
        <v>236</v>
      </c>
    </row>
    <row r="29" spans="1:27" x14ac:dyDescent="0.2">
      <c r="A29" s="27" t="s">
        <v>175</v>
      </c>
      <c r="B29" s="28"/>
      <c r="C29" s="28">
        <v>75787061.659999996</v>
      </c>
      <c r="D29" s="28">
        <v>99252423.219999999</v>
      </c>
      <c r="E29" s="28">
        <v>107565046.47</v>
      </c>
      <c r="F29" s="28">
        <v>107369448.45999999</v>
      </c>
      <c r="G29" s="28">
        <v>123703206.8</v>
      </c>
      <c r="H29" s="28">
        <v>143367041.75</v>
      </c>
      <c r="I29" s="28">
        <v>184167110.71000001</v>
      </c>
      <c r="J29" s="28">
        <v>202661286.88</v>
      </c>
      <c r="K29" s="29">
        <v>224342872.99000001</v>
      </c>
      <c r="L29" s="30">
        <v>249810267.94</v>
      </c>
      <c r="M29" s="315">
        <v>287852736.25</v>
      </c>
      <c r="N29" s="342">
        <v>338151240</v>
      </c>
      <c r="O29" s="317">
        <v>408461600</v>
      </c>
      <c r="P29" s="317">
        <v>792905896.63</v>
      </c>
      <c r="Q29" s="317">
        <v>877663687.42999995</v>
      </c>
      <c r="R29" s="317">
        <v>990209954.61000001</v>
      </c>
      <c r="S29" s="317">
        <v>1034462186.66</v>
      </c>
      <c r="T29" s="317">
        <v>969926073.50999999</v>
      </c>
      <c r="U29" s="727">
        <f>+(T29/S29)-1</f>
        <v>-6.2386150003577945E-2</v>
      </c>
      <c r="V29" s="351">
        <f>+T29/T$41</f>
        <v>0.72647539306995002</v>
      </c>
      <c r="W29" s="66"/>
    </row>
    <row r="30" spans="1:27" x14ac:dyDescent="0.2">
      <c r="A30" s="31" t="s">
        <v>429</v>
      </c>
      <c r="B30" s="32">
        <v>42522240.219999999</v>
      </c>
      <c r="C30" s="32">
        <v>9698634.2100000009</v>
      </c>
      <c r="D30" s="32">
        <v>460392.96000000002</v>
      </c>
      <c r="E30" s="32">
        <v>376025.98</v>
      </c>
      <c r="F30" s="32">
        <v>256518.41</v>
      </c>
      <c r="G30" s="32">
        <v>177580.45</v>
      </c>
      <c r="H30" s="32">
        <v>197147.69</v>
      </c>
      <c r="I30" s="32">
        <v>85823.48</v>
      </c>
      <c r="J30" s="32">
        <v>209917.63</v>
      </c>
      <c r="K30" s="33">
        <v>100034.35</v>
      </c>
      <c r="L30" s="34">
        <v>1159760.53</v>
      </c>
      <c r="M30" s="316">
        <v>93838.64</v>
      </c>
      <c r="N30" s="316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727"/>
      <c r="V30" s="351">
        <f t="shared" ref="V30:V41" si="3">+T30/T$41</f>
        <v>0</v>
      </c>
      <c r="W30" s="66"/>
      <c r="X30" s="700"/>
    </row>
    <row r="31" spans="1:27" x14ac:dyDescent="0.2">
      <c r="A31" s="383" t="s">
        <v>603</v>
      </c>
      <c r="B31" s="32">
        <v>14454125.9</v>
      </c>
      <c r="C31" s="32">
        <v>49565221.920000002</v>
      </c>
      <c r="D31" s="32">
        <v>108930682.26000001</v>
      </c>
      <c r="E31" s="32">
        <v>54785366.899999999</v>
      </c>
      <c r="F31" s="32">
        <v>52034067.509999998</v>
      </c>
      <c r="G31" s="32">
        <v>3499727.69</v>
      </c>
      <c r="H31" s="32">
        <v>751591.86</v>
      </c>
      <c r="I31" s="32">
        <v>559589.65</v>
      </c>
      <c r="J31" s="32">
        <v>551292.51</v>
      </c>
      <c r="K31" s="33">
        <v>2988066.67</v>
      </c>
      <c r="L31" s="34">
        <v>1468809.23</v>
      </c>
      <c r="M31" s="316">
        <v>489382.75</v>
      </c>
      <c r="N31" s="343">
        <v>777700</v>
      </c>
      <c r="O31" s="314">
        <v>264070</v>
      </c>
      <c r="P31" s="314">
        <v>376740.95</v>
      </c>
      <c r="Q31" s="314">
        <v>344339.89</v>
      </c>
      <c r="R31" s="314">
        <v>67323.45</v>
      </c>
      <c r="S31" s="34">
        <v>375953.47</v>
      </c>
      <c r="T31" s="34">
        <v>154297.92000000001</v>
      </c>
      <c r="U31" s="727">
        <f t="shared" ref="U31:U41" si="4">+(T31/S31)-1</f>
        <v>-0.58958240231164771</v>
      </c>
      <c r="V31" s="351">
        <f t="shared" si="3"/>
        <v>1.1556926362050213E-4</v>
      </c>
      <c r="W31" s="747"/>
    </row>
    <row r="32" spans="1:27" x14ac:dyDescent="0.2">
      <c r="A32" s="31" t="s">
        <v>206</v>
      </c>
      <c r="B32" s="32">
        <v>31054210.890000001</v>
      </c>
      <c r="C32" s="32">
        <v>58362757.049999997</v>
      </c>
      <c r="D32" s="32">
        <v>12237860.359999999</v>
      </c>
      <c r="E32" s="32">
        <v>58552872.689999998</v>
      </c>
      <c r="F32" s="32">
        <v>63460677.810000002</v>
      </c>
      <c r="G32" s="32">
        <v>71853280.549999997</v>
      </c>
      <c r="H32" s="32">
        <v>86434842.129999995</v>
      </c>
      <c r="I32" s="32">
        <v>104185543.13</v>
      </c>
      <c r="J32" s="32">
        <v>117319950.44</v>
      </c>
      <c r="K32" s="33">
        <v>128433001.88</v>
      </c>
      <c r="L32" s="34">
        <v>5274774.18</v>
      </c>
      <c r="M32" s="316">
        <v>2756550.31</v>
      </c>
      <c r="N32" s="343">
        <v>919530</v>
      </c>
      <c r="O32" s="314">
        <v>913230</v>
      </c>
      <c r="P32" s="314">
        <v>1825492.5</v>
      </c>
      <c r="Q32" s="314">
        <v>-812318.39</v>
      </c>
      <c r="R32" s="314">
        <v>157159.26999999999</v>
      </c>
      <c r="S32" s="34">
        <v>0</v>
      </c>
      <c r="T32" s="34">
        <v>0</v>
      </c>
      <c r="U32" s="727"/>
      <c r="V32" s="351">
        <f t="shared" si="3"/>
        <v>0</v>
      </c>
      <c r="W32" s="66"/>
    </row>
    <row r="33" spans="1:28" x14ac:dyDescent="0.2">
      <c r="A33" s="31" t="s">
        <v>177</v>
      </c>
      <c r="B33" s="32">
        <v>24957346.07</v>
      </c>
      <c r="C33" s="32">
        <v>41079327.32</v>
      </c>
      <c r="D33" s="32">
        <v>46949979.020000003</v>
      </c>
      <c r="E33" s="32">
        <v>41117864.259999998</v>
      </c>
      <c r="F33" s="32">
        <v>36558984.490000002</v>
      </c>
      <c r="G33" s="32">
        <v>97047570.390000001</v>
      </c>
      <c r="H33" s="32">
        <v>111532355.2</v>
      </c>
      <c r="I33" s="32">
        <v>142234446.09999999</v>
      </c>
      <c r="J33" s="32">
        <v>166254489.93000001</v>
      </c>
      <c r="K33" s="33">
        <v>85462432.730000004</v>
      </c>
      <c r="L33" s="34">
        <v>89764168.450000003</v>
      </c>
      <c r="M33" s="316">
        <v>102912185.98</v>
      </c>
      <c r="N33" s="343">
        <v>155363680</v>
      </c>
      <c r="O33" s="314">
        <v>12236560</v>
      </c>
      <c r="P33" s="314">
        <v>2743545.04</v>
      </c>
      <c r="Q33" s="314">
        <v>1877530.86</v>
      </c>
      <c r="R33" s="314">
        <v>136857052.06</v>
      </c>
      <c r="S33" s="314">
        <v>295621191.69</v>
      </c>
      <c r="T33" s="314">
        <v>258265253.40000001</v>
      </c>
      <c r="U33" s="727">
        <f t="shared" si="4"/>
        <v>-0.1263642098066261</v>
      </c>
      <c r="V33" s="351">
        <f t="shared" si="3"/>
        <v>0.19344087823219122</v>
      </c>
      <c r="W33" s="66"/>
    </row>
    <row r="34" spans="1:28" x14ac:dyDescent="0.2">
      <c r="A34" s="31" t="s">
        <v>91</v>
      </c>
      <c r="B34" s="32">
        <v>358663.14</v>
      </c>
      <c r="C34" s="32">
        <v>20324.439999999999</v>
      </c>
      <c r="D34" s="32">
        <v>14870.39</v>
      </c>
      <c r="E34" s="32">
        <v>18626.12</v>
      </c>
      <c r="F34" s="32">
        <v>6218.34</v>
      </c>
      <c r="G34" s="32"/>
      <c r="H34" s="32">
        <v>54714.07</v>
      </c>
      <c r="I34" s="32">
        <v>11944.93</v>
      </c>
      <c r="J34" s="32">
        <v>9882.82</v>
      </c>
      <c r="K34" s="33">
        <v>23360.18</v>
      </c>
      <c r="L34" s="34">
        <v>114882.56</v>
      </c>
      <c r="M34" s="316">
        <v>0</v>
      </c>
      <c r="N34" s="316">
        <v>0</v>
      </c>
      <c r="O34" s="34">
        <v>0</v>
      </c>
      <c r="P34" s="34"/>
      <c r="Q34" s="34">
        <v>0</v>
      </c>
      <c r="R34" s="34">
        <v>0</v>
      </c>
      <c r="S34" s="34">
        <v>0</v>
      </c>
      <c r="T34" s="34">
        <v>0</v>
      </c>
      <c r="U34" s="727"/>
      <c r="V34" s="351">
        <f t="shared" si="3"/>
        <v>0</v>
      </c>
      <c r="W34" s="66"/>
    </row>
    <row r="35" spans="1:28" x14ac:dyDescent="0.2">
      <c r="A35" s="31" t="s">
        <v>152</v>
      </c>
      <c r="B35" s="32"/>
      <c r="C35" s="32"/>
      <c r="D35" s="32"/>
      <c r="E35" s="32">
        <v>-160</v>
      </c>
      <c r="F35" s="32">
        <v>0</v>
      </c>
      <c r="G35" s="32">
        <v>-192.2</v>
      </c>
      <c r="H35" s="32">
        <v>0</v>
      </c>
      <c r="I35" s="32">
        <v>0</v>
      </c>
      <c r="J35" s="32">
        <v>0</v>
      </c>
      <c r="K35" s="33">
        <v>0</v>
      </c>
      <c r="L35" s="34">
        <v>0</v>
      </c>
      <c r="M35" s="316">
        <v>0</v>
      </c>
      <c r="N35" s="316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727"/>
      <c r="V35" s="351">
        <f t="shared" si="3"/>
        <v>0</v>
      </c>
      <c r="W35" s="66"/>
    </row>
    <row r="36" spans="1:28" x14ac:dyDescent="0.2">
      <c r="A36" s="31" t="s">
        <v>210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3">
        <v>0</v>
      </c>
      <c r="L36" s="34">
        <v>0</v>
      </c>
      <c r="M36" s="316">
        <v>0</v>
      </c>
      <c r="N36" s="316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727"/>
      <c r="V36" s="351">
        <f t="shared" si="3"/>
        <v>0</v>
      </c>
      <c r="W36" s="66"/>
    </row>
    <row r="37" spans="1:28" x14ac:dyDescent="0.2">
      <c r="A37" s="31" t="s">
        <v>90</v>
      </c>
      <c r="B37" s="32">
        <v>5596015.21</v>
      </c>
      <c r="C37" s="32">
        <v>6638658.0300000003</v>
      </c>
      <c r="D37" s="32">
        <v>7555049.8799999999</v>
      </c>
      <c r="E37" s="32">
        <v>7990450.29</v>
      </c>
      <c r="F37" s="32">
        <v>10543262.949999999</v>
      </c>
      <c r="G37" s="32">
        <v>12600038.24</v>
      </c>
      <c r="H37" s="32">
        <v>16990780.5</v>
      </c>
      <c r="I37" s="32">
        <v>764189.41</v>
      </c>
      <c r="J37" s="32">
        <v>172731.05</v>
      </c>
      <c r="K37" s="33">
        <v>28433.24</v>
      </c>
      <c r="L37" s="34">
        <v>146608.48000000001</v>
      </c>
      <c r="M37" s="316">
        <v>69596.67</v>
      </c>
      <c r="N37" s="343">
        <v>30990</v>
      </c>
      <c r="O37" s="314">
        <v>4780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727"/>
      <c r="V37" s="351">
        <f t="shared" si="3"/>
        <v>0</v>
      </c>
      <c r="W37" s="66"/>
      <c r="X37" s="273"/>
      <c r="Y37" s="273"/>
    </row>
    <row r="38" spans="1:28" x14ac:dyDescent="0.2">
      <c r="A38" s="24" t="s">
        <v>89</v>
      </c>
      <c r="B38" s="32"/>
      <c r="C38" s="32"/>
      <c r="D38" s="32"/>
      <c r="E38" s="32"/>
      <c r="F38" s="32"/>
      <c r="G38" s="32"/>
      <c r="H38" s="32">
        <v>0</v>
      </c>
      <c r="I38" s="32">
        <v>20179134.859999999</v>
      </c>
      <c r="J38" s="32">
        <v>26501061.41</v>
      </c>
      <c r="K38" s="33">
        <v>122289835.90000001</v>
      </c>
      <c r="L38" s="34">
        <v>252653401.80000001</v>
      </c>
      <c r="M38" s="316">
        <v>325116718.63</v>
      </c>
      <c r="N38" s="343">
        <v>363670980</v>
      </c>
      <c r="O38" s="314">
        <v>445322850</v>
      </c>
      <c r="P38" s="314">
        <v>254104763.47999999</v>
      </c>
      <c r="Q38" s="314">
        <v>46860438.039999999</v>
      </c>
      <c r="R38" s="314">
        <v>47410137.75</v>
      </c>
      <c r="S38" s="314">
        <v>51005145.670000002</v>
      </c>
      <c r="T38" s="34">
        <v>47036303.329999998</v>
      </c>
      <c r="U38" s="727">
        <f t="shared" si="4"/>
        <v>-7.7812587100096864E-2</v>
      </c>
      <c r="V38" s="351">
        <f t="shared" si="3"/>
        <v>3.5230228244675442E-2</v>
      </c>
      <c r="W38" s="66"/>
      <c r="X38" s="273"/>
      <c r="Y38" s="273"/>
    </row>
    <row r="39" spans="1:28" x14ac:dyDescent="0.2">
      <c r="A39" s="26" t="s">
        <v>351</v>
      </c>
      <c r="B39" s="32">
        <v>5913812.0099999998</v>
      </c>
      <c r="C39" s="32">
        <v>693968.31</v>
      </c>
      <c r="D39" s="32">
        <v>204588.89</v>
      </c>
      <c r="E39" s="32">
        <v>312771.46000000002</v>
      </c>
      <c r="F39" s="32">
        <v>149124.31</v>
      </c>
      <c r="G39" s="32">
        <v>47071.13</v>
      </c>
      <c r="H39" s="32">
        <v>628495.25</v>
      </c>
      <c r="I39" s="32">
        <v>-400378.73</v>
      </c>
      <c r="J39" s="32">
        <v>133689.76</v>
      </c>
      <c r="K39" s="33">
        <v>154610.74</v>
      </c>
      <c r="L39" s="34">
        <v>526512.19999999995</v>
      </c>
      <c r="M39" s="316">
        <v>18390.63</v>
      </c>
      <c r="N39" s="316">
        <v>0</v>
      </c>
      <c r="O39" s="684" t="s">
        <v>590</v>
      </c>
      <c r="P39" s="685" t="s">
        <v>590</v>
      </c>
      <c r="Q39" s="685">
        <v>0</v>
      </c>
      <c r="R39" s="685">
        <v>0</v>
      </c>
      <c r="S39" s="685">
        <v>0</v>
      </c>
      <c r="T39" s="685">
        <v>0</v>
      </c>
      <c r="U39" s="727"/>
      <c r="V39" s="351">
        <f t="shared" si="3"/>
        <v>0</v>
      </c>
      <c r="W39" s="66"/>
      <c r="X39" s="273"/>
      <c r="Y39" s="273"/>
    </row>
    <row r="40" spans="1:28" x14ac:dyDescent="0.2">
      <c r="A40" s="61" t="s">
        <v>207</v>
      </c>
      <c r="B40" s="32">
        <v>54594184.259999998</v>
      </c>
      <c r="C40" s="32">
        <v>67684278.790000007</v>
      </c>
      <c r="D40" s="32">
        <v>80237304.349999994</v>
      </c>
      <c r="E40" s="32">
        <v>61563121.649999999</v>
      </c>
      <c r="F40" s="32">
        <v>68627262.109999999</v>
      </c>
      <c r="G40" s="32">
        <v>78641325.680000007</v>
      </c>
      <c r="H40" s="32">
        <v>93808848.299999997</v>
      </c>
      <c r="I40" s="32">
        <v>114370323.11</v>
      </c>
      <c r="J40" s="32">
        <v>133401955.58</v>
      </c>
      <c r="K40" s="33">
        <v>146990030.69999999</v>
      </c>
      <c r="L40" s="34">
        <v>192363103.19999999</v>
      </c>
      <c r="M40" s="316">
        <v>265432304.88999999</v>
      </c>
      <c r="N40" s="344">
        <v>306273090</v>
      </c>
      <c r="O40" s="314">
        <v>466963290</v>
      </c>
      <c r="P40" s="314">
        <v>534511757.27999997</v>
      </c>
      <c r="Q40" s="314">
        <v>542595666.02999997</v>
      </c>
      <c r="R40" s="677">
        <v>612551144.23000002</v>
      </c>
      <c r="S40" s="677">
        <v>678285340.27999997</v>
      </c>
      <c r="T40" s="677">
        <v>59730152.390000001</v>
      </c>
      <c r="U40" s="727">
        <f t="shared" si="4"/>
        <v>-0.91193949088543902</v>
      </c>
      <c r="V40" s="351">
        <f t="shared" si="3"/>
        <v>4.473793118956286E-2</v>
      </c>
      <c r="W40" s="66"/>
      <c r="X40" s="273"/>
      <c r="Y40" s="273"/>
    </row>
    <row r="41" spans="1:28" x14ac:dyDescent="0.2">
      <c r="A41" s="53" t="s">
        <v>190</v>
      </c>
      <c r="B41" s="54">
        <v>179450597.69999999</v>
      </c>
      <c r="C41" s="54">
        <v>309530231.73000002</v>
      </c>
      <c r="D41" s="54">
        <v>355843151.33000004</v>
      </c>
      <c r="E41" s="54">
        <v>332281985.81999999</v>
      </c>
      <c r="F41" s="54">
        <v>339005564.38999999</v>
      </c>
      <c r="G41" s="54">
        <v>387569608.73000002</v>
      </c>
      <c r="H41" s="54">
        <v>453765816.75</v>
      </c>
      <c r="I41" s="54">
        <v>566157726.6500001</v>
      </c>
      <c r="J41" s="54">
        <v>647216258.00999999</v>
      </c>
      <c r="K41" s="55">
        <v>710812679.38000011</v>
      </c>
      <c r="L41" s="56">
        <v>793282288.56999993</v>
      </c>
      <c r="M41" s="56">
        <v>984741704.75</v>
      </c>
      <c r="N41" s="56">
        <f>SUM(N29:N40)</f>
        <v>1165187210</v>
      </c>
      <c r="O41" s="330">
        <v>1334166380</v>
      </c>
      <c r="P41" s="330">
        <v>1586468195.8900001</v>
      </c>
      <c r="Q41" s="330">
        <v>1468529343.8599999</v>
      </c>
      <c r="R41" s="420">
        <v>1787252771.3599999</v>
      </c>
      <c r="S41" s="420">
        <f>+SUM(S29:S40)</f>
        <v>2059749817.77</v>
      </c>
      <c r="T41" s="420">
        <f>+SUM(T29:T40)</f>
        <v>1335112080.55</v>
      </c>
      <c r="U41" s="666">
        <f t="shared" si="4"/>
        <v>-0.35180861819642406</v>
      </c>
      <c r="V41" s="666">
        <f t="shared" si="3"/>
        <v>1</v>
      </c>
      <c r="W41" s="66"/>
    </row>
    <row r="43" spans="1:28" x14ac:dyDescent="0.2">
      <c r="A43" s="35" t="s">
        <v>192</v>
      </c>
      <c r="B43" s="281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505"/>
      <c r="W43" s="505"/>
      <c r="X43" s="281"/>
      <c r="Y43" s="281"/>
      <c r="Z43" s="281"/>
      <c r="AA43" s="281"/>
      <c r="AB43" s="281"/>
    </row>
    <row r="44" spans="1:28" x14ac:dyDescent="0.2">
      <c r="A44" s="281"/>
      <c r="B44" s="281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1"/>
      <c r="N44" s="281"/>
      <c r="O44" s="281"/>
      <c r="P44" s="281"/>
      <c r="Q44" s="281"/>
      <c r="R44" s="281"/>
      <c r="S44" s="281"/>
      <c r="T44" s="281"/>
      <c r="U44" s="281"/>
      <c r="V44" s="505"/>
      <c r="W44" s="505"/>
      <c r="X44" s="281"/>
      <c r="Y44" s="281"/>
      <c r="Z44" s="281"/>
      <c r="AA44" s="281"/>
      <c r="AB44" s="281"/>
    </row>
    <row r="45" spans="1:28" x14ac:dyDescent="0.2">
      <c r="A45" s="281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306"/>
      <c r="O45" s="306"/>
      <c r="P45" s="306"/>
      <c r="Q45" s="306"/>
      <c r="R45" s="306"/>
      <c r="S45" s="306"/>
      <c r="T45" s="306"/>
      <c r="U45" s="306"/>
      <c r="V45" s="505"/>
      <c r="W45" s="505"/>
      <c r="X45" s="281"/>
      <c r="Y45" s="281"/>
      <c r="Z45" s="281"/>
      <c r="AA45" s="281"/>
      <c r="AB45" s="281"/>
    </row>
    <row r="46" spans="1:2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505"/>
      <c r="W46" s="505"/>
      <c r="X46" s="281"/>
      <c r="Y46" s="281"/>
      <c r="Z46" s="281"/>
      <c r="AA46" s="281"/>
      <c r="AB46" s="281"/>
    </row>
    <row r="47" spans="1:28" x14ac:dyDescent="0.2">
      <c r="A47" s="281"/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505"/>
      <c r="W47" s="505"/>
      <c r="X47" s="281"/>
      <c r="Y47" s="281"/>
      <c r="Z47" s="281"/>
      <c r="AA47" s="281"/>
      <c r="AB47" s="281"/>
    </row>
    <row r="48" spans="1:28" x14ac:dyDescent="0.2">
      <c r="A48" s="281"/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505"/>
      <c r="W48" s="505"/>
      <c r="X48" s="281"/>
      <c r="Y48" s="281"/>
      <c r="Z48" s="281"/>
      <c r="AA48" s="281"/>
      <c r="AB48" s="281"/>
    </row>
    <row r="51" spans="1:21" x14ac:dyDescent="0.2">
      <c r="U51" s="19">
        <v>484066.71</v>
      </c>
    </row>
    <row r="52" spans="1:21" x14ac:dyDescent="0.2">
      <c r="U52" s="19">
        <v>462550.77</v>
      </c>
    </row>
    <row r="53" spans="1:21" x14ac:dyDescent="0.2">
      <c r="U53" s="19">
        <v>46997.51</v>
      </c>
    </row>
    <row r="56" spans="1:21" x14ac:dyDescent="0.2">
      <c r="U56" s="19">
        <v>52414179.060000002</v>
      </c>
    </row>
    <row r="57" spans="1:21" x14ac:dyDescent="0.2">
      <c r="U57" s="19">
        <v>29236987.579999998</v>
      </c>
    </row>
    <row r="58" spans="1:21" x14ac:dyDescent="0.2">
      <c r="U58" s="19">
        <v>23233789.43</v>
      </c>
    </row>
    <row r="59" spans="1:21" x14ac:dyDescent="0.2">
      <c r="U59" s="19">
        <v>0.77910000000000001</v>
      </c>
    </row>
    <row r="60" spans="1:21" x14ac:dyDescent="0.2">
      <c r="U60" s="19">
        <v>0.65569999999999995</v>
      </c>
    </row>
    <row r="61" spans="1:21" x14ac:dyDescent="0.2">
      <c r="U61" s="19">
        <v>70286.42</v>
      </c>
    </row>
    <row r="62" spans="1:21" x14ac:dyDescent="0.2">
      <c r="U62" s="19">
        <v>156295.81</v>
      </c>
    </row>
    <row r="63" spans="1:21" x14ac:dyDescent="0.2">
      <c r="U63" s="19">
        <v>156295.81</v>
      </c>
    </row>
    <row r="64" spans="1:21" x14ac:dyDescent="0.2">
      <c r="A64" s="349"/>
      <c r="B64" s="349"/>
      <c r="C64" s="349"/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49"/>
      <c r="P64" s="349"/>
      <c r="Q64" s="349"/>
      <c r="R64" s="349"/>
      <c r="S64" s="349"/>
      <c r="T64" s="349"/>
    </row>
    <row r="65" spans="1:21" x14ac:dyDescent="0.2">
      <c r="A65" s="349"/>
      <c r="B65" s="281"/>
      <c r="C65" s="281"/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281"/>
      <c r="P65" s="281"/>
      <c r="Q65" s="281"/>
      <c r="R65" s="281"/>
      <c r="S65" s="281"/>
      <c r="T65" s="281"/>
      <c r="U65" s="281"/>
    </row>
    <row r="66" spans="1:21" x14ac:dyDescent="0.2">
      <c r="A66" s="117"/>
      <c r="B66" s="363">
        <v>37226</v>
      </c>
      <c r="C66" s="363">
        <v>37591</v>
      </c>
      <c r="D66" s="363">
        <v>37956</v>
      </c>
      <c r="E66" s="363">
        <v>38322</v>
      </c>
      <c r="F66" s="363">
        <v>38687</v>
      </c>
      <c r="G66" s="363">
        <v>39052</v>
      </c>
      <c r="H66" s="363">
        <v>39417</v>
      </c>
      <c r="I66" s="363">
        <v>39783</v>
      </c>
      <c r="J66" s="363">
        <v>40148</v>
      </c>
      <c r="K66" s="363">
        <v>40513</v>
      </c>
      <c r="L66" s="363">
        <v>40878</v>
      </c>
      <c r="M66" s="363">
        <v>41244</v>
      </c>
      <c r="N66" s="364">
        <v>41609</v>
      </c>
      <c r="O66" s="361"/>
      <c r="P66" s="361"/>
      <c r="Q66" s="361"/>
      <c r="R66" s="361"/>
      <c r="S66" s="361"/>
      <c r="T66" s="361"/>
      <c r="U66" s="281"/>
    </row>
    <row r="67" spans="1:21" x14ac:dyDescent="0.2">
      <c r="A67" s="117" t="s">
        <v>468</v>
      </c>
      <c r="B67" s="365">
        <v>111144861.66</v>
      </c>
      <c r="C67" s="365">
        <v>143240527.23000002</v>
      </c>
      <c r="D67" s="365">
        <v>196772446.22999999</v>
      </c>
      <c r="E67" s="365">
        <v>160644738.84999999</v>
      </c>
      <c r="F67" s="365">
        <v>152479812.21000001</v>
      </c>
      <c r="G67" s="365">
        <v>173164535.40000001</v>
      </c>
      <c r="H67" s="365">
        <v>254755914.38999999</v>
      </c>
      <c r="I67" s="365">
        <v>751169490.93999994</v>
      </c>
      <c r="J67" s="365">
        <v>968285003.53999984</v>
      </c>
      <c r="K67" s="365">
        <v>694810401.07000005</v>
      </c>
      <c r="L67" s="365">
        <v>696761831.33000004</v>
      </c>
      <c r="M67" s="365">
        <v>758181650</v>
      </c>
      <c r="N67" s="365"/>
      <c r="O67" s="362"/>
      <c r="P67" s="362"/>
      <c r="Q67" s="362"/>
      <c r="R67" s="362"/>
      <c r="S67" s="362"/>
      <c r="T67" s="362"/>
      <c r="U67" s="281"/>
    </row>
    <row r="68" spans="1:21" x14ac:dyDescent="0.2">
      <c r="A68" s="117" t="s">
        <v>469</v>
      </c>
      <c r="B68" s="365">
        <v>309530231.73000002</v>
      </c>
      <c r="C68" s="365">
        <v>355843151.33000004</v>
      </c>
      <c r="D68" s="365">
        <v>332281985.81999999</v>
      </c>
      <c r="E68" s="365">
        <v>339005564.38999999</v>
      </c>
      <c r="F68" s="365">
        <v>387569608.73000002</v>
      </c>
      <c r="G68" s="365">
        <v>453765816.75</v>
      </c>
      <c r="H68" s="365">
        <v>566157726.6500001</v>
      </c>
      <c r="I68" s="365">
        <v>647216258.00999999</v>
      </c>
      <c r="J68" s="365">
        <v>710812679.38000011</v>
      </c>
      <c r="K68" s="365">
        <v>793282288.56999993</v>
      </c>
      <c r="L68" s="365">
        <v>984741704.75</v>
      </c>
      <c r="M68" s="365">
        <v>1165187210</v>
      </c>
      <c r="N68" s="365" t="e">
        <f>#REF!</f>
        <v>#REF!</v>
      </c>
      <c r="O68" s="362"/>
      <c r="P68" s="362"/>
      <c r="Q68" s="362"/>
      <c r="R68" s="362"/>
      <c r="S68" s="362"/>
      <c r="T68" s="362"/>
      <c r="U68" s="281"/>
    </row>
    <row r="69" spans="1:21" x14ac:dyDescent="0.2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281"/>
      <c r="P69" s="281"/>
      <c r="Q69" s="281"/>
      <c r="R69" s="281"/>
      <c r="S69" s="281"/>
      <c r="T69" s="281"/>
      <c r="U69" s="281"/>
    </row>
    <row r="70" spans="1:21" x14ac:dyDescent="0.2">
      <c r="A70" s="349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117"/>
      <c r="O70" s="117"/>
      <c r="P70" s="281"/>
      <c r="Q70" s="281"/>
      <c r="R70" s="281"/>
      <c r="S70" s="281"/>
      <c r="T70" s="281"/>
      <c r="U70" s="281"/>
    </row>
    <row r="71" spans="1:21" x14ac:dyDescent="0.2">
      <c r="A71" s="349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49"/>
      <c r="P71" s="349"/>
      <c r="Q71" s="349"/>
      <c r="R71" s="349"/>
      <c r="S71" s="349"/>
      <c r="T71" s="349"/>
    </row>
    <row r="72" spans="1:21" x14ac:dyDescent="0.2">
      <c r="A72" s="349"/>
      <c r="B72" s="349"/>
      <c r="C72" s="349"/>
      <c r="D72" s="349"/>
      <c r="E72" s="349"/>
      <c r="F72" s="349"/>
      <c r="G72" s="349"/>
      <c r="H72" s="349"/>
      <c r="I72" s="349"/>
      <c r="J72" s="349"/>
      <c r="K72" s="349"/>
      <c r="L72" s="349"/>
      <c r="M72" s="349"/>
      <c r="N72" s="349"/>
      <c r="O72" s="349"/>
      <c r="P72" s="349"/>
      <c r="Q72" s="349"/>
      <c r="R72" s="349"/>
      <c r="S72" s="349"/>
      <c r="T72" s="349"/>
    </row>
    <row r="73" spans="1:21" x14ac:dyDescent="0.2">
      <c r="A73" s="349"/>
      <c r="B73" s="349"/>
      <c r="C73" s="349"/>
      <c r="D73" s="349"/>
      <c r="E73" s="349"/>
      <c r="F73" s="349"/>
      <c r="G73" s="349"/>
      <c r="H73" s="349"/>
      <c r="I73" s="349"/>
      <c r="J73" s="349"/>
      <c r="K73" s="349"/>
      <c r="L73" s="349"/>
      <c r="M73" s="349"/>
      <c r="N73" s="349"/>
      <c r="O73" s="349"/>
      <c r="P73" s="349"/>
      <c r="Q73" s="349"/>
      <c r="R73" s="349"/>
      <c r="S73" s="349"/>
      <c r="T73" s="349"/>
    </row>
    <row r="74" spans="1:21" x14ac:dyDescent="0.2">
      <c r="A74" s="349"/>
      <c r="B74" s="349"/>
      <c r="C74" s="349"/>
      <c r="D74" s="349"/>
      <c r="E74" s="349"/>
      <c r="F74" s="281"/>
      <c r="G74" s="349"/>
      <c r="H74" s="349"/>
      <c r="I74" s="349"/>
      <c r="J74" s="349"/>
      <c r="K74" s="349"/>
      <c r="L74" s="349"/>
      <c r="M74" s="349"/>
      <c r="N74" s="349"/>
      <c r="O74" s="349"/>
      <c r="P74" s="349"/>
      <c r="Q74" s="349"/>
      <c r="R74" s="349"/>
      <c r="S74" s="349"/>
      <c r="T74" s="349"/>
    </row>
    <row r="76" spans="1:21" ht="18" x14ac:dyDescent="0.25">
      <c r="C76" s="36"/>
      <c r="D76" s="37"/>
    </row>
    <row r="77" spans="1:21" ht="18" x14ac:dyDescent="0.25">
      <c r="C77" s="38"/>
      <c r="D77" s="39"/>
    </row>
    <row r="78" spans="1:21" ht="18" x14ac:dyDescent="0.25">
      <c r="C78" s="40"/>
      <c r="D78" s="41"/>
    </row>
    <row r="79" spans="1:21" x14ac:dyDescent="0.2">
      <c r="C79" s="42"/>
      <c r="D79" s="42"/>
    </row>
    <row r="80" spans="1:21" x14ac:dyDescent="0.2">
      <c r="C80" s="42"/>
      <c r="D80" s="42"/>
    </row>
    <row r="81" spans="3:6" ht="18" x14ac:dyDescent="0.25">
      <c r="C81" s="36"/>
      <c r="D81" s="37"/>
    </row>
    <row r="82" spans="3:6" ht="18" x14ac:dyDescent="0.25">
      <c r="C82" s="38"/>
      <c r="D82" s="39"/>
    </row>
    <row r="83" spans="3:6" ht="18" x14ac:dyDescent="0.25">
      <c r="C83" s="40"/>
      <c r="D83" s="41"/>
      <c r="F83" s="43"/>
    </row>
    <row r="84" spans="3:6" x14ac:dyDescent="0.2">
      <c r="F84" s="43"/>
    </row>
    <row r="85" spans="3:6" x14ac:dyDescent="0.2">
      <c r="F85" s="43"/>
    </row>
    <row r="86" spans="3:6" x14ac:dyDescent="0.2">
      <c r="F86" s="42"/>
    </row>
    <row r="87" spans="3:6" x14ac:dyDescent="0.2">
      <c r="F87" s="43"/>
    </row>
    <row r="88" spans="3:6" x14ac:dyDescent="0.2">
      <c r="F88" s="42"/>
    </row>
    <row r="89" spans="3:6" x14ac:dyDescent="0.2">
      <c r="F89" s="42"/>
    </row>
    <row r="90" spans="3:6" x14ac:dyDescent="0.2">
      <c r="F90" s="44"/>
    </row>
    <row r="91" spans="3:6" x14ac:dyDescent="0.2">
      <c r="F91" s="43"/>
    </row>
    <row r="92" spans="3:6" x14ac:dyDescent="0.2">
      <c r="D92" s="35" t="s">
        <v>317</v>
      </c>
      <c r="F92" s="42"/>
    </row>
    <row r="98" spans="5:9" x14ac:dyDescent="0.2">
      <c r="E98" s="42"/>
      <c r="F98" s="42"/>
      <c r="G98" s="42"/>
      <c r="H98" s="45"/>
      <c r="I98" s="42"/>
    </row>
    <row r="99" spans="5:9" x14ac:dyDescent="0.2">
      <c r="E99" s="42"/>
      <c r="F99" s="42"/>
      <c r="G99" s="42"/>
      <c r="H99" s="45"/>
      <c r="I99" s="42"/>
    </row>
    <row r="100" spans="5:9" x14ac:dyDescent="0.2">
      <c r="E100" s="42"/>
      <c r="F100" s="42"/>
      <c r="G100" s="42"/>
      <c r="H100" s="45"/>
      <c r="I100" s="42"/>
    </row>
    <row r="101" spans="5:9" x14ac:dyDescent="0.2">
      <c r="E101" s="42"/>
      <c r="F101" s="42"/>
      <c r="G101" s="42"/>
      <c r="H101" s="45"/>
      <c r="I101" s="42"/>
    </row>
    <row r="102" spans="5:9" x14ac:dyDescent="0.2">
      <c r="E102" s="42"/>
      <c r="F102" s="42"/>
      <c r="G102" s="42"/>
      <c r="H102" s="45"/>
      <c r="I102" s="42"/>
    </row>
    <row r="103" spans="5:9" x14ac:dyDescent="0.2">
      <c r="E103" s="42"/>
      <c r="F103" s="42"/>
      <c r="G103" s="42"/>
      <c r="H103" s="45"/>
      <c r="I103" s="42"/>
    </row>
    <row r="104" spans="5:9" x14ac:dyDescent="0.2">
      <c r="E104" s="42"/>
      <c r="F104" s="42"/>
      <c r="G104" s="42"/>
      <c r="H104" s="45"/>
      <c r="I104" s="42"/>
    </row>
    <row r="105" spans="5:9" x14ac:dyDescent="0.2">
      <c r="E105" s="44"/>
      <c r="F105" s="42"/>
      <c r="G105" s="42"/>
      <c r="H105" s="45"/>
      <c r="I105" s="42"/>
    </row>
    <row r="106" spans="5:9" x14ac:dyDescent="0.2">
      <c r="E106" s="42"/>
      <c r="F106" s="42"/>
      <c r="G106" s="42"/>
      <c r="H106" s="45"/>
      <c r="I106" s="42"/>
    </row>
    <row r="107" spans="5:9" x14ac:dyDescent="0.2">
      <c r="E107" s="42"/>
      <c r="F107" s="42"/>
      <c r="G107" s="42"/>
      <c r="H107" s="42"/>
      <c r="I107" s="42"/>
    </row>
    <row r="108" spans="5:9" x14ac:dyDescent="0.2">
      <c r="E108" s="42"/>
      <c r="F108" s="42"/>
      <c r="G108" s="42"/>
      <c r="H108" s="42"/>
      <c r="I108" s="42"/>
    </row>
    <row r="109" spans="5:9" x14ac:dyDescent="0.2">
      <c r="E109" s="42"/>
      <c r="F109" s="42"/>
      <c r="G109" s="42"/>
      <c r="H109" s="42"/>
      <c r="I109" s="42"/>
    </row>
    <row r="110" spans="5:9" x14ac:dyDescent="0.2">
      <c r="E110" s="42"/>
      <c r="F110" s="42"/>
      <c r="G110" s="42"/>
      <c r="H110" s="42"/>
      <c r="I110" s="42"/>
    </row>
  </sheetData>
  <pageMargins left="0.7" right="0.7" top="0.75" bottom="0.75" header="0.3" footer="0.3"/>
  <pageSetup orientation="portrait" r:id="rId1"/>
  <ignoredErrors>
    <ignoredError sqref="N41 N23 P23:Q23 R23:S23" formulaRange="1"/>
    <ignoredError sqref="N68" evalError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D5F5-BC8C-4F30-AB52-FE8E51B1D8B9}">
  <sheetPr>
    <tabColor rgb="FF0070C0"/>
  </sheetPr>
  <dimension ref="A1:Y215"/>
  <sheetViews>
    <sheetView topLeftCell="A7" zoomScale="85" zoomScaleNormal="85" workbookViewId="0">
      <pane xSplit="2" ySplit="9" topLeftCell="T16" activePane="bottomRight" state="frozen"/>
      <selection activeCell="U14" sqref="U14"/>
      <selection pane="topRight" activeCell="U14" sqref="U14"/>
      <selection pane="bottomLeft" activeCell="U14" sqref="U14"/>
      <selection pane="bottomRight" activeCell="X25" sqref="X25"/>
    </sheetView>
  </sheetViews>
  <sheetFormatPr baseColWidth="10" defaultColWidth="11.42578125" defaultRowHeight="12.75" x14ac:dyDescent="0.2"/>
  <cols>
    <col min="1" max="1" width="20.5703125" style="554" customWidth="1"/>
    <col min="2" max="2" width="59.7109375" style="554" customWidth="1"/>
    <col min="3" max="8" width="14.85546875" style="554" customWidth="1"/>
    <col min="9" max="11" width="14.85546875" style="554" bestFit="1" customWidth="1"/>
    <col min="12" max="13" width="14.85546875" style="604" bestFit="1" customWidth="1"/>
    <col min="14" max="14" width="15" style="604" customWidth="1"/>
    <col min="15" max="15" width="16.5703125" style="604" bestFit="1" customWidth="1"/>
    <col min="16" max="17" width="16.5703125" style="604" customWidth="1"/>
    <col min="18" max="18" width="18.28515625" style="604" customWidth="1"/>
    <col min="19" max="19" width="18.42578125" style="604" customWidth="1"/>
    <col min="20" max="21" width="18.28515625" style="604" customWidth="1"/>
    <col min="22" max="22" width="21" style="604" bestFit="1" customWidth="1"/>
    <col min="23" max="23" width="18.140625" style="604" bestFit="1" customWidth="1"/>
    <col min="24" max="25" width="11.42578125" style="604"/>
    <col min="26" max="16384" width="11.42578125" style="554"/>
  </cols>
  <sheetData>
    <row r="1" spans="1:25" x14ac:dyDescent="0.2">
      <c r="L1" s="554"/>
      <c r="M1" s="554"/>
      <c r="N1" s="554"/>
      <c r="O1" s="554"/>
      <c r="P1" s="554"/>
      <c r="Q1" s="554"/>
      <c r="R1" s="554"/>
      <c r="S1" s="554"/>
      <c r="T1" s="554"/>
      <c r="U1" s="554"/>
      <c r="V1" s="554"/>
      <c r="W1" s="554"/>
      <c r="X1" s="554"/>
      <c r="Y1" s="554"/>
    </row>
    <row r="2" spans="1:25" x14ac:dyDescent="0.2">
      <c r="L2" s="554"/>
      <c r="M2" s="554"/>
      <c r="N2" s="554"/>
      <c r="O2" s="554"/>
      <c r="P2" s="554"/>
      <c r="Q2" s="554"/>
      <c r="R2" s="554"/>
      <c r="S2" s="554"/>
      <c r="T2" s="554"/>
      <c r="U2" s="554"/>
      <c r="V2" s="554"/>
      <c r="W2" s="554"/>
      <c r="X2" s="554"/>
      <c r="Y2" s="554"/>
    </row>
    <row r="3" spans="1:25" x14ac:dyDescent="0.2">
      <c r="L3" s="554"/>
      <c r="M3" s="554"/>
      <c r="N3" s="554"/>
      <c r="O3" s="554"/>
      <c r="P3" s="554"/>
      <c r="Q3" s="554"/>
      <c r="R3" s="554"/>
      <c r="S3" s="554"/>
      <c r="T3" s="554"/>
      <c r="U3" s="554"/>
      <c r="V3" s="554"/>
      <c r="W3" s="554"/>
      <c r="X3" s="554"/>
      <c r="Y3" s="554"/>
    </row>
    <row r="4" spans="1:25" x14ac:dyDescent="0.2">
      <c r="L4" s="554"/>
      <c r="M4" s="554"/>
      <c r="N4" s="554"/>
      <c r="O4" s="554"/>
      <c r="P4" s="554"/>
      <c r="Q4" s="554"/>
      <c r="R4" s="554"/>
      <c r="S4" s="554"/>
      <c r="T4" s="554"/>
      <c r="U4" s="554"/>
      <c r="V4" s="554"/>
      <c r="W4" s="554"/>
      <c r="X4" s="554"/>
      <c r="Y4" s="554"/>
    </row>
    <row r="5" spans="1:25" x14ac:dyDescent="0.2">
      <c r="L5" s="554"/>
      <c r="M5" s="554"/>
      <c r="N5" s="554"/>
      <c r="O5" s="554"/>
      <c r="P5" s="554"/>
      <c r="Q5" s="554"/>
      <c r="R5" s="554"/>
      <c r="S5" s="554"/>
      <c r="T5" s="554"/>
      <c r="U5" s="554"/>
      <c r="V5" s="554"/>
      <c r="W5" s="554"/>
      <c r="X5" s="554"/>
      <c r="Y5" s="554"/>
    </row>
    <row r="6" spans="1:25" x14ac:dyDescent="0.2">
      <c r="L6" s="554"/>
      <c r="M6" s="554"/>
      <c r="N6" s="554"/>
      <c r="O6" s="554"/>
      <c r="P6" s="554"/>
      <c r="Q6" s="554"/>
      <c r="R6" s="554"/>
      <c r="S6" s="554"/>
      <c r="T6" s="554"/>
      <c r="U6" s="554"/>
      <c r="V6" s="554"/>
      <c r="W6" s="554"/>
      <c r="X6" s="554"/>
      <c r="Y6" s="554"/>
    </row>
    <row r="7" spans="1:25" x14ac:dyDescent="0.2">
      <c r="L7" s="554"/>
      <c r="M7" s="554"/>
      <c r="N7" s="554"/>
      <c r="O7" s="554"/>
      <c r="P7" s="554"/>
      <c r="Q7" s="554"/>
      <c r="R7" s="554"/>
      <c r="S7" s="554"/>
      <c r="T7" s="554"/>
      <c r="U7" s="554"/>
      <c r="V7" s="554"/>
      <c r="W7" s="554"/>
      <c r="X7" s="554"/>
      <c r="Y7" s="554"/>
    </row>
    <row r="8" spans="1:25" x14ac:dyDescent="0.2">
      <c r="L8" s="554"/>
      <c r="M8" s="554"/>
      <c r="N8" s="554"/>
      <c r="O8" s="554"/>
      <c r="P8" s="554"/>
      <c r="Q8" s="554"/>
      <c r="R8" s="554"/>
      <c r="S8" s="554"/>
      <c r="T8" s="554"/>
      <c r="U8" s="554"/>
      <c r="V8" s="554"/>
      <c r="W8" s="554"/>
      <c r="X8" s="554"/>
      <c r="Y8" s="554"/>
    </row>
    <row r="9" spans="1:25" x14ac:dyDescent="0.2">
      <c r="L9" s="554"/>
      <c r="M9" s="554"/>
      <c r="N9" s="554"/>
      <c r="O9" s="554"/>
      <c r="P9" s="554"/>
      <c r="Q9" s="554"/>
      <c r="R9" s="554"/>
      <c r="S9" s="554"/>
      <c r="T9" s="554"/>
      <c r="U9" s="554"/>
      <c r="V9" s="554"/>
      <c r="W9" s="554"/>
      <c r="X9" s="554"/>
      <c r="Y9" s="554"/>
    </row>
    <row r="10" spans="1:25" x14ac:dyDescent="0.2"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</row>
    <row r="11" spans="1:25" ht="27.75" x14ac:dyDescent="0.4">
      <c r="G11" s="555" t="s">
        <v>395</v>
      </c>
      <c r="L11" s="554"/>
      <c r="M11" s="554"/>
      <c r="N11" s="554"/>
      <c r="O11" s="554"/>
      <c r="P11" s="554"/>
      <c r="Q11" s="554"/>
      <c r="R11" s="554"/>
      <c r="S11" s="693"/>
      <c r="T11" s="693"/>
      <c r="U11" s="554"/>
      <c r="V11" s="554"/>
      <c r="W11" s="554"/>
      <c r="X11" s="554"/>
      <c r="Y11" s="554"/>
    </row>
    <row r="12" spans="1:25" ht="18" customHeight="1" x14ac:dyDescent="0.2">
      <c r="L12" s="554"/>
      <c r="M12" s="554"/>
      <c r="N12" s="554"/>
      <c r="O12" s="554"/>
      <c r="P12" s="554"/>
      <c r="Q12" s="554"/>
      <c r="R12" s="554"/>
      <c r="S12" s="693"/>
      <c r="T12" s="693"/>
      <c r="U12" s="554"/>
      <c r="V12" s="554"/>
      <c r="W12" s="554"/>
      <c r="X12" s="554"/>
      <c r="Y12" s="554"/>
    </row>
    <row r="13" spans="1:25" ht="18" customHeight="1" x14ac:dyDescent="0.2">
      <c r="L13" s="554"/>
      <c r="M13" s="554"/>
      <c r="N13" s="554"/>
      <c r="O13" s="554"/>
      <c r="P13" s="554"/>
      <c r="Q13" s="554"/>
      <c r="R13" s="554"/>
      <c r="S13" s="554"/>
      <c r="T13" s="579"/>
      <c r="U13" s="749"/>
      <c r="V13" s="554"/>
      <c r="W13" s="554"/>
      <c r="X13" s="554"/>
      <c r="Y13" s="554"/>
    </row>
    <row r="14" spans="1:25" x14ac:dyDescent="0.2">
      <c r="A14" s="772" t="s">
        <v>191</v>
      </c>
      <c r="B14" s="772" t="s">
        <v>239</v>
      </c>
      <c r="C14" s="556">
        <v>2000</v>
      </c>
      <c r="D14" s="557">
        <v>2001</v>
      </c>
      <c r="E14" s="557">
        <v>2002</v>
      </c>
      <c r="F14" s="557">
        <v>2003</v>
      </c>
      <c r="G14" s="557">
        <v>2004</v>
      </c>
      <c r="H14" s="557">
        <v>2005</v>
      </c>
      <c r="I14" s="557">
        <v>2006</v>
      </c>
      <c r="J14" s="557">
        <v>2007</v>
      </c>
      <c r="K14" s="557">
        <v>2008</v>
      </c>
      <c r="L14" s="557">
        <v>2009</v>
      </c>
      <c r="M14" s="557">
        <v>2010</v>
      </c>
      <c r="N14" s="557">
        <v>2011</v>
      </c>
      <c r="O14" s="557">
        <v>2012</v>
      </c>
      <c r="P14" s="557">
        <v>2013</v>
      </c>
      <c r="Q14" s="557">
        <v>2014</v>
      </c>
      <c r="R14" s="557">
        <v>2015</v>
      </c>
      <c r="S14" s="692">
        <v>2016</v>
      </c>
      <c r="T14" s="719">
        <v>2017</v>
      </c>
      <c r="U14" s="719">
        <v>2018</v>
      </c>
      <c r="V14" s="554"/>
      <c r="W14" s="554"/>
      <c r="X14" s="554"/>
      <c r="Y14" s="554"/>
    </row>
    <row r="15" spans="1:25" x14ac:dyDescent="0.2">
      <c r="A15" s="773"/>
      <c r="B15" s="773"/>
      <c r="C15" s="556" t="s">
        <v>240</v>
      </c>
      <c r="D15" s="557" t="s">
        <v>240</v>
      </c>
      <c r="E15" s="557" t="s">
        <v>240</v>
      </c>
      <c r="F15" s="557" t="s">
        <v>240</v>
      </c>
      <c r="G15" s="557" t="s">
        <v>240</v>
      </c>
      <c r="H15" s="557" t="s">
        <v>240</v>
      </c>
      <c r="I15" s="557" t="s">
        <v>240</v>
      </c>
      <c r="J15" s="557" t="s">
        <v>240</v>
      </c>
      <c r="K15" s="557" t="s">
        <v>240</v>
      </c>
      <c r="L15" s="557" t="s">
        <v>240</v>
      </c>
      <c r="M15" s="558" t="s">
        <v>240</v>
      </c>
      <c r="N15" s="558" t="s">
        <v>240</v>
      </c>
      <c r="O15" s="558" t="s">
        <v>240</v>
      </c>
      <c r="P15" s="558" t="s">
        <v>240</v>
      </c>
      <c r="Q15" s="558" t="s">
        <v>240</v>
      </c>
      <c r="R15" s="557" t="s">
        <v>613</v>
      </c>
      <c r="S15" s="679" t="s">
        <v>240</v>
      </c>
      <c r="T15" s="719" t="s">
        <v>240</v>
      </c>
      <c r="U15" s="719" t="s">
        <v>666</v>
      </c>
      <c r="V15" s="694" t="str">
        <f>_xlfn.CONCAT("Var"," ",T15,T14,"-",U15,," ",U14)</f>
        <v>Var Dic2017-Oct 2018</v>
      </c>
      <c r="W15" s="554"/>
      <c r="X15" s="554"/>
      <c r="Y15" s="554"/>
    </row>
    <row r="16" spans="1:25" x14ac:dyDescent="0.2">
      <c r="A16" s="559" t="s">
        <v>175</v>
      </c>
      <c r="B16" s="559" t="s">
        <v>587</v>
      </c>
      <c r="C16" s="560">
        <v>0</v>
      </c>
      <c r="D16" s="561">
        <v>56498104.380000003</v>
      </c>
      <c r="E16" s="561">
        <v>66644935.890000001</v>
      </c>
      <c r="F16" s="561">
        <v>54813936.439999998</v>
      </c>
      <c r="G16" s="561">
        <v>51431494.090000004</v>
      </c>
      <c r="H16" s="561">
        <v>68202515.079999998</v>
      </c>
      <c r="I16" s="561">
        <v>115674425.31</v>
      </c>
      <c r="J16" s="561">
        <v>128251756.58</v>
      </c>
      <c r="K16" s="561">
        <v>140465554.68000001</v>
      </c>
      <c r="L16" s="561">
        <v>177611978.21000001</v>
      </c>
      <c r="M16" s="561">
        <v>273436845.92000002</v>
      </c>
      <c r="N16" s="561">
        <v>223473014.43000001</v>
      </c>
      <c r="O16" s="561">
        <v>324551621.20999998</v>
      </c>
      <c r="P16" s="561">
        <v>324621489.13</v>
      </c>
      <c r="Q16" s="561">
        <v>337811441.74000001</v>
      </c>
      <c r="R16" s="561">
        <v>676602884.29999995</v>
      </c>
      <c r="S16" s="561">
        <v>862014568.59000003</v>
      </c>
      <c r="T16" s="560">
        <v>919980978.75</v>
      </c>
      <c r="U16" s="560">
        <v>800313808.73000002</v>
      </c>
      <c r="V16" s="658">
        <f>IF(U16&lt;T16,(ABS(U16-T16)/ABS(T16)*-1),(ABS(U16-T16)/ABS(T16)))</f>
        <v>-0.13007570024175349</v>
      </c>
      <c r="W16" s="554"/>
      <c r="X16" s="554"/>
      <c r="Y16" s="554"/>
    </row>
    <row r="17" spans="1:25" x14ac:dyDescent="0.2">
      <c r="A17" s="562"/>
      <c r="B17" s="559" t="s">
        <v>588</v>
      </c>
      <c r="C17" s="560">
        <v>0</v>
      </c>
      <c r="D17" s="560">
        <v>80228561.959999993</v>
      </c>
      <c r="E17" s="560">
        <v>84889848.590000004</v>
      </c>
      <c r="F17" s="560">
        <v>78598991.200000003</v>
      </c>
      <c r="G17" s="560">
        <v>80049998.719999999</v>
      </c>
      <c r="H17" s="560">
        <v>98127296.909999996</v>
      </c>
      <c r="I17" s="560">
        <v>120144438.8</v>
      </c>
      <c r="J17" s="560">
        <v>155897266.22</v>
      </c>
      <c r="K17" s="560">
        <v>178916525.19</v>
      </c>
      <c r="L17" s="560">
        <v>188185757.66999999</v>
      </c>
      <c r="M17" s="560">
        <v>218261158.44999999</v>
      </c>
      <c r="N17" s="560">
        <v>308055612.70999998</v>
      </c>
      <c r="O17" s="560">
        <v>297277439.75999999</v>
      </c>
      <c r="P17" s="560">
        <v>348453432.05000001</v>
      </c>
      <c r="Q17" s="560">
        <v>646621727.42999995</v>
      </c>
      <c r="R17" s="560">
        <v>721778888.66999996</v>
      </c>
      <c r="S17" s="560">
        <v>892270137.87</v>
      </c>
      <c r="T17" s="560">
        <v>959616110.96000004</v>
      </c>
      <c r="U17" s="560">
        <v>829218869.26999998</v>
      </c>
      <c r="V17" s="658">
        <f>IF(U17&lt;T17,(ABS(U17-T17)/ABS(T17)*-1),(ABS(U17-T17)/ABS(T17)))</f>
        <v>-0.13588479830705494</v>
      </c>
      <c r="W17" s="554"/>
      <c r="X17" s="554"/>
      <c r="Y17" s="554"/>
    </row>
    <row r="18" spans="1:25" x14ac:dyDescent="0.2">
      <c r="A18" s="562"/>
      <c r="B18" s="559" t="s">
        <v>589</v>
      </c>
      <c r="C18" s="560">
        <v>0</v>
      </c>
      <c r="D18" s="560">
        <v>80228561.959999993</v>
      </c>
      <c r="E18" s="560">
        <v>84889848.590000004</v>
      </c>
      <c r="F18" s="560">
        <v>78598991.200000003</v>
      </c>
      <c r="G18" s="560">
        <v>80049998.719999999</v>
      </c>
      <c r="H18" s="560">
        <v>98127296.909999996</v>
      </c>
      <c r="I18" s="560">
        <v>118726024.41</v>
      </c>
      <c r="J18" s="560">
        <v>154878270.75999999</v>
      </c>
      <c r="K18" s="560">
        <v>176102748.52000001</v>
      </c>
      <c r="L18" s="560">
        <v>184199970.28999999</v>
      </c>
      <c r="M18" s="563">
        <v>214723404.66</v>
      </c>
      <c r="N18" s="563">
        <v>305856174.16000003</v>
      </c>
      <c r="O18" s="563">
        <v>290194217.77999997</v>
      </c>
      <c r="P18" s="563">
        <v>341815148.92000002</v>
      </c>
      <c r="Q18" s="563">
        <v>641956055.95000005</v>
      </c>
      <c r="R18" s="563">
        <v>712288495.84000003</v>
      </c>
      <c r="S18" s="563">
        <v>874088939.23000002</v>
      </c>
      <c r="T18" s="563">
        <v>938082090.64999998</v>
      </c>
      <c r="U18" s="563">
        <v>800313695.12</v>
      </c>
      <c r="V18" s="658">
        <f>IF(U18&lt;T18,(ABS(U18-T18)/ABS(T18)*-1),(ABS(U18-T18)/ABS(T18)))</f>
        <v>-0.14686176924509861</v>
      </c>
      <c r="W18" s="554"/>
      <c r="X18" s="554"/>
      <c r="Y18" s="554"/>
    </row>
    <row r="19" spans="1:25" x14ac:dyDescent="0.2">
      <c r="A19" s="559"/>
      <c r="B19" s="564" t="s">
        <v>376</v>
      </c>
      <c r="C19" s="560">
        <v>0</v>
      </c>
      <c r="D19" s="62">
        <v>1.0586</v>
      </c>
      <c r="E19" s="62">
        <v>0.85529999999999995</v>
      </c>
      <c r="F19" s="62">
        <v>0.73070000000000002</v>
      </c>
      <c r="G19" s="62">
        <v>0.74560000000000004</v>
      </c>
      <c r="H19" s="62">
        <v>0.79320000000000002</v>
      </c>
      <c r="I19" s="62">
        <v>0.83799999999999997</v>
      </c>
      <c r="J19" s="62">
        <v>0.84650000000000003</v>
      </c>
      <c r="K19" s="62">
        <v>0.88280000000000003</v>
      </c>
      <c r="L19" s="62">
        <v>0.83879999999999999</v>
      </c>
      <c r="M19" s="62">
        <v>0.87370000000000003</v>
      </c>
      <c r="N19" s="62">
        <v>1.0702</v>
      </c>
      <c r="O19" s="62">
        <v>0.87909999999999999</v>
      </c>
      <c r="P19" s="62">
        <v>0.85309999999999997</v>
      </c>
      <c r="Q19" s="62">
        <v>0.8155</v>
      </c>
      <c r="R19" s="62">
        <v>0.82240000000000002</v>
      </c>
      <c r="S19" s="62">
        <v>0.90110000000000001</v>
      </c>
      <c r="T19" s="62">
        <v>0.92759999999999998</v>
      </c>
      <c r="U19" s="62">
        <v>0.85489999999999999</v>
      </c>
      <c r="V19" s="658"/>
      <c r="W19" s="554"/>
      <c r="X19" s="618"/>
      <c r="Y19" s="554"/>
    </row>
    <row r="20" spans="1:25" x14ac:dyDescent="0.2">
      <c r="A20" s="559"/>
      <c r="B20" s="564" t="s">
        <v>377</v>
      </c>
      <c r="C20" s="560">
        <v>0</v>
      </c>
      <c r="D20" s="62">
        <v>1.0784</v>
      </c>
      <c r="E20" s="62">
        <v>0.87060000000000004</v>
      </c>
      <c r="F20" s="62">
        <v>0.74890000000000001</v>
      </c>
      <c r="G20" s="62">
        <v>0.75870000000000004</v>
      </c>
      <c r="H20" s="62">
        <v>0.80379999999999996</v>
      </c>
      <c r="I20" s="62">
        <v>0.83809999999999996</v>
      </c>
      <c r="J20" s="62">
        <v>0.85550000000000004</v>
      </c>
      <c r="K20" s="62">
        <v>0.89910000000000001</v>
      </c>
      <c r="L20" s="62">
        <v>0.84589999999999999</v>
      </c>
      <c r="M20" s="62">
        <v>0.88390000000000002</v>
      </c>
      <c r="N20" s="62">
        <v>1.0903</v>
      </c>
      <c r="O20" s="62">
        <v>0.87929999999999997</v>
      </c>
      <c r="P20" s="62">
        <v>0.85529999999999995</v>
      </c>
      <c r="Q20" s="62">
        <v>0.82350000000000001</v>
      </c>
      <c r="R20" s="62">
        <v>0.8286</v>
      </c>
      <c r="S20" s="62">
        <v>0.9002</v>
      </c>
      <c r="T20" s="62">
        <v>0.92169999999999996</v>
      </c>
      <c r="U20" s="62">
        <v>0.84199999999999997</v>
      </c>
      <c r="V20" s="658"/>
      <c r="W20" s="554"/>
      <c r="X20" s="554"/>
      <c r="Y20" s="554"/>
    </row>
    <row r="21" spans="1:25" x14ac:dyDescent="0.2">
      <c r="A21" s="565" t="s">
        <v>428</v>
      </c>
      <c r="B21" s="565" t="s">
        <v>587</v>
      </c>
      <c r="C21" s="561">
        <v>24193672.91</v>
      </c>
      <c r="D21" s="561">
        <v>19646232.879999999</v>
      </c>
      <c r="E21" s="561">
        <v>11713354.539999999</v>
      </c>
      <c r="F21" s="561">
        <v>4409177.22</v>
      </c>
      <c r="G21" s="561">
        <v>2381452.08</v>
      </c>
      <c r="H21" s="561">
        <v>3026372.21</v>
      </c>
      <c r="I21" s="561">
        <v>2230036.54</v>
      </c>
      <c r="J21" s="561">
        <v>550728.38</v>
      </c>
      <c r="K21" s="561">
        <v>1774305.41</v>
      </c>
      <c r="L21" s="561">
        <v>1753592.21</v>
      </c>
      <c r="M21" s="561">
        <v>496380.96</v>
      </c>
      <c r="N21" s="561">
        <v>111854.02</v>
      </c>
      <c r="O21" s="561">
        <v>1644708.55</v>
      </c>
      <c r="P21" s="561">
        <v>1066661.3</v>
      </c>
      <c r="Q21" s="561">
        <v>2183022.38</v>
      </c>
      <c r="R21" s="561">
        <v>1646152.34</v>
      </c>
      <c r="S21" s="561">
        <v>1312767.83</v>
      </c>
      <c r="T21" s="561">
        <v>1010943.85</v>
      </c>
      <c r="U21" s="561">
        <v>1362768.18</v>
      </c>
      <c r="V21" s="695">
        <f>IF(U21&lt;T21,(ABS(U21-T21)/ABS(T21)*-1),(ABS(U21-T21)/ABS(T21)))</f>
        <v>0.34801569839907526</v>
      </c>
      <c r="W21" s="554"/>
      <c r="X21" s="554"/>
      <c r="Y21" s="554"/>
    </row>
    <row r="22" spans="1:25" x14ac:dyDescent="0.2">
      <c r="A22" s="562"/>
      <c r="B22" s="559" t="s">
        <v>588</v>
      </c>
      <c r="C22" s="560">
        <v>25109167.59</v>
      </c>
      <c r="D22" s="560">
        <v>17102168.670000002</v>
      </c>
      <c r="E22" s="560">
        <v>11594407.83</v>
      </c>
      <c r="F22" s="560">
        <v>-2301210.4300000002</v>
      </c>
      <c r="G22" s="560">
        <v>-6699191.8399999999</v>
      </c>
      <c r="H22" s="560">
        <v>1848982.23</v>
      </c>
      <c r="I22" s="560">
        <v>8469915.6099999994</v>
      </c>
      <c r="J22" s="560">
        <v>846606.4</v>
      </c>
      <c r="K22" s="560">
        <v>-2838004.11</v>
      </c>
      <c r="L22" s="560">
        <v>651761.99</v>
      </c>
      <c r="M22" s="560">
        <v>423925.03</v>
      </c>
      <c r="N22" s="560">
        <v>274983.53999999998</v>
      </c>
      <c r="O22" s="560">
        <v>-245523.34</v>
      </c>
      <c r="P22" s="560">
        <v>1604188.59</v>
      </c>
      <c r="Q22" s="560">
        <v>-77483.460000000006</v>
      </c>
      <c r="R22" s="560">
        <v>3752779.12</v>
      </c>
      <c r="S22" s="560">
        <v>594728.21</v>
      </c>
      <c r="T22" s="560">
        <v>1695193.69</v>
      </c>
      <c r="U22" s="560">
        <v>4185569.51</v>
      </c>
      <c r="V22" s="658">
        <f>IF(U22&lt;T22,(ABS(U22-T22)/ABS(T22)*-1),(ABS(U22-T22)/ABS(T22)))</f>
        <v>1.4690803975326265</v>
      </c>
      <c r="W22" s="554"/>
      <c r="X22" s="554"/>
      <c r="Y22" s="554"/>
    </row>
    <row r="23" spans="1:25" x14ac:dyDescent="0.2">
      <c r="A23" s="562"/>
      <c r="B23" s="559" t="s">
        <v>589</v>
      </c>
      <c r="C23" s="560">
        <v>20441911.350000001</v>
      </c>
      <c r="D23" s="560">
        <v>15512156.289999999</v>
      </c>
      <c r="E23" s="560">
        <v>10715122.6</v>
      </c>
      <c r="F23" s="560">
        <v>-2444833.27</v>
      </c>
      <c r="G23" s="560">
        <v>-9361749.4600000009</v>
      </c>
      <c r="H23" s="560">
        <v>673033.28</v>
      </c>
      <c r="I23" s="560">
        <v>8067546.5</v>
      </c>
      <c r="J23" s="560">
        <v>818368.26</v>
      </c>
      <c r="K23" s="560">
        <v>-2838004.11</v>
      </c>
      <c r="L23" s="560">
        <v>651761.99</v>
      </c>
      <c r="M23" s="563">
        <v>423925.03</v>
      </c>
      <c r="N23" s="563">
        <v>274983.53999999998</v>
      </c>
      <c r="O23" s="563">
        <v>-245523.34</v>
      </c>
      <c r="P23" s="563">
        <v>1604188.59</v>
      </c>
      <c r="Q23" s="563">
        <v>-77483.460000000006</v>
      </c>
      <c r="R23" s="563">
        <v>3752779.12</v>
      </c>
      <c r="S23" s="563">
        <v>594728.21</v>
      </c>
      <c r="T23" s="563">
        <v>1695193.69</v>
      </c>
      <c r="U23" s="563">
        <v>4185569.51</v>
      </c>
      <c r="V23" s="658">
        <f>IF(U23&lt;T23,(ABS(U23-T23)/ABS(T23)*-1),(ABS(U23-T23)/ABS(T23)))</f>
        <v>1.4690803975326265</v>
      </c>
      <c r="W23" s="554"/>
      <c r="X23" s="554"/>
      <c r="Y23" s="554"/>
    </row>
    <row r="24" spans="1:25" x14ac:dyDescent="0.2">
      <c r="A24" s="559"/>
      <c r="B24" s="564" t="s">
        <v>376</v>
      </c>
      <c r="C24" s="62">
        <v>0.59050000000000002</v>
      </c>
      <c r="D24" s="62">
        <v>1.7634000000000001</v>
      </c>
      <c r="E24" s="62">
        <v>25.183700000000002</v>
      </c>
      <c r="F24" s="62">
        <v>-6.1197999999999997</v>
      </c>
      <c r="G24" s="62">
        <v>-26.1158</v>
      </c>
      <c r="H24" s="62">
        <v>10.412100000000001</v>
      </c>
      <c r="I24" s="62">
        <v>42.962299999999999</v>
      </c>
      <c r="J24" s="62">
        <v>9.8644999999999996</v>
      </c>
      <c r="K24" s="62">
        <v>-13.519600000000001</v>
      </c>
      <c r="L24" s="62">
        <v>6.5153999999999996</v>
      </c>
      <c r="M24" s="62">
        <v>0.36549999999999999</v>
      </c>
      <c r="N24" s="62">
        <v>2.9304000000000001</v>
      </c>
      <c r="O24" s="560">
        <v>0</v>
      </c>
      <c r="P24" s="560">
        <v>0</v>
      </c>
      <c r="Q24" s="560">
        <v>0</v>
      </c>
      <c r="R24" s="560">
        <v>0</v>
      </c>
      <c r="S24" s="560">
        <v>0</v>
      </c>
      <c r="T24" s="560">
        <v>0</v>
      </c>
      <c r="U24" s="560">
        <v>0</v>
      </c>
      <c r="V24" s="60"/>
      <c r="W24" s="554"/>
      <c r="X24" s="618"/>
      <c r="Y24" s="554"/>
    </row>
    <row r="25" spans="1:25" x14ac:dyDescent="0.2">
      <c r="A25" s="559"/>
      <c r="B25" s="564" t="s">
        <v>377</v>
      </c>
      <c r="C25" s="62">
        <v>0.55249999999999999</v>
      </c>
      <c r="D25" s="62">
        <v>1.5993999999999999</v>
      </c>
      <c r="E25" s="62">
        <v>23.273900000000001</v>
      </c>
      <c r="F25" s="62">
        <v>-6.5018000000000002</v>
      </c>
      <c r="G25" s="62">
        <v>-36.495399999999997</v>
      </c>
      <c r="H25" s="62">
        <v>3.79</v>
      </c>
      <c r="I25" s="62">
        <v>40.921300000000002</v>
      </c>
      <c r="J25" s="62">
        <v>9.5355000000000008</v>
      </c>
      <c r="K25" s="62">
        <v>-13.519600000000001</v>
      </c>
      <c r="L25" s="62">
        <v>6.5153999999999996</v>
      </c>
      <c r="M25" s="62">
        <v>0.36549999999999999</v>
      </c>
      <c r="N25" s="62">
        <v>2.9304000000000001</v>
      </c>
      <c r="O25" s="560">
        <v>0</v>
      </c>
      <c r="P25" s="560">
        <v>0</v>
      </c>
      <c r="Q25" s="560">
        <v>0</v>
      </c>
      <c r="R25" s="560"/>
      <c r="S25" s="560">
        <v>0</v>
      </c>
      <c r="T25" s="560">
        <v>0</v>
      </c>
      <c r="U25" s="560">
        <v>0</v>
      </c>
      <c r="V25" s="63"/>
      <c r="W25" s="618"/>
      <c r="X25" s="554"/>
      <c r="Y25" s="554"/>
    </row>
    <row r="26" spans="1:25" x14ac:dyDescent="0.2">
      <c r="A26" s="565" t="s">
        <v>573</v>
      </c>
      <c r="B26" s="565" t="s">
        <v>587</v>
      </c>
      <c r="C26" s="561">
        <v>8907292.4000000004</v>
      </c>
      <c r="D26" s="561">
        <v>11075507.869999999</v>
      </c>
      <c r="E26" s="561">
        <v>48432807.93</v>
      </c>
      <c r="F26" s="561">
        <v>54257879.210000001</v>
      </c>
      <c r="G26" s="561">
        <v>45766072.329999998</v>
      </c>
      <c r="H26" s="561">
        <v>40821300.509999998</v>
      </c>
      <c r="I26" s="561">
        <v>17780382.68</v>
      </c>
      <c r="J26" s="561">
        <v>5908368.2599999998</v>
      </c>
      <c r="K26" s="561">
        <v>3428015.21</v>
      </c>
      <c r="L26" s="561">
        <v>17139300.879999999</v>
      </c>
      <c r="M26" s="561">
        <v>4160830.58</v>
      </c>
      <c r="N26" s="561">
        <v>3298812.18</v>
      </c>
      <c r="O26" s="561">
        <v>6169566.9000000004</v>
      </c>
      <c r="P26" s="561">
        <v>5684039.4500000002</v>
      </c>
      <c r="Q26" s="561">
        <v>5899292.8499999996</v>
      </c>
      <c r="R26" s="561">
        <v>3762353.58</v>
      </c>
      <c r="S26" s="561">
        <v>4573941.28</v>
      </c>
      <c r="T26" s="561">
        <v>4384995.87</v>
      </c>
      <c r="U26" s="561">
        <v>4903944.53</v>
      </c>
      <c r="V26" s="60">
        <f>IF(U26&lt;T26,(ABS(U26-T26)/ABS(T26)*-1),(ABS(U26-T26)/ABS(T26)))</f>
        <v>0.11834644213701395</v>
      </c>
      <c r="W26" s="554"/>
      <c r="X26" s="554"/>
      <c r="Y26" s="554"/>
    </row>
    <row r="27" spans="1:25" x14ac:dyDescent="0.2">
      <c r="A27" s="562"/>
      <c r="B27" s="559" t="s">
        <v>588</v>
      </c>
      <c r="C27" s="560">
        <v>14956053.380000001</v>
      </c>
      <c r="D27" s="560">
        <v>39375165.729999997</v>
      </c>
      <c r="E27" s="560">
        <v>90935846.209999993</v>
      </c>
      <c r="F27" s="560">
        <v>42951912.689999998</v>
      </c>
      <c r="G27" s="560">
        <v>48864923.289999999</v>
      </c>
      <c r="H27" s="560">
        <v>5307682.6399999997</v>
      </c>
      <c r="I27" s="560">
        <v>6555014.0099999998</v>
      </c>
      <c r="J27" s="560">
        <v>10609558.960000001</v>
      </c>
      <c r="K27" s="560">
        <v>4739584.82</v>
      </c>
      <c r="L27" s="560">
        <v>15190465.25</v>
      </c>
      <c r="M27" s="566">
        <v>-2448001.5</v>
      </c>
      <c r="N27" s="560">
        <v>5655973.1600000001</v>
      </c>
      <c r="O27" s="560">
        <v>3031260.28</v>
      </c>
      <c r="P27" s="560">
        <v>2343340.73</v>
      </c>
      <c r="Q27" s="560">
        <v>6471110.79</v>
      </c>
      <c r="R27" s="560">
        <v>5938718.5599999996</v>
      </c>
      <c r="S27" s="560">
        <v>3349053.98</v>
      </c>
      <c r="T27" s="560">
        <v>5406303.6299999999</v>
      </c>
      <c r="U27" s="560">
        <v>3425044.34</v>
      </c>
      <c r="V27" s="60">
        <f>IF(U27&lt;T27,(ABS(U27-T27)/ABS(T27)*-1),(ABS(U27-T27)/ABS(T27)))</f>
        <v>-0.36647207141786081</v>
      </c>
      <c r="W27" s="554"/>
      <c r="X27" s="554"/>
      <c r="Y27" s="554"/>
    </row>
    <row r="28" spans="1:25" x14ac:dyDescent="0.2">
      <c r="A28" s="562"/>
      <c r="B28" s="559" t="s">
        <v>589</v>
      </c>
      <c r="C28" s="560">
        <v>13176924.77</v>
      </c>
      <c r="D28" s="560">
        <v>36732310.479999997</v>
      </c>
      <c r="E28" s="560">
        <v>81754092.530000001</v>
      </c>
      <c r="F28" s="560">
        <v>35116983.560000002</v>
      </c>
      <c r="G28" s="560">
        <v>43059166.060000002</v>
      </c>
      <c r="H28" s="560">
        <v>842342.57</v>
      </c>
      <c r="I28" s="560">
        <v>4431846.24</v>
      </c>
      <c r="J28" s="560">
        <v>9072934.5399999991</v>
      </c>
      <c r="K28" s="560">
        <v>4357493.82</v>
      </c>
      <c r="L28" s="560">
        <v>12455711.289999999</v>
      </c>
      <c r="M28" s="563">
        <v>-3280801.13</v>
      </c>
      <c r="N28" s="563">
        <v>5234891.17</v>
      </c>
      <c r="O28" s="563">
        <v>1446335.84</v>
      </c>
      <c r="P28" s="563">
        <v>1030943.58</v>
      </c>
      <c r="Q28" s="563">
        <v>5431142.3200000003</v>
      </c>
      <c r="R28" s="563">
        <v>5126520.22</v>
      </c>
      <c r="S28" s="563">
        <v>1963355.67</v>
      </c>
      <c r="T28" s="563">
        <v>3554054.94</v>
      </c>
      <c r="U28" s="563">
        <v>790965.25</v>
      </c>
      <c r="V28" s="60">
        <f>IF(U28&lt;T28,(ABS(U28-T28)/ABS(T28)*-1),(ABS(U28-T28)/ABS(T28)))</f>
        <v>-0.77744709540140089</v>
      </c>
      <c r="W28" s="554"/>
      <c r="X28" s="554"/>
      <c r="Y28" s="554"/>
    </row>
    <row r="29" spans="1:25" x14ac:dyDescent="0.2">
      <c r="A29" s="559"/>
      <c r="B29" s="564" t="s">
        <v>376</v>
      </c>
      <c r="C29" s="62">
        <v>0.77039999999999997</v>
      </c>
      <c r="D29" s="62">
        <v>0.77</v>
      </c>
      <c r="E29" s="62">
        <v>0.83479999999999999</v>
      </c>
      <c r="F29" s="62">
        <v>0.78400000000000003</v>
      </c>
      <c r="G29" s="62">
        <v>0.93910000000000005</v>
      </c>
      <c r="H29" s="62">
        <v>1.5165999999999999</v>
      </c>
      <c r="I29" s="62">
        <v>8.7215000000000007</v>
      </c>
      <c r="J29" s="62">
        <v>18.959499999999998</v>
      </c>
      <c r="K29" s="62">
        <v>8.5972000000000008</v>
      </c>
      <c r="L29" s="62">
        <v>5.0837000000000003</v>
      </c>
      <c r="M29" s="62">
        <v>-1.6667000000000001</v>
      </c>
      <c r="N29" s="62">
        <v>11.557399999999999</v>
      </c>
      <c r="O29" s="62">
        <v>3.8976999999999999</v>
      </c>
      <c r="P29" s="62">
        <v>8.8739000000000008</v>
      </c>
      <c r="Q29" s="62">
        <v>17.176600000000001</v>
      </c>
      <c r="R29" s="62">
        <v>17.246700000000001</v>
      </c>
      <c r="S29" s="581">
        <v>49.745699999999999</v>
      </c>
      <c r="T29" s="658">
        <v>14.3802</v>
      </c>
      <c r="U29" s="658">
        <v>22.197600000000001</v>
      </c>
      <c r="V29" s="683"/>
      <c r="W29" s="554"/>
      <c r="X29" s="554"/>
      <c r="Y29" s="554"/>
    </row>
    <row r="30" spans="1:25" x14ac:dyDescent="0.2">
      <c r="A30" s="559"/>
      <c r="B30" s="564" t="s">
        <v>377</v>
      </c>
      <c r="C30" s="62">
        <v>0.70109999999999995</v>
      </c>
      <c r="D30" s="62">
        <v>0.79600000000000004</v>
      </c>
      <c r="E30" s="62">
        <v>0.79820000000000002</v>
      </c>
      <c r="F30" s="62">
        <v>0.73970000000000002</v>
      </c>
      <c r="G30" s="62">
        <v>1.0166999999999999</v>
      </c>
      <c r="H30" s="62">
        <v>-3.2139000000000002</v>
      </c>
      <c r="I30" s="62">
        <v>64.814499999999995</v>
      </c>
      <c r="J30" s="62">
        <v>-8.7863000000000007</v>
      </c>
      <c r="K30" s="62">
        <v>-1.5955999999999999</v>
      </c>
      <c r="L30" s="62">
        <v>44.4938</v>
      </c>
      <c r="M30" s="62">
        <v>11.9986</v>
      </c>
      <c r="N30" s="62">
        <v>-5.3372000000000002</v>
      </c>
      <c r="O30" s="62">
        <v>1.8597999999999999</v>
      </c>
      <c r="P30" s="62">
        <v>-2.6093999999999999</v>
      </c>
      <c r="Q30" s="62">
        <v>-5.5319000000000003</v>
      </c>
      <c r="R30" s="657">
        <v>14.888</v>
      </c>
      <c r="S30" s="657">
        <v>29.163</v>
      </c>
      <c r="T30" s="657">
        <v>9.4534000000000002</v>
      </c>
      <c r="U30" s="657">
        <v>5.1261999999999999</v>
      </c>
      <c r="V30" s="63"/>
      <c r="W30" s="554"/>
      <c r="X30" s="554"/>
      <c r="Y30" s="554"/>
    </row>
    <row r="31" spans="1:25" x14ac:dyDescent="0.2">
      <c r="A31" s="565" t="s">
        <v>176</v>
      </c>
      <c r="B31" s="565" t="s">
        <v>587</v>
      </c>
      <c r="C31" s="561">
        <v>19897910.91</v>
      </c>
      <c r="D31" s="561">
        <v>32393533.91</v>
      </c>
      <c r="E31" s="561">
        <v>35797150.07</v>
      </c>
      <c r="F31" s="561">
        <v>21672128.739999998</v>
      </c>
      <c r="G31" s="561">
        <v>42889431.289999999</v>
      </c>
      <c r="H31" s="561">
        <v>49013712.539999999</v>
      </c>
      <c r="I31" s="561">
        <v>51306109.829999998</v>
      </c>
      <c r="J31" s="561">
        <v>96810907.5</v>
      </c>
      <c r="K31" s="561">
        <v>81258386.390000001</v>
      </c>
      <c r="L31" s="561">
        <v>159859732.88999999</v>
      </c>
      <c r="M31" s="561">
        <v>84405496.200000003</v>
      </c>
      <c r="N31" s="561">
        <v>46311977.359999999</v>
      </c>
      <c r="O31" s="561">
        <v>18437436.859999999</v>
      </c>
      <c r="P31" s="561">
        <v>23720274.809999999</v>
      </c>
      <c r="Q31" s="561">
        <v>6653988.3600000003</v>
      </c>
      <c r="R31" s="561">
        <v>29987517.530000001</v>
      </c>
      <c r="S31" s="561">
        <v>20661686.390000001</v>
      </c>
      <c r="T31" s="561">
        <v>20464367.73</v>
      </c>
      <c r="U31" s="561">
        <v>13065010.970000001</v>
      </c>
      <c r="V31" s="746">
        <f>+T31/U31-1</f>
        <v>0.56634906598934132</v>
      </c>
      <c r="W31" s="745"/>
      <c r="X31" s="554"/>
      <c r="Y31" s="554"/>
    </row>
    <row r="32" spans="1:25" x14ac:dyDescent="0.2">
      <c r="A32" s="562"/>
      <c r="B32" s="559" t="s">
        <v>588</v>
      </c>
      <c r="C32" s="560">
        <v>15676663.699999999</v>
      </c>
      <c r="D32" s="560">
        <v>47197648.259999998</v>
      </c>
      <c r="E32" s="560">
        <v>10153709.35</v>
      </c>
      <c r="F32" s="560">
        <v>40229944.369999997</v>
      </c>
      <c r="G32" s="560">
        <v>84821406.790000007</v>
      </c>
      <c r="H32" s="560">
        <v>75496912.849999994</v>
      </c>
      <c r="I32" s="560">
        <v>83464117.120000005</v>
      </c>
      <c r="J32" s="560">
        <v>120144161.98999999</v>
      </c>
      <c r="K32" s="560">
        <v>157829534.53</v>
      </c>
      <c r="L32" s="560">
        <v>163270242.34999999</v>
      </c>
      <c r="M32" s="560">
        <v>-4692580.74</v>
      </c>
      <c r="N32" s="560">
        <v>20591863.02</v>
      </c>
      <c r="O32" s="560">
        <v>18967573.760000002</v>
      </c>
      <c r="P32" s="560">
        <v>-6899705.9699999997</v>
      </c>
      <c r="Q32" s="560">
        <v>19804809.57</v>
      </c>
      <c r="R32" s="560">
        <v>8804044.3399999999</v>
      </c>
      <c r="S32" s="560">
        <v>19894616.699999999</v>
      </c>
      <c r="T32" s="560">
        <v>21078840.969999999</v>
      </c>
      <c r="U32" s="560">
        <v>9265173.9700000007</v>
      </c>
      <c r="V32" s="60">
        <f>IF(U32&lt;T32,(ABS(U32-T32)/ABS(T32)*-1),(ABS(U32-T32)/ABS(T32)))</f>
        <v>-0.56045145066626489</v>
      </c>
      <c r="W32" s="554"/>
      <c r="X32" s="554"/>
      <c r="Y32" s="554"/>
    </row>
    <row r="33" spans="1:25" x14ac:dyDescent="0.2">
      <c r="A33" s="562"/>
      <c r="B33" s="559" t="s">
        <v>589</v>
      </c>
      <c r="C33" s="560">
        <v>14273787.279999999</v>
      </c>
      <c r="D33" s="560">
        <v>46000647.740000002</v>
      </c>
      <c r="E33" s="560">
        <v>10098567.529999999</v>
      </c>
      <c r="F33" s="560">
        <v>40173141.100000001</v>
      </c>
      <c r="G33" s="560">
        <v>83678405.239999995</v>
      </c>
      <c r="H33" s="560">
        <v>74878807.900000006</v>
      </c>
      <c r="I33" s="560">
        <v>82110087.810000002</v>
      </c>
      <c r="J33" s="560">
        <v>116004455.89</v>
      </c>
      <c r="K33" s="560">
        <v>154243101.93000001</v>
      </c>
      <c r="L33" s="560">
        <v>160515956.31</v>
      </c>
      <c r="M33" s="560">
        <v>-4806816.2</v>
      </c>
      <c r="N33" s="560">
        <v>20591863.02</v>
      </c>
      <c r="O33" s="560">
        <v>18847909.469999999</v>
      </c>
      <c r="P33" s="560">
        <v>-6935821.1200000001</v>
      </c>
      <c r="Q33" s="560">
        <v>19804809.57</v>
      </c>
      <c r="R33" s="560">
        <v>8804044.3399999999</v>
      </c>
      <c r="S33" s="560">
        <v>19894616.699999999</v>
      </c>
      <c r="T33" s="560">
        <v>21078840.969999999</v>
      </c>
      <c r="U33" s="560">
        <v>9265173.9700000007</v>
      </c>
      <c r="V33" s="60">
        <f>IF(U33&lt;T33,(ABS(U33-T33)/ABS(T33)*-1),(ABS(U33-T33)/ABS(T33)))</f>
        <v>-0.56045145066626489</v>
      </c>
      <c r="W33" s="554"/>
      <c r="X33" s="554"/>
      <c r="Y33" s="554"/>
    </row>
    <row r="34" spans="1:25" x14ac:dyDescent="0.2">
      <c r="A34" s="559"/>
      <c r="B34" s="564" t="s">
        <v>376</v>
      </c>
      <c r="C34" s="62">
        <v>0.76980000000000004</v>
      </c>
      <c r="D34" s="62">
        <v>0.91310000000000002</v>
      </c>
      <c r="E34" s="62">
        <v>0.82969999999999999</v>
      </c>
      <c r="F34" s="62">
        <v>0.68710000000000004</v>
      </c>
      <c r="G34" s="62">
        <v>1.3366</v>
      </c>
      <c r="H34" s="62">
        <v>1.0507</v>
      </c>
      <c r="I34" s="62">
        <v>0.96560000000000001</v>
      </c>
      <c r="J34" s="62">
        <v>1.1532</v>
      </c>
      <c r="K34" s="62">
        <v>1.3452999999999999</v>
      </c>
      <c r="L34" s="62">
        <v>1.2712000000000001</v>
      </c>
      <c r="M34" s="62">
        <v>-0.88959999999999995</v>
      </c>
      <c r="N34" s="62">
        <v>7.4702000000000002</v>
      </c>
      <c r="O34" s="62">
        <v>20.627400000000002</v>
      </c>
      <c r="P34" s="62">
        <v>-7.5552999999999999</v>
      </c>
      <c r="Q34" s="62">
        <v>10.849</v>
      </c>
      <c r="R34" s="62">
        <v>-10.838200000000001</v>
      </c>
      <c r="S34" s="62">
        <v>126.5889</v>
      </c>
      <c r="T34" s="560">
        <v>0</v>
      </c>
      <c r="U34" s="560">
        <v>0</v>
      </c>
      <c r="V34" s="60"/>
      <c r="W34" s="554"/>
      <c r="X34" s="554"/>
      <c r="Y34" s="554"/>
    </row>
    <row r="35" spans="1:25" x14ac:dyDescent="0.2">
      <c r="A35" s="559"/>
      <c r="B35" s="564" t="s">
        <v>377</v>
      </c>
      <c r="C35" s="62">
        <v>0.72760000000000002</v>
      </c>
      <c r="D35" s="62">
        <v>0.89759999999999995</v>
      </c>
      <c r="E35" s="62">
        <v>0.83279999999999998</v>
      </c>
      <c r="F35" s="62">
        <v>0.6895</v>
      </c>
      <c r="G35" s="62">
        <v>1.3324</v>
      </c>
      <c r="H35" s="62">
        <v>1.0484</v>
      </c>
      <c r="I35" s="62">
        <v>0.95950000000000002</v>
      </c>
      <c r="J35" s="62">
        <v>1.1422000000000001</v>
      </c>
      <c r="K35" s="62">
        <v>1.3403</v>
      </c>
      <c r="L35" s="62">
        <v>1.2736000000000001</v>
      </c>
      <c r="M35" s="62">
        <v>-0.95899999999999996</v>
      </c>
      <c r="N35" s="62">
        <v>7.4702000000000002</v>
      </c>
      <c r="O35" s="62">
        <v>20.497199999999999</v>
      </c>
      <c r="P35" s="62">
        <v>-7.5948000000000002</v>
      </c>
      <c r="Q35" s="62">
        <v>10.849</v>
      </c>
      <c r="R35" s="62">
        <v>-10.838200000000001</v>
      </c>
      <c r="S35" s="62">
        <v>126.5889</v>
      </c>
      <c r="T35" s="560">
        <v>0</v>
      </c>
      <c r="U35" s="560">
        <v>0</v>
      </c>
      <c r="V35" s="63"/>
      <c r="W35" s="554"/>
      <c r="X35" s="554"/>
      <c r="Y35" s="554"/>
    </row>
    <row r="36" spans="1:25" x14ac:dyDescent="0.2">
      <c r="A36" s="565" t="s">
        <v>177</v>
      </c>
      <c r="B36" s="565" t="s">
        <v>587</v>
      </c>
      <c r="C36" s="561">
        <v>6142117.1799999997</v>
      </c>
      <c r="D36" s="561">
        <v>19441408.780000001</v>
      </c>
      <c r="E36" s="561">
        <v>28230580.149999999</v>
      </c>
      <c r="F36" s="561">
        <v>36410860.920000002</v>
      </c>
      <c r="G36" s="561">
        <v>34327252.719999999</v>
      </c>
      <c r="H36" s="561">
        <v>56678324.920000002</v>
      </c>
      <c r="I36" s="561">
        <v>87885054.060000002</v>
      </c>
      <c r="J36" s="561">
        <v>120484058.84999999</v>
      </c>
      <c r="K36" s="561">
        <v>159060684.94999999</v>
      </c>
      <c r="L36" s="561">
        <v>147261441.16999999</v>
      </c>
      <c r="M36" s="561">
        <v>110117269.44</v>
      </c>
      <c r="N36" s="561">
        <v>113019286.03</v>
      </c>
      <c r="O36" s="561">
        <v>128951689.84999999</v>
      </c>
      <c r="P36" s="561">
        <v>72792361.310000002</v>
      </c>
      <c r="Q36" s="561">
        <v>55741574.979999997</v>
      </c>
      <c r="R36" s="567">
        <v>39410943.060000002</v>
      </c>
      <c r="S36" s="567">
        <v>35030770.549999997</v>
      </c>
      <c r="T36" s="567">
        <v>150968658.11000001</v>
      </c>
      <c r="U36" s="567">
        <v>225800194.55000001</v>
      </c>
      <c r="V36" s="60">
        <f>IF(U36&lt;T36,(ABS(U36-T36)/ABS(T36)*-1),(ABS(U36-T36)/ABS(T36)))</f>
        <v>0.4956759725947596</v>
      </c>
      <c r="W36" s="554"/>
      <c r="X36" s="554"/>
      <c r="Y36" s="554"/>
    </row>
    <row r="37" spans="1:25" x14ac:dyDescent="0.2">
      <c r="A37" s="562"/>
      <c r="B37" s="559" t="s">
        <v>588</v>
      </c>
      <c r="C37" s="560">
        <v>20098287.23</v>
      </c>
      <c r="D37" s="560">
        <v>31573649.399999999</v>
      </c>
      <c r="E37" s="560">
        <v>35228296.810000002</v>
      </c>
      <c r="F37" s="560">
        <v>35665262.439999998</v>
      </c>
      <c r="G37" s="560">
        <v>35695223.119999997</v>
      </c>
      <c r="H37" s="560">
        <v>95365568.230000004</v>
      </c>
      <c r="I37" s="560">
        <v>110292075.16</v>
      </c>
      <c r="J37" s="560">
        <v>139998761.63999999</v>
      </c>
      <c r="K37" s="560">
        <v>163800372.19</v>
      </c>
      <c r="L37" s="560">
        <v>122775422.36</v>
      </c>
      <c r="M37" s="560">
        <v>113787231.76000001</v>
      </c>
      <c r="N37" s="560">
        <v>133840513.79000001</v>
      </c>
      <c r="O37" s="560">
        <v>187155900.03</v>
      </c>
      <c r="P37" s="560">
        <v>54984132.939999998</v>
      </c>
      <c r="Q37" s="560">
        <v>17575645.149999999</v>
      </c>
      <c r="R37" s="568">
        <v>13765589.58</v>
      </c>
      <c r="S37" s="568">
        <v>47979051.649999999</v>
      </c>
      <c r="T37" s="568">
        <v>87632036.989999995</v>
      </c>
      <c r="U37" s="568">
        <v>76825152.879999995</v>
      </c>
      <c r="V37" s="60">
        <f>IF(U37&lt;T37,(ABS(U37-T37)/ABS(T37)*-1),(ABS(U37-T37)/ABS(T37)))</f>
        <v>-0.12332115606571158</v>
      </c>
      <c r="W37" s="554"/>
      <c r="X37" s="554"/>
      <c r="Y37" s="554"/>
    </row>
    <row r="38" spans="1:25" x14ac:dyDescent="0.2">
      <c r="A38" s="562"/>
      <c r="B38" s="559" t="s">
        <v>589</v>
      </c>
      <c r="C38" s="560">
        <v>19756567.59</v>
      </c>
      <c r="D38" s="560">
        <v>29859585.93</v>
      </c>
      <c r="E38" s="560">
        <v>34295039.049999997</v>
      </c>
      <c r="F38" s="560">
        <v>35257455.450000003</v>
      </c>
      <c r="G38" s="560">
        <v>34745882.560000002</v>
      </c>
      <c r="H38" s="560">
        <v>92753631.930000007</v>
      </c>
      <c r="I38" s="560">
        <v>104796716.98</v>
      </c>
      <c r="J38" s="560">
        <v>134922054</v>
      </c>
      <c r="K38" s="560">
        <v>157747124.84999999</v>
      </c>
      <c r="L38" s="560">
        <v>118721827.19</v>
      </c>
      <c r="M38" s="563">
        <v>109196632.73999999</v>
      </c>
      <c r="N38" s="563">
        <v>128925889.89</v>
      </c>
      <c r="O38" s="563">
        <v>180758291.59</v>
      </c>
      <c r="P38" s="563">
        <v>54046996.93</v>
      </c>
      <c r="Q38" s="563">
        <v>16268443.25</v>
      </c>
      <c r="R38" s="568">
        <v>11373987.890000001</v>
      </c>
      <c r="S38" s="699">
        <v>47582151.960000001</v>
      </c>
      <c r="T38" s="568">
        <v>87632036.989999995</v>
      </c>
      <c r="U38" s="568">
        <v>76376900.959999993</v>
      </c>
      <c r="V38" s="60">
        <f>IF(U38&lt;T38,(ABS(U38-T38)/ABS(T38)*-1),(ABS(U38-T38)/ABS(T38)))</f>
        <v>-0.12843631640428904</v>
      </c>
      <c r="W38" s="554"/>
      <c r="X38" s="554"/>
      <c r="Y38" s="554"/>
    </row>
    <row r="39" spans="1:25" x14ac:dyDescent="0.2">
      <c r="A39" s="559"/>
      <c r="B39" s="564" t="s">
        <v>376</v>
      </c>
      <c r="C39" s="62">
        <v>0.80530000000000002</v>
      </c>
      <c r="D39" s="62">
        <v>0.76859999999999995</v>
      </c>
      <c r="E39" s="62">
        <v>0.75029999999999997</v>
      </c>
      <c r="F39" s="62">
        <v>0.86739999999999995</v>
      </c>
      <c r="G39" s="62">
        <v>0.97640000000000005</v>
      </c>
      <c r="H39" s="62">
        <v>0.98270000000000002</v>
      </c>
      <c r="I39" s="62">
        <v>0.9889</v>
      </c>
      <c r="J39" s="62">
        <v>0.98429999999999995</v>
      </c>
      <c r="K39" s="62">
        <v>0.98519999999999996</v>
      </c>
      <c r="L39" s="62">
        <v>1.4366000000000001</v>
      </c>
      <c r="M39" s="62">
        <v>1.2676000000000001</v>
      </c>
      <c r="N39" s="62">
        <v>1.3005</v>
      </c>
      <c r="O39" s="357" t="s">
        <v>590</v>
      </c>
      <c r="P39" s="357" t="s">
        <v>590</v>
      </c>
      <c r="Q39" s="357">
        <v>0</v>
      </c>
      <c r="R39" s="62">
        <v>7.3318000000000003</v>
      </c>
      <c r="S39" s="62">
        <v>1.4797</v>
      </c>
      <c r="T39" s="62">
        <v>1.2582</v>
      </c>
      <c r="U39" s="62">
        <v>1.3151999999999999</v>
      </c>
      <c r="V39" s="60"/>
      <c r="W39" s="554"/>
      <c r="X39" s="554"/>
      <c r="Y39" s="554"/>
    </row>
    <row r="40" spans="1:25" x14ac:dyDescent="0.2">
      <c r="A40" s="559"/>
      <c r="B40" s="564" t="s">
        <v>377</v>
      </c>
      <c r="C40" s="62">
        <v>0.8165</v>
      </c>
      <c r="D40" s="62">
        <v>0.77559999999999996</v>
      </c>
      <c r="E40" s="62">
        <v>0.76049999999999995</v>
      </c>
      <c r="F40" s="62">
        <v>0.88170000000000004</v>
      </c>
      <c r="G40" s="62">
        <v>0.99299999999999999</v>
      </c>
      <c r="H40" s="62">
        <v>1</v>
      </c>
      <c r="I40" s="62">
        <v>1</v>
      </c>
      <c r="J40" s="62">
        <v>0.99199999999999999</v>
      </c>
      <c r="K40" s="62">
        <v>0.98960000000000004</v>
      </c>
      <c r="L40" s="62">
        <v>1.4886999999999999</v>
      </c>
      <c r="M40" s="62">
        <v>1.2971999999999999</v>
      </c>
      <c r="N40" s="62">
        <v>1.3286</v>
      </c>
      <c r="O40" s="62">
        <v>1.2124999999999999</v>
      </c>
      <c r="P40" s="62">
        <v>4.7289000000000003</v>
      </c>
      <c r="Q40" s="62">
        <v>7.0651000000000002</v>
      </c>
      <c r="R40" s="62">
        <v>11.086399999999999</v>
      </c>
      <c r="S40" s="62">
        <v>1.4893000000000001</v>
      </c>
      <c r="T40" s="62">
        <v>1.2630999999999999</v>
      </c>
      <c r="U40" s="62">
        <v>1.3197000000000001</v>
      </c>
      <c r="V40" s="60"/>
      <c r="W40" s="554"/>
      <c r="X40" s="554"/>
      <c r="Y40" s="554"/>
    </row>
    <row r="41" spans="1:25" x14ac:dyDescent="0.2">
      <c r="A41" s="565" t="s">
        <v>112</v>
      </c>
      <c r="B41" s="565" t="s">
        <v>587</v>
      </c>
      <c r="C41" s="561">
        <v>81294.92</v>
      </c>
      <c r="D41" s="561">
        <v>174929.18</v>
      </c>
      <c r="E41" s="561">
        <v>62303.73</v>
      </c>
      <c r="F41" s="561">
        <v>209072.57</v>
      </c>
      <c r="G41" s="561">
        <v>0</v>
      </c>
      <c r="H41" s="561">
        <v>0</v>
      </c>
      <c r="I41" s="561">
        <v>0</v>
      </c>
      <c r="J41" s="561">
        <v>0</v>
      </c>
      <c r="K41" s="561">
        <v>0</v>
      </c>
      <c r="L41" s="561">
        <v>0</v>
      </c>
      <c r="M41" s="561">
        <v>0</v>
      </c>
      <c r="N41" s="569">
        <v>0</v>
      </c>
      <c r="O41" s="569">
        <v>0</v>
      </c>
      <c r="P41" s="569">
        <v>0</v>
      </c>
      <c r="Q41" s="569">
        <v>0</v>
      </c>
      <c r="R41" s="569"/>
      <c r="S41" s="569">
        <v>0</v>
      </c>
      <c r="T41" s="569">
        <v>0</v>
      </c>
      <c r="U41" s="569">
        <v>0</v>
      </c>
      <c r="V41" s="569">
        <v>0</v>
      </c>
      <c r="W41" s="554"/>
      <c r="X41" s="554"/>
      <c r="Y41" s="554"/>
    </row>
    <row r="42" spans="1:25" x14ac:dyDescent="0.2">
      <c r="A42" s="562"/>
      <c r="B42" s="559" t="s">
        <v>588</v>
      </c>
      <c r="C42" s="560">
        <v>-173993.45</v>
      </c>
      <c r="D42" s="560">
        <v>260202.68</v>
      </c>
      <c r="E42" s="560">
        <v>238359.39</v>
      </c>
      <c r="F42" s="560">
        <v>-112216.67</v>
      </c>
      <c r="G42" s="560">
        <v>0</v>
      </c>
      <c r="H42" s="560">
        <v>0</v>
      </c>
      <c r="I42" s="560">
        <v>0</v>
      </c>
      <c r="J42" s="560">
        <v>0</v>
      </c>
      <c r="K42" s="560">
        <v>0</v>
      </c>
      <c r="L42" s="560">
        <v>0</v>
      </c>
      <c r="M42" s="560">
        <v>-75009.42</v>
      </c>
      <c r="N42" s="570">
        <v>0</v>
      </c>
      <c r="O42" s="570">
        <v>0</v>
      </c>
      <c r="P42" s="570">
        <v>0</v>
      </c>
      <c r="Q42" s="570">
        <v>0</v>
      </c>
      <c r="R42" s="570">
        <v>0</v>
      </c>
      <c r="S42" s="570">
        <v>0</v>
      </c>
      <c r="T42" s="570">
        <v>0</v>
      </c>
      <c r="U42" s="570">
        <v>0</v>
      </c>
      <c r="V42" s="570">
        <v>0</v>
      </c>
      <c r="W42" s="554"/>
      <c r="X42" s="554"/>
      <c r="Y42" s="554"/>
    </row>
    <row r="43" spans="1:25" x14ac:dyDescent="0.2">
      <c r="A43" s="562"/>
      <c r="B43" s="559" t="s">
        <v>589</v>
      </c>
      <c r="C43" s="560">
        <v>-173993.45</v>
      </c>
      <c r="D43" s="560">
        <v>260202.68</v>
      </c>
      <c r="E43" s="560">
        <v>238359.39</v>
      </c>
      <c r="F43" s="560">
        <v>-112216.67</v>
      </c>
      <c r="G43" s="560">
        <v>0</v>
      </c>
      <c r="H43" s="560">
        <v>0</v>
      </c>
      <c r="I43" s="560">
        <v>0</v>
      </c>
      <c r="J43" s="560">
        <v>0</v>
      </c>
      <c r="K43" s="560">
        <v>0</v>
      </c>
      <c r="L43" s="560">
        <v>0</v>
      </c>
      <c r="M43" s="563">
        <v>-75009.42</v>
      </c>
      <c r="N43" s="570">
        <v>0</v>
      </c>
      <c r="O43" s="570">
        <v>0</v>
      </c>
      <c r="P43" s="570">
        <v>0</v>
      </c>
      <c r="Q43" s="570">
        <v>0</v>
      </c>
      <c r="R43" s="570">
        <v>0</v>
      </c>
      <c r="S43" s="570">
        <v>0</v>
      </c>
      <c r="T43" s="570">
        <v>0</v>
      </c>
      <c r="U43" s="570">
        <v>0</v>
      </c>
      <c r="V43" s="570">
        <v>0</v>
      </c>
      <c r="W43" s="554"/>
      <c r="X43" s="554"/>
      <c r="Y43" s="554"/>
    </row>
    <row r="44" spans="1:25" x14ac:dyDescent="0.2">
      <c r="A44" s="559"/>
      <c r="B44" s="564" t="s">
        <v>376</v>
      </c>
      <c r="C44" s="62">
        <v>-0.48509999999999998</v>
      </c>
      <c r="D44" s="62">
        <v>12.8025</v>
      </c>
      <c r="E44" s="62">
        <v>16.0291</v>
      </c>
      <c r="F44" s="62">
        <v>-6.0247000000000002</v>
      </c>
      <c r="G44" s="560">
        <v>0</v>
      </c>
      <c r="H44" s="560">
        <v>0</v>
      </c>
      <c r="I44" s="560">
        <v>0</v>
      </c>
      <c r="J44" s="560">
        <v>0</v>
      </c>
      <c r="K44" s="560">
        <v>0</v>
      </c>
      <c r="L44" s="560">
        <v>0</v>
      </c>
      <c r="M44" s="62">
        <v>-0.65290000000000004</v>
      </c>
      <c r="N44" s="570">
        <v>0</v>
      </c>
      <c r="O44" s="570">
        <v>0</v>
      </c>
      <c r="P44" s="570">
        <v>0</v>
      </c>
      <c r="Q44" s="570">
        <v>0</v>
      </c>
      <c r="R44" s="570">
        <v>0</v>
      </c>
      <c r="S44" s="570">
        <v>0</v>
      </c>
      <c r="T44" s="570">
        <v>0</v>
      </c>
      <c r="U44" s="570">
        <v>0</v>
      </c>
      <c r="V44" s="570">
        <v>0</v>
      </c>
      <c r="W44" s="554"/>
      <c r="X44" s="554"/>
      <c r="Y44" s="554"/>
    </row>
    <row r="45" spans="1:25" x14ac:dyDescent="0.2">
      <c r="A45" s="559"/>
      <c r="B45" s="564" t="s">
        <v>377</v>
      </c>
      <c r="C45" s="62">
        <v>-0.48509999999999998</v>
      </c>
      <c r="D45" s="62">
        <v>12.8025</v>
      </c>
      <c r="E45" s="62">
        <v>16.0291</v>
      </c>
      <c r="F45" s="62">
        <v>-6.0247000000000002</v>
      </c>
      <c r="G45" s="560">
        <v>0</v>
      </c>
      <c r="H45" s="560">
        <v>0</v>
      </c>
      <c r="I45" s="560">
        <v>0</v>
      </c>
      <c r="J45" s="560">
        <v>0</v>
      </c>
      <c r="K45" s="560">
        <v>0</v>
      </c>
      <c r="L45" s="560">
        <v>0</v>
      </c>
      <c r="M45" s="62">
        <v>-0.65290000000000004</v>
      </c>
      <c r="N45" s="571">
        <v>0</v>
      </c>
      <c r="O45" s="571">
        <v>0</v>
      </c>
      <c r="P45" s="571">
        <v>0</v>
      </c>
      <c r="Q45" s="571">
        <v>0</v>
      </c>
      <c r="R45" s="571">
        <v>0</v>
      </c>
      <c r="S45" s="571">
        <v>0</v>
      </c>
      <c r="T45" s="571">
        <v>0</v>
      </c>
      <c r="U45" s="571">
        <v>0</v>
      </c>
      <c r="V45" s="571">
        <v>0</v>
      </c>
      <c r="W45" s="618"/>
      <c r="X45" s="554"/>
      <c r="Y45" s="554"/>
    </row>
    <row r="46" spans="1:25" x14ac:dyDescent="0.2">
      <c r="A46" s="565" t="s">
        <v>586</v>
      </c>
      <c r="B46" s="565" t="s">
        <v>587</v>
      </c>
      <c r="C46" s="561">
        <v>76819.02</v>
      </c>
      <c r="D46" s="561">
        <v>30958.03</v>
      </c>
      <c r="E46" s="561">
        <v>2668.58</v>
      </c>
      <c r="F46" s="561">
        <v>0</v>
      </c>
      <c r="G46" s="561">
        <v>0</v>
      </c>
      <c r="H46" s="561">
        <v>200596.64</v>
      </c>
      <c r="I46" s="561">
        <v>7010.28</v>
      </c>
      <c r="J46" s="561">
        <v>0</v>
      </c>
      <c r="K46" s="561">
        <v>0</v>
      </c>
      <c r="L46" s="561">
        <v>0</v>
      </c>
      <c r="M46" s="561">
        <v>0</v>
      </c>
      <c r="N46" s="560">
        <v>0</v>
      </c>
      <c r="O46" s="561">
        <v>0</v>
      </c>
      <c r="P46" s="561">
        <v>0</v>
      </c>
      <c r="Q46" s="561">
        <v>0</v>
      </c>
      <c r="R46" s="561">
        <v>0</v>
      </c>
      <c r="S46" s="561">
        <v>0</v>
      </c>
      <c r="T46" s="561">
        <v>0</v>
      </c>
      <c r="U46" s="561">
        <v>0</v>
      </c>
      <c r="V46" s="569">
        <v>0</v>
      </c>
      <c r="W46" s="554"/>
      <c r="X46" s="554"/>
      <c r="Y46" s="554"/>
    </row>
    <row r="47" spans="1:25" x14ac:dyDescent="0.2">
      <c r="A47" s="562"/>
      <c r="B47" s="559" t="s">
        <v>588</v>
      </c>
      <c r="C47" s="560">
        <v>-291092.46999999997</v>
      </c>
      <c r="D47" s="560">
        <v>67937.02</v>
      </c>
      <c r="E47" s="560">
        <v>25998.68</v>
      </c>
      <c r="F47" s="560">
        <v>6280.88</v>
      </c>
      <c r="G47" s="560">
        <v>-139462.20000000001</v>
      </c>
      <c r="H47" s="560">
        <v>-9157.93</v>
      </c>
      <c r="I47" s="560">
        <v>4749.07</v>
      </c>
      <c r="J47" s="560">
        <v>80000</v>
      </c>
      <c r="K47" s="560">
        <v>0</v>
      </c>
      <c r="L47" s="560">
        <v>0</v>
      </c>
      <c r="M47" s="560">
        <v>-80000</v>
      </c>
      <c r="N47" s="560">
        <v>0</v>
      </c>
      <c r="O47" s="560">
        <v>0</v>
      </c>
      <c r="P47" s="560">
        <v>0</v>
      </c>
      <c r="Q47" s="560">
        <v>0</v>
      </c>
      <c r="R47" s="560">
        <v>0</v>
      </c>
      <c r="S47" s="560">
        <v>0</v>
      </c>
      <c r="T47" s="560">
        <v>0</v>
      </c>
      <c r="U47" s="560">
        <v>0</v>
      </c>
      <c r="V47" s="570">
        <v>0</v>
      </c>
      <c r="W47" s="554"/>
      <c r="X47" s="554"/>
      <c r="Y47" s="554"/>
    </row>
    <row r="48" spans="1:25" x14ac:dyDescent="0.2">
      <c r="A48" s="562"/>
      <c r="B48" s="559" t="s">
        <v>589</v>
      </c>
      <c r="C48" s="560">
        <v>-291092.46999999997</v>
      </c>
      <c r="D48" s="560">
        <v>67937.02</v>
      </c>
      <c r="E48" s="560">
        <v>25998.68</v>
      </c>
      <c r="F48" s="560">
        <v>-10243.39</v>
      </c>
      <c r="G48" s="560">
        <v>-139462.20000000001</v>
      </c>
      <c r="H48" s="560">
        <v>-9157.93</v>
      </c>
      <c r="I48" s="560">
        <v>4749.07</v>
      </c>
      <c r="J48" s="560">
        <v>80000</v>
      </c>
      <c r="K48" s="560">
        <v>0</v>
      </c>
      <c r="L48" s="560">
        <v>0</v>
      </c>
      <c r="M48" s="560">
        <v>-80000</v>
      </c>
      <c r="N48" s="560">
        <v>0</v>
      </c>
      <c r="O48" s="560">
        <v>0</v>
      </c>
      <c r="P48" s="560">
        <v>0</v>
      </c>
      <c r="Q48" s="560">
        <v>0</v>
      </c>
      <c r="R48" s="560">
        <v>0</v>
      </c>
      <c r="S48" s="560">
        <v>0</v>
      </c>
      <c r="T48" s="560">
        <v>0</v>
      </c>
      <c r="U48" s="560">
        <v>0</v>
      </c>
      <c r="V48" s="570">
        <v>0</v>
      </c>
      <c r="W48" s="554"/>
      <c r="X48" s="554"/>
      <c r="Y48" s="554"/>
    </row>
    <row r="49" spans="1:25" x14ac:dyDescent="0.2">
      <c r="A49" s="559"/>
      <c r="B49" s="564" t="s">
        <v>376</v>
      </c>
      <c r="C49" s="572">
        <v>67.935699999999997</v>
      </c>
      <c r="D49" s="570">
        <v>0</v>
      </c>
      <c r="E49" s="570">
        <v>0</v>
      </c>
      <c r="F49" s="570">
        <v>0</v>
      </c>
      <c r="G49" s="570">
        <v>0</v>
      </c>
      <c r="H49" s="570">
        <v>0</v>
      </c>
      <c r="I49" s="570">
        <v>0</v>
      </c>
      <c r="J49" s="570">
        <v>0</v>
      </c>
      <c r="K49" s="570">
        <v>0</v>
      </c>
      <c r="L49" s="570">
        <v>0</v>
      </c>
      <c r="M49" s="570">
        <v>0</v>
      </c>
      <c r="N49" s="570">
        <v>0</v>
      </c>
      <c r="O49" s="570">
        <v>0</v>
      </c>
      <c r="P49" s="570">
        <v>0</v>
      </c>
      <c r="Q49" s="570">
        <v>0</v>
      </c>
      <c r="R49" s="570">
        <v>0</v>
      </c>
      <c r="S49" s="570">
        <v>0</v>
      </c>
      <c r="T49" s="570">
        <v>0</v>
      </c>
      <c r="U49" s="570">
        <v>0</v>
      </c>
      <c r="V49" s="60"/>
      <c r="W49" s="554"/>
      <c r="X49" s="554"/>
      <c r="Y49" s="554"/>
    </row>
    <row r="50" spans="1:25" x14ac:dyDescent="0.2">
      <c r="A50" s="559"/>
      <c r="B50" s="564" t="s">
        <v>377</v>
      </c>
      <c r="C50" s="572">
        <v>67.935699999999997</v>
      </c>
      <c r="D50" s="571">
        <v>0</v>
      </c>
      <c r="E50" s="571">
        <v>0</v>
      </c>
      <c r="F50" s="571">
        <v>0</v>
      </c>
      <c r="G50" s="571">
        <v>0</v>
      </c>
      <c r="H50" s="571">
        <v>0</v>
      </c>
      <c r="I50" s="571">
        <v>0</v>
      </c>
      <c r="J50" s="571">
        <v>0</v>
      </c>
      <c r="K50" s="571">
        <v>0</v>
      </c>
      <c r="L50" s="571">
        <v>0</v>
      </c>
      <c r="M50" s="571">
        <v>0</v>
      </c>
      <c r="N50" s="571">
        <v>0</v>
      </c>
      <c r="O50" s="571">
        <v>0</v>
      </c>
      <c r="P50" s="571">
        <v>0</v>
      </c>
      <c r="Q50" s="571">
        <v>0</v>
      </c>
      <c r="R50" s="571">
        <v>0</v>
      </c>
      <c r="S50" s="571">
        <v>0</v>
      </c>
      <c r="T50" s="571">
        <v>0</v>
      </c>
      <c r="U50" s="571">
        <v>0</v>
      </c>
      <c r="V50" s="63"/>
      <c r="W50" s="618"/>
      <c r="X50" s="554"/>
      <c r="Y50" s="554"/>
    </row>
    <row r="51" spans="1:25" x14ac:dyDescent="0.2">
      <c r="A51" s="565" t="s">
        <v>90</v>
      </c>
      <c r="B51" s="565" t="s">
        <v>587</v>
      </c>
      <c r="C51" s="561">
        <v>2200522.87</v>
      </c>
      <c r="D51" s="561">
        <v>1480713.27</v>
      </c>
      <c r="E51" s="561">
        <v>3756795.67</v>
      </c>
      <c r="F51" s="561">
        <v>3787237.61</v>
      </c>
      <c r="G51" s="561">
        <v>2690407.86</v>
      </c>
      <c r="H51" s="561">
        <v>1995306.6</v>
      </c>
      <c r="I51" s="561">
        <v>3624201.92</v>
      </c>
      <c r="J51" s="561">
        <v>2379494.5099999998</v>
      </c>
      <c r="K51" s="561">
        <v>2088155.79</v>
      </c>
      <c r="L51" s="561">
        <v>223202.94</v>
      </c>
      <c r="M51" s="561">
        <v>174637.79</v>
      </c>
      <c r="N51" s="561">
        <v>1316668.1200000001</v>
      </c>
      <c r="O51" s="561">
        <v>302778.19</v>
      </c>
      <c r="P51" s="561">
        <v>4126.5</v>
      </c>
      <c r="Q51" s="561">
        <v>212142.56</v>
      </c>
      <c r="R51" s="561">
        <v>180523.84</v>
      </c>
      <c r="S51" s="561">
        <v>190064.64000000001</v>
      </c>
      <c r="T51" s="561">
        <v>0</v>
      </c>
      <c r="U51" s="561">
        <v>484066.71</v>
      </c>
      <c r="V51" s="60"/>
      <c r="W51" s="554"/>
      <c r="X51" s="554"/>
      <c r="Y51" s="554"/>
    </row>
    <row r="52" spans="1:25" x14ac:dyDescent="0.2">
      <c r="A52" s="562"/>
      <c r="B52" s="559" t="s">
        <v>588</v>
      </c>
      <c r="C52" s="560">
        <v>7838993.3700000001</v>
      </c>
      <c r="D52" s="560">
        <v>4235965.99</v>
      </c>
      <c r="E52" s="560">
        <v>7069184.9199999999</v>
      </c>
      <c r="F52" s="560">
        <v>811599.73</v>
      </c>
      <c r="G52" s="560">
        <v>5690823.8399999999</v>
      </c>
      <c r="H52" s="560">
        <v>7861011.54</v>
      </c>
      <c r="I52" s="560">
        <v>11848626.789999999</v>
      </c>
      <c r="J52" s="560">
        <v>-6961919.2699999996</v>
      </c>
      <c r="K52" s="560">
        <v>373610.02</v>
      </c>
      <c r="L52" s="560">
        <v>-503338.38</v>
      </c>
      <c r="M52" s="560">
        <v>-13569642.970000001</v>
      </c>
      <c r="N52" s="560">
        <v>1118381.81</v>
      </c>
      <c r="O52" s="560">
        <v>23239.14</v>
      </c>
      <c r="P52" s="560">
        <v>1228.94</v>
      </c>
      <c r="Q52" s="560">
        <v>65171.67</v>
      </c>
      <c r="R52" s="560">
        <v>-758180.46</v>
      </c>
      <c r="S52" s="560">
        <v>232212.86</v>
      </c>
      <c r="T52" s="560">
        <v>-1447320.2</v>
      </c>
      <c r="U52" s="560">
        <v>462550.77</v>
      </c>
      <c r="V52" s="60">
        <f>IF(U52&lt;T52,(ABS(U52-T52)/ABS(T52)*-1),(ABS(U52-T52)/ABS(T52)))</f>
        <v>1.3195911796159552</v>
      </c>
      <c r="W52" s="554"/>
      <c r="X52" s="554"/>
      <c r="Y52" s="554"/>
    </row>
    <row r="53" spans="1:25" x14ac:dyDescent="0.2">
      <c r="A53" s="562"/>
      <c r="B53" s="559" t="s">
        <v>589</v>
      </c>
      <c r="C53" s="560">
        <v>6933446.21</v>
      </c>
      <c r="D53" s="560">
        <v>3094957.48</v>
      </c>
      <c r="E53" s="560">
        <v>5132109.9400000004</v>
      </c>
      <c r="F53" s="560">
        <v>-180082.98</v>
      </c>
      <c r="G53" s="560">
        <v>5079030.4000000004</v>
      </c>
      <c r="H53" s="560">
        <v>7619575.5599999996</v>
      </c>
      <c r="I53" s="560">
        <v>10919872.460000001</v>
      </c>
      <c r="J53" s="560">
        <v>-7635085.29</v>
      </c>
      <c r="K53" s="560">
        <v>-550940.5</v>
      </c>
      <c r="L53" s="560">
        <v>-503987.84</v>
      </c>
      <c r="M53" s="560">
        <v>-13646383.76</v>
      </c>
      <c r="N53" s="560">
        <v>495408.7</v>
      </c>
      <c r="O53" s="560">
        <v>23239.14</v>
      </c>
      <c r="P53" s="560">
        <v>1228.94</v>
      </c>
      <c r="Q53" s="560">
        <v>9750</v>
      </c>
      <c r="R53" s="560">
        <v>-934838.2</v>
      </c>
      <c r="S53" s="560">
        <v>232148.23</v>
      </c>
      <c r="T53" s="560">
        <v>-1447320.2</v>
      </c>
      <c r="U53" s="560">
        <v>46997.51</v>
      </c>
      <c r="V53" s="60">
        <f>IF(U53&lt;T53,(ABS(U53-T53)/ABS(T53)*-1),(ABS(U53-T53)/ABS(T53)))</f>
        <v>1.0324720887610082</v>
      </c>
      <c r="W53" s="554"/>
      <c r="X53" s="554"/>
      <c r="Y53" s="554"/>
    </row>
    <row r="54" spans="1:25" x14ac:dyDescent="0.2">
      <c r="A54" s="559"/>
      <c r="B54" s="564" t="s">
        <v>376</v>
      </c>
      <c r="C54" s="62">
        <v>0.93240000000000001</v>
      </c>
      <c r="D54" s="62">
        <v>0.6381</v>
      </c>
      <c r="E54" s="62">
        <v>0.9153</v>
      </c>
      <c r="F54" s="62">
        <v>0.1014</v>
      </c>
      <c r="G54" s="62">
        <v>0.53949999999999998</v>
      </c>
      <c r="H54" s="62">
        <v>0.62350000000000005</v>
      </c>
      <c r="I54" s="62">
        <v>0.69720000000000004</v>
      </c>
      <c r="J54" s="62">
        <v>-9.1102000000000007</v>
      </c>
      <c r="K54" s="62">
        <v>2.1629999999999998</v>
      </c>
      <c r="L54" s="62">
        <v>-17.702500000000001</v>
      </c>
      <c r="M54" s="62">
        <v>-92.557000000000002</v>
      </c>
      <c r="N54" s="62">
        <v>16.069500000000001</v>
      </c>
      <c r="O54" s="62">
        <v>0.75</v>
      </c>
      <c r="P54" s="62">
        <v>0.25700000000000001</v>
      </c>
      <c r="Q54" s="570">
        <v>0</v>
      </c>
      <c r="R54" s="570">
        <v>0</v>
      </c>
      <c r="S54" s="570">
        <v>0</v>
      </c>
      <c r="T54" s="570">
        <v>0</v>
      </c>
      <c r="U54" s="570"/>
      <c r="V54" s="658"/>
      <c r="W54" s="554"/>
      <c r="X54" s="554"/>
      <c r="Y54" s="554"/>
    </row>
    <row r="55" spans="1:25" x14ac:dyDescent="0.2">
      <c r="A55" s="559"/>
      <c r="B55" s="564" t="s">
        <v>377</v>
      </c>
      <c r="C55" s="62">
        <v>0.83209999999999995</v>
      </c>
      <c r="D55" s="62">
        <v>0.70099999999999996</v>
      </c>
      <c r="E55" s="62">
        <v>0.81010000000000004</v>
      </c>
      <c r="F55" s="62">
        <v>-2.5999999999999999E-2</v>
      </c>
      <c r="G55" s="62">
        <v>0.55030000000000001</v>
      </c>
      <c r="H55" s="62">
        <v>0.70750000000000002</v>
      </c>
      <c r="I55" s="62">
        <v>0.71989999999999998</v>
      </c>
      <c r="J55" s="62">
        <v>-7.9066999999999998</v>
      </c>
      <c r="K55" s="62">
        <v>3.645</v>
      </c>
      <c r="L55" s="62">
        <v>1.0134000000000001</v>
      </c>
      <c r="M55" s="62">
        <v>-93.080500000000001</v>
      </c>
      <c r="N55" s="62">
        <v>52.5794</v>
      </c>
      <c r="O55" s="62">
        <v>0.75</v>
      </c>
      <c r="P55" s="62">
        <v>0.25700000000000001</v>
      </c>
      <c r="Q55" s="571">
        <v>0</v>
      </c>
      <c r="R55" s="571">
        <v>0</v>
      </c>
      <c r="S55" s="571">
        <v>0</v>
      </c>
      <c r="T55" s="571">
        <v>0</v>
      </c>
      <c r="U55" s="571"/>
      <c r="V55" s="659"/>
      <c r="W55" s="618"/>
      <c r="X55" s="554"/>
      <c r="Y55" s="554"/>
    </row>
    <row r="56" spans="1:25" x14ac:dyDescent="0.2">
      <c r="A56" s="565" t="s">
        <v>153</v>
      </c>
      <c r="B56" s="565" t="s">
        <v>587</v>
      </c>
      <c r="C56" s="561">
        <v>0</v>
      </c>
      <c r="D56" s="561">
        <v>0</v>
      </c>
      <c r="E56" s="561">
        <v>0</v>
      </c>
      <c r="F56" s="561">
        <v>0</v>
      </c>
      <c r="G56" s="561">
        <v>0</v>
      </c>
      <c r="H56" s="561">
        <v>0</v>
      </c>
      <c r="I56" s="561">
        <v>0</v>
      </c>
      <c r="J56" s="561">
        <v>2812106.88</v>
      </c>
      <c r="K56" s="561">
        <v>7855009.7000000002</v>
      </c>
      <c r="L56" s="561">
        <v>27084059.239999998</v>
      </c>
      <c r="M56" s="561">
        <v>104827418.15000001</v>
      </c>
      <c r="N56" s="561">
        <v>225310716.44999999</v>
      </c>
      <c r="O56" s="561">
        <v>285758442.47000003</v>
      </c>
      <c r="P56" s="561">
        <v>386173866.37</v>
      </c>
      <c r="Q56" s="561">
        <v>357397978.11000001</v>
      </c>
      <c r="R56" s="567">
        <v>202513034.61000001</v>
      </c>
      <c r="S56" s="567">
        <v>106137017.7</v>
      </c>
      <c r="T56" s="567">
        <v>85674209.909999996</v>
      </c>
      <c r="U56" s="567">
        <v>64438793.640000001</v>
      </c>
      <c r="V56" s="60">
        <f>IF(U56&lt;T56,(ABS(U56-T56)/ABS(T56)*-1),(ABS(U56-T56)/ABS(T56)))</f>
        <v>-0.24786241148074331</v>
      </c>
      <c r="W56" s="554"/>
      <c r="X56" s="554"/>
      <c r="Y56" s="554"/>
    </row>
    <row r="57" spans="1:25" x14ac:dyDescent="0.2">
      <c r="A57" s="562"/>
      <c r="B57" s="559" t="s">
        <v>588</v>
      </c>
      <c r="C57" s="560">
        <v>0</v>
      </c>
      <c r="D57" s="560">
        <v>0</v>
      </c>
      <c r="E57" s="560">
        <v>0</v>
      </c>
      <c r="F57" s="560">
        <v>0</v>
      </c>
      <c r="G57" s="560">
        <v>0</v>
      </c>
      <c r="H57" s="560">
        <v>0</v>
      </c>
      <c r="I57" s="560">
        <v>0</v>
      </c>
      <c r="J57" s="560">
        <v>6167226.6699999999</v>
      </c>
      <c r="K57" s="560">
        <v>7983193.3899999997</v>
      </c>
      <c r="L57" s="560">
        <v>58164452.170000002</v>
      </c>
      <c r="M57" s="560">
        <v>127069561.64</v>
      </c>
      <c r="N57" s="560">
        <v>214664391.68000001</v>
      </c>
      <c r="O57" s="560">
        <v>160666125.61000001</v>
      </c>
      <c r="P57" s="374">
        <v>233825670.69999999</v>
      </c>
      <c r="Q57" s="374">
        <v>173987283.88</v>
      </c>
      <c r="R57" s="545">
        <v>61026014.299999997</v>
      </c>
      <c r="S57" s="545">
        <v>40076120.899999999</v>
      </c>
      <c r="T57" s="545">
        <v>20098729.670000002</v>
      </c>
      <c r="U57" s="545">
        <v>38072685.82</v>
      </c>
      <c r="V57" s="60">
        <f>IF(U57&lt;T57,(ABS(U57-T57)/ABS(T57)*-1),(ABS(U57-T57)/ABS(T57)))</f>
        <v>0.89428319327208494</v>
      </c>
      <c r="W57" s="554"/>
      <c r="X57" s="554"/>
      <c r="Y57" s="554"/>
    </row>
    <row r="58" spans="1:25" x14ac:dyDescent="0.2">
      <c r="A58" s="562"/>
      <c r="B58" s="559" t="s">
        <v>589</v>
      </c>
      <c r="C58" s="560">
        <v>0</v>
      </c>
      <c r="D58" s="560">
        <v>0</v>
      </c>
      <c r="E58" s="560">
        <v>0</v>
      </c>
      <c r="F58" s="560">
        <v>0</v>
      </c>
      <c r="G58" s="560">
        <v>0</v>
      </c>
      <c r="H58" s="560">
        <v>0</v>
      </c>
      <c r="I58" s="560">
        <v>0</v>
      </c>
      <c r="J58" s="560">
        <v>6167226.6699999999</v>
      </c>
      <c r="K58" s="560">
        <v>7331223.5999999996</v>
      </c>
      <c r="L58" s="560">
        <v>54290911.039999999</v>
      </c>
      <c r="M58" s="563">
        <v>125793778.84999999</v>
      </c>
      <c r="N58" s="563">
        <v>192098895.78</v>
      </c>
      <c r="O58" s="563">
        <v>136559198.84999999</v>
      </c>
      <c r="P58" s="374">
        <v>233825670.69999999</v>
      </c>
      <c r="Q58" s="374">
        <v>173883164.97999999</v>
      </c>
      <c r="R58" s="545">
        <v>60871567.990000002</v>
      </c>
      <c r="S58" s="545">
        <v>39887176.469999999</v>
      </c>
      <c r="T58" s="545">
        <v>20079128.449999999</v>
      </c>
      <c r="U58" s="545">
        <v>31381311.260000002</v>
      </c>
      <c r="V58" s="60">
        <f>IF(U58&lt;T58,(ABS(U58-T58)/ABS(T58)*-1),(ABS(U58-T58)/ABS(T58)))</f>
        <v>0.56288214093276556</v>
      </c>
      <c r="W58" s="554"/>
      <c r="X58" s="554"/>
      <c r="Y58" s="554"/>
    </row>
    <row r="59" spans="1:25" x14ac:dyDescent="0.2">
      <c r="A59" s="559"/>
      <c r="B59" s="564" t="s">
        <v>376</v>
      </c>
      <c r="C59" s="570">
        <v>0</v>
      </c>
      <c r="D59" s="570">
        <v>0</v>
      </c>
      <c r="E59" s="570">
        <v>0</v>
      </c>
      <c r="F59" s="570">
        <v>0</v>
      </c>
      <c r="G59" s="570">
        <v>0</v>
      </c>
      <c r="H59" s="570">
        <v>0</v>
      </c>
      <c r="I59" s="570">
        <v>0</v>
      </c>
      <c r="J59" s="62">
        <v>0.4451</v>
      </c>
      <c r="K59" s="62">
        <v>0.41689999999999999</v>
      </c>
      <c r="L59" s="62">
        <v>0.74129999999999996</v>
      </c>
      <c r="M59" s="62">
        <v>0.78580000000000005</v>
      </c>
      <c r="N59" s="62">
        <v>1.3919999999999999</v>
      </c>
      <c r="O59" s="62">
        <v>1.129</v>
      </c>
      <c r="P59" s="357">
        <v>1.0469999999999999</v>
      </c>
      <c r="Q59" s="657">
        <v>1.2581</v>
      </c>
      <c r="R59" s="657">
        <v>1.6944999999999999</v>
      </c>
      <c r="S59" s="657">
        <v>0.95350000000000001</v>
      </c>
      <c r="T59" s="657">
        <v>0.4037</v>
      </c>
      <c r="U59" s="657">
        <v>0.82030000000000003</v>
      </c>
      <c r="V59" s="658"/>
      <c r="W59" s="554"/>
      <c r="X59" s="554"/>
      <c r="Y59" s="554"/>
    </row>
    <row r="60" spans="1:25" x14ac:dyDescent="0.2">
      <c r="A60" s="559"/>
      <c r="B60" s="564" t="s">
        <v>377</v>
      </c>
      <c r="C60" s="571">
        <v>0</v>
      </c>
      <c r="D60" s="571">
        <v>0</v>
      </c>
      <c r="E60" s="571">
        <v>0</v>
      </c>
      <c r="F60" s="571">
        <v>0</v>
      </c>
      <c r="G60" s="571">
        <v>0</v>
      </c>
      <c r="H60" s="571">
        <v>0</v>
      </c>
      <c r="I60" s="571">
        <v>0</v>
      </c>
      <c r="J60" s="62">
        <v>0.51329999999999998</v>
      </c>
      <c r="K60" s="62">
        <v>0.4839</v>
      </c>
      <c r="L60" s="62">
        <v>0.78739999999999999</v>
      </c>
      <c r="M60" s="62">
        <v>0.84850000000000003</v>
      </c>
      <c r="N60" s="62">
        <v>1.2617</v>
      </c>
      <c r="O60" s="62">
        <v>1.0003</v>
      </c>
      <c r="P60" s="357">
        <v>1.054</v>
      </c>
      <c r="Q60" s="657">
        <v>1.268</v>
      </c>
      <c r="R60" s="657">
        <v>1.7138</v>
      </c>
      <c r="S60" s="657">
        <v>0.95960000000000001</v>
      </c>
      <c r="T60" s="657">
        <v>0.41120000000000001</v>
      </c>
      <c r="U60" s="657">
        <v>0.71499999999999997</v>
      </c>
      <c r="V60" s="659"/>
      <c r="W60" s="618"/>
      <c r="X60" s="554"/>
      <c r="Y60" s="554"/>
    </row>
    <row r="61" spans="1:25" x14ac:dyDescent="0.2">
      <c r="A61" s="565" t="s">
        <v>351</v>
      </c>
      <c r="B61" s="573" t="s">
        <v>587</v>
      </c>
      <c r="C61" s="574">
        <v>7774789.5800000001</v>
      </c>
      <c r="D61" s="574">
        <v>4511529.43</v>
      </c>
      <c r="E61" s="574">
        <v>2096454.71</v>
      </c>
      <c r="F61" s="574">
        <v>1806231.94</v>
      </c>
      <c r="G61" s="574">
        <v>896576.14</v>
      </c>
      <c r="H61" s="575">
        <v>539348.9</v>
      </c>
      <c r="I61" s="576">
        <v>450049.82</v>
      </c>
      <c r="J61" s="561">
        <v>468545.03</v>
      </c>
      <c r="K61" s="561">
        <v>62744</v>
      </c>
      <c r="L61" s="561">
        <v>561737.17000000004</v>
      </c>
      <c r="M61" s="561">
        <v>1157457.8700000001</v>
      </c>
      <c r="N61" s="561">
        <v>678173.23</v>
      </c>
      <c r="O61" s="561">
        <v>299332.17</v>
      </c>
      <c r="P61" s="561">
        <v>17431.77</v>
      </c>
      <c r="Q61" s="561">
        <v>68750.320000000007</v>
      </c>
      <c r="R61" s="567">
        <v>2900</v>
      </c>
      <c r="S61" s="567">
        <v>222684.5</v>
      </c>
      <c r="T61" s="567">
        <v>41657.61</v>
      </c>
      <c r="U61" s="567">
        <v>384134.03</v>
      </c>
      <c r="V61" s="60">
        <f>IF(U61&lt;T61,(ABS(U61-T61)/ABS(T61)*-1),(ABS(U61-T61)/ABS(T61)))</f>
        <v>8.2212210446062564</v>
      </c>
      <c r="W61" s="554"/>
      <c r="X61" s="554"/>
      <c r="Y61" s="554"/>
    </row>
    <row r="62" spans="1:25" x14ac:dyDescent="0.2">
      <c r="A62" s="562"/>
      <c r="B62" s="577" t="s">
        <v>588</v>
      </c>
      <c r="C62" s="560">
        <v>4438221.03</v>
      </c>
      <c r="D62" s="560">
        <v>1433640.96</v>
      </c>
      <c r="E62" s="560">
        <v>1810256.83</v>
      </c>
      <c r="F62" s="560">
        <v>258895.24</v>
      </c>
      <c r="G62" s="560">
        <v>7719.45</v>
      </c>
      <c r="H62" s="578">
        <v>1031513.19</v>
      </c>
      <c r="I62" s="579">
        <v>398696.91</v>
      </c>
      <c r="J62" s="560">
        <v>-525765.12</v>
      </c>
      <c r="K62" s="560">
        <v>1115585.25</v>
      </c>
      <c r="L62" s="560">
        <v>533688.19999999995</v>
      </c>
      <c r="M62" s="566">
        <v>-222241.63</v>
      </c>
      <c r="N62" s="560">
        <v>468163.82</v>
      </c>
      <c r="O62" s="560">
        <v>244153.81</v>
      </c>
      <c r="P62" s="560">
        <v>-100164.13</v>
      </c>
      <c r="Q62" s="560">
        <v>84915.39</v>
      </c>
      <c r="R62" s="568">
        <v>13400</v>
      </c>
      <c r="S62" s="568">
        <v>44778.89</v>
      </c>
      <c r="T62" s="568">
        <v>493522.26</v>
      </c>
      <c r="U62" s="568">
        <v>251143.42</v>
      </c>
      <c r="V62" s="60">
        <f>IF(U62&lt;T62,(ABS(U62-T62)/ABS(T62)*-1),(ABS(U62-T62)/ABS(T62)))</f>
        <v>-0.49112038026410398</v>
      </c>
      <c r="W62" s="554"/>
      <c r="X62" s="554"/>
      <c r="Y62" s="554"/>
    </row>
    <row r="63" spans="1:25" x14ac:dyDescent="0.2">
      <c r="A63" s="562"/>
      <c r="B63" s="577" t="s">
        <v>589</v>
      </c>
      <c r="C63" s="560">
        <v>4438221.03</v>
      </c>
      <c r="D63" s="560">
        <v>1433640.96</v>
      </c>
      <c r="E63" s="560">
        <v>1810256.83</v>
      </c>
      <c r="F63" s="560">
        <v>258895.24</v>
      </c>
      <c r="G63" s="560">
        <v>7719.45</v>
      </c>
      <c r="H63" s="578">
        <v>1031513.19</v>
      </c>
      <c r="I63" s="579">
        <v>398696.91</v>
      </c>
      <c r="J63" s="560">
        <v>-525765.12</v>
      </c>
      <c r="K63" s="560">
        <v>1115585.25</v>
      </c>
      <c r="L63" s="560">
        <v>533688.19999999995</v>
      </c>
      <c r="M63" s="563">
        <v>-222241.63</v>
      </c>
      <c r="N63" s="563">
        <v>468163.82</v>
      </c>
      <c r="O63" s="563">
        <v>244153.81</v>
      </c>
      <c r="P63" s="563">
        <v>-100164.13</v>
      </c>
      <c r="Q63" s="563">
        <v>84915.39</v>
      </c>
      <c r="R63" s="568">
        <v>13400</v>
      </c>
      <c r="S63" s="568">
        <v>44778.89</v>
      </c>
      <c r="T63" s="568">
        <v>493522.26</v>
      </c>
      <c r="U63" s="586">
        <v>251143.42</v>
      </c>
      <c r="V63" s="60">
        <f>IF(U63&lt;T63,(ABS(U63-T63)/ABS(T63)*-1),(ABS(U63-T63)/ABS(T63)))</f>
        <v>-0.49112038026410398</v>
      </c>
      <c r="W63" s="554"/>
      <c r="X63" s="554"/>
      <c r="Y63" s="554"/>
    </row>
    <row r="64" spans="1:25" x14ac:dyDescent="0.2">
      <c r="A64" s="559"/>
      <c r="B64" s="580" t="s">
        <v>376</v>
      </c>
      <c r="C64" s="62">
        <v>0.75049999999999994</v>
      </c>
      <c r="D64" s="62">
        <v>2.0659000000000001</v>
      </c>
      <c r="E64" s="62">
        <v>8.8483000000000001</v>
      </c>
      <c r="F64" s="62">
        <v>0.82769999999999999</v>
      </c>
      <c r="G64" s="62">
        <v>5.1799999999999999E-2</v>
      </c>
      <c r="H64" s="581">
        <v>21.913900000000002</v>
      </c>
      <c r="I64" s="65">
        <v>0.63439999999999996</v>
      </c>
      <c r="J64" s="62">
        <v>1.3131999999999999</v>
      </c>
      <c r="K64" s="62">
        <v>8.3445999999999998</v>
      </c>
      <c r="L64" s="62">
        <v>3.4518</v>
      </c>
      <c r="M64" s="62">
        <v>-0.42209999999999998</v>
      </c>
      <c r="N64" s="62">
        <v>25.456700000000001</v>
      </c>
      <c r="O64" s="570">
        <v>0</v>
      </c>
      <c r="P64" s="570">
        <v>0</v>
      </c>
      <c r="Q64" s="570">
        <v>0</v>
      </c>
      <c r="R64" s="570">
        <v>0</v>
      </c>
      <c r="S64" s="570">
        <v>0</v>
      </c>
      <c r="T64" s="570">
        <v>0</v>
      </c>
      <c r="U64" s="570">
        <v>0</v>
      </c>
      <c r="V64" s="658"/>
      <c r="W64" s="554"/>
      <c r="X64" s="554"/>
      <c r="Y64" s="554"/>
    </row>
    <row r="65" spans="1:25" x14ac:dyDescent="0.2">
      <c r="A65" s="559"/>
      <c r="B65" s="582" t="s">
        <v>377</v>
      </c>
      <c r="C65" s="549">
        <v>0.75719999999999998</v>
      </c>
      <c r="D65" s="549">
        <v>2.0659000000000001</v>
      </c>
      <c r="E65" s="549">
        <v>8.8483000000000001</v>
      </c>
      <c r="F65" s="549">
        <v>0.82769999999999999</v>
      </c>
      <c r="G65" s="549">
        <v>5.1799999999999999E-2</v>
      </c>
      <c r="H65" s="583">
        <v>21.913900000000002</v>
      </c>
      <c r="I65" s="65">
        <v>0.63439999999999996</v>
      </c>
      <c r="J65" s="62">
        <v>1.3131999999999999</v>
      </c>
      <c r="K65" s="62">
        <v>8.3445999999999998</v>
      </c>
      <c r="L65" s="62">
        <v>3.4518</v>
      </c>
      <c r="M65" s="62">
        <v>-0.42209999999999998</v>
      </c>
      <c r="N65" s="62">
        <v>25.456700000000001</v>
      </c>
      <c r="O65" s="571">
        <v>0</v>
      </c>
      <c r="P65" s="571">
        <v>0</v>
      </c>
      <c r="Q65" s="571">
        <v>0</v>
      </c>
      <c r="R65" s="571">
        <v>0</v>
      </c>
      <c r="S65" s="571">
        <v>0</v>
      </c>
      <c r="T65" s="571">
        <v>0</v>
      </c>
      <c r="U65" s="570">
        <v>0</v>
      </c>
      <c r="V65" s="659"/>
      <c r="W65" s="618"/>
      <c r="X65" s="554"/>
      <c r="Y65" s="554"/>
    </row>
    <row r="66" spans="1:25" x14ac:dyDescent="0.2">
      <c r="A66" s="584" t="s">
        <v>409</v>
      </c>
      <c r="B66" s="559" t="s">
        <v>587</v>
      </c>
      <c r="C66" s="560">
        <v>0</v>
      </c>
      <c r="D66" s="560">
        <v>0</v>
      </c>
      <c r="E66" s="560">
        <v>0</v>
      </c>
      <c r="F66" s="560">
        <v>0</v>
      </c>
      <c r="G66" s="560">
        <v>0</v>
      </c>
      <c r="H66" s="560">
        <v>0</v>
      </c>
      <c r="I66" s="561">
        <v>0</v>
      </c>
      <c r="J66" s="561">
        <v>0</v>
      </c>
      <c r="K66" s="561">
        <v>0</v>
      </c>
      <c r="L66" s="561">
        <v>0</v>
      </c>
      <c r="M66" s="561">
        <v>0</v>
      </c>
      <c r="N66" s="561">
        <v>0</v>
      </c>
      <c r="O66" s="561">
        <v>0</v>
      </c>
      <c r="P66" s="561">
        <v>0</v>
      </c>
      <c r="Q66" s="561">
        <v>0</v>
      </c>
      <c r="R66" s="567">
        <v>0</v>
      </c>
      <c r="S66" s="567">
        <v>0</v>
      </c>
      <c r="T66" s="567">
        <v>0</v>
      </c>
      <c r="U66" s="567">
        <v>0</v>
      </c>
      <c r="V66" s="585">
        <v>0</v>
      </c>
      <c r="W66" s="554"/>
      <c r="X66" s="554"/>
      <c r="Y66" s="554"/>
    </row>
    <row r="67" spans="1:25" x14ac:dyDescent="0.2">
      <c r="A67" s="562"/>
      <c r="B67" s="559" t="s">
        <v>588</v>
      </c>
      <c r="C67" s="560">
        <v>0</v>
      </c>
      <c r="D67" s="560">
        <v>0</v>
      </c>
      <c r="E67" s="560">
        <v>0</v>
      </c>
      <c r="F67" s="560">
        <v>0</v>
      </c>
      <c r="G67" s="560">
        <v>0</v>
      </c>
      <c r="H67" s="560">
        <v>0</v>
      </c>
      <c r="I67" s="560">
        <v>0</v>
      </c>
      <c r="J67" s="560">
        <v>0</v>
      </c>
      <c r="K67" s="560">
        <v>0</v>
      </c>
      <c r="L67" s="560">
        <v>0</v>
      </c>
      <c r="M67" s="560">
        <v>0</v>
      </c>
      <c r="N67" s="560">
        <v>0</v>
      </c>
      <c r="O67" s="560">
        <v>0</v>
      </c>
      <c r="P67" s="560">
        <v>0</v>
      </c>
      <c r="Q67" s="560">
        <v>0</v>
      </c>
      <c r="R67" s="568">
        <v>0</v>
      </c>
      <c r="S67" s="568">
        <v>0</v>
      </c>
      <c r="T67" s="568">
        <v>0</v>
      </c>
      <c r="U67" s="568">
        <v>0</v>
      </c>
      <c r="V67" s="586">
        <v>0</v>
      </c>
      <c r="W67" s="554"/>
      <c r="X67" s="554"/>
      <c r="Y67" s="554"/>
    </row>
    <row r="68" spans="1:25" x14ac:dyDescent="0.2">
      <c r="A68" s="562"/>
      <c r="B68" s="559" t="s">
        <v>589</v>
      </c>
      <c r="C68" s="560">
        <v>0</v>
      </c>
      <c r="D68" s="560">
        <v>0</v>
      </c>
      <c r="E68" s="560">
        <v>0</v>
      </c>
      <c r="F68" s="560">
        <v>0</v>
      </c>
      <c r="G68" s="560">
        <v>0</v>
      </c>
      <c r="H68" s="560">
        <v>0</v>
      </c>
      <c r="I68" s="560">
        <v>0</v>
      </c>
      <c r="J68" s="560">
        <v>0</v>
      </c>
      <c r="K68" s="560">
        <v>0</v>
      </c>
      <c r="L68" s="560">
        <v>0</v>
      </c>
      <c r="M68" s="560">
        <v>0</v>
      </c>
      <c r="N68" s="560">
        <v>0</v>
      </c>
      <c r="O68" s="560">
        <v>0</v>
      </c>
      <c r="P68" s="560">
        <v>0</v>
      </c>
      <c r="Q68" s="560">
        <v>0</v>
      </c>
      <c r="R68" s="568">
        <v>0</v>
      </c>
      <c r="S68" s="568">
        <v>0</v>
      </c>
      <c r="T68" s="568">
        <v>0</v>
      </c>
      <c r="U68" s="568">
        <v>0</v>
      </c>
      <c r="V68" s="586">
        <v>0</v>
      </c>
      <c r="W68" s="554"/>
      <c r="X68" s="554"/>
      <c r="Y68" s="554"/>
    </row>
    <row r="69" spans="1:25" x14ac:dyDescent="0.2">
      <c r="A69" s="559"/>
      <c r="B69" s="564" t="s">
        <v>376</v>
      </c>
      <c r="C69" s="570">
        <v>0</v>
      </c>
      <c r="D69" s="570">
        <v>0</v>
      </c>
      <c r="E69" s="570">
        <v>0</v>
      </c>
      <c r="F69" s="570">
        <v>0</v>
      </c>
      <c r="G69" s="570">
        <v>0</v>
      </c>
      <c r="H69" s="570">
        <v>0</v>
      </c>
      <c r="I69" s="570">
        <v>0</v>
      </c>
      <c r="J69" s="570">
        <v>0</v>
      </c>
      <c r="K69" s="570">
        <v>0</v>
      </c>
      <c r="L69" s="570">
        <v>0</v>
      </c>
      <c r="M69" s="570">
        <v>0</v>
      </c>
      <c r="N69" s="570">
        <v>0</v>
      </c>
      <c r="O69" s="570">
        <v>0</v>
      </c>
      <c r="P69" s="570">
        <v>0</v>
      </c>
      <c r="Q69" s="570">
        <v>0</v>
      </c>
      <c r="R69" s="587">
        <v>0</v>
      </c>
      <c r="S69" s="587">
        <v>0</v>
      </c>
      <c r="T69" s="587">
        <v>0</v>
      </c>
      <c r="U69" s="587">
        <v>0</v>
      </c>
      <c r="V69" s="586">
        <v>0</v>
      </c>
      <c r="W69" s="554"/>
      <c r="X69" s="554"/>
      <c r="Y69" s="554"/>
    </row>
    <row r="70" spans="1:25" x14ac:dyDescent="0.2">
      <c r="A70" s="559"/>
      <c r="B70" s="564" t="s">
        <v>377</v>
      </c>
      <c r="C70" s="571">
        <v>0</v>
      </c>
      <c r="D70" s="571">
        <v>0</v>
      </c>
      <c r="E70" s="571">
        <v>0</v>
      </c>
      <c r="F70" s="571">
        <v>0</v>
      </c>
      <c r="G70" s="571">
        <v>0</v>
      </c>
      <c r="H70" s="571">
        <v>0</v>
      </c>
      <c r="I70" s="571">
        <v>0</v>
      </c>
      <c r="J70" s="571">
        <v>0</v>
      </c>
      <c r="K70" s="571">
        <v>0</v>
      </c>
      <c r="L70" s="571">
        <v>0</v>
      </c>
      <c r="M70" s="571">
        <v>0</v>
      </c>
      <c r="N70" s="571">
        <v>0</v>
      </c>
      <c r="O70" s="571">
        <v>0</v>
      </c>
      <c r="P70" s="571">
        <v>0</v>
      </c>
      <c r="Q70" s="571">
        <v>0</v>
      </c>
      <c r="R70" s="588">
        <v>0</v>
      </c>
      <c r="S70" s="588">
        <v>0</v>
      </c>
      <c r="T70" s="588">
        <v>0</v>
      </c>
      <c r="U70" s="588">
        <v>0</v>
      </c>
      <c r="V70" s="586">
        <v>0</v>
      </c>
      <c r="W70" s="618"/>
      <c r="X70" s="554"/>
      <c r="Y70" s="554"/>
    </row>
    <row r="71" spans="1:25" x14ac:dyDescent="0.2">
      <c r="A71" s="565" t="s">
        <v>574</v>
      </c>
      <c r="B71" s="589" t="s">
        <v>587</v>
      </c>
      <c r="C71" s="576">
        <v>32020786.16</v>
      </c>
      <c r="D71" s="561">
        <v>38424696.07</v>
      </c>
      <c r="E71" s="561">
        <v>49039004.359999999</v>
      </c>
      <c r="F71" s="561">
        <v>53674773.369999997</v>
      </c>
      <c r="G71" s="561">
        <v>50696773.18</v>
      </c>
      <c r="H71" s="561">
        <v>49493581.039999999</v>
      </c>
      <c r="I71" s="561">
        <v>81762266.290000007</v>
      </c>
      <c r="J71" s="561">
        <v>87601651.810000002</v>
      </c>
      <c r="K71" s="561">
        <v>111834127.23</v>
      </c>
      <c r="L71" s="561">
        <v>157898072.25999999</v>
      </c>
      <c r="M71" s="561">
        <v>209191742.40000001</v>
      </c>
      <c r="N71" s="561">
        <v>144483136.49000001</v>
      </c>
      <c r="O71" s="561">
        <v>176231598.81999999</v>
      </c>
      <c r="P71" s="561">
        <v>186118242.75999999</v>
      </c>
      <c r="Q71" s="561">
        <v>285871151.88999999</v>
      </c>
      <c r="R71" s="567">
        <v>445670417.75</v>
      </c>
      <c r="S71" s="567">
        <v>425491434.20999998</v>
      </c>
      <c r="T71" s="567">
        <v>577725321.12</v>
      </c>
      <c r="U71" s="567">
        <v>582464484.33000004</v>
      </c>
      <c r="V71" s="720">
        <f>IF(U71&lt;T71,(ABS(U71-T71)/ABS(T71)*-1),(ABS(U71-T71)/ABS(T71)))</f>
        <v>8.2031426298098172E-3</v>
      </c>
      <c r="W71" s="554"/>
      <c r="X71" s="554"/>
      <c r="Y71" s="554"/>
    </row>
    <row r="72" spans="1:25" x14ac:dyDescent="0.2">
      <c r="A72" s="562"/>
      <c r="B72" s="590" t="s">
        <v>588</v>
      </c>
      <c r="C72" s="579">
        <v>39794730.740000002</v>
      </c>
      <c r="D72" s="560">
        <v>50187074.479999997</v>
      </c>
      <c r="E72" s="560">
        <v>52581592.100000001</v>
      </c>
      <c r="F72" s="560">
        <v>58961486.710000001</v>
      </c>
      <c r="G72" s="560">
        <v>63179492.719999999</v>
      </c>
      <c r="H72" s="560">
        <v>73617420.590000004</v>
      </c>
      <c r="I72" s="560">
        <v>86943323.989999995</v>
      </c>
      <c r="J72" s="560">
        <v>90038018.640000001</v>
      </c>
      <c r="K72" s="560">
        <v>123151316.7</v>
      </c>
      <c r="L72" s="560">
        <v>136797753.75</v>
      </c>
      <c r="M72" s="560">
        <v>266459454.83000001</v>
      </c>
      <c r="N72" s="560">
        <v>302879277.87</v>
      </c>
      <c r="O72" s="560">
        <v>350253401.22000003</v>
      </c>
      <c r="P72" s="560">
        <v>447980875.98000002</v>
      </c>
      <c r="Q72" s="560">
        <v>510558374.62</v>
      </c>
      <c r="R72" s="568">
        <v>539018348.10000002</v>
      </c>
      <c r="S72" s="568">
        <v>657310586.78999996</v>
      </c>
      <c r="T72" s="568">
        <v>732779620.50999999</v>
      </c>
      <c r="U72" s="568">
        <v>125717499.53</v>
      </c>
      <c r="V72" s="721">
        <f>IF(U72&lt;T72,(ABS(U72-T72)/ABS(T72)*-1),(ABS(U72-T72)/ABS(T72)))</f>
        <v>-0.82843750561389373</v>
      </c>
      <c r="W72" s="554"/>
      <c r="X72" s="554"/>
      <c r="Y72" s="554"/>
    </row>
    <row r="73" spans="1:25" x14ac:dyDescent="0.2">
      <c r="A73" s="562"/>
      <c r="B73" s="590" t="s">
        <v>589</v>
      </c>
      <c r="C73" s="579">
        <v>38336425.759999998</v>
      </c>
      <c r="D73" s="560">
        <v>47245192.979999997</v>
      </c>
      <c r="E73" s="560">
        <v>49719263.259999998</v>
      </c>
      <c r="F73" s="560">
        <v>54176045.509999998</v>
      </c>
      <c r="G73" s="560">
        <v>59284059.75</v>
      </c>
      <c r="H73" s="560">
        <v>69093247.930000007</v>
      </c>
      <c r="I73" s="560">
        <v>82813763.049999997</v>
      </c>
      <c r="J73" s="560">
        <v>86336632.400000006</v>
      </c>
      <c r="K73" s="560">
        <v>120745037.53</v>
      </c>
      <c r="L73" s="560">
        <v>132986726.26000001</v>
      </c>
      <c r="M73" s="563">
        <v>261256483.71000001</v>
      </c>
      <c r="N73" s="563">
        <v>298638235.73000002</v>
      </c>
      <c r="O73" s="563">
        <v>345708025.80000001</v>
      </c>
      <c r="P73" s="563">
        <v>440419148.51999998</v>
      </c>
      <c r="Q73" s="563">
        <v>495843850.94</v>
      </c>
      <c r="R73" s="568">
        <v>522461572.70999998</v>
      </c>
      <c r="S73" s="568">
        <v>640132279.38999999</v>
      </c>
      <c r="T73" s="568">
        <v>720292782.95000005</v>
      </c>
      <c r="U73" s="568">
        <v>109434836.73</v>
      </c>
      <c r="V73" s="721">
        <f>IF(U73&lt;T73,(ABS(U73-T73)/ABS(T73)*-1),(ABS(U73-T73)/ABS(T73)))</f>
        <v>-0.84806895290300788</v>
      </c>
      <c r="W73" s="554"/>
      <c r="X73" s="554"/>
      <c r="Y73" s="554"/>
    </row>
    <row r="74" spans="1:25" x14ac:dyDescent="0.2">
      <c r="A74" s="559"/>
      <c r="B74" s="591" t="s">
        <v>376</v>
      </c>
      <c r="C74" s="65">
        <v>0.72209999999999996</v>
      </c>
      <c r="D74" s="62">
        <v>0.74660000000000004</v>
      </c>
      <c r="E74" s="62">
        <v>0.66849999999999998</v>
      </c>
      <c r="F74" s="62">
        <v>0.90129999999999999</v>
      </c>
      <c r="G74" s="62">
        <v>0.92059999999999997</v>
      </c>
      <c r="H74" s="62">
        <v>0.93610000000000004</v>
      </c>
      <c r="I74" s="62">
        <v>0.92679999999999996</v>
      </c>
      <c r="J74" s="62">
        <v>0.78720000000000001</v>
      </c>
      <c r="K74" s="62">
        <v>0.92320000000000002</v>
      </c>
      <c r="L74" s="62">
        <v>0.93069999999999997</v>
      </c>
      <c r="M74" s="62">
        <v>1.3852</v>
      </c>
      <c r="N74" s="62">
        <v>1.1411</v>
      </c>
      <c r="O74" s="62">
        <v>1.1435999999999999</v>
      </c>
      <c r="P74" s="62">
        <v>0.95930000000000004</v>
      </c>
      <c r="Q74" s="62">
        <v>0.95520000000000005</v>
      </c>
      <c r="R74" s="62">
        <v>0.99339999999999995</v>
      </c>
      <c r="S74" s="62">
        <v>1.0730999999999999</v>
      </c>
      <c r="T74" s="62">
        <v>1.0803</v>
      </c>
      <c r="U74" s="62">
        <v>2.1048</v>
      </c>
      <c r="V74" s="581"/>
      <c r="W74" s="554"/>
      <c r="X74" s="554"/>
      <c r="Y74" s="554"/>
    </row>
    <row r="75" spans="1:25" x14ac:dyDescent="0.2">
      <c r="A75" s="559"/>
      <c r="B75" s="591" t="s">
        <v>377</v>
      </c>
      <c r="C75" s="65">
        <v>0.73480000000000001</v>
      </c>
      <c r="D75" s="62">
        <v>0.73760000000000003</v>
      </c>
      <c r="E75" s="62">
        <v>0.66979999999999995</v>
      </c>
      <c r="F75" s="62">
        <v>0.89319999999999999</v>
      </c>
      <c r="G75" s="62">
        <v>0.93569999999999998</v>
      </c>
      <c r="H75" s="62">
        <v>0.93830000000000002</v>
      </c>
      <c r="I75" s="62">
        <v>0.9395</v>
      </c>
      <c r="J75" s="62">
        <v>0.79330000000000001</v>
      </c>
      <c r="K75" s="62">
        <v>0.94079999999999997</v>
      </c>
      <c r="L75" s="62">
        <v>0.94140000000000001</v>
      </c>
      <c r="M75" s="62">
        <v>1.3951</v>
      </c>
      <c r="N75" s="62">
        <v>1.1627000000000001</v>
      </c>
      <c r="O75" s="62">
        <v>1.1571</v>
      </c>
      <c r="P75" s="62">
        <v>0.96919999999999995</v>
      </c>
      <c r="Q75" s="62">
        <v>0.96870000000000001</v>
      </c>
      <c r="R75" s="62">
        <v>0.99390000000000001</v>
      </c>
      <c r="S75" s="62">
        <v>1.075</v>
      </c>
      <c r="T75" s="62">
        <v>1.0864</v>
      </c>
      <c r="U75" s="62">
        <v>2.0032000000000001</v>
      </c>
      <c r="V75" s="581"/>
      <c r="W75" s="618"/>
      <c r="X75" s="554"/>
      <c r="Y75" s="554"/>
    </row>
    <row r="76" spans="1:25" x14ac:dyDescent="0.2">
      <c r="A76" s="592" t="s">
        <v>116</v>
      </c>
      <c r="B76" s="592" t="s">
        <v>587</v>
      </c>
      <c r="C76" s="593">
        <v>101295205.94</v>
      </c>
      <c r="D76" s="594">
        <v>183677613.78999999</v>
      </c>
      <c r="E76" s="595">
        <v>245776055.63999999</v>
      </c>
      <c r="F76" s="595">
        <v>231041298.00999999</v>
      </c>
      <c r="G76" s="595">
        <v>231082459.71000001</v>
      </c>
      <c r="H76" s="595">
        <v>269971058.44</v>
      </c>
      <c r="I76" s="595">
        <v>360719536.75</v>
      </c>
      <c r="J76" s="595">
        <v>445267617.80000001</v>
      </c>
      <c r="K76" s="595">
        <v>507826983.35000002</v>
      </c>
      <c r="L76" s="595">
        <v>689393116.98000002</v>
      </c>
      <c r="M76" s="595">
        <v>787968079.30999994</v>
      </c>
      <c r="N76" s="596">
        <v>758003638.30999994</v>
      </c>
      <c r="O76" s="596">
        <v>942347175.01999998</v>
      </c>
      <c r="P76" s="596">
        <v>1000198493.4</v>
      </c>
      <c r="Q76" s="596">
        <v>1051839343.1799999</v>
      </c>
      <c r="R76" s="597">
        <v>1399776727.01</v>
      </c>
      <c r="S76" s="597">
        <v>1455634935.7</v>
      </c>
      <c r="T76" s="597">
        <v>1760251132.9300001</v>
      </c>
      <c r="U76" s="597">
        <v>1693217205.6800001</v>
      </c>
      <c r="V76" s="722">
        <f>IF(U76&lt;T76,(ABS(U76-T76)/ABS(T76)*-1),(ABS(U76-T76)/ABS(T76)))</f>
        <v>-3.8082024772465091E-2</v>
      </c>
      <c r="W76" s="554"/>
      <c r="X76" s="554"/>
      <c r="Y76" s="554"/>
    </row>
    <row r="77" spans="1:25" x14ac:dyDescent="0.2">
      <c r="A77" s="592"/>
      <c r="B77" s="592" t="s">
        <v>588</v>
      </c>
      <c r="C77" s="593">
        <v>127447031.09999999</v>
      </c>
      <c r="D77" s="594">
        <v>271662015.13999999</v>
      </c>
      <c r="E77" s="595">
        <v>294527500.69</v>
      </c>
      <c r="F77" s="595">
        <v>255070946.16</v>
      </c>
      <c r="G77" s="595">
        <v>311473933.88999999</v>
      </c>
      <c r="H77" s="595">
        <v>358647230.25</v>
      </c>
      <c r="I77" s="595">
        <v>428120957.47000003</v>
      </c>
      <c r="J77" s="595">
        <v>516293916.13999999</v>
      </c>
      <c r="K77" s="595">
        <v>635071717.97000003</v>
      </c>
      <c r="L77" s="595">
        <v>685066205.36000001</v>
      </c>
      <c r="M77" s="595">
        <v>704913855.44000006</v>
      </c>
      <c r="N77" s="596">
        <v>987549161.38999999</v>
      </c>
      <c r="O77" s="596">
        <v>1017373570.27</v>
      </c>
      <c r="P77" s="596">
        <v>1082192999.8299999</v>
      </c>
      <c r="Q77" s="596">
        <v>1375091555.0599999</v>
      </c>
      <c r="R77" s="597">
        <v>1353339602.22</v>
      </c>
      <c r="S77" s="597">
        <v>1661751287.8499999</v>
      </c>
      <c r="T77" s="597">
        <v>1827353038.48</v>
      </c>
      <c r="U77" s="597">
        <v>1087423689.52</v>
      </c>
      <c r="V77" s="722">
        <f t="shared" ref="V77:V78" si="0">IF(U77&lt;T77,(ABS(U77-T77)/ABS(T77)*-1),(ABS(U77-T77)/ABS(T77)))</f>
        <v>-0.40491866288491052</v>
      </c>
      <c r="W77" s="554"/>
      <c r="X77" s="554"/>
      <c r="Y77" s="554"/>
    </row>
    <row r="78" spans="1:25" x14ac:dyDescent="0.2">
      <c r="A78" s="592"/>
      <c r="B78" s="592" t="s">
        <v>589</v>
      </c>
      <c r="C78" s="593">
        <v>116892198.06</v>
      </c>
      <c r="D78" s="598">
        <v>260435193.5</v>
      </c>
      <c r="E78" s="599">
        <v>278678658.38999999</v>
      </c>
      <c r="F78" s="599">
        <v>240834135.75</v>
      </c>
      <c r="G78" s="599">
        <v>296406050.50999999</v>
      </c>
      <c r="H78" s="599">
        <v>345010291.32999998</v>
      </c>
      <c r="I78" s="599">
        <v>412269303.44</v>
      </c>
      <c r="J78" s="599">
        <v>500119092.12</v>
      </c>
      <c r="K78" s="599">
        <v>618253370.88999999</v>
      </c>
      <c r="L78" s="599">
        <v>663852564.73000002</v>
      </c>
      <c r="M78" s="599">
        <v>689282972.85000002</v>
      </c>
      <c r="N78" s="600">
        <v>952584505.82000005</v>
      </c>
      <c r="O78" s="600">
        <v>973535848.92999995</v>
      </c>
      <c r="P78" s="596">
        <v>1065707340.9299999</v>
      </c>
      <c r="Q78" s="596">
        <v>1353204648.95</v>
      </c>
      <c r="R78" s="597">
        <v>1323757529.9100001</v>
      </c>
      <c r="S78" s="597">
        <v>1624420174.74</v>
      </c>
      <c r="T78" s="597">
        <v>1791460330.7</v>
      </c>
      <c r="U78" s="597">
        <v>1032046593.73</v>
      </c>
      <c r="V78" s="722">
        <f t="shared" si="0"/>
        <v>-0.42390764894764077</v>
      </c>
      <c r="W78" s="554"/>
      <c r="X78" s="554"/>
      <c r="Y78" s="554"/>
    </row>
    <row r="79" spans="1:25" x14ac:dyDescent="0.2">
      <c r="A79" s="592"/>
      <c r="B79" s="592" t="s">
        <v>376</v>
      </c>
      <c r="C79" s="551">
        <v>0.71989999999999998</v>
      </c>
      <c r="D79" s="552">
        <v>0.89370000000000005</v>
      </c>
      <c r="E79" s="70">
        <v>0.83099999999999996</v>
      </c>
      <c r="F79" s="70">
        <v>0.75880000000000003</v>
      </c>
      <c r="G79" s="70">
        <v>0.91879999999999995</v>
      </c>
      <c r="H79" s="70">
        <v>0.9254</v>
      </c>
      <c r="I79" s="70">
        <v>0.94350000000000001</v>
      </c>
      <c r="J79" s="70">
        <v>0.92220000000000002</v>
      </c>
      <c r="K79" s="70">
        <v>0.99250000000000005</v>
      </c>
      <c r="L79" s="70">
        <v>1.0270999999999999</v>
      </c>
      <c r="M79" s="70">
        <v>1.0037</v>
      </c>
      <c r="N79" s="70">
        <v>1.2134</v>
      </c>
      <c r="O79" s="70">
        <v>1.0779000000000001</v>
      </c>
      <c r="P79" s="70">
        <v>0.97299999999999998</v>
      </c>
      <c r="Q79" s="70">
        <v>0.93500000000000005</v>
      </c>
      <c r="R79" s="70">
        <v>0.9284</v>
      </c>
      <c r="S79" s="70">
        <v>0.99060000000000004</v>
      </c>
      <c r="T79" s="70">
        <v>0.99719999999999998</v>
      </c>
      <c r="U79" s="70">
        <v>0.95840000000000003</v>
      </c>
      <c r="V79" s="551"/>
      <c r="W79" s="554"/>
      <c r="X79" s="554"/>
      <c r="Y79" s="554"/>
    </row>
    <row r="80" spans="1:25" x14ac:dyDescent="0.2">
      <c r="A80" s="592"/>
      <c r="B80" s="592" t="s">
        <v>377</v>
      </c>
      <c r="C80" s="551">
        <v>0.70279999999999998</v>
      </c>
      <c r="D80" s="553">
        <v>0.90059999999999996</v>
      </c>
      <c r="E80" s="71">
        <v>0.82350000000000001</v>
      </c>
      <c r="F80" s="71">
        <v>0.75509999999999999</v>
      </c>
      <c r="G80" s="71">
        <v>0.93020000000000003</v>
      </c>
      <c r="H80" s="71">
        <v>0.93089999999999995</v>
      </c>
      <c r="I80" s="71">
        <v>0.94489999999999996</v>
      </c>
      <c r="J80" s="71">
        <v>0.92769999999999997</v>
      </c>
      <c r="K80" s="71">
        <v>1.0113000000000001</v>
      </c>
      <c r="L80" s="71">
        <v>1.0474000000000001</v>
      </c>
      <c r="M80" s="71">
        <v>1.0298</v>
      </c>
      <c r="N80" s="71">
        <v>1.208</v>
      </c>
      <c r="O80" s="71">
        <v>1.0627</v>
      </c>
      <c r="P80" s="71">
        <v>0.97970000000000002</v>
      </c>
      <c r="Q80" s="71">
        <v>0.94520000000000004</v>
      </c>
      <c r="R80" s="71">
        <v>0.93130000000000002</v>
      </c>
      <c r="S80" s="71">
        <v>0.99039999999999995</v>
      </c>
      <c r="T80" s="71">
        <v>0.99560000000000004</v>
      </c>
      <c r="U80" s="71">
        <v>0.93230000000000002</v>
      </c>
      <c r="V80" s="551"/>
      <c r="W80" s="618"/>
      <c r="X80" s="554"/>
      <c r="Y80" s="554"/>
    </row>
    <row r="81" spans="1:25" x14ac:dyDescent="0.2">
      <c r="L81" s="554"/>
      <c r="M81" s="554"/>
      <c r="N81" s="554"/>
      <c r="O81" s="554"/>
      <c r="P81" s="554"/>
      <c r="Q81" s="554"/>
      <c r="R81" s="554"/>
      <c r="S81" s="554"/>
      <c r="T81" s="554"/>
      <c r="U81" s="554"/>
      <c r="V81" s="554"/>
      <c r="W81" s="554"/>
      <c r="X81" s="554"/>
      <c r="Y81" s="554"/>
    </row>
    <row r="82" spans="1:25" x14ac:dyDescent="0.2"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601"/>
      <c r="W82" s="554"/>
      <c r="X82" s="554"/>
      <c r="Y82" s="554"/>
    </row>
    <row r="83" spans="1:25" x14ac:dyDescent="0.2">
      <c r="A83" s="602" t="s">
        <v>192</v>
      </c>
      <c r="C83" s="603"/>
      <c r="D83" s="603"/>
      <c r="E83" s="603"/>
      <c r="F83" s="603"/>
      <c r="G83" s="603"/>
      <c r="H83" s="603"/>
      <c r="I83" s="603"/>
      <c r="J83" s="603"/>
      <c r="K83" s="603"/>
      <c r="L83" s="603"/>
      <c r="M83" s="603"/>
      <c r="N83" s="603"/>
      <c r="O83" s="603"/>
      <c r="P83" s="603"/>
      <c r="Q83" s="603"/>
      <c r="R83" s="603"/>
      <c r="S83" s="603"/>
      <c r="T83" s="603"/>
      <c r="U83" s="603"/>
      <c r="V83" s="554"/>
      <c r="W83" s="554"/>
      <c r="X83" s="554"/>
      <c r="Y83" s="554"/>
    </row>
    <row r="84" spans="1:25" x14ac:dyDescent="0.2">
      <c r="A84" s="602" t="s">
        <v>370</v>
      </c>
      <c r="D84" s="66"/>
      <c r="E84" s="66"/>
      <c r="F84" s="66"/>
      <c r="G84" s="66"/>
      <c r="H84" s="66"/>
      <c r="I84" s="66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</row>
    <row r="85" spans="1:25" x14ac:dyDescent="0.2">
      <c r="N85" s="605"/>
      <c r="O85" s="605"/>
      <c r="P85" s="605"/>
      <c r="Q85" s="605"/>
      <c r="R85" s="605"/>
      <c r="S85" s="605"/>
      <c r="T85" s="605"/>
      <c r="U85" s="605"/>
      <c r="V85" s="605"/>
    </row>
    <row r="86" spans="1:25" ht="15.75" x14ac:dyDescent="0.25">
      <c r="A86" s="606" t="s">
        <v>250</v>
      </c>
      <c r="N86" s="579"/>
      <c r="O86" s="579"/>
      <c r="P86" s="579"/>
      <c r="Q86" s="579"/>
      <c r="R86" s="579"/>
      <c r="S86" s="579"/>
      <c r="T86" s="579"/>
      <c r="U86" s="579"/>
      <c r="V86" s="579"/>
    </row>
    <row r="87" spans="1:25" ht="15.75" x14ac:dyDescent="0.25">
      <c r="A87" s="606" t="s">
        <v>251</v>
      </c>
      <c r="N87" s="579"/>
      <c r="O87" s="579"/>
      <c r="P87" s="579"/>
      <c r="Q87" s="579"/>
      <c r="R87" s="579"/>
      <c r="S87" s="579"/>
      <c r="T87" s="579"/>
      <c r="U87" s="579"/>
      <c r="V87" s="579"/>
    </row>
    <row r="88" spans="1:25" ht="15.75" x14ac:dyDescent="0.25">
      <c r="A88" s="606" t="s">
        <v>252</v>
      </c>
      <c r="N88" s="579"/>
      <c r="O88" s="579"/>
      <c r="P88" s="579"/>
      <c r="Q88" s="579"/>
      <c r="R88" s="579"/>
      <c r="S88" s="579"/>
      <c r="T88" s="579"/>
      <c r="U88" s="579"/>
      <c r="V88" s="579"/>
    </row>
    <row r="89" spans="1:25" ht="18" x14ac:dyDescent="0.25">
      <c r="A89" s="606" t="s">
        <v>253</v>
      </c>
      <c r="J89" s="607"/>
      <c r="K89" s="68"/>
      <c r="N89" s="579"/>
      <c r="O89" s="579"/>
      <c r="P89" s="579"/>
      <c r="Q89" s="579"/>
      <c r="R89" s="579"/>
      <c r="S89" s="579"/>
      <c r="T89" s="579"/>
      <c r="U89" s="579"/>
      <c r="V89" s="579"/>
    </row>
    <row r="90" spans="1:25" ht="18" x14ac:dyDescent="0.25">
      <c r="A90" s="606" t="s">
        <v>254</v>
      </c>
      <c r="J90" s="608"/>
      <c r="K90" s="69"/>
      <c r="N90" s="579"/>
      <c r="O90" s="579"/>
      <c r="P90" s="579"/>
      <c r="Q90" s="579"/>
      <c r="R90" s="579"/>
      <c r="S90" s="579"/>
      <c r="T90" s="579"/>
      <c r="U90" s="579"/>
      <c r="V90" s="579"/>
    </row>
    <row r="91" spans="1:25" ht="18" x14ac:dyDescent="0.25">
      <c r="A91" s="606"/>
      <c r="J91" s="40"/>
      <c r="K91" s="41"/>
      <c r="N91" s="579"/>
      <c r="O91" s="579"/>
      <c r="P91" s="579"/>
      <c r="Q91" s="579"/>
      <c r="R91" s="579"/>
      <c r="S91" s="579"/>
      <c r="T91" s="579"/>
      <c r="U91" s="579"/>
      <c r="V91" s="579"/>
    </row>
    <row r="92" spans="1:25" ht="15.75" x14ac:dyDescent="0.25">
      <c r="A92" s="606" t="s">
        <v>255</v>
      </c>
      <c r="N92" s="579"/>
      <c r="O92" s="579"/>
      <c r="P92" s="579"/>
      <c r="Q92" s="579"/>
      <c r="R92" s="579"/>
      <c r="S92" s="579"/>
      <c r="T92" s="579"/>
      <c r="U92" s="579"/>
      <c r="V92" s="579"/>
    </row>
    <row r="93" spans="1:25" ht="15.75" x14ac:dyDescent="0.25">
      <c r="A93" s="606" t="s">
        <v>256</v>
      </c>
      <c r="M93" s="609"/>
      <c r="N93" s="579"/>
      <c r="O93" s="579"/>
      <c r="P93" s="579"/>
      <c r="Q93" s="579"/>
      <c r="R93" s="579"/>
      <c r="S93" s="579"/>
      <c r="T93" s="579"/>
      <c r="U93" s="579"/>
      <c r="V93" s="579"/>
    </row>
    <row r="94" spans="1:25" ht="15.75" x14ac:dyDescent="0.25">
      <c r="A94" s="606"/>
      <c r="N94" s="579"/>
      <c r="O94" s="579"/>
      <c r="P94" s="579"/>
      <c r="Q94" s="579"/>
      <c r="R94" s="579"/>
      <c r="S94" s="579"/>
      <c r="T94" s="579"/>
      <c r="U94" s="579"/>
      <c r="V94" s="579"/>
    </row>
    <row r="95" spans="1:25" ht="15.75" x14ac:dyDescent="0.25">
      <c r="A95" s="606" t="s">
        <v>257</v>
      </c>
    </row>
    <row r="96" spans="1:25" ht="15.75" x14ac:dyDescent="0.25">
      <c r="A96" s="606" t="s">
        <v>258</v>
      </c>
      <c r="N96" s="605"/>
      <c r="O96" s="605"/>
      <c r="P96" s="605"/>
      <c r="Q96" s="605"/>
      <c r="R96" s="605"/>
      <c r="S96" s="605"/>
      <c r="T96" s="605"/>
      <c r="U96" s="605"/>
      <c r="V96" s="605"/>
    </row>
    <row r="97" spans="1:22" ht="15.75" x14ac:dyDescent="0.25">
      <c r="A97" s="606" t="s">
        <v>259</v>
      </c>
      <c r="N97" s="579"/>
      <c r="O97" s="579"/>
      <c r="P97" s="579"/>
      <c r="Q97" s="579"/>
      <c r="R97" s="579"/>
      <c r="S97" s="579"/>
      <c r="T97" s="579"/>
      <c r="U97" s="579"/>
      <c r="V97" s="579"/>
    </row>
    <row r="98" spans="1:22" ht="15.75" x14ac:dyDescent="0.25">
      <c r="A98" s="606" t="s">
        <v>260</v>
      </c>
      <c r="N98" s="579"/>
      <c r="O98" s="579"/>
      <c r="P98" s="579"/>
      <c r="Q98" s="579"/>
      <c r="R98" s="579"/>
      <c r="S98" s="579"/>
      <c r="T98" s="579"/>
      <c r="U98" s="579"/>
      <c r="V98" s="579"/>
    </row>
    <row r="99" spans="1:22" x14ac:dyDescent="0.2">
      <c r="N99" s="579"/>
      <c r="O99" s="579"/>
      <c r="P99" s="579"/>
      <c r="Q99" s="579"/>
      <c r="R99" s="579"/>
      <c r="S99" s="579"/>
      <c r="T99" s="579"/>
      <c r="U99" s="579"/>
      <c r="V99" s="579"/>
    </row>
    <row r="100" spans="1:22" ht="15.75" x14ac:dyDescent="0.25">
      <c r="A100" s="606" t="s">
        <v>237</v>
      </c>
      <c r="N100" s="579"/>
      <c r="O100" s="579"/>
      <c r="P100" s="579"/>
      <c r="Q100" s="579"/>
      <c r="R100" s="579"/>
      <c r="S100" s="579"/>
      <c r="T100" s="579"/>
      <c r="U100" s="579"/>
      <c r="V100" s="579"/>
    </row>
    <row r="101" spans="1:22" ht="15.75" x14ac:dyDescent="0.25">
      <c r="A101" s="606"/>
      <c r="N101" s="579"/>
      <c r="O101" s="579"/>
      <c r="P101" s="579"/>
      <c r="Q101" s="579"/>
      <c r="R101" s="579"/>
      <c r="S101" s="579"/>
      <c r="T101" s="579"/>
      <c r="U101" s="579"/>
      <c r="V101" s="579"/>
    </row>
    <row r="102" spans="1:22" ht="15.75" x14ac:dyDescent="0.25">
      <c r="A102" s="606" t="s">
        <v>238</v>
      </c>
      <c r="N102" s="579"/>
      <c r="O102" s="579"/>
      <c r="P102" s="579"/>
      <c r="Q102" s="579"/>
      <c r="R102" s="579"/>
      <c r="S102" s="579"/>
      <c r="T102" s="579"/>
      <c r="U102" s="579"/>
      <c r="V102" s="579"/>
    </row>
    <row r="103" spans="1:22" x14ac:dyDescent="0.2">
      <c r="D103" s="610"/>
      <c r="N103" s="579"/>
      <c r="O103" s="579"/>
      <c r="P103" s="579"/>
      <c r="Q103" s="579"/>
      <c r="R103" s="579"/>
      <c r="S103" s="579"/>
      <c r="T103" s="579"/>
      <c r="U103" s="579"/>
      <c r="V103" s="579"/>
    </row>
    <row r="104" spans="1:22" hidden="1" x14ac:dyDescent="0.2">
      <c r="M104" s="609"/>
      <c r="N104" s="579"/>
      <c r="O104" s="579"/>
      <c r="P104" s="579"/>
      <c r="Q104" s="579"/>
      <c r="R104" s="579"/>
      <c r="S104" s="579"/>
      <c r="T104" s="579"/>
      <c r="U104" s="579"/>
      <c r="V104" s="579"/>
    </row>
    <row r="105" spans="1:22" hidden="1" x14ac:dyDescent="0.2">
      <c r="C105" s="604"/>
      <c r="D105" s="609"/>
      <c r="E105" s="604"/>
      <c r="F105" s="604"/>
      <c r="G105" s="604"/>
      <c r="H105" s="604"/>
      <c r="I105" s="604"/>
      <c r="N105" s="579"/>
      <c r="O105" s="579"/>
      <c r="P105" s="579"/>
      <c r="Q105" s="579"/>
      <c r="R105" s="579"/>
      <c r="S105" s="579"/>
      <c r="T105" s="579"/>
      <c r="U105" s="579"/>
      <c r="V105" s="579"/>
    </row>
    <row r="106" spans="1:22" s="611" customFormat="1" hidden="1" x14ac:dyDescent="0.2">
      <c r="N106" s="612"/>
      <c r="O106" s="612"/>
      <c r="P106" s="612"/>
      <c r="Q106" s="612"/>
      <c r="R106" s="612"/>
      <c r="S106" s="612"/>
      <c r="T106" s="612"/>
      <c r="U106" s="612"/>
      <c r="V106" s="612"/>
    </row>
    <row r="107" spans="1:22" s="611" customFormat="1" hidden="1" x14ac:dyDescent="0.2">
      <c r="C107" s="613">
        <v>2000</v>
      </c>
      <c r="D107" s="613">
        <v>2001</v>
      </c>
      <c r="E107" s="613">
        <v>2002</v>
      </c>
      <c r="F107" s="613">
        <v>2003</v>
      </c>
      <c r="G107" s="613">
        <v>2004</v>
      </c>
      <c r="H107" s="613">
        <v>2005</v>
      </c>
      <c r="I107" s="613">
        <v>2006</v>
      </c>
      <c r="J107" s="613">
        <v>2007</v>
      </c>
      <c r="K107" s="613">
        <v>2008</v>
      </c>
      <c r="L107" s="613">
        <v>2009</v>
      </c>
      <c r="M107" s="613">
        <v>2010</v>
      </c>
      <c r="N107" s="613">
        <v>2011</v>
      </c>
      <c r="O107" s="614">
        <v>41122</v>
      </c>
      <c r="P107" s="614"/>
      <c r="Q107" s="614"/>
      <c r="R107" s="612"/>
      <c r="S107" s="612"/>
      <c r="T107" s="612"/>
      <c r="U107" s="612"/>
      <c r="V107" s="612"/>
    </row>
    <row r="108" spans="1:22" s="611" customFormat="1" hidden="1" x14ac:dyDescent="0.2">
      <c r="B108" s="611" t="s">
        <v>464</v>
      </c>
      <c r="C108" s="308">
        <f>C76/1000</f>
        <v>101295.20594</v>
      </c>
      <c r="D108" s="308">
        <f t="shared" ref="D108:N108" si="1">D76/1000</f>
        <v>183677.61379</v>
      </c>
      <c r="E108" s="308">
        <f t="shared" si="1"/>
        <v>245776.05563999998</v>
      </c>
      <c r="F108" s="308">
        <f t="shared" si="1"/>
        <v>231041.29801</v>
      </c>
      <c r="G108" s="308">
        <f t="shared" si="1"/>
        <v>231082.45971</v>
      </c>
      <c r="H108" s="308">
        <f t="shared" si="1"/>
        <v>269971.05843999999</v>
      </c>
      <c r="I108" s="308">
        <f t="shared" si="1"/>
        <v>360719.53675000003</v>
      </c>
      <c r="J108" s="308">
        <f t="shared" si="1"/>
        <v>445267.61780000001</v>
      </c>
      <c r="K108" s="308">
        <f t="shared" si="1"/>
        <v>507826.98334999999</v>
      </c>
      <c r="L108" s="308">
        <f t="shared" si="1"/>
        <v>689393.11698000005</v>
      </c>
      <c r="M108" s="308">
        <f t="shared" si="1"/>
        <v>787968.07930999994</v>
      </c>
      <c r="N108" s="308">
        <f t="shared" si="1"/>
        <v>758003.63830999995</v>
      </c>
      <c r="O108" s="308">
        <f>O78/1000</f>
        <v>973535.84892999998</v>
      </c>
      <c r="P108" s="308"/>
      <c r="Q108" s="308"/>
      <c r="R108" s="615"/>
      <c r="S108" s="615"/>
      <c r="T108" s="615"/>
      <c r="U108" s="615"/>
      <c r="V108" s="615"/>
    </row>
    <row r="109" spans="1:22" s="611" customFormat="1" hidden="1" x14ac:dyDescent="0.2">
      <c r="B109" s="611" t="s">
        <v>465</v>
      </c>
      <c r="C109" s="308">
        <f>'[1]Primas RV y SP x Cñía'!B23/1000</f>
        <v>82897.236579999997</v>
      </c>
      <c r="D109" s="308">
        <f>'[1]Primas RV y SP x Cñía'!C23/1000</f>
        <v>111144.86166</v>
      </c>
      <c r="E109" s="308">
        <f>'[1]Primas RV y SP x Cñía'!D23/1000</f>
        <v>143240.52723000001</v>
      </c>
      <c r="F109" s="308">
        <f>'[1]Primas RV y SP x Cñía'!E23/1000</f>
        <v>196772.44623</v>
      </c>
      <c r="G109" s="308">
        <f>'[1]Primas RV y SP x Cñía'!F23/1000</f>
        <v>160644.73884999999</v>
      </c>
      <c r="H109" s="308">
        <f>'[1]Primas RV y SP x Cñía'!G23/1000</f>
        <v>152479.81221</v>
      </c>
      <c r="I109" s="308">
        <f>'[1]Primas RV y SP x Cñía'!H23/1000</f>
        <v>173164.53539999999</v>
      </c>
      <c r="J109" s="308">
        <f>'[1]Primas RV y SP x Cñía'!I23/1000</f>
        <v>254755.91438999999</v>
      </c>
      <c r="K109" s="308">
        <f>'[1]Primas RV y SP x Cñía'!J23/1000</f>
        <v>751169.49093999993</v>
      </c>
      <c r="L109" s="308">
        <f>'[1]Primas RV y SP x Cñía'!K23/1000</f>
        <v>968285.00353999983</v>
      </c>
      <c r="M109" s="308">
        <f>'[1]Primas RV y SP x Cñía'!L23/1000</f>
        <v>694810.40107000002</v>
      </c>
      <c r="N109" s="308">
        <f>'[1]Primas RV y SP x Cñía'!M23/1000</f>
        <v>696761.83133000007</v>
      </c>
      <c r="O109" s="308">
        <f>'[1]Primas RV y SP x Cñía'!N23/1000</f>
        <v>758181.65</v>
      </c>
      <c r="P109" s="308"/>
      <c r="Q109" s="308"/>
      <c r="R109" s="612"/>
      <c r="S109" s="612"/>
      <c r="T109" s="612"/>
      <c r="U109" s="612"/>
      <c r="V109" s="612"/>
    </row>
    <row r="110" spans="1:22" s="611" customFormat="1" hidden="1" x14ac:dyDescent="0.2">
      <c r="E110" s="309"/>
      <c r="F110" s="309"/>
      <c r="N110" s="612"/>
      <c r="O110" s="612"/>
      <c r="P110" s="612"/>
      <c r="Q110" s="612"/>
      <c r="R110" s="612"/>
      <c r="S110" s="612"/>
      <c r="T110" s="612"/>
      <c r="U110" s="612"/>
      <c r="V110" s="612"/>
    </row>
    <row r="111" spans="1:22" s="611" customFormat="1" hidden="1" x14ac:dyDescent="0.2">
      <c r="E111" s="309"/>
      <c r="F111" s="309"/>
      <c r="N111" s="612"/>
      <c r="O111" s="612"/>
      <c r="P111" s="612"/>
      <c r="Q111" s="612"/>
      <c r="R111" s="612"/>
      <c r="S111" s="612"/>
      <c r="T111" s="612"/>
      <c r="U111" s="612"/>
      <c r="V111" s="612"/>
    </row>
    <row r="112" spans="1:22" s="611" customFormat="1" hidden="1" x14ac:dyDescent="0.2">
      <c r="E112" s="309"/>
      <c r="F112" s="309"/>
      <c r="N112" s="612"/>
      <c r="O112" s="612"/>
      <c r="P112" s="612"/>
      <c r="Q112" s="612"/>
      <c r="R112" s="612"/>
      <c r="S112" s="612"/>
      <c r="T112" s="612"/>
      <c r="U112" s="612"/>
      <c r="V112" s="612"/>
    </row>
    <row r="113" spans="3:22" hidden="1" x14ac:dyDescent="0.2">
      <c r="C113" s="604"/>
      <c r="D113" s="609"/>
      <c r="E113" s="65"/>
      <c r="F113" s="65"/>
      <c r="G113" s="604"/>
      <c r="H113" s="604"/>
      <c r="I113" s="604"/>
      <c r="N113" s="579"/>
      <c r="O113" s="579"/>
      <c r="P113" s="579"/>
      <c r="Q113" s="579"/>
      <c r="R113" s="579"/>
      <c r="S113" s="579"/>
      <c r="T113" s="579"/>
      <c r="U113" s="579"/>
      <c r="V113" s="579"/>
    </row>
    <row r="114" spans="3:22" hidden="1" x14ac:dyDescent="0.2">
      <c r="C114" s="604"/>
      <c r="D114" s="609"/>
      <c r="E114" s="65"/>
      <c r="F114" s="65"/>
      <c r="G114" s="604"/>
      <c r="H114" s="604"/>
      <c r="I114" s="604"/>
      <c r="N114" s="579"/>
      <c r="O114" s="579"/>
      <c r="P114" s="579"/>
      <c r="Q114" s="579"/>
      <c r="R114" s="579"/>
      <c r="S114" s="579"/>
      <c r="T114" s="579"/>
      <c r="U114" s="579"/>
      <c r="V114" s="579"/>
    </row>
    <row r="115" spans="3:22" hidden="1" x14ac:dyDescent="0.2">
      <c r="C115" s="604"/>
      <c r="D115" s="609"/>
      <c r="E115" s="65"/>
      <c r="F115" s="65"/>
      <c r="G115" s="604"/>
      <c r="H115" s="604"/>
      <c r="I115" s="604"/>
      <c r="N115" s="579"/>
      <c r="O115" s="579"/>
      <c r="P115" s="579"/>
      <c r="Q115" s="579"/>
      <c r="R115" s="579"/>
      <c r="S115" s="579"/>
      <c r="T115" s="579"/>
      <c r="U115" s="579"/>
      <c r="V115" s="579"/>
    </row>
    <row r="116" spans="3:22" hidden="1" x14ac:dyDescent="0.2">
      <c r="C116" s="604"/>
      <c r="D116" s="609"/>
      <c r="E116" s="65"/>
      <c r="F116" s="65"/>
      <c r="G116" s="604"/>
      <c r="H116" s="604"/>
      <c r="I116" s="604"/>
      <c r="M116" s="609"/>
      <c r="N116" s="579"/>
      <c r="O116" s="579"/>
      <c r="P116" s="579"/>
      <c r="Q116" s="579"/>
      <c r="R116" s="579"/>
      <c r="S116" s="579"/>
      <c r="T116" s="579"/>
      <c r="U116" s="579"/>
      <c r="V116" s="579"/>
    </row>
    <row r="117" spans="3:22" hidden="1" x14ac:dyDescent="0.2">
      <c r="C117" s="604"/>
      <c r="D117" s="604"/>
      <c r="E117" s="604"/>
      <c r="F117" s="604"/>
      <c r="G117" s="604"/>
      <c r="H117" s="604"/>
      <c r="I117" s="604"/>
      <c r="N117" s="579"/>
      <c r="O117" s="579"/>
      <c r="P117" s="579"/>
      <c r="Q117" s="579"/>
      <c r="R117" s="579"/>
      <c r="S117" s="579"/>
      <c r="T117" s="579"/>
      <c r="U117" s="579"/>
      <c r="V117" s="579"/>
    </row>
    <row r="118" spans="3:22" hidden="1" x14ac:dyDescent="0.2">
      <c r="C118" s="604"/>
      <c r="D118" s="609"/>
      <c r="E118" s="65"/>
      <c r="F118" s="65"/>
      <c r="G118" s="604"/>
      <c r="H118" s="604"/>
      <c r="I118" s="604"/>
      <c r="N118" s="579"/>
      <c r="O118" s="579"/>
      <c r="P118" s="579"/>
      <c r="Q118" s="579"/>
      <c r="R118" s="579"/>
      <c r="S118" s="579"/>
      <c r="T118" s="579"/>
      <c r="U118" s="579"/>
      <c r="V118" s="579"/>
    </row>
    <row r="119" spans="3:22" hidden="1" x14ac:dyDescent="0.2">
      <c r="C119" s="604"/>
      <c r="D119" s="609"/>
      <c r="E119" s="604"/>
      <c r="F119" s="604"/>
      <c r="G119" s="604"/>
      <c r="H119" s="604"/>
      <c r="I119" s="604"/>
      <c r="N119" s="579"/>
      <c r="O119" s="579"/>
      <c r="P119" s="579"/>
      <c r="Q119" s="579"/>
      <c r="R119" s="579"/>
      <c r="S119" s="579"/>
      <c r="T119" s="579"/>
      <c r="U119" s="579"/>
      <c r="V119" s="579"/>
    </row>
    <row r="120" spans="3:22" hidden="1" x14ac:dyDescent="0.2">
      <c r="C120" s="604"/>
      <c r="D120" s="609"/>
      <c r="E120" s="604"/>
      <c r="F120" s="604"/>
      <c r="G120" s="604"/>
      <c r="H120" s="604"/>
      <c r="I120" s="604"/>
      <c r="N120" s="579"/>
      <c r="O120" s="579"/>
      <c r="P120" s="579"/>
      <c r="Q120" s="579"/>
      <c r="R120" s="579"/>
      <c r="S120" s="579"/>
      <c r="T120" s="579"/>
      <c r="U120" s="579"/>
      <c r="V120" s="579"/>
    </row>
    <row r="121" spans="3:22" hidden="1" x14ac:dyDescent="0.2">
      <c r="C121" s="604"/>
      <c r="D121" s="609"/>
      <c r="E121" s="604"/>
      <c r="F121" s="604"/>
      <c r="G121" s="604"/>
      <c r="H121" s="604"/>
      <c r="I121" s="604"/>
      <c r="M121" s="605"/>
      <c r="N121" s="579"/>
      <c r="O121" s="579"/>
      <c r="P121" s="579"/>
      <c r="Q121" s="579"/>
      <c r="R121" s="579"/>
      <c r="S121" s="579"/>
      <c r="T121" s="579"/>
      <c r="U121" s="579"/>
      <c r="V121" s="579"/>
    </row>
    <row r="122" spans="3:22" hidden="1" x14ac:dyDescent="0.2">
      <c r="C122" s="604"/>
      <c r="D122" s="609"/>
      <c r="E122" s="604"/>
      <c r="F122" s="604"/>
      <c r="G122" s="604"/>
      <c r="H122" s="604"/>
      <c r="I122" s="604"/>
      <c r="M122" s="67"/>
      <c r="N122" s="579"/>
      <c r="O122" s="579"/>
      <c r="P122" s="579"/>
      <c r="Q122" s="579"/>
      <c r="R122" s="579"/>
      <c r="S122" s="579"/>
      <c r="T122" s="579"/>
      <c r="U122" s="579"/>
      <c r="V122" s="579"/>
    </row>
    <row r="123" spans="3:22" hidden="1" x14ac:dyDescent="0.2">
      <c r="C123" s="604"/>
      <c r="D123" s="609"/>
      <c r="E123" s="604"/>
      <c r="F123" s="604"/>
      <c r="G123" s="604"/>
      <c r="H123" s="604"/>
      <c r="I123" s="604"/>
      <c r="M123" s="67"/>
      <c r="N123" s="579"/>
      <c r="O123" s="579"/>
      <c r="P123" s="579"/>
      <c r="Q123" s="579"/>
      <c r="R123" s="579"/>
      <c r="S123" s="579"/>
      <c r="T123" s="579"/>
      <c r="U123" s="579"/>
      <c r="V123" s="579"/>
    </row>
    <row r="124" spans="3:22" hidden="1" x14ac:dyDescent="0.2">
      <c r="D124" s="610"/>
      <c r="M124" s="67"/>
      <c r="N124" s="579"/>
      <c r="O124" s="579"/>
      <c r="P124" s="579"/>
      <c r="Q124" s="579"/>
      <c r="R124" s="579"/>
      <c r="S124" s="579"/>
      <c r="T124" s="579"/>
      <c r="U124" s="579"/>
      <c r="V124" s="579"/>
    </row>
    <row r="125" spans="3:22" hidden="1" x14ac:dyDescent="0.2">
      <c r="D125" s="610"/>
      <c r="M125" s="67"/>
      <c r="N125" s="579"/>
      <c r="O125" s="579"/>
      <c r="P125" s="579"/>
      <c r="Q125" s="579"/>
      <c r="R125" s="579"/>
      <c r="S125" s="579"/>
      <c r="T125" s="579"/>
      <c r="U125" s="579"/>
      <c r="V125" s="579"/>
    </row>
    <row r="126" spans="3:22" hidden="1" x14ac:dyDescent="0.2">
      <c r="D126" s="610"/>
      <c r="M126" s="67"/>
      <c r="N126" s="579"/>
      <c r="O126" s="579"/>
      <c r="P126" s="579"/>
      <c r="Q126" s="579"/>
      <c r="R126" s="579"/>
      <c r="S126" s="579"/>
      <c r="T126" s="579"/>
      <c r="U126" s="579"/>
      <c r="V126" s="579"/>
    </row>
    <row r="127" spans="3:22" hidden="1" x14ac:dyDescent="0.2">
      <c r="D127" s="610"/>
      <c r="M127" s="67"/>
      <c r="N127" s="579"/>
      <c r="O127" s="579"/>
      <c r="P127" s="579"/>
      <c r="Q127" s="579"/>
      <c r="R127" s="579"/>
      <c r="S127" s="579"/>
      <c r="T127" s="579"/>
      <c r="U127" s="579"/>
      <c r="V127" s="579"/>
    </row>
    <row r="128" spans="3:22" hidden="1" x14ac:dyDescent="0.2">
      <c r="D128" s="610"/>
      <c r="M128" s="67"/>
      <c r="N128" s="579"/>
      <c r="O128" s="579"/>
      <c r="P128" s="579"/>
      <c r="Q128" s="579"/>
      <c r="R128" s="579"/>
      <c r="S128" s="579"/>
      <c r="T128" s="579"/>
      <c r="U128" s="579"/>
      <c r="V128" s="579"/>
    </row>
    <row r="129" spans="4:22" hidden="1" x14ac:dyDescent="0.2">
      <c r="D129" s="610"/>
      <c r="M129" s="67"/>
      <c r="N129" s="579"/>
      <c r="O129" s="579"/>
      <c r="P129" s="579"/>
      <c r="Q129" s="579"/>
      <c r="R129" s="579"/>
      <c r="S129" s="579"/>
      <c r="T129" s="579"/>
      <c r="U129" s="579"/>
      <c r="V129" s="579"/>
    </row>
    <row r="130" spans="4:22" hidden="1" x14ac:dyDescent="0.2">
      <c r="D130" s="610"/>
      <c r="M130" s="67"/>
      <c r="N130" s="579"/>
      <c r="O130" s="579"/>
      <c r="P130" s="579"/>
      <c r="Q130" s="579"/>
      <c r="R130" s="579"/>
      <c r="S130" s="579"/>
      <c r="T130" s="579"/>
      <c r="U130" s="579"/>
      <c r="V130" s="579"/>
    </row>
    <row r="131" spans="4:22" hidden="1" x14ac:dyDescent="0.2">
      <c r="D131" s="610"/>
      <c r="N131" s="579"/>
      <c r="O131" s="579"/>
      <c r="P131" s="579"/>
      <c r="Q131" s="579"/>
      <c r="R131" s="579"/>
      <c r="S131" s="579"/>
      <c r="T131" s="579"/>
      <c r="U131" s="579"/>
      <c r="V131" s="579"/>
    </row>
    <row r="132" spans="4:22" x14ac:dyDescent="0.2">
      <c r="D132" s="610"/>
      <c r="N132" s="579"/>
      <c r="O132" s="579"/>
      <c r="P132" s="579"/>
      <c r="Q132" s="579"/>
      <c r="R132" s="579"/>
      <c r="S132" s="579"/>
      <c r="T132" s="579"/>
      <c r="U132" s="579"/>
      <c r="V132" s="579"/>
    </row>
    <row r="133" spans="4:22" x14ac:dyDescent="0.2">
      <c r="D133" s="610"/>
      <c r="N133" s="579"/>
      <c r="O133" s="579"/>
      <c r="P133" s="579"/>
      <c r="Q133" s="579"/>
      <c r="R133" s="579"/>
      <c r="S133" s="579"/>
      <c r="T133" s="579"/>
      <c r="U133" s="579"/>
      <c r="V133" s="579"/>
    </row>
    <row r="134" spans="4:22" x14ac:dyDescent="0.2">
      <c r="D134" s="610"/>
      <c r="N134" s="579"/>
      <c r="O134" s="579"/>
      <c r="P134" s="579"/>
      <c r="Q134" s="579"/>
      <c r="R134" s="579"/>
      <c r="S134" s="579"/>
      <c r="T134" s="579"/>
      <c r="U134" s="579"/>
      <c r="V134" s="579"/>
    </row>
    <row r="135" spans="4:22" x14ac:dyDescent="0.2">
      <c r="D135" s="610"/>
      <c r="N135" s="579"/>
      <c r="O135" s="579"/>
      <c r="P135" s="579"/>
      <c r="Q135" s="579"/>
      <c r="R135" s="579"/>
      <c r="S135" s="579"/>
      <c r="T135" s="579"/>
      <c r="U135" s="579"/>
      <c r="V135" s="579"/>
    </row>
    <row r="136" spans="4:22" x14ac:dyDescent="0.2">
      <c r="D136" s="610"/>
      <c r="N136" s="579"/>
      <c r="O136" s="579"/>
      <c r="P136" s="579"/>
      <c r="Q136" s="579"/>
      <c r="R136" s="579"/>
      <c r="S136" s="579"/>
      <c r="T136" s="579"/>
      <c r="U136" s="579"/>
      <c r="V136" s="579"/>
    </row>
    <row r="137" spans="4:22" x14ac:dyDescent="0.2">
      <c r="D137" s="610"/>
      <c r="N137" s="579"/>
      <c r="O137" s="579"/>
      <c r="P137" s="579"/>
      <c r="Q137" s="579"/>
      <c r="R137" s="579"/>
      <c r="S137" s="579"/>
      <c r="T137" s="579"/>
      <c r="U137" s="579"/>
      <c r="V137" s="579"/>
    </row>
    <row r="138" spans="4:22" x14ac:dyDescent="0.2">
      <c r="D138" s="610"/>
      <c r="N138" s="579"/>
      <c r="O138" s="579"/>
      <c r="P138" s="579"/>
      <c r="Q138" s="579"/>
      <c r="R138" s="579"/>
      <c r="S138" s="579"/>
      <c r="T138" s="579"/>
      <c r="U138" s="579"/>
      <c r="V138" s="579"/>
    </row>
    <row r="139" spans="4:22" x14ac:dyDescent="0.2">
      <c r="D139" s="610"/>
      <c r="N139" s="579"/>
      <c r="O139" s="579"/>
      <c r="P139" s="579"/>
      <c r="Q139" s="579"/>
      <c r="R139" s="579"/>
      <c r="S139" s="579"/>
      <c r="T139" s="579"/>
      <c r="U139" s="579"/>
      <c r="V139" s="579"/>
    </row>
    <row r="140" spans="4:22" x14ac:dyDescent="0.2">
      <c r="D140" s="610"/>
      <c r="N140" s="579"/>
      <c r="O140" s="579"/>
      <c r="P140" s="579"/>
      <c r="Q140" s="579"/>
      <c r="R140" s="579"/>
      <c r="S140" s="579"/>
      <c r="T140" s="579"/>
      <c r="U140" s="579"/>
      <c r="V140" s="579"/>
    </row>
    <row r="141" spans="4:22" x14ac:dyDescent="0.2">
      <c r="D141" s="610"/>
      <c r="N141" s="579"/>
      <c r="O141" s="579"/>
      <c r="P141" s="579"/>
      <c r="Q141" s="579"/>
      <c r="R141" s="579"/>
      <c r="S141" s="579"/>
      <c r="T141" s="579"/>
      <c r="U141" s="579"/>
      <c r="V141" s="579"/>
    </row>
    <row r="142" spans="4:22" x14ac:dyDescent="0.2">
      <c r="D142" s="610"/>
      <c r="N142" s="579"/>
      <c r="O142" s="579"/>
      <c r="P142" s="579"/>
      <c r="Q142" s="579"/>
      <c r="R142" s="579"/>
      <c r="S142" s="579"/>
      <c r="T142" s="579"/>
      <c r="U142" s="579"/>
      <c r="V142" s="579"/>
    </row>
    <row r="143" spans="4:22" x14ac:dyDescent="0.2">
      <c r="D143" s="610"/>
      <c r="N143" s="579"/>
      <c r="O143" s="579"/>
      <c r="P143" s="579"/>
      <c r="Q143" s="579"/>
      <c r="R143" s="579"/>
      <c r="S143" s="579"/>
      <c r="T143" s="579"/>
      <c r="U143" s="579"/>
      <c r="V143" s="579"/>
    </row>
    <row r="144" spans="4:22" x14ac:dyDescent="0.2">
      <c r="V144" s="616"/>
    </row>
    <row r="148" spans="4:22" x14ac:dyDescent="0.2">
      <c r="V148" s="617"/>
    </row>
    <row r="150" spans="4:22" x14ac:dyDescent="0.2">
      <c r="V150" s="617"/>
    </row>
    <row r="157" spans="4:22" x14ac:dyDescent="0.2">
      <c r="D157" s="610"/>
    </row>
    <row r="170" spans="3:22" x14ac:dyDescent="0.2">
      <c r="V170" s="617"/>
    </row>
    <row r="171" spans="3:22" x14ac:dyDescent="0.2">
      <c r="V171" s="617"/>
    </row>
    <row r="172" spans="3:22" x14ac:dyDescent="0.2">
      <c r="D172" s="610"/>
      <c r="V172" s="617"/>
    </row>
    <row r="173" spans="3:22" x14ac:dyDescent="0.2">
      <c r="V173" s="617"/>
    </row>
    <row r="174" spans="3:22" x14ac:dyDescent="0.2">
      <c r="V174" s="601"/>
    </row>
    <row r="176" spans="3:22" x14ac:dyDescent="0.2">
      <c r="C176" s="610"/>
    </row>
    <row r="186" spans="3:4" x14ac:dyDescent="0.2">
      <c r="D186" s="610"/>
    </row>
    <row r="190" spans="3:4" x14ac:dyDescent="0.2">
      <c r="C190" s="610"/>
    </row>
    <row r="200" spans="3:4" x14ac:dyDescent="0.2">
      <c r="D200" s="610"/>
    </row>
    <row r="205" spans="3:4" x14ac:dyDescent="0.2">
      <c r="C205" s="610"/>
    </row>
    <row r="206" spans="3:4" x14ac:dyDescent="0.2">
      <c r="C206" s="610"/>
    </row>
    <row r="215" spans="4:4" x14ac:dyDescent="0.2">
      <c r="D215" s="610"/>
    </row>
  </sheetData>
  <mergeCells count="2">
    <mergeCell ref="A14:A15"/>
    <mergeCell ref="B14:B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0070C0"/>
  </sheetPr>
  <dimension ref="A6:W147"/>
  <sheetViews>
    <sheetView topLeftCell="A6" zoomScale="85" zoomScaleNormal="85" workbookViewId="0">
      <pane xSplit="1" ySplit="6" topLeftCell="Q12" activePane="bottomRight" state="frozen"/>
      <selection activeCell="U80" sqref="U80"/>
      <selection pane="topRight" activeCell="U80" sqref="U80"/>
      <selection pane="bottomLeft" activeCell="U80" sqref="U80"/>
      <selection pane="bottomRight" activeCell="V41" sqref="V41"/>
    </sheetView>
  </sheetViews>
  <sheetFormatPr baseColWidth="10" defaultColWidth="11.42578125" defaultRowHeight="12.75" x14ac:dyDescent="0.2"/>
  <cols>
    <col min="1" max="1" width="52.85546875" style="35" customWidth="1"/>
    <col min="2" max="8" width="15.42578125" style="35" customWidth="1"/>
    <col min="9" max="9" width="16.5703125" style="35" customWidth="1"/>
    <col min="10" max="20" width="16" style="35" customWidth="1"/>
    <col min="21" max="21" width="16.140625" style="35" customWidth="1"/>
    <col min="22" max="16384" width="11.42578125" style="35"/>
  </cols>
  <sheetData>
    <row r="6" spans="1:22" ht="18.75" customHeight="1" x14ac:dyDescent="0.2"/>
    <row r="7" spans="1:22" ht="27.75" x14ac:dyDescent="0.4">
      <c r="H7" s="57" t="s">
        <v>459</v>
      </c>
    </row>
    <row r="9" spans="1:22" ht="18.75" thickBot="1" x14ac:dyDescent="0.3">
      <c r="A9" s="77" t="s">
        <v>209</v>
      </c>
      <c r="B9" s="73"/>
      <c r="C9" s="73"/>
      <c r="D9" s="73"/>
    </row>
    <row r="10" spans="1:22" ht="13.5" thickTop="1" x14ac:dyDescent="0.2"/>
    <row r="11" spans="1:22" x14ac:dyDescent="0.2">
      <c r="A11" s="619"/>
      <c r="B11" s="111">
        <v>36861</v>
      </c>
      <c r="C11" s="111">
        <v>37226</v>
      </c>
      <c r="D11" s="111">
        <v>37591</v>
      </c>
      <c r="E11" s="111">
        <v>37956</v>
      </c>
      <c r="F11" s="111">
        <v>38322</v>
      </c>
      <c r="G11" s="111">
        <v>38687</v>
      </c>
      <c r="H11" s="111">
        <v>39052</v>
      </c>
      <c r="I11" s="111">
        <v>39417</v>
      </c>
      <c r="J11" s="111">
        <v>39783</v>
      </c>
      <c r="K11" s="111">
        <v>40148</v>
      </c>
      <c r="L11" s="111">
        <v>40513</v>
      </c>
      <c r="M11" s="111">
        <v>40878</v>
      </c>
      <c r="N11" s="111">
        <v>41244</v>
      </c>
      <c r="O11" s="111">
        <v>41609</v>
      </c>
      <c r="P11" s="111">
        <v>41974</v>
      </c>
      <c r="Q11" s="111">
        <v>42339</v>
      </c>
      <c r="R11" s="111">
        <v>42705</v>
      </c>
      <c r="S11" s="111">
        <v>43070</v>
      </c>
      <c r="T11" s="111">
        <v>43374</v>
      </c>
      <c r="U11" s="111" t="s">
        <v>667</v>
      </c>
    </row>
    <row r="12" spans="1:22" x14ac:dyDescent="0.2">
      <c r="A12" s="628" t="s">
        <v>591</v>
      </c>
      <c r="B12" s="629">
        <v>82897236.590000004</v>
      </c>
      <c r="C12" s="629">
        <v>111144861.65000001</v>
      </c>
      <c r="D12" s="629">
        <v>143240527.22999999</v>
      </c>
      <c r="E12" s="629">
        <v>196772446.22</v>
      </c>
      <c r="F12" s="629">
        <v>160644738.84999999</v>
      </c>
      <c r="G12" s="629">
        <v>152479812.19</v>
      </c>
      <c r="H12" s="629">
        <v>173164535.41</v>
      </c>
      <c r="I12" s="629">
        <v>254755914.37</v>
      </c>
      <c r="J12" s="629">
        <v>751169490.95000005</v>
      </c>
      <c r="K12" s="629">
        <v>968285003.53999996</v>
      </c>
      <c r="L12" s="629">
        <v>694810401.07000005</v>
      </c>
      <c r="M12" s="629">
        <v>696761831.32000005</v>
      </c>
      <c r="N12" s="629">
        <v>758181638.57000005</v>
      </c>
      <c r="O12" s="629">
        <v>825496580.14999998</v>
      </c>
      <c r="P12" s="629">
        <v>545413856.5</v>
      </c>
      <c r="Q12" s="629">
        <v>840468017.88</v>
      </c>
      <c r="R12" s="629">
        <v>1500579696.6500001</v>
      </c>
      <c r="S12" s="629">
        <v>1747678197.9000001</v>
      </c>
      <c r="T12" s="629">
        <v>1616058079.1600001</v>
      </c>
      <c r="U12" s="630">
        <f>(T12/S12)-1</f>
        <v>-7.5311415395668324E-2</v>
      </c>
    </row>
    <row r="13" spans="1:22" x14ac:dyDescent="0.2">
      <c r="A13" s="628" t="s">
        <v>592</v>
      </c>
      <c r="B13" s="629">
        <v>14380208.279999999</v>
      </c>
      <c r="C13" s="629">
        <v>25965034.199999999</v>
      </c>
      <c r="D13" s="629">
        <v>35576153.439999998</v>
      </c>
      <c r="E13" s="629">
        <v>47400987.140000001</v>
      </c>
      <c r="F13" s="629">
        <v>60420517.100000001</v>
      </c>
      <c r="G13" s="629">
        <v>73656546.790000007</v>
      </c>
      <c r="H13" s="629">
        <v>86097244.540000007</v>
      </c>
      <c r="I13" s="629">
        <v>102129474.89</v>
      </c>
      <c r="J13" s="629">
        <v>133184006.23999999</v>
      </c>
      <c r="K13" s="629">
        <v>199800231.44999999</v>
      </c>
      <c r="L13" s="629">
        <v>247504775.53999999</v>
      </c>
      <c r="M13" s="629">
        <v>296316891.66000003</v>
      </c>
      <c r="N13" s="629">
        <v>345586504.76999998</v>
      </c>
      <c r="O13" s="629">
        <v>396786342.94999999</v>
      </c>
      <c r="P13" s="629">
        <v>444401071.07999998</v>
      </c>
      <c r="Q13" s="629">
        <v>490795047.41000003</v>
      </c>
      <c r="R13" s="629">
        <v>584833426.00999999</v>
      </c>
      <c r="S13" s="629">
        <v>706097492.88</v>
      </c>
      <c r="T13" s="629">
        <v>644228396.82000005</v>
      </c>
      <c r="U13" s="630">
        <f t="shared" ref="U13:U31" si="0">(T13/S13)-1</f>
        <v>-8.7621180763085449E-2</v>
      </c>
    </row>
    <row r="14" spans="1:22" x14ac:dyDescent="0.2">
      <c r="A14" s="624" t="s">
        <v>178</v>
      </c>
      <c r="B14" s="625">
        <v>172623671.75</v>
      </c>
      <c r="C14" s="625">
        <v>247300569.88</v>
      </c>
      <c r="D14" s="625">
        <v>317238796.19999999</v>
      </c>
      <c r="E14" s="625">
        <v>445263819.94</v>
      </c>
      <c r="F14" s="625">
        <v>570588655.33000004</v>
      </c>
      <c r="G14" s="625">
        <v>668617519.40999997</v>
      </c>
      <c r="H14" s="625">
        <v>759527972.09000003</v>
      </c>
      <c r="I14" s="625">
        <v>853029343.48000002</v>
      </c>
      <c r="J14" s="625">
        <v>1002146296.9400001</v>
      </c>
      <c r="K14" s="625">
        <v>1373758438.9400001</v>
      </c>
      <c r="L14" s="625">
        <v>1876696401.29</v>
      </c>
      <c r="M14" s="625">
        <v>2212823958.2399998</v>
      </c>
      <c r="N14" s="625">
        <v>2539049810.2199998</v>
      </c>
      <c r="O14" s="625">
        <v>2894944172.4899998</v>
      </c>
      <c r="P14" s="625">
        <v>3075589961.9400001</v>
      </c>
      <c r="Q14" s="625">
        <v>1824682893.1800001</v>
      </c>
      <c r="R14" s="678">
        <v>1866854455.4400001</v>
      </c>
      <c r="S14" s="678">
        <v>1902930670.76</v>
      </c>
      <c r="T14" s="625">
        <v>1960060838.3199999</v>
      </c>
      <c r="U14" s="630">
        <f t="shared" si="0"/>
        <v>3.0022201248762759E-2</v>
      </c>
    </row>
    <row r="15" spans="1:22" x14ac:dyDescent="0.2">
      <c r="A15" s="620" t="s">
        <v>167</v>
      </c>
      <c r="B15" s="621">
        <v>3601.55</v>
      </c>
      <c r="C15" s="621">
        <v>6467363.46</v>
      </c>
      <c r="D15" s="621">
        <v>10060158.300000001</v>
      </c>
      <c r="E15" s="621">
        <v>45106.2</v>
      </c>
      <c r="F15" s="621">
        <v>17691.400000000001</v>
      </c>
      <c r="G15" s="621">
        <v>257740.14</v>
      </c>
      <c r="H15" s="621">
        <v>127841.3</v>
      </c>
      <c r="I15" s="621">
        <v>11181.16</v>
      </c>
      <c r="J15" s="621">
        <v>131704.85</v>
      </c>
      <c r="K15" s="621">
        <v>95661.28</v>
      </c>
      <c r="L15" s="621">
        <v>119958.03</v>
      </c>
      <c r="M15" s="621">
        <v>9421308.3300000001</v>
      </c>
      <c r="N15" s="621">
        <v>11712647.32</v>
      </c>
      <c r="O15" s="621">
        <v>18901666.5</v>
      </c>
      <c r="P15" s="621">
        <v>14368286.720000001</v>
      </c>
      <c r="Q15" s="621">
        <v>16538070.85</v>
      </c>
      <c r="R15" s="623">
        <v>20093778.050000001</v>
      </c>
      <c r="S15" s="623">
        <v>18941764.370000001</v>
      </c>
      <c r="T15" s="623">
        <v>20291922.59</v>
      </c>
      <c r="U15" s="630">
        <f t="shared" si="0"/>
        <v>7.1279432772291429E-2</v>
      </c>
    </row>
    <row r="16" spans="1:22" x14ac:dyDescent="0.2">
      <c r="A16" s="622" t="s">
        <v>168</v>
      </c>
      <c r="B16" s="623">
        <v>0</v>
      </c>
      <c r="C16" s="623">
        <v>0</v>
      </c>
      <c r="D16" s="623">
        <v>0</v>
      </c>
      <c r="E16" s="623">
        <v>0</v>
      </c>
      <c r="F16" s="623">
        <v>0</v>
      </c>
      <c r="G16" s="623">
        <v>0</v>
      </c>
      <c r="H16" s="623">
        <v>34822.82</v>
      </c>
      <c r="I16" s="623">
        <v>1593.45</v>
      </c>
      <c r="J16" s="623">
        <v>7859.03</v>
      </c>
      <c r="K16" s="623">
        <v>3534.34</v>
      </c>
      <c r="L16" s="623">
        <v>0</v>
      </c>
      <c r="M16" s="623">
        <v>0</v>
      </c>
      <c r="N16" s="623">
        <v>0</v>
      </c>
      <c r="O16" s="623">
        <v>0</v>
      </c>
      <c r="P16" s="623">
        <v>0</v>
      </c>
      <c r="Q16" s="623">
        <v>0</v>
      </c>
      <c r="R16" s="623">
        <v>0</v>
      </c>
      <c r="S16" s="623">
        <v>0</v>
      </c>
      <c r="T16" s="623">
        <v>0</v>
      </c>
      <c r="U16" s="630"/>
      <c r="V16" s="175"/>
    </row>
    <row r="17" spans="1:22" x14ac:dyDescent="0.2">
      <c r="A17" s="624" t="s">
        <v>169</v>
      </c>
      <c r="B17" s="625">
        <v>0</v>
      </c>
      <c r="C17" s="625">
        <v>0</v>
      </c>
      <c r="D17" s="625">
        <v>0</v>
      </c>
      <c r="E17" s="625">
        <v>0</v>
      </c>
      <c r="F17" s="625">
        <v>370026.82</v>
      </c>
      <c r="G17" s="625">
        <v>560527.93999999994</v>
      </c>
      <c r="H17" s="625">
        <v>560527.93999999994</v>
      </c>
      <c r="I17" s="625">
        <v>0</v>
      </c>
      <c r="J17" s="625">
        <v>4764172.72</v>
      </c>
      <c r="K17" s="625">
        <v>29395752.07</v>
      </c>
      <c r="L17" s="625">
        <v>883428.89</v>
      </c>
      <c r="M17" s="625">
        <v>3701826.74</v>
      </c>
      <c r="N17" s="625">
        <v>6174807.0599999996</v>
      </c>
      <c r="O17" s="625">
        <v>0</v>
      </c>
      <c r="P17" s="625">
        <v>0</v>
      </c>
      <c r="Q17" s="625">
        <v>0</v>
      </c>
      <c r="R17" s="625">
        <v>0</v>
      </c>
      <c r="S17" s="625">
        <v>9766423.7200000007</v>
      </c>
      <c r="T17" s="625">
        <v>16083673.970000001</v>
      </c>
      <c r="U17" s="630">
        <f t="shared" si="0"/>
        <v>0.64683352177965903</v>
      </c>
      <c r="V17" s="175"/>
    </row>
    <row r="18" spans="1:22" x14ac:dyDescent="0.2">
      <c r="A18" s="620" t="s">
        <v>179</v>
      </c>
      <c r="B18" s="621">
        <v>273778340.19</v>
      </c>
      <c r="C18" s="621">
        <v>388745108.68000001</v>
      </c>
      <c r="D18" s="621">
        <v>499000593.70999998</v>
      </c>
      <c r="E18" s="621">
        <v>681686042.38</v>
      </c>
      <c r="F18" s="621">
        <v>784748196.58000004</v>
      </c>
      <c r="G18" s="621">
        <v>888678838.25999999</v>
      </c>
      <c r="H18" s="621">
        <v>981876313.97000003</v>
      </c>
      <c r="I18" s="621">
        <v>1157903554.3699999</v>
      </c>
      <c r="J18" s="621">
        <v>1835042980.3199999</v>
      </c>
      <c r="K18" s="621">
        <v>2450045100.9200001</v>
      </c>
      <c r="L18" s="621">
        <v>2625913825.1999998</v>
      </c>
      <c r="M18" s="621">
        <v>3026205756.6399999</v>
      </c>
      <c r="N18" s="621">
        <v>3454907310.98</v>
      </c>
      <c r="O18" s="621">
        <v>3756232101.1100001</v>
      </c>
      <c r="P18" s="621">
        <v>3715800239.8299999</v>
      </c>
      <c r="Q18" s="621">
        <v>2929821211.1599998</v>
      </c>
      <c r="R18" s="623">
        <v>3910119264.1599998</v>
      </c>
      <c r="S18" s="623">
        <v>4050728054.5799999</v>
      </c>
      <c r="T18" s="623">
        <v>3872391929.4000001</v>
      </c>
      <c r="U18" s="630">
        <f t="shared" si="0"/>
        <v>-4.4025696807358461E-2</v>
      </c>
      <c r="V18" s="175"/>
    </row>
    <row r="19" spans="1:22" x14ac:dyDescent="0.2">
      <c r="A19" s="622" t="s">
        <v>593</v>
      </c>
      <c r="B19" s="623">
        <v>4910.45</v>
      </c>
      <c r="C19" s="623">
        <v>6456708.2999999998</v>
      </c>
      <c r="D19" s="623">
        <v>10113531.199999999</v>
      </c>
      <c r="E19" s="623">
        <v>116764.74</v>
      </c>
      <c r="F19" s="623">
        <v>169482.12</v>
      </c>
      <c r="G19" s="623">
        <v>326839.83</v>
      </c>
      <c r="H19" s="623">
        <v>90690.65</v>
      </c>
      <c r="I19" s="623">
        <v>125363.83</v>
      </c>
      <c r="J19" s="623">
        <v>230970.35</v>
      </c>
      <c r="K19" s="623">
        <v>196900.59</v>
      </c>
      <c r="L19" s="623">
        <v>340468.42</v>
      </c>
      <c r="M19" s="623">
        <v>9632215.9700000007</v>
      </c>
      <c r="N19" s="623">
        <v>17574314.399999999</v>
      </c>
      <c r="O19" s="623">
        <v>12681904.300000001</v>
      </c>
      <c r="P19" s="623">
        <v>14686336.85</v>
      </c>
      <c r="Q19" s="623">
        <v>17765616.16</v>
      </c>
      <c r="R19" s="623">
        <v>20969595.100000001</v>
      </c>
      <c r="S19" s="623">
        <v>19426750.100000001</v>
      </c>
      <c r="T19" s="623">
        <v>36561595.5</v>
      </c>
      <c r="U19" s="630">
        <f t="shared" si="0"/>
        <v>0.88202325719936026</v>
      </c>
      <c r="V19" s="175"/>
    </row>
    <row r="20" spans="1:22" x14ac:dyDescent="0.2">
      <c r="A20" s="622" t="s">
        <v>594</v>
      </c>
      <c r="B20" s="623">
        <v>0</v>
      </c>
      <c r="C20" s="623">
        <v>0</v>
      </c>
      <c r="D20" s="623">
        <v>0</v>
      </c>
      <c r="E20" s="623">
        <v>34673.019999999997</v>
      </c>
      <c r="F20" s="623">
        <v>3921.13</v>
      </c>
      <c r="G20" s="623">
        <v>9215.5</v>
      </c>
      <c r="H20" s="623">
        <v>0</v>
      </c>
      <c r="I20" s="623">
        <v>0</v>
      </c>
      <c r="J20" s="623">
        <v>0</v>
      </c>
      <c r="K20" s="623">
        <v>0</v>
      </c>
      <c r="L20" s="623">
        <v>0</v>
      </c>
      <c r="M20" s="623">
        <v>0</v>
      </c>
      <c r="N20" s="623">
        <v>0</v>
      </c>
      <c r="O20" s="623">
        <v>0</v>
      </c>
      <c r="P20" s="623">
        <v>0</v>
      </c>
      <c r="Q20" s="623">
        <v>0</v>
      </c>
      <c r="R20" s="623">
        <v>0</v>
      </c>
      <c r="S20" s="623">
        <v>1602955.82</v>
      </c>
      <c r="T20" s="623">
        <v>0</v>
      </c>
      <c r="U20" s="630">
        <f t="shared" si="0"/>
        <v>-1</v>
      </c>
      <c r="V20" s="687"/>
    </row>
    <row r="21" spans="1:22" x14ac:dyDescent="0.2">
      <c r="A21" s="624" t="s">
        <v>170</v>
      </c>
      <c r="B21" s="625">
        <v>0</v>
      </c>
      <c r="C21" s="625">
        <v>0</v>
      </c>
      <c r="D21" s="625">
        <v>0</v>
      </c>
      <c r="E21" s="625">
        <v>370026.82</v>
      </c>
      <c r="F21" s="625">
        <v>560527.93999999994</v>
      </c>
      <c r="G21" s="625">
        <v>560527.93999999994</v>
      </c>
      <c r="H21" s="625">
        <v>0</v>
      </c>
      <c r="I21" s="625">
        <v>4764172.72</v>
      </c>
      <c r="J21" s="625">
        <v>10245325.51</v>
      </c>
      <c r="K21" s="625">
        <v>20033855.449999999</v>
      </c>
      <c r="L21" s="625">
        <v>3701826.74</v>
      </c>
      <c r="M21" s="625">
        <v>6174807.0599999996</v>
      </c>
      <c r="N21" s="625">
        <v>0</v>
      </c>
      <c r="O21" s="625">
        <v>0</v>
      </c>
      <c r="P21" s="625">
        <v>0</v>
      </c>
      <c r="Q21" s="625">
        <v>47563252.479999997</v>
      </c>
      <c r="R21" s="625">
        <v>33549232.579999998</v>
      </c>
      <c r="S21" s="625">
        <v>30994686.210000001</v>
      </c>
      <c r="T21" s="625">
        <v>20086855.989999998</v>
      </c>
      <c r="U21" s="630">
        <f t="shared" si="0"/>
        <v>-0.35192581547996904</v>
      </c>
      <c r="V21" s="686"/>
    </row>
    <row r="22" spans="1:22" x14ac:dyDescent="0.2">
      <c r="A22" s="620" t="s">
        <v>151</v>
      </c>
      <c r="B22" s="621">
        <v>8490373.9800000004</v>
      </c>
      <c r="C22" s="621">
        <v>10296629</v>
      </c>
      <c r="D22" s="621">
        <v>15419975.43</v>
      </c>
      <c r="E22" s="621">
        <v>19781689.899999999</v>
      </c>
      <c r="F22" s="621">
        <v>13591746.939999999</v>
      </c>
      <c r="G22" s="621">
        <v>10486930.460000001</v>
      </c>
      <c r="H22" s="621">
        <v>13215365.26</v>
      </c>
      <c r="I22" s="621">
        <v>20810501.109999999</v>
      </c>
      <c r="J22" s="621">
        <v>31069491.859999999</v>
      </c>
      <c r="K22" s="621">
        <v>45571425.009999998</v>
      </c>
      <c r="L22" s="621">
        <v>38873981.82</v>
      </c>
      <c r="M22" s="621">
        <v>39373047.280000001</v>
      </c>
      <c r="N22" s="621">
        <v>36201078.990000002</v>
      </c>
      <c r="O22" s="621">
        <v>31814744.82</v>
      </c>
      <c r="P22" s="621">
        <v>25123871.050000001</v>
      </c>
      <c r="Q22" s="621">
        <v>23961839.390000001</v>
      </c>
      <c r="R22" s="623">
        <v>26460840.98</v>
      </c>
      <c r="S22" s="623">
        <v>32757742.899999999</v>
      </c>
      <c r="T22" s="623">
        <v>30994766.170000002</v>
      </c>
      <c r="U22" s="630">
        <f t="shared" si="0"/>
        <v>-5.3818626496393795E-2</v>
      </c>
      <c r="V22" s="175"/>
    </row>
    <row r="23" spans="1:22" x14ac:dyDescent="0.2">
      <c r="A23" s="622" t="s">
        <v>150</v>
      </c>
      <c r="B23" s="623">
        <v>3539472.11</v>
      </c>
      <c r="C23" s="623">
        <v>3867160.44</v>
      </c>
      <c r="D23" s="623">
        <v>4961106.08</v>
      </c>
      <c r="E23" s="623">
        <v>6926514.9800000004</v>
      </c>
      <c r="F23" s="623">
        <v>7157381.9100000001</v>
      </c>
      <c r="G23" s="623">
        <v>6651256.2999999998</v>
      </c>
      <c r="H23" s="623">
        <v>8553953.5099999998</v>
      </c>
      <c r="I23" s="623">
        <v>13784895.050000001</v>
      </c>
      <c r="J23" s="623">
        <v>19746620.559999999</v>
      </c>
      <c r="K23" s="623">
        <v>36274991.560000002</v>
      </c>
      <c r="L23" s="623">
        <v>25747288.25</v>
      </c>
      <c r="M23" s="623">
        <v>25855690.23</v>
      </c>
      <c r="N23" s="623">
        <v>24297975.390000001</v>
      </c>
      <c r="O23" s="623">
        <v>15359603.4</v>
      </c>
      <c r="P23" s="623">
        <v>14019752.27</v>
      </c>
      <c r="Q23" s="623">
        <v>14996102.77</v>
      </c>
      <c r="R23" s="623">
        <v>11097547.6</v>
      </c>
      <c r="S23" s="623">
        <v>20110648.120000001</v>
      </c>
      <c r="T23" s="623">
        <v>23693523.100000001</v>
      </c>
      <c r="U23" s="630">
        <f t="shared" si="0"/>
        <v>0.17815810602527704</v>
      </c>
      <c r="V23" s="175"/>
    </row>
    <row r="24" spans="1:22" x14ac:dyDescent="0.2">
      <c r="A24" s="622" t="s">
        <v>171</v>
      </c>
      <c r="B24" s="623">
        <v>464560.66</v>
      </c>
      <c r="C24" s="623">
        <v>768814.93</v>
      </c>
      <c r="D24" s="623">
        <v>754795.06</v>
      </c>
      <c r="E24" s="623">
        <v>619219.02</v>
      </c>
      <c r="F24" s="623">
        <v>388185.52</v>
      </c>
      <c r="G24" s="623">
        <v>3500647.93</v>
      </c>
      <c r="H24" s="623">
        <v>111668.14</v>
      </c>
      <c r="I24" s="623">
        <v>1369417.25</v>
      </c>
      <c r="J24" s="623">
        <v>95439.9</v>
      </c>
      <c r="K24" s="623">
        <v>154463.67000000001</v>
      </c>
      <c r="L24" s="623">
        <v>56983.67</v>
      </c>
      <c r="M24" s="623">
        <v>25551.86</v>
      </c>
      <c r="N24" s="623">
        <v>205209.26</v>
      </c>
      <c r="O24" s="623">
        <v>154271.6</v>
      </c>
      <c r="P24" s="623">
        <v>136691.85999999999</v>
      </c>
      <c r="Q24" s="623">
        <v>178546.61</v>
      </c>
      <c r="R24" s="623">
        <v>19520.009999999998</v>
      </c>
      <c r="S24" s="623">
        <v>129339.89</v>
      </c>
      <c r="T24" s="623">
        <v>1225.1300000000001</v>
      </c>
      <c r="U24" s="630">
        <f t="shared" si="0"/>
        <v>-0.99052782556100827</v>
      </c>
    </row>
    <row r="25" spans="1:22" x14ac:dyDescent="0.2">
      <c r="A25" s="628" t="s">
        <v>596</v>
      </c>
      <c r="B25" s="629">
        <v>-46131347.829999998</v>
      </c>
      <c r="C25" s="629">
        <v>-67851475.680000007</v>
      </c>
      <c r="D25" s="629">
        <v>-93606184.450000003</v>
      </c>
      <c r="E25" s="629">
        <v>-114738219.91</v>
      </c>
      <c r="F25" s="629">
        <v>-128793705.03</v>
      </c>
      <c r="G25" s="629">
        <v>-145432011.33000001</v>
      </c>
      <c r="H25" s="629">
        <v>-156456786.16</v>
      </c>
      <c r="I25" s="629">
        <v>-190471841.53999999</v>
      </c>
      <c r="J25" s="629">
        <v>-271314166.87</v>
      </c>
      <c r="K25" s="629">
        <v>-380237308.44999999</v>
      </c>
      <c r="L25" s="629">
        <v>-351027997.55000001</v>
      </c>
      <c r="M25" s="629">
        <v>-480836130.82999998</v>
      </c>
      <c r="N25" s="629">
        <v>-563243072.10000002</v>
      </c>
      <c r="O25" s="629">
        <v>-473378027</v>
      </c>
      <c r="P25" s="629">
        <v>-578526503.38</v>
      </c>
      <c r="Q25" s="629">
        <v>-843129480.72000003</v>
      </c>
      <c r="R25" s="667">
        <v>-1200553449.5</v>
      </c>
      <c r="S25" s="667">
        <v>-1183393351.53</v>
      </c>
      <c r="T25" s="667">
        <v>-1016655619.79</v>
      </c>
      <c r="U25" s="630">
        <f t="shared" si="0"/>
        <v>-0.1408979791245456</v>
      </c>
    </row>
    <row r="26" spans="1:22" x14ac:dyDescent="0.2">
      <c r="A26" s="620" t="s">
        <v>172</v>
      </c>
      <c r="B26" s="621">
        <v>32874512.59</v>
      </c>
      <c r="C26" s="621">
        <v>57932047.770000003</v>
      </c>
      <c r="D26" s="621">
        <v>113663572.43000001</v>
      </c>
      <c r="E26" s="621">
        <v>116954342.56999999</v>
      </c>
      <c r="F26" s="621">
        <v>137583956.47</v>
      </c>
      <c r="G26" s="621">
        <v>414588978.44</v>
      </c>
      <c r="H26" s="621">
        <v>109352407.33</v>
      </c>
      <c r="I26" s="621">
        <v>126179619.38</v>
      </c>
      <c r="J26" s="621">
        <v>205945726.71000001</v>
      </c>
      <c r="K26" s="621">
        <v>540264368.88999999</v>
      </c>
      <c r="L26" s="621">
        <v>671811444.63</v>
      </c>
      <c r="M26" s="621">
        <v>380898581.94</v>
      </c>
      <c r="N26" s="621">
        <v>670812445.82000005</v>
      </c>
      <c r="O26" s="621">
        <v>512946914.38999999</v>
      </c>
      <c r="P26" s="621">
        <v>631994949.92999995</v>
      </c>
      <c r="Q26" s="621">
        <v>816525026.36000001</v>
      </c>
      <c r="R26" s="623">
        <v>1204342816.29</v>
      </c>
      <c r="S26" s="623">
        <v>1152681410.9300001</v>
      </c>
      <c r="T26" s="623">
        <v>943443943.23000002</v>
      </c>
      <c r="U26" s="630">
        <f t="shared" si="0"/>
        <v>-0.1815223753206745</v>
      </c>
    </row>
    <row r="27" spans="1:22" x14ac:dyDescent="0.2">
      <c r="A27" s="622" t="s">
        <v>173</v>
      </c>
      <c r="B27" s="623">
        <v>1370304.31</v>
      </c>
      <c r="C27" s="623">
        <v>789108.68</v>
      </c>
      <c r="D27" s="623">
        <v>1237692.82</v>
      </c>
      <c r="E27" s="623">
        <v>1918019.98</v>
      </c>
      <c r="F27" s="623">
        <v>9852.01</v>
      </c>
      <c r="G27" s="623">
        <v>170473.83</v>
      </c>
      <c r="H27" s="623">
        <v>220974.8</v>
      </c>
      <c r="I27" s="623">
        <v>605515.75</v>
      </c>
      <c r="J27" s="623">
        <v>233735.66</v>
      </c>
      <c r="K27" s="623">
        <v>2055627.15</v>
      </c>
      <c r="L27" s="623">
        <v>463405.95</v>
      </c>
      <c r="M27" s="623">
        <v>230602.97</v>
      </c>
      <c r="N27" s="623">
        <v>2107442.5299999998</v>
      </c>
      <c r="O27" s="623">
        <v>48148.35</v>
      </c>
      <c r="P27" s="623">
        <v>1443649.16</v>
      </c>
      <c r="Q27" s="623">
        <v>610276.09</v>
      </c>
      <c r="R27" s="623">
        <v>596263.84</v>
      </c>
      <c r="S27" s="623">
        <v>239852.99</v>
      </c>
      <c r="T27" s="623">
        <v>332404.73</v>
      </c>
      <c r="U27" s="630">
        <f t="shared" si="0"/>
        <v>0.38586861060185229</v>
      </c>
    </row>
    <row r="28" spans="1:22" x14ac:dyDescent="0.2">
      <c r="A28" s="624" t="s">
        <v>174</v>
      </c>
      <c r="B28" s="625">
        <v>1337498.1200000001</v>
      </c>
      <c r="C28" s="625">
        <v>3268189.7</v>
      </c>
      <c r="D28" s="625">
        <v>2234848.7999999998</v>
      </c>
      <c r="E28" s="625">
        <v>-2426910.14</v>
      </c>
      <c r="F28" s="625">
        <v>39693.43</v>
      </c>
      <c r="G28" s="625">
        <v>-3024248.91</v>
      </c>
      <c r="H28" s="625">
        <v>4156221.39</v>
      </c>
      <c r="I28" s="625">
        <v>8621154.8200000003</v>
      </c>
      <c r="J28" s="625">
        <v>6841125.1799999997</v>
      </c>
      <c r="K28" s="625">
        <v>8240279.3899999997</v>
      </c>
      <c r="L28" s="625">
        <v>11500442.619999999</v>
      </c>
      <c r="M28" s="625">
        <v>5587550.2199999997</v>
      </c>
      <c r="N28" s="625">
        <v>11019192.289999999</v>
      </c>
      <c r="O28" s="625">
        <v>15391783.98</v>
      </c>
      <c r="P28" s="625">
        <v>11031823.949999999</v>
      </c>
      <c r="Q28" s="625">
        <v>-656575.54</v>
      </c>
      <c r="R28" s="625">
        <v>43624651.43</v>
      </c>
      <c r="S28" s="625">
        <v>10756954.16</v>
      </c>
      <c r="T28" s="623">
        <v>29387508.32</v>
      </c>
      <c r="U28" s="630">
        <f t="shared" si="0"/>
        <v>1.7319544066923864</v>
      </c>
    </row>
    <row r="29" spans="1:22" x14ac:dyDescent="0.2">
      <c r="A29" s="628" t="s">
        <v>598</v>
      </c>
      <c r="B29" s="629">
        <v>-19726081.649999999</v>
      </c>
      <c r="C29" s="629">
        <v>-24743346.91</v>
      </c>
      <c r="D29" s="629">
        <v>8860100.7799999993</v>
      </c>
      <c r="E29" s="629">
        <v>-2128807.46</v>
      </c>
      <c r="F29" s="629">
        <v>8820092.8599999994</v>
      </c>
      <c r="G29" s="629">
        <v>265962244.37</v>
      </c>
      <c r="H29" s="629">
        <v>-43169132.240000002</v>
      </c>
      <c r="I29" s="629">
        <v>-56276583.090000004</v>
      </c>
      <c r="J29" s="629">
        <v>-58761050.630000003</v>
      </c>
      <c r="K29" s="629">
        <v>166211712.69</v>
      </c>
      <c r="L29" s="629">
        <v>331820483.75999999</v>
      </c>
      <c r="M29" s="629">
        <v>-94580601.650000006</v>
      </c>
      <c r="N29" s="629">
        <v>116481123.47</v>
      </c>
      <c r="O29" s="629">
        <v>54912523.020000003</v>
      </c>
      <c r="P29" s="629">
        <v>63056621.340000004</v>
      </c>
      <c r="Q29" s="629">
        <v>-27871305.98</v>
      </c>
      <c r="R29" s="667">
        <v>55686405.350000001</v>
      </c>
      <c r="S29" s="667">
        <v>-14266119.949999999</v>
      </c>
      <c r="T29" s="667">
        <v>-42879086.950000003</v>
      </c>
      <c r="U29" s="630">
        <f t="shared" si="0"/>
        <v>2.0056586584357161</v>
      </c>
    </row>
    <row r="30" spans="1:22" x14ac:dyDescent="0.2">
      <c r="A30" s="626" t="s">
        <v>595</v>
      </c>
      <c r="B30" s="627">
        <v>-135309.16</v>
      </c>
      <c r="C30" s="627">
        <v>-3206830.6</v>
      </c>
      <c r="D30" s="627">
        <v>-3885011.54</v>
      </c>
      <c r="E30" s="627">
        <v>-3750330.79</v>
      </c>
      <c r="F30" s="627">
        <v>-2571362.38</v>
      </c>
      <c r="G30" s="627">
        <v>-4781062.71</v>
      </c>
      <c r="H30" s="627">
        <v>-2843001.1</v>
      </c>
      <c r="I30" s="627">
        <v>-3596910.42</v>
      </c>
      <c r="J30" s="627">
        <v>-7552657.0099999998</v>
      </c>
      <c r="K30" s="627">
        <v>-18072360.32</v>
      </c>
      <c r="L30" s="627">
        <v>-2089563.23</v>
      </c>
      <c r="M30" s="627">
        <v>-3158047.32</v>
      </c>
      <c r="N30" s="627">
        <v>-2588406.17</v>
      </c>
      <c r="O30" s="627">
        <v>-4184230.38</v>
      </c>
      <c r="P30" s="627">
        <v>-5789782.6699999999</v>
      </c>
      <c r="Q30" s="627">
        <v>-7613934.6900000004</v>
      </c>
      <c r="R30" s="625">
        <v>-147779.73000000001</v>
      </c>
      <c r="S30" s="625">
        <v>-62043.45</v>
      </c>
      <c r="T30" s="623">
        <v>570664.91</v>
      </c>
      <c r="U30" s="630">
        <f t="shared" si="0"/>
        <v>-10.197826845541311</v>
      </c>
    </row>
    <row r="31" spans="1:22" x14ac:dyDescent="0.2">
      <c r="A31" s="631" t="s">
        <v>597</v>
      </c>
      <c r="B31" s="632">
        <v>-19993577.239999998</v>
      </c>
      <c r="C31" s="632">
        <v>-27950177.510000002</v>
      </c>
      <c r="D31" s="632">
        <v>4975089.24</v>
      </c>
      <c r="E31" s="632">
        <v>-5879138.25</v>
      </c>
      <c r="F31" s="632">
        <v>6248730.4900000002</v>
      </c>
      <c r="G31" s="632">
        <v>261181181.66</v>
      </c>
      <c r="H31" s="632">
        <v>-46012133.340000004</v>
      </c>
      <c r="I31" s="632">
        <v>-59873493.520000003</v>
      </c>
      <c r="J31" s="632">
        <v>-66313707.649999999</v>
      </c>
      <c r="K31" s="632">
        <v>148139352.37</v>
      </c>
      <c r="L31" s="632">
        <v>324047331.08999997</v>
      </c>
      <c r="M31" s="632">
        <v>-97738648.959999993</v>
      </c>
      <c r="N31" s="632">
        <v>113892717.31</v>
      </c>
      <c r="O31" s="632">
        <v>50728292.640000001</v>
      </c>
      <c r="P31" s="632">
        <v>57266838.68</v>
      </c>
      <c r="Q31" s="632">
        <v>-35485240.670000002</v>
      </c>
      <c r="R31" s="632">
        <v>55538625.619999997</v>
      </c>
      <c r="S31" s="632">
        <v>-14328163.4</v>
      </c>
      <c r="T31" s="632">
        <v>-42308422.039999999</v>
      </c>
      <c r="U31" s="704">
        <f t="shared" si="0"/>
        <v>1.9528154348100188</v>
      </c>
    </row>
    <row r="33" spans="1:23" x14ac:dyDescent="0.2">
      <c r="U33" s="43"/>
    </row>
    <row r="34" spans="1:23" x14ac:dyDescent="0.2">
      <c r="S34" s="43"/>
      <c r="T34" s="740"/>
      <c r="U34" s="740"/>
    </row>
    <row r="35" spans="1:23" x14ac:dyDescent="0.2">
      <c r="O35" s="35" t="s">
        <v>317</v>
      </c>
      <c r="S35" s="43"/>
      <c r="T35" s="740"/>
      <c r="U35" s="740"/>
    </row>
    <row r="36" spans="1:23" ht="18.75" thickBot="1" x14ac:dyDescent="0.3">
      <c r="A36" s="77" t="s">
        <v>208</v>
      </c>
      <c r="B36" s="73"/>
      <c r="C36" s="73"/>
      <c r="D36" s="73"/>
    </row>
    <row r="37" spans="1:23" ht="13.5" thickTop="1" x14ac:dyDescent="0.2"/>
    <row r="38" spans="1:23" x14ac:dyDescent="0.2">
      <c r="A38" s="110"/>
      <c r="B38" s="111">
        <v>36861</v>
      </c>
      <c r="C38" s="111">
        <v>37226</v>
      </c>
      <c r="D38" s="111">
        <v>37591</v>
      </c>
      <c r="E38" s="111">
        <v>37956</v>
      </c>
      <c r="F38" s="111">
        <v>38322</v>
      </c>
      <c r="G38" s="111">
        <v>38687</v>
      </c>
      <c r="H38" s="111">
        <v>39052</v>
      </c>
      <c r="I38" s="111">
        <v>39417</v>
      </c>
      <c r="J38" s="111">
        <v>39783</v>
      </c>
      <c r="K38" s="111">
        <v>40148</v>
      </c>
      <c r="L38" s="111">
        <v>40513</v>
      </c>
      <c r="M38" s="111">
        <f>M11</f>
        <v>40878</v>
      </c>
      <c r="N38" s="111">
        <f>N11</f>
        <v>41244</v>
      </c>
      <c r="O38" s="111">
        <v>41609</v>
      </c>
      <c r="P38" s="111">
        <v>41974</v>
      </c>
      <c r="Q38" s="111">
        <v>42339</v>
      </c>
      <c r="R38" s="111">
        <v>42705</v>
      </c>
      <c r="S38" s="111">
        <v>43070</v>
      </c>
      <c r="T38" s="111">
        <v>43374</v>
      </c>
      <c r="U38" s="111" t="s">
        <v>667</v>
      </c>
    </row>
    <row r="39" spans="1:23" x14ac:dyDescent="0.2">
      <c r="A39" s="101" t="s">
        <v>591</v>
      </c>
      <c r="B39" s="102">
        <v>179450597.72</v>
      </c>
      <c r="C39" s="102">
        <v>309530231.72000003</v>
      </c>
      <c r="D39" s="102">
        <v>355843151.31999999</v>
      </c>
      <c r="E39" s="102">
        <v>332281985.81</v>
      </c>
      <c r="F39" s="102">
        <v>339005564.38</v>
      </c>
      <c r="G39" s="102">
        <v>387569608.73000002</v>
      </c>
      <c r="H39" s="102">
        <v>453765816.73000002</v>
      </c>
      <c r="I39" s="102">
        <v>566157726.64999998</v>
      </c>
      <c r="J39" s="102">
        <v>647216258.00999999</v>
      </c>
      <c r="K39" s="102">
        <v>710827226.45000005</v>
      </c>
      <c r="L39" s="331">
        <v>793282288.57000005</v>
      </c>
      <c r="M39" s="102">
        <v>984741704.75</v>
      </c>
      <c r="N39" s="102">
        <v>1165187210.52</v>
      </c>
      <c r="O39" s="102">
        <v>1334166374.8299999</v>
      </c>
      <c r="P39" s="102">
        <v>1586468195.8900001</v>
      </c>
      <c r="Q39" s="102">
        <v>1468529343.8599999</v>
      </c>
      <c r="R39" s="102">
        <v>1787252771.3599999</v>
      </c>
      <c r="S39" s="102">
        <v>2059749817.77</v>
      </c>
      <c r="T39" s="102">
        <v>1335112080.55</v>
      </c>
      <c r="U39" s="751">
        <f>+(T39/S39)-1</f>
        <v>-0.35180861819642406</v>
      </c>
    </row>
    <row r="40" spans="1:23" x14ac:dyDescent="0.2">
      <c r="A40" s="99" t="s">
        <v>215</v>
      </c>
      <c r="B40" s="79">
        <v>10374612.630000001</v>
      </c>
      <c r="C40" s="108">
        <v>6675852.0800000001</v>
      </c>
      <c r="D40" s="79">
        <v>165127.53</v>
      </c>
      <c r="E40" s="79">
        <v>11249.83</v>
      </c>
      <c r="F40" s="79">
        <v>4853.1899999999996</v>
      </c>
      <c r="G40" s="79">
        <v>6797.79</v>
      </c>
      <c r="H40" s="79">
        <v>2900.36</v>
      </c>
      <c r="I40" s="79">
        <v>5604000</v>
      </c>
      <c r="J40" s="79">
        <v>7350000</v>
      </c>
      <c r="K40" s="79">
        <v>43823787.530000001</v>
      </c>
      <c r="L40" s="114">
        <v>90954757.069999993</v>
      </c>
      <c r="M40" s="79">
        <v>170901447.55000001</v>
      </c>
      <c r="N40" s="79">
        <v>221360130.28999999</v>
      </c>
      <c r="O40" s="79">
        <v>221987771.05000001</v>
      </c>
      <c r="P40" s="79">
        <v>115808414.93000001</v>
      </c>
      <c r="Q40" s="79">
        <v>10846654.08</v>
      </c>
      <c r="R40" s="79">
        <v>109808708.65000001</v>
      </c>
      <c r="S40" s="79">
        <v>227194158.84</v>
      </c>
      <c r="T40" s="79">
        <v>200474730.87</v>
      </c>
      <c r="U40" s="743">
        <f t="shared" ref="U40:U66" si="1">+(T40/S40)-1</f>
        <v>-0.11760613964031086</v>
      </c>
    </row>
    <row r="41" spans="1:23" x14ac:dyDescent="0.2">
      <c r="A41" s="94" t="s">
        <v>216</v>
      </c>
      <c r="B41" s="78">
        <v>10715886.16</v>
      </c>
      <c r="C41" s="112">
        <v>14794953.619999999</v>
      </c>
      <c r="D41" s="78">
        <v>16033906.210000001</v>
      </c>
      <c r="E41" s="78">
        <v>17206130.010000002</v>
      </c>
      <c r="F41" s="78">
        <v>20357020.48</v>
      </c>
      <c r="G41" s="78">
        <v>16948533.920000002</v>
      </c>
      <c r="H41" s="78">
        <v>17460613.609999999</v>
      </c>
      <c r="I41" s="78">
        <v>20947433.780000001</v>
      </c>
      <c r="J41" s="78">
        <v>28544466.25</v>
      </c>
      <c r="K41" s="78">
        <v>33164969.640000001</v>
      </c>
      <c r="L41" s="337">
        <v>33013705.18</v>
      </c>
      <c r="M41" s="78">
        <v>25275765.32</v>
      </c>
      <c r="N41" s="78">
        <v>27697300.629999999</v>
      </c>
      <c r="O41" s="78">
        <v>24339532.199999999</v>
      </c>
      <c r="P41" s="78">
        <v>38976556.770000003</v>
      </c>
      <c r="Q41" s="78">
        <v>36340783.289999999</v>
      </c>
      <c r="R41" s="78">
        <v>37243115.060000002</v>
      </c>
      <c r="S41" s="78">
        <v>33221061.260000002</v>
      </c>
      <c r="T41" s="78">
        <v>27614828.879999999</v>
      </c>
      <c r="U41" s="743">
        <f t="shared" si="1"/>
        <v>-0.16875536684766346</v>
      </c>
      <c r="V41" s="82"/>
      <c r="W41" s="43"/>
    </row>
    <row r="42" spans="1:23" x14ac:dyDescent="0.2">
      <c r="A42" s="99" t="s">
        <v>599</v>
      </c>
      <c r="B42" s="79">
        <v>166328326.88</v>
      </c>
      <c r="C42" s="108">
        <v>289169452.69999999</v>
      </c>
      <c r="D42" s="79">
        <v>338398461.12</v>
      </c>
      <c r="E42" s="114">
        <v>318946009.06</v>
      </c>
      <c r="F42" s="79">
        <v>318653495.13</v>
      </c>
      <c r="G42" s="79">
        <v>370628009.94</v>
      </c>
      <c r="H42" s="100">
        <v>436308162.06</v>
      </c>
      <c r="I42" s="79">
        <v>539087989.70000005</v>
      </c>
      <c r="J42" s="100">
        <v>611321791.75999999</v>
      </c>
      <c r="K42" s="79">
        <v>633838469.26999998</v>
      </c>
      <c r="L42" s="100">
        <v>669313826.32000005</v>
      </c>
      <c r="M42" s="79">
        <v>788564491.88</v>
      </c>
      <c r="N42" s="108">
        <v>916129779.59000003</v>
      </c>
      <c r="O42" s="108">
        <v>1087839071.5799999</v>
      </c>
      <c r="P42" s="108">
        <v>1431683224.1800001</v>
      </c>
      <c r="Q42" s="108">
        <v>1421341906.49</v>
      </c>
      <c r="R42" s="108">
        <v>1640200947.6600001</v>
      </c>
      <c r="S42" s="108">
        <v>1799334597.6700001</v>
      </c>
      <c r="T42" s="108">
        <v>1107022520.8</v>
      </c>
      <c r="U42" s="743">
        <f t="shared" si="1"/>
        <v>-0.3847600539479934</v>
      </c>
      <c r="V42" s="83"/>
      <c r="W42" s="43"/>
    </row>
    <row r="43" spans="1:23" x14ac:dyDescent="0.2">
      <c r="A43" s="95" t="s">
        <v>587</v>
      </c>
      <c r="B43" s="102">
        <v>101295205.94</v>
      </c>
      <c r="C43" s="96">
        <v>183677613.78999999</v>
      </c>
      <c r="D43" s="102">
        <v>245776055.63999999</v>
      </c>
      <c r="E43" s="96">
        <v>231041298.00999999</v>
      </c>
      <c r="F43" s="102">
        <v>231082459.71000001</v>
      </c>
      <c r="G43" s="102">
        <v>269971058.44</v>
      </c>
      <c r="H43" s="96">
        <v>360719536.75</v>
      </c>
      <c r="I43" s="102">
        <v>445267617.80000001</v>
      </c>
      <c r="J43" s="96">
        <v>507826983.35000002</v>
      </c>
      <c r="K43" s="102">
        <v>689393116.98000002</v>
      </c>
      <c r="L43" s="96">
        <v>787968079.30999994</v>
      </c>
      <c r="M43" s="102">
        <v>758003638.30999994</v>
      </c>
      <c r="N43" s="113">
        <v>942347175.01999998</v>
      </c>
      <c r="O43" s="113">
        <v>1000198493.4</v>
      </c>
      <c r="P43" s="113">
        <v>1051839343.1799999</v>
      </c>
      <c r="Q43" s="113">
        <v>1399776727.01</v>
      </c>
      <c r="R43" s="113">
        <v>1455634935.7</v>
      </c>
      <c r="S43" s="113">
        <v>1760251132.9300001</v>
      </c>
      <c r="T43" s="113">
        <v>1693217205.6800001</v>
      </c>
      <c r="U43" s="723">
        <f t="shared" si="1"/>
        <v>-3.808202477246514E-2</v>
      </c>
      <c r="V43" s="82"/>
      <c r="W43" s="43"/>
    </row>
    <row r="44" spans="1:23" x14ac:dyDescent="0.2">
      <c r="A44" s="97" t="s">
        <v>167</v>
      </c>
      <c r="B44" s="80">
        <v>31623092.449999999</v>
      </c>
      <c r="C44" s="98">
        <v>116351795.83</v>
      </c>
      <c r="D44" s="80">
        <v>170164865.44</v>
      </c>
      <c r="E44" s="98">
        <v>163738325.99000001</v>
      </c>
      <c r="F44" s="80">
        <v>217804458.59</v>
      </c>
      <c r="G44" s="80">
        <v>282910003.63</v>
      </c>
      <c r="H44" s="98">
        <v>290385991.68000001</v>
      </c>
      <c r="I44" s="80">
        <v>378074941.81</v>
      </c>
      <c r="J44" s="98">
        <v>455153692.63999999</v>
      </c>
      <c r="K44" s="80">
        <v>639176965.37</v>
      </c>
      <c r="L44" s="98">
        <v>1029451747.1799999</v>
      </c>
      <c r="M44" s="80">
        <v>745387997.13</v>
      </c>
      <c r="N44" s="259">
        <v>1139376053</v>
      </c>
      <c r="O44" s="259">
        <v>1116515249.6199999</v>
      </c>
      <c r="P44" s="259">
        <v>1470131503.3699999</v>
      </c>
      <c r="Q44" s="259">
        <v>1877274113.4200001</v>
      </c>
      <c r="R44" s="259">
        <v>3846005661.9000001</v>
      </c>
      <c r="S44" s="259">
        <v>6702299484.3199997</v>
      </c>
      <c r="T44" s="259">
        <v>6775795655.3500004</v>
      </c>
      <c r="U44" s="743">
        <f t="shared" si="1"/>
        <v>1.0965814225691428E-2</v>
      </c>
      <c r="V44" s="83"/>
      <c r="W44" s="43"/>
    </row>
    <row r="45" spans="1:23" x14ac:dyDescent="0.2">
      <c r="A45" s="89" t="s">
        <v>168</v>
      </c>
      <c r="B45" s="84">
        <v>10189391.18</v>
      </c>
      <c r="C45" s="82">
        <v>14106261.789999999</v>
      </c>
      <c r="D45" s="84">
        <v>20976629.530000001</v>
      </c>
      <c r="E45" s="82">
        <v>78297927.049999997</v>
      </c>
      <c r="F45" s="84">
        <v>56341349.18</v>
      </c>
      <c r="G45" s="84">
        <v>55185477.719999999</v>
      </c>
      <c r="H45" s="82">
        <v>49998001.609999999</v>
      </c>
      <c r="I45" s="84">
        <v>89614226.829999998</v>
      </c>
      <c r="J45" s="82">
        <v>107186485.09999999</v>
      </c>
      <c r="K45" s="84">
        <v>102466673.56999999</v>
      </c>
      <c r="L45" s="82">
        <v>104891223.06</v>
      </c>
      <c r="M45" s="84">
        <v>239928246.49000001</v>
      </c>
      <c r="N45" s="260">
        <v>414776926.73000002</v>
      </c>
      <c r="O45" s="260">
        <v>554802779.25999999</v>
      </c>
      <c r="P45" s="260">
        <v>1087870605.1400001</v>
      </c>
      <c r="Q45" s="260">
        <v>824576970.48000002</v>
      </c>
      <c r="R45" s="260">
        <v>1986597745.96</v>
      </c>
      <c r="S45" s="260">
        <v>1422600056.04</v>
      </c>
      <c r="T45" s="260">
        <v>1601208113.9300001</v>
      </c>
      <c r="U45" s="743">
        <f t="shared" si="1"/>
        <v>0.12555043642215225</v>
      </c>
      <c r="V45" s="82"/>
      <c r="W45" s="43"/>
    </row>
    <row r="46" spans="1:23" x14ac:dyDescent="0.2">
      <c r="A46" s="90" t="s">
        <v>169</v>
      </c>
      <c r="B46" s="85">
        <v>0</v>
      </c>
      <c r="C46" s="91">
        <v>0</v>
      </c>
      <c r="D46" s="85">
        <v>0</v>
      </c>
      <c r="E46" s="91">
        <v>0</v>
      </c>
      <c r="F46" s="85">
        <v>0</v>
      </c>
      <c r="G46" s="85">
        <v>10408964.75</v>
      </c>
      <c r="H46" s="91">
        <v>11861576.050000001</v>
      </c>
      <c r="I46" s="85">
        <v>1739944.83</v>
      </c>
      <c r="J46" s="91">
        <v>10646523.76</v>
      </c>
      <c r="K46" s="85">
        <v>13296333.550000001</v>
      </c>
      <c r="L46" s="91">
        <v>118929211.13</v>
      </c>
      <c r="M46" s="85">
        <v>29611492.969999999</v>
      </c>
      <c r="N46" s="261">
        <v>17416213.09</v>
      </c>
      <c r="O46" s="261">
        <v>14158702.800000001</v>
      </c>
      <c r="P46" s="261">
        <v>11028290.800000001</v>
      </c>
      <c r="Q46" s="261">
        <v>51708198.520000003</v>
      </c>
      <c r="R46" s="261">
        <v>3015016.96</v>
      </c>
      <c r="S46" s="261">
        <v>30782854.52</v>
      </c>
      <c r="T46" s="261">
        <v>0</v>
      </c>
      <c r="U46" s="743">
        <f t="shared" si="1"/>
        <v>-1</v>
      </c>
      <c r="V46" s="43"/>
      <c r="W46" s="43"/>
    </row>
    <row r="47" spans="1:23" x14ac:dyDescent="0.2">
      <c r="A47" s="86" t="s">
        <v>593</v>
      </c>
      <c r="B47" s="106">
        <v>38441759.079999998</v>
      </c>
      <c r="C47" s="87">
        <v>164929356.02000001</v>
      </c>
      <c r="D47" s="106">
        <v>157820001.94999999</v>
      </c>
      <c r="E47" s="87">
        <v>167896223.40000001</v>
      </c>
      <c r="F47" s="106">
        <v>245717584.91</v>
      </c>
      <c r="G47" s="106">
        <v>348658077.18000001</v>
      </c>
      <c r="H47" s="87">
        <v>331306387.27999997</v>
      </c>
      <c r="I47" s="106">
        <v>433164130.57999998</v>
      </c>
      <c r="J47" s="87">
        <v>596799061.94000006</v>
      </c>
      <c r="K47" s="106">
        <v>624181677.25</v>
      </c>
      <c r="L47" s="87">
        <v>1059723087.64</v>
      </c>
      <c r="M47" s="106">
        <v>956714117.78999996</v>
      </c>
      <c r="N47" s="262">
        <v>1176444524.9000001</v>
      </c>
      <c r="O47" s="262">
        <v>1183433178.29</v>
      </c>
      <c r="P47" s="262">
        <v>1767717306.55</v>
      </c>
      <c r="Q47" s="262">
        <v>1786115844.0799999</v>
      </c>
      <c r="R47" s="262">
        <v>4101799356.54</v>
      </c>
      <c r="S47" s="262">
        <v>6789783724.0799999</v>
      </c>
      <c r="T47" s="262">
        <v>6603957152.9799995</v>
      </c>
      <c r="U47" s="743">
        <f t="shared" si="1"/>
        <v>-2.7368555266490402E-2</v>
      </c>
      <c r="V47" s="43"/>
      <c r="W47" s="43"/>
    </row>
    <row r="48" spans="1:23" x14ac:dyDescent="0.2">
      <c r="A48" s="88" t="s">
        <v>594</v>
      </c>
      <c r="B48" s="107">
        <v>33652570.090000004</v>
      </c>
      <c r="C48" s="83">
        <v>65404234.600000001</v>
      </c>
      <c r="D48" s="107">
        <v>83945053.060000002</v>
      </c>
      <c r="E48" s="83">
        <v>100083204.31999999</v>
      </c>
      <c r="F48" s="107">
        <v>86846888.969999999</v>
      </c>
      <c r="G48" s="107">
        <v>74011662.890000001</v>
      </c>
      <c r="H48" s="83">
        <v>81253011.239999995</v>
      </c>
      <c r="I48" s="107">
        <v>101222979.09999999</v>
      </c>
      <c r="J48" s="83">
        <v>70023870.390000001</v>
      </c>
      <c r="K48" s="107">
        <v>47259305.119999997</v>
      </c>
      <c r="L48" s="83">
        <v>121269455.51000001</v>
      </c>
      <c r="M48" s="107">
        <v>349353297.55000001</v>
      </c>
      <c r="N48" s="263">
        <v>567559087.07000005</v>
      </c>
      <c r="O48" s="263">
        <v>770951651.21000004</v>
      </c>
      <c r="P48" s="263">
        <v>1306471435.1199999</v>
      </c>
      <c r="Q48" s="263">
        <v>1009846367.5599999</v>
      </c>
      <c r="R48" s="263">
        <v>1997159216.5899999</v>
      </c>
      <c r="S48" s="263">
        <v>1571566150.1600001</v>
      </c>
      <c r="T48" s="263">
        <v>1347529347</v>
      </c>
      <c r="U48" s="743">
        <f t="shared" si="1"/>
        <v>-0.14255639391138009</v>
      </c>
      <c r="V48" s="43"/>
      <c r="W48" s="43"/>
    </row>
    <row r="49" spans="1:23" x14ac:dyDescent="0.2">
      <c r="A49" s="92" t="s">
        <v>170</v>
      </c>
      <c r="B49" s="81">
        <v>0</v>
      </c>
      <c r="C49" s="93">
        <v>0</v>
      </c>
      <c r="D49" s="81">
        <v>0</v>
      </c>
      <c r="E49" s="93">
        <v>0</v>
      </c>
      <c r="F49" s="81">
        <v>22667793.989999998</v>
      </c>
      <c r="G49" s="81">
        <v>15412417.449999999</v>
      </c>
      <c r="H49" s="93">
        <v>9174878.3300000001</v>
      </c>
      <c r="I49" s="81">
        <v>7574589.3499999996</v>
      </c>
      <c r="J49" s="93">
        <v>37410262.490000002</v>
      </c>
      <c r="K49" s="81">
        <v>91202488.370000005</v>
      </c>
      <c r="L49" s="93">
        <v>31347985.5</v>
      </c>
      <c r="M49" s="81">
        <v>22562575.039999999</v>
      </c>
      <c r="N49" s="264">
        <v>38628172.399999999</v>
      </c>
      <c r="O49" s="264">
        <v>22321980.219999999</v>
      </c>
      <c r="P49" s="264">
        <v>1960956.01</v>
      </c>
      <c r="Q49" s="264">
        <v>5190388.03</v>
      </c>
      <c r="R49" s="264">
        <v>3903327.93</v>
      </c>
      <c r="S49" s="264">
        <v>0</v>
      </c>
      <c r="T49" s="264">
        <v>0</v>
      </c>
      <c r="U49" s="743"/>
      <c r="V49" s="43"/>
      <c r="W49" s="43"/>
    </row>
    <row r="50" spans="1:23" x14ac:dyDescent="0.2">
      <c r="A50" s="97" t="s">
        <v>217</v>
      </c>
      <c r="B50" s="80">
        <v>0</v>
      </c>
      <c r="C50" s="98">
        <v>0</v>
      </c>
      <c r="D50" s="80">
        <v>0</v>
      </c>
      <c r="E50" s="98">
        <v>246844.64</v>
      </c>
      <c r="F50" s="80">
        <v>175588.63</v>
      </c>
      <c r="G50" s="80">
        <v>503155.53</v>
      </c>
      <c r="H50" s="98">
        <v>172413.12</v>
      </c>
      <c r="I50" s="80">
        <v>105686.95</v>
      </c>
      <c r="J50" s="98">
        <v>103033.68</v>
      </c>
      <c r="K50" s="80">
        <v>271296.57</v>
      </c>
      <c r="L50" s="98">
        <v>399992.39</v>
      </c>
      <c r="M50" s="80">
        <v>351483.3</v>
      </c>
      <c r="N50" s="259">
        <v>294864.98</v>
      </c>
      <c r="O50" s="259">
        <v>1060295.8400000001</v>
      </c>
      <c r="P50" s="259">
        <v>75644.92</v>
      </c>
      <c r="Q50" s="259">
        <v>442119.36</v>
      </c>
      <c r="R50" s="259">
        <v>213615.21</v>
      </c>
      <c r="S50" s="259">
        <v>426186.91</v>
      </c>
      <c r="T50" s="259">
        <v>320213.81</v>
      </c>
      <c r="U50" s="743">
        <f t="shared" si="1"/>
        <v>-0.24865404711749595</v>
      </c>
      <c r="V50" s="43"/>
      <c r="W50" s="43"/>
    </row>
    <row r="51" spans="1:23" x14ac:dyDescent="0.2">
      <c r="A51" s="89" t="s">
        <v>218</v>
      </c>
      <c r="B51" s="84">
        <v>359832.28</v>
      </c>
      <c r="C51" s="82">
        <v>127187.88</v>
      </c>
      <c r="D51" s="84">
        <v>37614.1</v>
      </c>
      <c r="E51" s="82">
        <v>2907093.39</v>
      </c>
      <c r="F51" s="84">
        <v>27542.66</v>
      </c>
      <c r="G51" s="84">
        <v>8693.85</v>
      </c>
      <c r="H51" s="82">
        <v>115629.63</v>
      </c>
      <c r="I51" s="84">
        <v>1547257.27</v>
      </c>
      <c r="J51" s="82">
        <v>0</v>
      </c>
      <c r="K51" s="84">
        <v>0</v>
      </c>
      <c r="L51" s="82">
        <v>10131365.890000001</v>
      </c>
      <c r="M51" s="84">
        <v>0</v>
      </c>
      <c r="N51" s="260">
        <v>0</v>
      </c>
      <c r="O51" s="260">
        <v>0</v>
      </c>
      <c r="P51" s="260">
        <v>3224440.79</v>
      </c>
      <c r="Q51" s="260">
        <v>0</v>
      </c>
      <c r="R51" s="260">
        <v>0</v>
      </c>
      <c r="S51" s="260">
        <v>0</v>
      </c>
      <c r="T51" s="260">
        <v>0</v>
      </c>
      <c r="U51" s="743"/>
      <c r="V51" s="739"/>
      <c r="W51" s="43"/>
    </row>
    <row r="52" spans="1:23" x14ac:dyDescent="0.2">
      <c r="A52" s="88" t="s">
        <v>219</v>
      </c>
      <c r="B52" s="107">
        <v>5475356.0899999999</v>
      </c>
      <c r="C52" s="83">
        <v>9514989.8900000006</v>
      </c>
      <c r="D52" s="107">
        <v>7028988.5999999996</v>
      </c>
      <c r="E52" s="83">
        <v>2237283.48</v>
      </c>
      <c r="F52" s="107">
        <v>1362333.78</v>
      </c>
      <c r="G52" s="107">
        <v>823086.37</v>
      </c>
      <c r="H52" s="83">
        <v>2087286.78</v>
      </c>
      <c r="I52" s="107">
        <v>1439981.78</v>
      </c>
      <c r="J52" s="83">
        <v>4495860.21</v>
      </c>
      <c r="K52" s="107">
        <v>12030409.859999999</v>
      </c>
      <c r="L52" s="83">
        <v>42122571.149999999</v>
      </c>
      <c r="M52" s="107">
        <v>84156730.709999993</v>
      </c>
      <c r="N52" s="263">
        <v>136036196.30000001</v>
      </c>
      <c r="O52" s="263">
        <v>209235571.61000001</v>
      </c>
      <c r="P52" s="263">
        <v>183867086.5</v>
      </c>
      <c r="Q52" s="263">
        <v>94030442.060000002</v>
      </c>
      <c r="R52" s="263">
        <v>61127124.090000004</v>
      </c>
      <c r="S52" s="263">
        <v>138565573.81</v>
      </c>
      <c r="T52" s="263">
        <v>180276246.84999999</v>
      </c>
      <c r="U52" s="743">
        <f t="shared" si="1"/>
        <v>0.30101757523981632</v>
      </c>
      <c r="V52" s="43"/>
      <c r="W52" s="43"/>
    </row>
    <row r="53" spans="1:23" x14ac:dyDescent="0.2">
      <c r="A53" s="92" t="s">
        <v>220</v>
      </c>
      <c r="B53" s="81">
        <v>9635757.0199999996</v>
      </c>
      <c r="C53" s="93">
        <v>9828215.8599999994</v>
      </c>
      <c r="D53" s="81">
        <v>15714822.310000001</v>
      </c>
      <c r="E53" s="93">
        <v>14088703.73</v>
      </c>
      <c r="F53" s="81">
        <v>13938555.369999999</v>
      </c>
      <c r="G53" s="81">
        <v>13539710.6</v>
      </c>
      <c r="H53" s="93">
        <v>15851654.029999999</v>
      </c>
      <c r="I53" s="81">
        <v>16092597.48</v>
      </c>
      <c r="J53" s="93">
        <v>16818317.079999998</v>
      </c>
      <c r="K53" s="81">
        <v>21213640.629999999</v>
      </c>
      <c r="L53" s="93">
        <v>15630882.59</v>
      </c>
      <c r="M53" s="81">
        <v>34964655.57</v>
      </c>
      <c r="N53" s="264">
        <v>43837721.340000004</v>
      </c>
      <c r="O53" s="264">
        <v>16485658.9</v>
      </c>
      <c r="P53" s="264">
        <v>21886906.109999999</v>
      </c>
      <c r="Q53" s="264">
        <v>29582072.309999999</v>
      </c>
      <c r="R53" s="264">
        <v>37331113.109999999</v>
      </c>
      <c r="S53" s="264">
        <v>35892707.780000001</v>
      </c>
      <c r="T53" s="264">
        <v>55377095.789999999</v>
      </c>
      <c r="U53" s="743">
        <f t="shared" si="1"/>
        <v>0.54285088016839489</v>
      </c>
      <c r="V53" s="43"/>
      <c r="W53" s="43"/>
    </row>
    <row r="54" spans="1:23" x14ac:dyDescent="0.2">
      <c r="A54" s="97" t="s">
        <v>221</v>
      </c>
      <c r="B54" s="80">
        <v>0</v>
      </c>
      <c r="C54" s="98">
        <v>0</v>
      </c>
      <c r="D54" s="80">
        <v>0</v>
      </c>
      <c r="E54" s="98">
        <v>17670654.829999998</v>
      </c>
      <c r="F54" s="80">
        <v>8317449.0099999998</v>
      </c>
      <c r="G54" s="80">
        <v>1642750.31</v>
      </c>
      <c r="H54" s="98">
        <v>4553827.59</v>
      </c>
      <c r="I54" s="80">
        <v>4354452.32</v>
      </c>
      <c r="J54" s="98">
        <v>6484853.2699999996</v>
      </c>
      <c r="K54" s="80">
        <v>5995139.6200000001</v>
      </c>
      <c r="L54" s="98">
        <v>23095646.620000001</v>
      </c>
      <c r="M54" s="80">
        <v>10218975.939999999</v>
      </c>
      <c r="N54" s="259">
        <v>4909015.58</v>
      </c>
      <c r="O54" s="259">
        <v>1736518.43</v>
      </c>
      <c r="P54" s="259">
        <v>2462063.63</v>
      </c>
      <c r="Q54" s="259">
        <v>98972.84</v>
      </c>
      <c r="R54" s="259">
        <v>217351.23</v>
      </c>
      <c r="S54" s="80">
        <v>104933</v>
      </c>
      <c r="T54" s="80">
        <v>80111.009999999995</v>
      </c>
      <c r="U54" s="743">
        <f t="shared" si="1"/>
        <v>-0.23655084673077109</v>
      </c>
      <c r="V54" s="43"/>
      <c r="W54" s="43"/>
    </row>
    <row r="55" spans="1:23" x14ac:dyDescent="0.2">
      <c r="A55" s="89" t="s">
        <v>222</v>
      </c>
      <c r="B55" s="84">
        <v>0</v>
      </c>
      <c r="C55" s="82">
        <v>0</v>
      </c>
      <c r="D55" s="84">
        <v>0</v>
      </c>
      <c r="E55" s="82">
        <v>135376.69</v>
      </c>
      <c r="F55" s="84">
        <v>60934.73</v>
      </c>
      <c r="G55" s="84">
        <v>5436.88</v>
      </c>
      <c r="H55" s="82">
        <v>5254.5</v>
      </c>
      <c r="I55" s="84">
        <v>10341.98</v>
      </c>
      <c r="J55" s="82">
        <v>7194.45</v>
      </c>
      <c r="K55" s="84">
        <v>501426.41</v>
      </c>
      <c r="L55" s="82">
        <v>173055.09</v>
      </c>
      <c r="M55" s="84">
        <v>0</v>
      </c>
      <c r="N55" s="260">
        <v>0</v>
      </c>
      <c r="O55" s="260">
        <v>0</v>
      </c>
      <c r="P55" s="260">
        <v>16.59</v>
      </c>
      <c r="Q55" s="260">
        <v>295052.31</v>
      </c>
      <c r="R55" s="260">
        <v>0</v>
      </c>
      <c r="S55" s="84">
        <v>0</v>
      </c>
      <c r="T55" s="84">
        <v>0</v>
      </c>
      <c r="U55" s="743"/>
      <c r="V55" s="43"/>
      <c r="W55" s="43"/>
    </row>
    <row r="56" spans="1:23" x14ac:dyDescent="0.2">
      <c r="A56" s="88" t="s">
        <v>223</v>
      </c>
      <c r="B56" s="107">
        <v>472385.63</v>
      </c>
      <c r="C56" s="83">
        <v>1394539.05</v>
      </c>
      <c r="D56" s="107">
        <v>0</v>
      </c>
      <c r="E56" s="83">
        <v>0</v>
      </c>
      <c r="F56" s="107">
        <v>0</v>
      </c>
      <c r="G56" s="107">
        <v>86443.15</v>
      </c>
      <c r="H56" s="83">
        <v>0</v>
      </c>
      <c r="I56" s="107">
        <v>952185</v>
      </c>
      <c r="J56" s="83">
        <v>674595</v>
      </c>
      <c r="K56" s="107">
        <v>5373235.6699999999</v>
      </c>
      <c r="L56" s="83">
        <v>7471630.29</v>
      </c>
      <c r="M56" s="107">
        <v>13583070.630000001</v>
      </c>
      <c r="N56" s="263">
        <v>19323284.030000001</v>
      </c>
      <c r="O56" s="263">
        <v>22168141.620000001</v>
      </c>
      <c r="P56" s="263">
        <v>11291493.039999999</v>
      </c>
      <c r="Q56" s="263">
        <v>1059737.68</v>
      </c>
      <c r="R56" s="263">
        <v>6271426.2699999996</v>
      </c>
      <c r="S56" s="107">
        <v>12541511.779999999</v>
      </c>
      <c r="T56" s="107">
        <v>10378175.210000001</v>
      </c>
      <c r="U56" s="743">
        <f t="shared" si="1"/>
        <v>-0.17249408268705535</v>
      </c>
      <c r="V56" s="43"/>
      <c r="W56" s="43"/>
    </row>
    <row r="57" spans="1:23" x14ac:dyDescent="0.2">
      <c r="A57" s="92" t="s">
        <v>224</v>
      </c>
      <c r="B57" s="81">
        <v>3109976.06</v>
      </c>
      <c r="C57" s="93">
        <v>14916955.82</v>
      </c>
      <c r="D57" s="81">
        <v>24596353.16</v>
      </c>
      <c r="E57" s="93">
        <v>20664538.379999999</v>
      </c>
      <c r="F57" s="81">
        <v>8456424.2100000009</v>
      </c>
      <c r="G57" s="81">
        <v>1706215.3</v>
      </c>
      <c r="H57" s="93">
        <v>2573153.2200000002</v>
      </c>
      <c r="I57" s="81">
        <v>3399880.99</v>
      </c>
      <c r="J57" s="93">
        <v>4892215.0999999996</v>
      </c>
      <c r="K57" s="81">
        <v>1135330.3500000001</v>
      </c>
      <c r="L57" s="93">
        <v>14582672.130000001</v>
      </c>
      <c r="M57" s="81">
        <v>-4911469.68</v>
      </c>
      <c r="N57" s="264">
        <v>-16365568.18</v>
      </c>
      <c r="O57" s="264">
        <v>-22220580.09</v>
      </c>
      <c r="P57" s="264">
        <v>-8907365.1099999994</v>
      </c>
      <c r="Q57" s="264">
        <v>-697385.59</v>
      </c>
      <c r="R57" s="264">
        <v>-8098797.29</v>
      </c>
      <c r="S57" s="264">
        <v>-11225151.07</v>
      </c>
      <c r="T57" s="264">
        <v>-8642054.0500000007</v>
      </c>
      <c r="U57" s="743">
        <f t="shared" si="1"/>
        <v>-0.23011690478745594</v>
      </c>
      <c r="V57" s="43"/>
      <c r="W57" s="43"/>
    </row>
    <row r="58" spans="1:23" x14ac:dyDescent="0.2">
      <c r="A58" s="86" t="s">
        <v>151</v>
      </c>
      <c r="B58" s="106">
        <v>38582872.32</v>
      </c>
      <c r="C58" s="87">
        <v>56812825.799999997</v>
      </c>
      <c r="D58" s="106">
        <v>57807324.759999998</v>
      </c>
      <c r="E58" s="87">
        <v>39006240.600000001</v>
      </c>
      <c r="F58" s="106">
        <v>21125020.989999998</v>
      </c>
      <c r="G58" s="106">
        <v>28952080.82</v>
      </c>
      <c r="H58" s="87">
        <v>27816632.550000001</v>
      </c>
      <c r="I58" s="106">
        <v>37408044.710000001</v>
      </c>
      <c r="J58" s="87">
        <v>35434222.93</v>
      </c>
      <c r="K58" s="106">
        <v>31919770.899999999</v>
      </c>
      <c r="L58" s="87">
        <v>34973348.020000003</v>
      </c>
      <c r="M58" s="106">
        <v>45205493.5</v>
      </c>
      <c r="N58" s="262">
        <v>59992881.350000001</v>
      </c>
      <c r="O58" s="262">
        <v>43133297.979999997</v>
      </c>
      <c r="P58" s="262">
        <v>33484619.379999999</v>
      </c>
      <c r="Q58" s="262">
        <v>31330915.43</v>
      </c>
      <c r="R58" s="262">
        <v>25998759.23</v>
      </c>
      <c r="S58" s="262">
        <v>36375879.060000002</v>
      </c>
      <c r="T58" s="262">
        <v>25876783.690000001</v>
      </c>
      <c r="U58" s="743">
        <f t="shared" si="1"/>
        <v>-0.28862794910556866</v>
      </c>
      <c r="V58" s="43"/>
      <c r="W58" s="43"/>
    </row>
    <row r="59" spans="1:23" x14ac:dyDescent="0.2">
      <c r="A59" s="90" t="s">
        <v>150</v>
      </c>
      <c r="B59" s="85">
        <v>13556391.49</v>
      </c>
      <c r="C59" s="91">
        <v>20441590.5</v>
      </c>
      <c r="D59" s="85">
        <v>17588911.879999999</v>
      </c>
      <c r="E59" s="91">
        <v>14672327.449999999</v>
      </c>
      <c r="F59" s="85">
        <v>12889605.810000001</v>
      </c>
      <c r="G59" s="85">
        <v>20777122.84</v>
      </c>
      <c r="H59" s="91">
        <v>22624675.559999999</v>
      </c>
      <c r="I59" s="85">
        <v>28918292.649999999</v>
      </c>
      <c r="J59" s="91">
        <v>25622636.190000001</v>
      </c>
      <c r="K59" s="85">
        <v>17261509.879999999</v>
      </c>
      <c r="L59" s="91">
        <v>20246175.390000001</v>
      </c>
      <c r="M59" s="85">
        <v>18803724.719999999</v>
      </c>
      <c r="N59" s="261">
        <v>28741469.140000001</v>
      </c>
      <c r="O59" s="261">
        <v>17408466.809999999</v>
      </c>
      <c r="P59" s="261">
        <v>17727740.449999999</v>
      </c>
      <c r="Q59" s="261">
        <v>16652372.949999999</v>
      </c>
      <c r="R59" s="261">
        <v>9223025.9700000007</v>
      </c>
      <c r="S59" s="261">
        <v>22506865.399999999</v>
      </c>
      <c r="T59" s="261">
        <v>17138487.550000001</v>
      </c>
      <c r="U59" s="743">
        <f t="shared" si="1"/>
        <v>-0.2385217912219797</v>
      </c>
      <c r="V59" s="43"/>
      <c r="W59" s="43"/>
    </row>
    <row r="60" spans="1:23" x14ac:dyDescent="0.2">
      <c r="A60" s="115" t="s">
        <v>596</v>
      </c>
      <c r="B60" s="103">
        <v>-9913513.4499999993</v>
      </c>
      <c r="C60" s="116">
        <v>-42919680.200000003</v>
      </c>
      <c r="D60" s="103">
        <v>-28227758.879999999</v>
      </c>
      <c r="E60" s="116">
        <v>688531.04</v>
      </c>
      <c r="F60" s="103">
        <v>-19948919.780000001</v>
      </c>
      <c r="G60" s="103">
        <v>-19603956.66</v>
      </c>
      <c r="H60" s="116">
        <v>-26754949.27</v>
      </c>
      <c r="I60" s="103">
        <v>-29655923.190000001</v>
      </c>
      <c r="J60" s="116">
        <v>-72113972.569999993</v>
      </c>
      <c r="K60" s="103">
        <v>-80127935.379999995</v>
      </c>
      <c r="L60" s="116">
        <v>-99911551.75</v>
      </c>
      <c r="M60" s="103">
        <v>-223498429.34</v>
      </c>
      <c r="N60" s="265">
        <v>-129767300.44</v>
      </c>
      <c r="O60" s="265">
        <v>-16184527.1</v>
      </c>
      <c r="P60" s="265">
        <v>22549210.989999998</v>
      </c>
      <c r="Q60" s="265">
        <v>9620947.2899999991</v>
      </c>
      <c r="R60" s="265">
        <v>-34111628.710000001</v>
      </c>
      <c r="S60" s="265">
        <v>-72991962.390000001</v>
      </c>
      <c r="T60" s="265">
        <v>-15982720.16</v>
      </c>
      <c r="U60" s="744">
        <f t="shared" si="1"/>
        <v>-0.78103451891588471</v>
      </c>
      <c r="V60" s="43"/>
      <c r="W60" s="43"/>
    </row>
    <row r="61" spans="1:23" x14ac:dyDescent="0.2">
      <c r="A61" s="97" t="s">
        <v>172</v>
      </c>
      <c r="B61" s="80">
        <v>36104487.810000002</v>
      </c>
      <c r="C61" s="98">
        <v>84954789.420000002</v>
      </c>
      <c r="D61" s="80">
        <v>54517553.299999997</v>
      </c>
      <c r="E61" s="98">
        <v>44086234.270000003</v>
      </c>
      <c r="F61" s="80">
        <v>53438074.369999997</v>
      </c>
      <c r="G61" s="80">
        <v>133527240.31</v>
      </c>
      <c r="H61" s="98">
        <v>23387087.199999999</v>
      </c>
      <c r="I61" s="80">
        <v>37297050.359999999</v>
      </c>
      <c r="J61" s="98">
        <v>74319800.739999995</v>
      </c>
      <c r="K61" s="80">
        <v>150987667.94999999</v>
      </c>
      <c r="L61" s="98">
        <v>107405882.39</v>
      </c>
      <c r="M61" s="80">
        <v>58232799.240000002</v>
      </c>
      <c r="N61" s="259">
        <v>109499042.86</v>
      </c>
      <c r="O61" s="259">
        <v>79207185.810000002</v>
      </c>
      <c r="P61" s="259">
        <v>178373484.28999999</v>
      </c>
      <c r="Q61" s="259">
        <v>165536209.78999999</v>
      </c>
      <c r="R61" s="259">
        <v>218903233.68000001</v>
      </c>
      <c r="S61" s="259">
        <v>241714919.96000001</v>
      </c>
      <c r="T61" s="259">
        <v>138706800.83000001</v>
      </c>
      <c r="U61" s="743">
        <f t="shared" si="1"/>
        <v>-0.42615540301379085</v>
      </c>
      <c r="V61" s="43"/>
      <c r="W61" s="43"/>
    </row>
    <row r="62" spans="1:23" x14ac:dyDescent="0.2">
      <c r="A62" s="89" t="s">
        <v>174</v>
      </c>
      <c r="B62" s="84">
        <v>5051889.91</v>
      </c>
      <c r="C62" s="82">
        <v>22821969.789999999</v>
      </c>
      <c r="D62" s="84">
        <v>17449601.23</v>
      </c>
      <c r="E62" s="82">
        <v>-17622199.32</v>
      </c>
      <c r="F62" s="84">
        <v>21470332.690000001</v>
      </c>
      <c r="G62" s="84">
        <v>-6833002.5499999998</v>
      </c>
      <c r="H62" s="82">
        <v>10639622.75</v>
      </c>
      <c r="I62" s="84">
        <v>12466058.039999999</v>
      </c>
      <c r="J62" s="82">
        <v>13201125.779999999</v>
      </c>
      <c r="K62" s="84">
        <v>10368394.029999999</v>
      </c>
      <c r="L62" s="82">
        <v>12456198.609999999</v>
      </c>
      <c r="M62" s="84">
        <v>4268152.5599999996</v>
      </c>
      <c r="N62" s="260">
        <v>7720811.9100000001</v>
      </c>
      <c r="O62" s="260">
        <v>17829589.879999999</v>
      </c>
      <c r="P62" s="260">
        <v>19888551.109999999</v>
      </c>
      <c r="Q62" s="260">
        <v>-7144118.1799999997</v>
      </c>
      <c r="R62" s="260">
        <v>-1912658.88</v>
      </c>
      <c r="S62" s="260">
        <v>1976938.02</v>
      </c>
      <c r="T62" s="260">
        <v>48944782.990000002</v>
      </c>
      <c r="U62" s="743">
        <f t="shared" si="1"/>
        <v>23.7578742959276</v>
      </c>
      <c r="V62" s="43"/>
      <c r="W62" s="43"/>
    </row>
    <row r="63" spans="1:23" x14ac:dyDescent="0.2">
      <c r="A63" s="90" t="s">
        <v>173</v>
      </c>
      <c r="B63" s="85">
        <v>5156373.72</v>
      </c>
      <c r="C63" s="91">
        <v>3772826.08</v>
      </c>
      <c r="D63" s="85">
        <v>4594604.2</v>
      </c>
      <c r="E63" s="91">
        <v>1769170.22</v>
      </c>
      <c r="F63" s="85">
        <v>266177.84000000003</v>
      </c>
      <c r="G63" s="85">
        <v>237334.31</v>
      </c>
      <c r="H63" s="91">
        <v>184375.85</v>
      </c>
      <c r="I63" s="85">
        <v>910117.69</v>
      </c>
      <c r="J63" s="91">
        <v>1102473.6000000001</v>
      </c>
      <c r="K63" s="85">
        <v>3096212.68</v>
      </c>
      <c r="L63" s="91">
        <v>1818806.16</v>
      </c>
      <c r="M63" s="85">
        <v>2094262.08</v>
      </c>
      <c r="N63" s="261">
        <v>1357641.98</v>
      </c>
      <c r="O63" s="261">
        <v>384286.45</v>
      </c>
      <c r="P63" s="261">
        <v>3380030.99</v>
      </c>
      <c r="Q63" s="261">
        <v>1688109.11</v>
      </c>
      <c r="R63" s="261">
        <v>831243.07</v>
      </c>
      <c r="S63" s="261">
        <v>726013.59</v>
      </c>
      <c r="T63" s="261">
        <v>84013.82</v>
      </c>
      <c r="U63" s="743">
        <f t="shared" si="1"/>
        <v>-0.88428065099993514</v>
      </c>
      <c r="V63" s="43"/>
      <c r="W63" s="43"/>
    </row>
    <row r="64" spans="1:23" x14ac:dyDescent="0.2">
      <c r="A64" s="95" t="s">
        <v>598</v>
      </c>
      <c r="B64" s="102">
        <v>8025154.3099999996</v>
      </c>
      <c r="C64" s="113">
        <v>-10937430.93</v>
      </c>
      <c r="D64" s="102">
        <v>9573814.2899999991</v>
      </c>
      <c r="E64" s="102">
        <v>25383395.780000001</v>
      </c>
      <c r="F64" s="102">
        <v>54693309.450000003</v>
      </c>
      <c r="G64" s="102">
        <v>106852946.8</v>
      </c>
      <c r="H64" s="96">
        <v>7087384.8300000001</v>
      </c>
      <c r="I64" s="102">
        <v>19197067.52</v>
      </c>
      <c r="J64" s="96">
        <v>14304480.359999999</v>
      </c>
      <c r="K64" s="102">
        <v>78131913.920000002</v>
      </c>
      <c r="L64" s="96">
        <v>18131723.09</v>
      </c>
      <c r="M64" s="102">
        <v>-163091739.62</v>
      </c>
      <c r="N64" s="113">
        <v>-13905087.66</v>
      </c>
      <c r="O64" s="113">
        <v>80467962.140000001</v>
      </c>
      <c r="P64" s="113">
        <v>217431215.40000001</v>
      </c>
      <c r="Q64" s="113">
        <v>166324929.78999999</v>
      </c>
      <c r="R64" s="113">
        <v>201105408.71000001</v>
      </c>
      <c r="S64" s="113">
        <v>177171101.97999999</v>
      </c>
      <c r="T64" s="113">
        <v>170656227.27000001</v>
      </c>
      <c r="U64" s="723">
        <f t="shared" si="1"/>
        <v>-3.677165540650873E-2</v>
      </c>
      <c r="V64" s="43"/>
      <c r="W64" s="43"/>
    </row>
    <row r="65" spans="1:23" x14ac:dyDescent="0.2">
      <c r="A65" s="99" t="s">
        <v>595</v>
      </c>
      <c r="B65" s="79">
        <v>-682651.33</v>
      </c>
      <c r="C65" s="108">
        <v>-5026788.05</v>
      </c>
      <c r="D65" s="79">
        <v>-7451555.0199999996</v>
      </c>
      <c r="E65" s="79">
        <v>-6582914.7400000002</v>
      </c>
      <c r="F65" s="79">
        <v>-11571972.470000001</v>
      </c>
      <c r="G65" s="79">
        <v>-20226592.039999999</v>
      </c>
      <c r="H65" s="108">
        <v>-9269625.3000000007</v>
      </c>
      <c r="I65" s="79">
        <v>-11220590.279999999</v>
      </c>
      <c r="J65" s="114">
        <v>-6766540.7699999996</v>
      </c>
      <c r="K65" s="79">
        <v>-17346911.07</v>
      </c>
      <c r="L65" s="100">
        <v>-385125.64</v>
      </c>
      <c r="M65" s="79">
        <v>-3038512.96</v>
      </c>
      <c r="N65" s="79">
        <v>-2353231.17</v>
      </c>
      <c r="O65" s="79">
        <v>-7477693.3399999999</v>
      </c>
      <c r="P65" s="79">
        <v>-31118714.82</v>
      </c>
      <c r="Q65" s="79">
        <v>-9828304.8000000007</v>
      </c>
      <c r="R65" s="79">
        <v>-203356.5</v>
      </c>
      <c r="S65" s="79">
        <v>62146.39</v>
      </c>
      <c r="T65" s="79">
        <v>183794.99</v>
      </c>
      <c r="U65" s="743">
        <f t="shared" si="1"/>
        <v>1.9574523958672416</v>
      </c>
      <c r="V65" s="43"/>
      <c r="W65" s="43"/>
    </row>
    <row r="66" spans="1:23" x14ac:dyDescent="0.2">
      <c r="A66" s="104" t="s">
        <v>597</v>
      </c>
      <c r="B66" s="105">
        <v>7220905.9800000004</v>
      </c>
      <c r="C66" s="105">
        <v>-15964218.98</v>
      </c>
      <c r="D66" s="105">
        <v>2122259.27</v>
      </c>
      <c r="E66" s="105">
        <v>18800481.039999999</v>
      </c>
      <c r="F66" s="105">
        <v>43121336.979999997</v>
      </c>
      <c r="G66" s="105">
        <v>86626354.760000005</v>
      </c>
      <c r="H66" s="109">
        <v>-2182240.48</v>
      </c>
      <c r="I66" s="105">
        <v>7976477.2400000002</v>
      </c>
      <c r="J66" s="105">
        <v>7537939.5899999999</v>
      </c>
      <c r="K66" s="105">
        <v>60785002.850000001</v>
      </c>
      <c r="L66" s="332">
        <v>9328985.4299999997</v>
      </c>
      <c r="M66" s="105">
        <v>-166130252.58000001</v>
      </c>
      <c r="N66" s="105">
        <v>-16258318.82</v>
      </c>
      <c r="O66" s="105">
        <v>72990268.799999997</v>
      </c>
      <c r="P66" s="105">
        <v>186312500.58000001</v>
      </c>
      <c r="Q66" s="105">
        <v>156496624.99000001</v>
      </c>
      <c r="R66" s="105">
        <v>200902052.21000001</v>
      </c>
      <c r="S66" s="105">
        <v>177233248.37</v>
      </c>
      <c r="T66" s="105">
        <v>170840022.25999999</v>
      </c>
      <c r="U66" s="750">
        <f t="shared" si="1"/>
        <v>-3.6072385789901129E-2</v>
      </c>
      <c r="V66" s="43"/>
      <c r="W66" s="43"/>
    </row>
    <row r="67" spans="1:23" x14ac:dyDescent="0.2">
      <c r="V67" s="43"/>
      <c r="W67" s="43"/>
    </row>
    <row r="68" spans="1:23" x14ac:dyDescent="0.2">
      <c r="A68" s="35" t="s">
        <v>192</v>
      </c>
      <c r="V68" s="43"/>
      <c r="W68" s="43"/>
    </row>
    <row r="69" spans="1:23" x14ac:dyDescent="0.2">
      <c r="A69" s="46" t="s">
        <v>370</v>
      </c>
      <c r="V69" s="43"/>
      <c r="W69" s="43"/>
    </row>
    <row r="70" spans="1:23" x14ac:dyDescent="0.2">
      <c r="V70" s="43"/>
      <c r="W70" s="43"/>
    </row>
    <row r="71" spans="1:23" x14ac:dyDescent="0.2">
      <c r="V71" s="687"/>
      <c r="W71" s="43"/>
    </row>
    <row r="72" spans="1:23" x14ac:dyDescent="0.2"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687"/>
      <c r="W72" s="43"/>
    </row>
    <row r="73" spans="1:23" x14ac:dyDescent="0.2"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687"/>
      <c r="W73" s="43"/>
    </row>
    <row r="74" spans="1:23" x14ac:dyDescent="0.2"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687"/>
      <c r="W74" s="43"/>
    </row>
    <row r="75" spans="1:23" x14ac:dyDescent="0.2">
      <c r="V75" s="687"/>
      <c r="W75" s="43"/>
    </row>
    <row r="76" spans="1:23" x14ac:dyDescent="0.2">
      <c r="V76" s="687"/>
      <c r="W76" s="43"/>
    </row>
    <row r="77" spans="1:23" x14ac:dyDescent="0.2">
      <c r="V77" s="687"/>
      <c r="W77" s="43"/>
    </row>
    <row r="78" spans="1:23" x14ac:dyDescent="0.2">
      <c r="V78" s="687"/>
      <c r="W78" s="43"/>
    </row>
    <row r="79" spans="1:23" x14ac:dyDescent="0.2">
      <c r="V79" s="43"/>
      <c r="W79" s="43"/>
    </row>
    <row r="80" spans="1:23" x14ac:dyDescent="0.2">
      <c r="V80" s="43"/>
      <c r="W80" s="43"/>
    </row>
    <row r="81" spans="22:23" x14ac:dyDescent="0.2">
      <c r="V81" s="43"/>
      <c r="W81" s="43"/>
    </row>
    <row r="82" spans="22:23" x14ac:dyDescent="0.2">
      <c r="V82" s="43"/>
      <c r="W82" s="43"/>
    </row>
    <row r="83" spans="22:23" x14ac:dyDescent="0.2">
      <c r="V83" s="43"/>
      <c r="W83" s="43"/>
    </row>
    <row r="84" spans="22:23" x14ac:dyDescent="0.2">
      <c r="V84" s="43"/>
      <c r="W84" s="43"/>
    </row>
    <row r="85" spans="22:23" x14ac:dyDescent="0.2">
      <c r="V85" s="43"/>
      <c r="W85" s="43"/>
    </row>
    <row r="86" spans="22:23" x14ac:dyDescent="0.2">
      <c r="V86" s="43"/>
      <c r="W86" s="43"/>
    </row>
    <row r="87" spans="22:23" x14ac:dyDescent="0.2">
      <c r="V87" s="43"/>
      <c r="W87" s="43"/>
    </row>
    <row r="88" spans="22:23" x14ac:dyDescent="0.2">
      <c r="V88" s="43"/>
      <c r="W88" s="43"/>
    </row>
    <row r="89" spans="22:23" x14ac:dyDescent="0.2">
      <c r="V89" s="43"/>
      <c r="W89" s="43"/>
    </row>
    <row r="90" spans="22:23" x14ac:dyDescent="0.2">
      <c r="V90" s="43"/>
      <c r="W90" s="43"/>
    </row>
    <row r="91" spans="22:23" x14ac:dyDescent="0.2">
      <c r="V91" s="43"/>
      <c r="W91" s="43"/>
    </row>
    <row r="92" spans="22:23" x14ac:dyDescent="0.2">
      <c r="V92" s="43"/>
      <c r="W92" s="43"/>
    </row>
    <row r="93" spans="22:23" x14ac:dyDescent="0.2">
      <c r="V93" s="43"/>
      <c r="W93" s="43"/>
    </row>
    <row r="94" spans="22:23" x14ac:dyDescent="0.2">
      <c r="V94" s="43"/>
      <c r="W94" s="43"/>
    </row>
    <row r="95" spans="22:23" x14ac:dyDescent="0.2">
      <c r="V95" s="43"/>
      <c r="W95" s="43"/>
    </row>
    <row r="96" spans="22:23" x14ac:dyDescent="0.2">
      <c r="V96" s="43"/>
      <c r="W96" s="43"/>
    </row>
    <row r="97" spans="22:23" x14ac:dyDescent="0.2">
      <c r="V97" s="43"/>
      <c r="W97" s="43"/>
    </row>
    <row r="98" spans="22:23" x14ac:dyDescent="0.2">
      <c r="V98" s="43"/>
      <c r="W98" s="43"/>
    </row>
    <row r="99" spans="22:23" x14ac:dyDescent="0.2">
      <c r="V99" s="43"/>
      <c r="W99" s="43"/>
    </row>
    <row r="100" spans="22:23" x14ac:dyDescent="0.2">
      <c r="V100" s="43"/>
      <c r="W100" s="43"/>
    </row>
    <row r="101" spans="22:23" x14ac:dyDescent="0.2">
      <c r="V101" s="43"/>
      <c r="W101" s="43"/>
    </row>
    <row r="102" spans="22:23" x14ac:dyDescent="0.2">
      <c r="V102" s="43"/>
      <c r="W102" s="43"/>
    </row>
    <row r="103" spans="22:23" x14ac:dyDescent="0.2">
      <c r="V103" s="43"/>
      <c r="W103" s="43"/>
    </row>
    <row r="104" spans="22:23" x14ac:dyDescent="0.2">
      <c r="V104" s="43"/>
      <c r="W104" s="43"/>
    </row>
    <row r="105" spans="22:23" x14ac:dyDescent="0.2">
      <c r="V105" s="43"/>
      <c r="W105" s="43"/>
    </row>
    <row r="106" spans="22:23" x14ac:dyDescent="0.2">
      <c r="V106" s="43"/>
      <c r="W106" s="43"/>
    </row>
    <row r="107" spans="22:23" x14ac:dyDescent="0.2">
      <c r="V107" s="43"/>
      <c r="W107" s="43"/>
    </row>
    <row r="108" spans="22:23" x14ac:dyDescent="0.2">
      <c r="V108" s="43"/>
      <c r="W108" s="43"/>
    </row>
    <row r="109" spans="22:23" x14ac:dyDescent="0.2">
      <c r="V109" s="43"/>
      <c r="W109" s="43"/>
    </row>
    <row r="110" spans="22:23" x14ac:dyDescent="0.2">
      <c r="V110" s="43"/>
      <c r="W110" s="43"/>
    </row>
    <row r="111" spans="22:23" x14ac:dyDescent="0.2">
      <c r="V111" s="43"/>
      <c r="W111" s="43"/>
    </row>
    <row r="112" spans="22:23" x14ac:dyDescent="0.2">
      <c r="V112" s="43"/>
      <c r="W112" s="43"/>
    </row>
    <row r="113" spans="22:23" x14ac:dyDescent="0.2">
      <c r="V113" s="43"/>
      <c r="W113" s="43"/>
    </row>
    <row r="114" spans="22:23" x14ac:dyDescent="0.2">
      <c r="V114" s="43"/>
      <c r="W114" s="43"/>
    </row>
    <row r="115" spans="22:23" x14ac:dyDescent="0.2">
      <c r="V115" s="43"/>
      <c r="W115" s="43"/>
    </row>
    <row r="116" spans="22:23" x14ac:dyDescent="0.2">
      <c r="V116" s="43"/>
      <c r="W116" s="43"/>
    </row>
    <row r="117" spans="22:23" x14ac:dyDescent="0.2">
      <c r="V117" s="43"/>
      <c r="W117" s="43"/>
    </row>
    <row r="118" spans="22:23" x14ac:dyDescent="0.2">
      <c r="V118" s="43"/>
      <c r="W118" s="43"/>
    </row>
    <row r="119" spans="22:23" x14ac:dyDescent="0.2">
      <c r="V119" s="43"/>
      <c r="W119" s="43"/>
    </row>
    <row r="120" spans="22:23" x14ac:dyDescent="0.2">
      <c r="V120" s="43"/>
      <c r="W120" s="43"/>
    </row>
    <row r="121" spans="22:23" x14ac:dyDescent="0.2">
      <c r="V121" s="43"/>
      <c r="W121" s="43"/>
    </row>
    <row r="122" spans="22:23" x14ac:dyDescent="0.2">
      <c r="V122" s="43"/>
      <c r="W122" s="43"/>
    </row>
    <row r="123" spans="22:23" x14ac:dyDescent="0.2">
      <c r="V123" s="43"/>
      <c r="W123" s="43"/>
    </row>
    <row r="124" spans="22:23" x14ac:dyDescent="0.2">
      <c r="V124" s="43"/>
      <c r="W124" s="43"/>
    </row>
    <row r="125" spans="22:23" x14ac:dyDescent="0.2">
      <c r="V125" s="43"/>
      <c r="W125" s="43"/>
    </row>
    <row r="126" spans="22:23" x14ac:dyDescent="0.2">
      <c r="V126" s="43"/>
      <c r="W126" s="43"/>
    </row>
    <row r="127" spans="22:23" x14ac:dyDescent="0.2">
      <c r="V127" s="43"/>
      <c r="W127" s="43"/>
    </row>
    <row r="128" spans="22:23" x14ac:dyDescent="0.2">
      <c r="V128" s="43"/>
      <c r="W128" s="43"/>
    </row>
    <row r="129" spans="22:23" x14ac:dyDescent="0.2">
      <c r="V129" s="43"/>
      <c r="W129" s="43"/>
    </row>
    <row r="130" spans="22:23" x14ac:dyDescent="0.2">
      <c r="V130" s="43"/>
      <c r="W130" s="43"/>
    </row>
    <row r="131" spans="22:23" x14ac:dyDescent="0.2">
      <c r="V131" s="43"/>
      <c r="W131" s="43"/>
    </row>
    <row r="132" spans="22:23" x14ac:dyDescent="0.2">
      <c r="V132" s="43"/>
      <c r="W132" s="43"/>
    </row>
    <row r="133" spans="22:23" x14ac:dyDescent="0.2">
      <c r="V133" s="43"/>
      <c r="W133" s="43"/>
    </row>
    <row r="134" spans="22:23" x14ac:dyDescent="0.2">
      <c r="V134" s="43"/>
      <c r="W134" s="43"/>
    </row>
    <row r="135" spans="22:23" x14ac:dyDescent="0.2">
      <c r="V135" s="43"/>
      <c r="W135" s="43"/>
    </row>
    <row r="136" spans="22:23" x14ac:dyDescent="0.2">
      <c r="V136" s="43"/>
      <c r="W136" s="43"/>
    </row>
    <row r="137" spans="22:23" x14ac:dyDescent="0.2">
      <c r="V137" s="43"/>
      <c r="W137" s="43"/>
    </row>
    <row r="138" spans="22:23" x14ac:dyDescent="0.2">
      <c r="V138" s="43"/>
      <c r="W138" s="43"/>
    </row>
    <row r="139" spans="22:23" x14ac:dyDescent="0.2">
      <c r="V139" s="43"/>
      <c r="W139" s="43"/>
    </row>
    <row r="140" spans="22:23" x14ac:dyDescent="0.2">
      <c r="V140" s="43"/>
      <c r="W140" s="43"/>
    </row>
    <row r="141" spans="22:23" x14ac:dyDescent="0.2">
      <c r="V141" s="43"/>
      <c r="W141" s="43"/>
    </row>
    <row r="142" spans="22:23" x14ac:dyDescent="0.2">
      <c r="V142" s="43"/>
      <c r="W142" s="43"/>
    </row>
    <row r="143" spans="22:23" x14ac:dyDescent="0.2">
      <c r="V143" s="43"/>
      <c r="W143" s="43"/>
    </row>
    <row r="144" spans="22:23" x14ac:dyDescent="0.2">
      <c r="V144" s="43"/>
      <c r="W144" s="43"/>
    </row>
    <row r="145" spans="22:23" x14ac:dyDescent="0.2">
      <c r="V145" s="43"/>
      <c r="W145" s="43"/>
    </row>
    <row r="146" spans="22:23" x14ac:dyDescent="0.2">
      <c r="V146" s="43"/>
      <c r="W146" s="43"/>
    </row>
    <row r="147" spans="22:23" x14ac:dyDescent="0.2">
      <c r="V147" s="43"/>
      <c r="W147" s="43"/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6">
    <tabColor rgb="FF0070C0"/>
  </sheetPr>
  <dimension ref="A1:AY121"/>
  <sheetViews>
    <sheetView topLeftCell="A4" zoomScale="85" zoomScaleNormal="85" workbookViewId="0">
      <pane xSplit="1" ySplit="10" topLeftCell="S14" activePane="bottomRight" state="frozen"/>
      <selection activeCell="A4" sqref="A4"/>
      <selection pane="topRight" activeCell="B4" sqref="B4"/>
      <selection pane="bottomLeft" activeCell="A14" sqref="A14"/>
      <selection pane="bottomRight" activeCell="U23" sqref="U23"/>
    </sheetView>
  </sheetViews>
  <sheetFormatPr baseColWidth="10" defaultColWidth="11.42578125" defaultRowHeight="12.75" x14ac:dyDescent="0.2"/>
  <cols>
    <col min="1" max="1" width="31.85546875" style="7" customWidth="1"/>
    <col min="2" max="18" width="10.85546875" style="7" customWidth="1"/>
    <col min="19" max="21" width="12.42578125" style="7" customWidth="1"/>
    <col min="22" max="22" width="14.7109375" style="7" customWidth="1"/>
    <col min="23" max="29" width="11.42578125" style="7" hidden="1" customWidth="1"/>
    <col min="30" max="39" width="11.42578125" style="7"/>
    <col min="40" max="51" width="11.42578125" style="35"/>
    <col min="52" max="16384" width="11.42578125" style="7"/>
  </cols>
  <sheetData>
    <row r="1" spans="1:39" x14ac:dyDescent="0.2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39" x14ac:dyDescent="0.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</row>
    <row r="3" spans="1:39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</row>
    <row r="4" spans="1:39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</row>
    <row r="6" spans="1:39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</row>
    <row r="7" spans="1:39" ht="27.75" x14ac:dyDescent="0.4">
      <c r="A7" s="57" t="s">
        <v>456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</row>
    <row r="8" spans="1:39" x14ac:dyDescent="0.2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</row>
    <row r="9" spans="1:39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</row>
    <row r="10" spans="1:39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</row>
    <row r="11" spans="1:39" ht="16.5" thickBot="1" x14ac:dyDescent="0.3">
      <c r="A11" s="48" t="s">
        <v>209</v>
      </c>
      <c r="B11" s="49"/>
      <c r="C11" s="49"/>
      <c r="D11" s="49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</row>
    <row r="12" spans="1:39" ht="13.5" thickTop="1" x14ac:dyDescent="0.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774"/>
      <c r="Y12" s="774"/>
      <c r="Z12" s="774"/>
      <c r="AA12" s="774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</row>
    <row r="13" spans="1:39" ht="29.25" customHeight="1" x14ac:dyDescent="0.2">
      <c r="A13" s="126" t="s">
        <v>397</v>
      </c>
      <c r="B13" s="126">
        <v>1999</v>
      </c>
      <c r="C13" s="126">
        <v>2000</v>
      </c>
      <c r="D13" s="126">
        <v>2001</v>
      </c>
      <c r="E13" s="126">
        <v>2002</v>
      </c>
      <c r="F13" s="126">
        <v>2003</v>
      </c>
      <c r="G13" s="126">
        <v>2004</v>
      </c>
      <c r="H13" s="126">
        <v>2005</v>
      </c>
      <c r="I13" s="126">
        <v>2006</v>
      </c>
      <c r="J13" s="126">
        <v>2007</v>
      </c>
      <c r="K13" s="126">
        <v>2008</v>
      </c>
      <c r="L13" s="126">
        <v>2009</v>
      </c>
      <c r="M13" s="126">
        <v>2010</v>
      </c>
      <c r="N13" s="126">
        <v>2011</v>
      </c>
      <c r="O13" s="126">
        <v>2012</v>
      </c>
      <c r="P13" s="126">
        <v>2013</v>
      </c>
      <c r="Q13" s="126">
        <v>2014</v>
      </c>
      <c r="R13" s="126">
        <v>2015</v>
      </c>
      <c r="S13" s="126">
        <v>2016</v>
      </c>
      <c r="T13" s="634">
        <v>2017</v>
      </c>
      <c r="U13" s="127">
        <v>43374</v>
      </c>
      <c r="V13" s="127" t="s">
        <v>667</v>
      </c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</row>
    <row r="14" spans="1:39" x14ac:dyDescent="0.2">
      <c r="A14" s="128" t="s">
        <v>175</v>
      </c>
      <c r="B14" s="129">
        <v>0</v>
      </c>
      <c r="C14" s="129">
        <v>92635.110109999994</v>
      </c>
      <c r="D14" s="129">
        <v>150866.02901</v>
      </c>
      <c r="E14" s="129">
        <v>215521.97182999999</v>
      </c>
      <c r="F14" s="129">
        <v>295674.34291000001</v>
      </c>
      <c r="G14" s="129">
        <v>350635.81401999999</v>
      </c>
      <c r="H14" s="129">
        <v>411781.72431999998</v>
      </c>
      <c r="I14" s="129">
        <v>520124.61946000002</v>
      </c>
      <c r="J14" s="129">
        <v>645085.90257000003</v>
      </c>
      <c r="K14" s="129">
        <v>854441.68204999994</v>
      </c>
      <c r="L14" s="129">
        <v>1120143.4473999999</v>
      </c>
      <c r="M14" s="130">
        <v>1328293.19</v>
      </c>
      <c r="N14" s="130">
        <v>1615578.53</v>
      </c>
      <c r="O14" s="130">
        <v>1968269.3</v>
      </c>
      <c r="P14" s="130">
        <v>2308779.4500000002</v>
      </c>
      <c r="Q14" s="130">
        <v>2484096.61</v>
      </c>
      <c r="R14" s="130">
        <v>3167981.09</v>
      </c>
      <c r="S14" s="130">
        <v>4740470.41</v>
      </c>
      <c r="T14" s="130">
        <v>6454837.6799999997</v>
      </c>
      <c r="U14" s="130">
        <v>8002767.04</v>
      </c>
      <c r="V14" s="636">
        <f>+U14/T14-1</f>
        <v>0.23980918448130528</v>
      </c>
      <c r="W14" s="118"/>
      <c r="X14" s="119"/>
      <c r="Y14" s="120"/>
      <c r="Z14" s="121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</row>
    <row r="15" spans="1:39" x14ac:dyDescent="0.2">
      <c r="A15" s="128" t="s">
        <v>428</v>
      </c>
      <c r="B15" s="129">
        <v>18774.96183</v>
      </c>
      <c r="C15" s="129">
        <v>27506.902770000001</v>
      </c>
      <c r="D15" s="129">
        <v>38702.819430000003</v>
      </c>
      <c r="E15" s="129">
        <v>45982.685700000002</v>
      </c>
      <c r="F15" s="129">
        <v>43047.452499999999</v>
      </c>
      <c r="G15" s="129">
        <v>52807.724820000003</v>
      </c>
      <c r="H15" s="129">
        <v>65719.024640000003</v>
      </c>
      <c r="I15" s="129">
        <v>71486.90062</v>
      </c>
      <c r="J15" s="129">
        <v>77884.061079999999</v>
      </c>
      <c r="K15" s="129">
        <v>81463.728560000003</v>
      </c>
      <c r="L15" s="129">
        <v>87322.372099999993</v>
      </c>
      <c r="M15" s="131">
        <v>92290.437000000005</v>
      </c>
      <c r="N15" s="131">
        <v>95631.44</v>
      </c>
      <c r="O15" s="131">
        <v>96665.41</v>
      </c>
      <c r="P15" s="131">
        <v>94472.58</v>
      </c>
      <c r="Q15" s="131">
        <v>97200.7</v>
      </c>
      <c r="R15" s="131">
        <v>102133.06</v>
      </c>
      <c r="S15" s="131">
        <v>107594.46</v>
      </c>
      <c r="T15" s="131">
        <v>111665.58</v>
      </c>
      <c r="U15" s="131">
        <v>114832.76</v>
      </c>
      <c r="V15" s="636">
        <f t="shared" ref="V15:V23" si="0">+U15/T15-1</f>
        <v>2.8363081981036542E-2</v>
      </c>
      <c r="W15" s="132"/>
      <c r="X15" s="122"/>
      <c r="Y15" s="35"/>
      <c r="Z15" s="121"/>
      <c r="AA15" s="122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</row>
    <row r="16" spans="1:39" x14ac:dyDescent="0.2">
      <c r="A16" s="128" t="s">
        <v>573</v>
      </c>
      <c r="B16" s="129">
        <v>8328.5687799999996</v>
      </c>
      <c r="C16" s="129">
        <v>33599.469100000002</v>
      </c>
      <c r="D16" s="129">
        <v>34592.17553</v>
      </c>
      <c r="E16" s="129">
        <v>47840.827340000003</v>
      </c>
      <c r="F16" s="129">
        <v>71171.451279999994</v>
      </c>
      <c r="G16" s="129">
        <v>75592.436449999994</v>
      </c>
      <c r="H16" s="129">
        <v>79711.693209999998</v>
      </c>
      <c r="I16" s="129">
        <v>82605.207810000007</v>
      </c>
      <c r="J16" s="129">
        <v>88638.291599999997</v>
      </c>
      <c r="K16" s="129">
        <v>93432.748999999996</v>
      </c>
      <c r="L16" s="129">
        <v>103572.88404999999</v>
      </c>
      <c r="M16" s="131">
        <v>114330.52</v>
      </c>
      <c r="N16" s="131">
        <v>119189</v>
      </c>
      <c r="O16" s="131">
        <v>125061.41</v>
      </c>
      <c r="P16" s="131">
        <v>129704.39</v>
      </c>
      <c r="Q16" s="131">
        <v>131641.12</v>
      </c>
      <c r="R16" s="131">
        <v>134837.32999999999</v>
      </c>
      <c r="S16" s="131">
        <v>139834.67000000001</v>
      </c>
      <c r="T16" s="131">
        <v>144509.82</v>
      </c>
      <c r="U16" s="131">
        <v>148196.32999999999</v>
      </c>
      <c r="V16" s="636">
        <f t="shared" si="0"/>
        <v>2.5510446279706001E-2</v>
      </c>
      <c r="W16" s="118"/>
      <c r="X16" s="35"/>
      <c r="Y16" s="122"/>
      <c r="Z16" s="121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</row>
    <row r="17" spans="1:39" x14ac:dyDescent="0.2">
      <c r="A17" s="128" t="s">
        <v>176</v>
      </c>
      <c r="B17" s="129">
        <v>16879.205590000001</v>
      </c>
      <c r="C17" s="129">
        <v>5584.4522800000004</v>
      </c>
      <c r="D17" s="129">
        <v>8462.8019899999999</v>
      </c>
      <c r="E17" s="129">
        <v>8910.3761400000003</v>
      </c>
      <c r="F17" s="129">
        <v>9455.9864199999993</v>
      </c>
      <c r="G17" s="129">
        <v>10263.530430000001</v>
      </c>
      <c r="H17" s="129">
        <v>11691.137280000001</v>
      </c>
      <c r="I17" s="129">
        <v>12513.202719999999</v>
      </c>
      <c r="J17" s="129">
        <v>14036.807489999999</v>
      </c>
      <c r="K17" s="129">
        <v>144352.92717000001</v>
      </c>
      <c r="L17" s="129">
        <v>346004.55657999997</v>
      </c>
      <c r="M17" s="131">
        <v>455118.49200000003</v>
      </c>
      <c r="N17" s="131">
        <v>562646.43999999994</v>
      </c>
      <c r="O17" s="131">
        <v>604616.15</v>
      </c>
      <c r="P17" s="131">
        <v>629920.32999999996</v>
      </c>
      <c r="Q17" s="131">
        <v>650133.61</v>
      </c>
      <c r="R17" s="131">
        <v>685837.57</v>
      </c>
      <c r="S17" s="131">
        <v>719260.98</v>
      </c>
      <c r="T17" s="131">
        <v>745667.68</v>
      </c>
      <c r="U17" s="131">
        <v>764304.04</v>
      </c>
      <c r="V17" s="636">
        <f t="shared" si="0"/>
        <v>2.4992849361527902E-2</v>
      </c>
      <c r="W17" s="118"/>
      <c r="X17" s="35"/>
      <c r="Y17" s="122"/>
      <c r="Z17" s="121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</row>
    <row r="18" spans="1:39" x14ac:dyDescent="0.2">
      <c r="A18" s="128" t="s">
        <v>177</v>
      </c>
      <c r="B18" s="129">
        <v>22782.34172</v>
      </c>
      <c r="C18" s="129">
        <v>37133.201159999997</v>
      </c>
      <c r="D18" s="129">
        <v>56776.25131</v>
      </c>
      <c r="E18" s="129">
        <v>81044.0717</v>
      </c>
      <c r="F18" s="129">
        <v>111127.86407</v>
      </c>
      <c r="G18" s="129">
        <v>150934.44526000001</v>
      </c>
      <c r="H18" s="129">
        <v>193880.64291</v>
      </c>
      <c r="I18" s="129">
        <v>227781.63185000001</v>
      </c>
      <c r="J18" s="129">
        <v>309008.20737999998</v>
      </c>
      <c r="K18" s="129">
        <v>463485.29751</v>
      </c>
      <c r="L18" s="129">
        <v>829763.17714000004</v>
      </c>
      <c r="M18" s="130">
        <v>992290.44</v>
      </c>
      <c r="N18" s="130">
        <v>1160741</v>
      </c>
      <c r="O18" s="130">
        <v>1316248.8799999999</v>
      </c>
      <c r="P18" s="130">
        <v>1381488.73</v>
      </c>
      <c r="Q18" s="130">
        <v>1464563.94</v>
      </c>
      <c r="R18" s="130">
        <v>1544248.87</v>
      </c>
      <c r="S18" s="130">
        <v>1631485.7</v>
      </c>
      <c r="T18" s="130">
        <v>1896581.2</v>
      </c>
      <c r="U18" s="130">
        <v>2071818.14</v>
      </c>
      <c r="V18" s="636">
        <f t="shared" si="0"/>
        <v>9.2396223267424471E-2</v>
      </c>
      <c r="W18" s="118"/>
      <c r="X18" s="122"/>
      <c r="Y18" s="122"/>
      <c r="Z18" s="121"/>
      <c r="AA18" s="122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</row>
    <row r="19" spans="1:39" x14ac:dyDescent="0.2">
      <c r="A19" s="128" t="s">
        <v>90</v>
      </c>
      <c r="B19" s="129">
        <v>0</v>
      </c>
      <c r="C19" s="129">
        <v>22083.93766</v>
      </c>
      <c r="D19" s="129">
        <v>25298.588380000001</v>
      </c>
      <c r="E19" s="129">
        <v>37096.039199999999</v>
      </c>
      <c r="F19" s="129">
        <v>63015.126170000003</v>
      </c>
      <c r="G19" s="129">
        <v>86136.408179999999</v>
      </c>
      <c r="H19" s="129">
        <v>0</v>
      </c>
      <c r="I19" s="129">
        <v>101248.41593</v>
      </c>
      <c r="J19" s="129">
        <v>106066.49948</v>
      </c>
      <c r="K19" s="129">
        <v>111677.38604</v>
      </c>
      <c r="L19" s="129">
        <v>124002.64077</v>
      </c>
      <c r="M19" s="130">
        <v>137779.65</v>
      </c>
      <c r="N19" s="130">
        <v>159862.51999999999</v>
      </c>
      <c r="O19" s="130">
        <v>193655.71</v>
      </c>
      <c r="P19" s="130">
        <v>217873.99</v>
      </c>
      <c r="Q19" s="130">
        <v>250107.98</v>
      </c>
      <c r="R19" s="130">
        <v>306821.87</v>
      </c>
      <c r="S19" s="130">
        <v>338506.12</v>
      </c>
      <c r="T19" s="130">
        <v>359172.55</v>
      </c>
      <c r="U19" s="130">
        <v>425439.73</v>
      </c>
      <c r="V19" s="636">
        <f t="shared" si="0"/>
        <v>0.18449956713006044</v>
      </c>
      <c r="W19" s="118"/>
      <c r="X19" s="122"/>
      <c r="Y19" s="35"/>
      <c r="Z19" s="121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</row>
    <row r="20" spans="1:39" x14ac:dyDescent="0.2">
      <c r="A20" s="128" t="s">
        <v>153</v>
      </c>
      <c r="B20" s="129">
        <v>0</v>
      </c>
      <c r="C20" s="129">
        <v>0</v>
      </c>
      <c r="D20" s="129">
        <v>0</v>
      </c>
      <c r="E20" s="129">
        <v>0</v>
      </c>
      <c r="F20" s="129">
        <v>205.0111</v>
      </c>
      <c r="G20" s="129">
        <v>1045.9158500000001</v>
      </c>
      <c r="H20" s="129">
        <v>4506.9066000000003</v>
      </c>
      <c r="I20" s="129">
        <v>14746.451950000001</v>
      </c>
      <c r="J20" s="129">
        <v>33291.874830000001</v>
      </c>
      <c r="K20" s="129">
        <v>148055.62886</v>
      </c>
      <c r="L20" s="129">
        <v>236308.31526999999</v>
      </c>
      <c r="M20" s="131">
        <v>301362.92</v>
      </c>
      <c r="N20" s="131">
        <v>378277.68</v>
      </c>
      <c r="O20" s="131">
        <v>528849.21</v>
      </c>
      <c r="P20" s="131">
        <v>847356.24</v>
      </c>
      <c r="Q20" s="131">
        <v>1136407.51</v>
      </c>
      <c r="R20" s="131">
        <v>1307286.3</v>
      </c>
      <c r="S20" s="131">
        <v>1510088.11</v>
      </c>
      <c r="T20" s="131">
        <v>1600154.63</v>
      </c>
      <c r="U20" s="131">
        <v>1648071.17</v>
      </c>
      <c r="V20" s="636">
        <f t="shared" si="0"/>
        <v>2.9944943508365851E-2</v>
      </c>
      <c r="W20" s="118"/>
      <c r="X20" s="122"/>
      <c r="Y20" s="35"/>
      <c r="Z20" s="121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</row>
    <row r="21" spans="1:39" x14ac:dyDescent="0.2">
      <c r="A21" s="128" t="s">
        <v>351</v>
      </c>
      <c r="B21" s="129">
        <v>26174.500769999999</v>
      </c>
      <c r="C21" s="129">
        <v>35671.143799999998</v>
      </c>
      <c r="D21" s="129">
        <v>40479.559269999998</v>
      </c>
      <c r="E21" s="129">
        <v>45966.653039999997</v>
      </c>
      <c r="F21" s="129">
        <v>49496.33008</v>
      </c>
      <c r="G21" s="129">
        <v>54891.142039999999</v>
      </c>
      <c r="H21" s="129">
        <v>61008.054389999998</v>
      </c>
      <c r="I21" s="129">
        <v>63135.98734</v>
      </c>
      <c r="J21" s="129">
        <v>65457.201119999998</v>
      </c>
      <c r="K21" s="129">
        <v>68639.173030000005</v>
      </c>
      <c r="L21" s="129">
        <v>70705.230079999994</v>
      </c>
      <c r="M21" s="131">
        <v>72107.759999999995</v>
      </c>
      <c r="N21" s="131">
        <v>74937.66</v>
      </c>
      <c r="O21" s="131">
        <v>77170.009999999995</v>
      </c>
      <c r="P21" s="131">
        <v>77892.53</v>
      </c>
      <c r="Q21" s="527">
        <v>79704.81</v>
      </c>
      <c r="R21" s="527">
        <v>81833.86</v>
      </c>
      <c r="S21" s="527">
        <v>86054.16</v>
      </c>
      <c r="T21" s="527">
        <v>90712.27</v>
      </c>
      <c r="U21" s="527">
        <v>94188.53</v>
      </c>
      <c r="V21" s="636">
        <f t="shared" si="0"/>
        <v>3.8321827907073613E-2</v>
      </c>
      <c r="W21" s="118"/>
      <c r="X21" s="122"/>
      <c r="Y21" s="35"/>
      <c r="Z21" s="123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</row>
    <row r="22" spans="1:39" x14ac:dyDescent="0.2">
      <c r="A22" s="128" t="s">
        <v>409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31"/>
      <c r="N22" s="131"/>
      <c r="O22" s="131">
        <v>23633.35</v>
      </c>
      <c r="P22" s="131">
        <v>25600.39</v>
      </c>
      <c r="Q22" s="527">
        <v>25660.91</v>
      </c>
      <c r="R22" s="527">
        <v>26010.78</v>
      </c>
      <c r="S22" s="527">
        <v>38013.99</v>
      </c>
      <c r="T22" s="527">
        <v>93620.46</v>
      </c>
      <c r="U22" s="527">
        <v>108349.99</v>
      </c>
      <c r="V22" s="636">
        <f t="shared" si="0"/>
        <v>0.15733238225917701</v>
      </c>
      <c r="W22" s="118"/>
      <c r="X22" s="122"/>
      <c r="Y22" s="35"/>
      <c r="Z22" s="123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</row>
    <row r="23" spans="1:39" x14ac:dyDescent="0.2">
      <c r="A23" s="128" t="s">
        <v>207</v>
      </c>
      <c r="B23" s="129">
        <v>89623.566260000007</v>
      </c>
      <c r="C23" s="129">
        <v>145180.995</v>
      </c>
      <c r="D23" s="129">
        <v>184174.62323</v>
      </c>
      <c r="E23" s="129">
        <v>237994.65724</v>
      </c>
      <c r="F23" s="129">
        <v>295522.81487</v>
      </c>
      <c r="G23" s="129">
        <v>364020.65396999998</v>
      </c>
      <c r="H23" s="129">
        <v>424249.04699</v>
      </c>
      <c r="I23" s="129">
        <v>478428.83863000001</v>
      </c>
      <c r="J23" s="129">
        <v>537794.15271000005</v>
      </c>
      <c r="K23" s="129">
        <v>746325.23682999995</v>
      </c>
      <c r="L23" s="129">
        <v>870337.84765000001</v>
      </c>
      <c r="M23" s="131">
        <v>1025055.75</v>
      </c>
      <c r="N23" s="131">
        <v>1166231.1299999999</v>
      </c>
      <c r="O23" s="131">
        <v>1314783.49</v>
      </c>
      <c r="P23" s="131">
        <v>1397152.21</v>
      </c>
      <c r="Q23" s="131">
        <v>1430933.93</v>
      </c>
      <c r="R23" s="131">
        <v>1566013.65</v>
      </c>
      <c r="S23" s="131">
        <v>1654960.56</v>
      </c>
      <c r="T23" s="131">
        <v>1719485.43</v>
      </c>
      <c r="U23" s="131">
        <v>1756660.31</v>
      </c>
      <c r="V23" s="636">
        <f t="shared" si="0"/>
        <v>2.1619770282089723E-2</v>
      </c>
      <c r="W23" s="132"/>
      <c r="X23" s="122"/>
      <c r="Y23" s="122"/>
      <c r="Z23" s="121"/>
      <c r="AA23" s="122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</row>
    <row r="24" spans="1:39" x14ac:dyDescent="0.2">
      <c r="A24" s="333" t="s">
        <v>474</v>
      </c>
      <c r="B24" s="335">
        <f t="shared" ref="B24:Q24" si="1">SUM(B14:B23)</f>
        <v>182563.14494999999</v>
      </c>
      <c r="C24" s="335">
        <f t="shared" si="1"/>
        <v>399395.21187999996</v>
      </c>
      <c r="D24" s="335">
        <f t="shared" si="1"/>
        <v>539352.84814999998</v>
      </c>
      <c r="E24" s="335">
        <f t="shared" si="1"/>
        <v>720357.28218999994</v>
      </c>
      <c r="F24" s="335">
        <f t="shared" si="1"/>
        <v>938716.37939999986</v>
      </c>
      <c r="G24" s="335">
        <f t="shared" si="1"/>
        <v>1146328.0710199999</v>
      </c>
      <c r="H24" s="335">
        <f t="shared" si="1"/>
        <v>1252548.23034</v>
      </c>
      <c r="I24" s="335">
        <f t="shared" si="1"/>
        <v>1572071.2563100001</v>
      </c>
      <c r="J24" s="335">
        <f t="shared" si="1"/>
        <v>1877262.9982600003</v>
      </c>
      <c r="K24" s="335">
        <f t="shared" si="1"/>
        <v>2711873.8090499998</v>
      </c>
      <c r="L24" s="335">
        <f t="shared" si="1"/>
        <v>3788160.4710399997</v>
      </c>
      <c r="M24" s="335">
        <f t="shared" si="1"/>
        <v>4518629.159</v>
      </c>
      <c r="N24" s="335">
        <f t="shared" si="1"/>
        <v>5333095.4000000004</v>
      </c>
      <c r="O24" s="335">
        <f t="shared" si="1"/>
        <v>6248952.9199999999</v>
      </c>
      <c r="P24" s="335">
        <f t="shared" si="1"/>
        <v>7110240.8400000008</v>
      </c>
      <c r="Q24" s="335">
        <f t="shared" si="1"/>
        <v>7750451.1200000001</v>
      </c>
      <c r="R24" s="335">
        <f>SUM(R14:R23)</f>
        <v>8923004.3800000008</v>
      </c>
      <c r="S24" s="335">
        <f>SUM(S14:S23)</f>
        <v>10966269.16</v>
      </c>
      <c r="T24" s="335">
        <f>SUM(T14:T23)</f>
        <v>13216407.300000001</v>
      </c>
      <c r="U24" s="335">
        <f>SUM(U14:U23)</f>
        <v>15134628.040000001</v>
      </c>
      <c r="V24" s="724">
        <f>+U24/T24-1</f>
        <v>0.14513934811921247</v>
      </c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</row>
    <row r="25" spans="1:39" x14ac:dyDescent="0.2">
      <c r="A25" s="120"/>
      <c r="B25" s="120"/>
      <c r="C25" s="346">
        <v>101295205.96000001</v>
      </c>
      <c r="D25" s="346">
        <v>183677613.80000001</v>
      </c>
      <c r="E25" s="346">
        <v>245776055.63</v>
      </c>
      <c r="F25" s="346">
        <v>231041298.02000001</v>
      </c>
      <c r="G25" s="346">
        <v>231082459.68000004</v>
      </c>
      <c r="H25" s="346">
        <v>269971058.44</v>
      </c>
      <c r="I25" s="346">
        <v>360719536.74000001</v>
      </c>
      <c r="J25" s="346">
        <v>445267617.80000001</v>
      </c>
      <c r="K25" s="346">
        <v>507826983.37000006</v>
      </c>
      <c r="L25" s="346">
        <v>689393116.96999991</v>
      </c>
      <c r="M25" s="346">
        <v>787968079.30999994</v>
      </c>
      <c r="N25" s="346">
        <v>758003638.30999994</v>
      </c>
      <c r="O25" s="346">
        <v>942347175.01999998</v>
      </c>
      <c r="P25" s="346">
        <v>74531309.200000018</v>
      </c>
      <c r="Q25" s="346"/>
      <c r="R25" s="346"/>
      <c r="S25" s="346"/>
      <c r="T25" s="346"/>
      <c r="U25" s="346"/>
      <c r="V25" s="133"/>
      <c r="W25" s="117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</row>
    <row r="26" spans="1:39" x14ac:dyDescent="0.2">
      <c r="A26" s="120"/>
      <c r="B26" s="307"/>
      <c r="C26" s="347">
        <f>C25/1000</f>
        <v>101295.20596000001</v>
      </c>
      <c r="D26" s="347">
        <f t="shared" ref="D26:P26" si="2">D25/1000</f>
        <v>183677.61380000002</v>
      </c>
      <c r="E26" s="347">
        <f t="shared" si="2"/>
        <v>245776.05562999999</v>
      </c>
      <c r="F26" s="347">
        <f t="shared" si="2"/>
        <v>231041.29802000002</v>
      </c>
      <c r="G26" s="347">
        <f t="shared" si="2"/>
        <v>231082.45968000003</v>
      </c>
      <c r="H26" s="347">
        <f t="shared" si="2"/>
        <v>269971.05843999999</v>
      </c>
      <c r="I26" s="347">
        <f t="shared" si="2"/>
        <v>360719.53674000001</v>
      </c>
      <c r="J26" s="347">
        <f t="shared" si="2"/>
        <v>445267.61780000001</v>
      </c>
      <c r="K26" s="347">
        <f t="shared" si="2"/>
        <v>507826.98337000009</v>
      </c>
      <c r="L26" s="347">
        <f t="shared" si="2"/>
        <v>689393.11696999986</v>
      </c>
      <c r="M26" s="347">
        <f t="shared" si="2"/>
        <v>787968.07930999994</v>
      </c>
      <c r="N26" s="347">
        <f t="shared" si="2"/>
        <v>758003.63830999995</v>
      </c>
      <c r="O26" s="347">
        <f t="shared" si="2"/>
        <v>942347.17501999997</v>
      </c>
      <c r="P26" s="347">
        <f t="shared" si="2"/>
        <v>74531.309200000018</v>
      </c>
      <c r="Q26" s="347"/>
      <c r="R26" s="347"/>
      <c r="S26" s="347"/>
      <c r="T26" s="347"/>
      <c r="U26" s="347"/>
      <c r="V26" s="133"/>
      <c r="W26" s="117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</row>
    <row r="27" spans="1:39" x14ac:dyDescent="0.2">
      <c r="A27" s="120"/>
      <c r="B27" s="307"/>
      <c r="C27" s="310">
        <f>C26/C24</f>
        <v>0.2536214830498133</v>
      </c>
      <c r="D27" s="310">
        <f t="shared" ref="D27:O27" si="3">D26/D24</f>
        <v>0.34055185660003645</v>
      </c>
      <c r="E27" s="310">
        <f t="shared" si="3"/>
        <v>0.34118632754402362</v>
      </c>
      <c r="F27" s="310">
        <f t="shared" si="3"/>
        <v>0.24612471145722936</v>
      </c>
      <c r="G27" s="310">
        <f t="shared" si="3"/>
        <v>0.20158492627192093</v>
      </c>
      <c r="H27" s="310">
        <f t="shared" si="3"/>
        <v>0.21553745548522091</v>
      </c>
      <c r="I27" s="310">
        <f t="shared" si="3"/>
        <v>0.22945495332488222</v>
      </c>
      <c r="J27" s="310">
        <f t="shared" si="3"/>
        <v>0.23718979078195765</v>
      </c>
      <c r="K27" s="310">
        <f t="shared" si="3"/>
        <v>0.1872605508690309</v>
      </c>
      <c r="L27" s="310">
        <f t="shared" si="3"/>
        <v>0.18198624959009041</v>
      </c>
      <c r="M27" s="310">
        <f t="shared" si="3"/>
        <v>0.17438210828621795</v>
      </c>
      <c r="N27" s="310">
        <f t="shared" si="3"/>
        <v>0.14213202304800321</v>
      </c>
      <c r="O27" s="310">
        <f t="shared" si="3"/>
        <v>0.15080081208549095</v>
      </c>
      <c r="P27" s="310"/>
      <c r="Q27" s="310"/>
      <c r="R27" s="310"/>
      <c r="S27" s="310"/>
      <c r="T27" s="310"/>
      <c r="U27" s="310"/>
      <c r="V27" s="133"/>
      <c r="W27" s="117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</row>
    <row r="28" spans="1:39" ht="16.5" thickBot="1" x14ac:dyDescent="0.3">
      <c r="A28" s="48" t="s">
        <v>208</v>
      </c>
      <c r="B28" s="49"/>
      <c r="C28" s="49"/>
      <c r="D28" s="49"/>
      <c r="E28" s="19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34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</row>
    <row r="29" spans="1:39" ht="13.5" thickTop="1" x14ac:dyDescent="0.2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</row>
    <row r="30" spans="1:39" ht="25.5" customHeight="1" x14ac:dyDescent="0.2">
      <c r="A30" s="125" t="s">
        <v>398</v>
      </c>
      <c r="B30" s="126" t="s">
        <v>301</v>
      </c>
      <c r="C30" s="126" t="s">
        <v>302</v>
      </c>
      <c r="D30" s="126" t="s">
        <v>303</v>
      </c>
      <c r="E30" s="126" t="s">
        <v>304</v>
      </c>
      <c r="F30" s="126" t="s">
        <v>305</v>
      </c>
      <c r="G30" s="126" t="s">
        <v>306</v>
      </c>
      <c r="H30" s="126" t="s">
        <v>307</v>
      </c>
      <c r="I30" s="126" t="s">
        <v>308</v>
      </c>
      <c r="J30" s="126" t="s">
        <v>309</v>
      </c>
      <c r="K30" s="126" t="s">
        <v>310</v>
      </c>
      <c r="L30" s="126" t="s">
        <v>311</v>
      </c>
      <c r="M30" s="126" t="s">
        <v>293</v>
      </c>
      <c r="N30" s="126" t="s">
        <v>391</v>
      </c>
      <c r="O30" s="275" t="s">
        <v>471</v>
      </c>
      <c r="P30" s="126" t="s">
        <v>495</v>
      </c>
      <c r="Q30" s="126" t="s">
        <v>523</v>
      </c>
      <c r="R30" s="126" t="s">
        <v>600</v>
      </c>
      <c r="S30" s="126" t="s">
        <v>623</v>
      </c>
      <c r="T30" s="126" t="s">
        <v>647</v>
      </c>
      <c r="U30" s="127" t="s">
        <v>668</v>
      </c>
      <c r="V30" s="127" t="s">
        <v>667</v>
      </c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</row>
    <row r="31" spans="1:39" x14ac:dyDescent="0.2">
      <c r="A31" s="135" t="s">
        <v>175</v>
      </c>
      <c r="B31" s="129">
        <v>334.91</v>
      </c>
      <c r="C31" s="129">
        <v>1088.67</v>
      </c>
      <c r="D31" s="129">
        <v>11202.56</v>
      </c>
      <c r="E31" s="129">
        <v>5654.53</v>
      </c>
      <c r="F31" s="129">
        <v>10250.06</v>
      </c>
      <c r="G31" s="129">
        <v>51218.65</v>
      </c>
      <c r="H31" s="129">
        <v>105080.69</v>
      </c>
      <c r="I31" s="129">
        <v>101748.37</v>
      </c>
      <c r="J31" s="129">
        <v>92159.74</v>
      </c>
      <c r="K31" s="129">
        <v>131568.42000000001</v>
      </c>
      <c r="L31" s="136">
        <v>150685.95000000001</v>
      </c>
      <c r="M31" s="137">
        <v>150568.84</v>
      </c>
      <c r="N31" s="137">
        <v>208805.73</v>
      </c>
      <c r="O31" s="137">
        <v>190854.14</v>
      </c>
      <c r="P31" s="137">
        <v>219600.24</v>
      </c>
      <c r="Q31" s="137">
        <v>430458.77</v>
      </c>
      <c r="R31" s="137">
        <v>437975.11</v>
      </c>
      <c r="S31" s="137">
        <v>481447.82</v>
      </c>
      <c r="T31" s="137">
        <v>409169.45</v>
      </c>
      <c r="U31" s="137">
        <v>455392.76</v>
      </c>
      <c r="V31" s="636">
        <f>+Tabla13[[#This Row],[oct-18]]/Tabla13[[#This Row],[2017]]-1</f>
        <v>0.1129686246126147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</row>
    <row r="32" spans="1:39" x14ac:dyDescent="0.2">
      <c r="A32" s="128" t="s">
        <v>428</v>
      </c>
      <c r="B32" s="129">
        <v>24981.84</v>
      </c>
      <c r="C32" s="129">
        <v>23697.95</v>
      </c>
      <c r="D32" s="129">
        <v>20957.11</v>
      </c>
      <c r="E32" s="129">
        <v>21757.19</v>
      </c>
      <c r="F32" s="129">
        <v>17356.849999999999</v>
      </c>
      <c r="G32" s="129">
        <v>10999.21</v>
      </c>
      <c r="H32" s="129">
        <v>9607.1</v>
      </c>
      <c r="I32" s="129">
        <v>17085.23</v>
      </c>
      <c r="J32" s="129">
        <v>19655.939999999999</v>
      </c>
      <c r="K32" s="129">
        <v>12760.97</v>
      </c>
      <c r="L32" s="136">
        <v>9993.84</v>
      </c>
      <c r="M32" s="136">
        <v>10398.379999999999</v>
      </c>
      <c r="N32" s="136">
        <v>10147.51</v>
      </c>
      <c r="O32" s="136">
        <v>10244.030000000001</v>
      </c>
      <c r="P32" s="136">
        <v>11272.32</v>
      </c>
      <c r="Q32" s="136">
        <v>10052.16</v>
      </c>
      <c r="R32" s="136">
        <v>15988.19</v>
      </c>
      <c r="S32" s="136">
        <v>16528.53</v>
      </c>
      <c r="T32" s="136">
        <v>17822.07</v>
      </c>
      <c r="U32" s="136">
        <v>19048.259999999998</v>
      </c>
      <c r="V32" s="633">
        <f>+Tabla13[[#This Row],[oct-18]]/Tabla13[[#This Row],[2017]]-1</f>
        <v>6.8801772184712506E-2</v>
      </c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</row>
    <row r="33" spans="1:39" x14ac:dyDescent="0.2">
      <c r="A33" s="135" t="s">
        <v>573</v>
      </c>
      <c r="B33" s="129">
        <v>7257.25</v>
      </c>
      <c r="C33" s="129">
        <v>7628.14</v>
      </c>
      <c r="D33" s="129">
        <v>8708.5300000000007</v>
      </c>
      <c r="E33" s="129">
        <v>23951.67</v>
      </c>
      <c r="F33" s="129">
        <v>42245.4</v>
      </c>
      <c r="G33" s="129">
        <v>45377.42</v>
      </c>
      <c r="H33" s="129">
        <v>21462.59</v>
      </c>
      <c r="I33" s="129">
        <v>29334.46</v>
      </c>
      <c r="J33" s="129">
        <v>36465.93</v>
      </c>
      <c r="K33" s="129">
        <v>37777.5</v>
      </c>
      <c r="L33" s="136">
        <v>35688.67</v>
      </c>
      <c r="M33" s="136">
        <v>29426.86</v>
      </c>
      <c r="N33" s="136">
        <v>32400.880000000001</v>
      </c>
      <c r="O33" s="136">
        <v>29446.12</v>
      </c>
      <c r="P33" s="136">
        <v>26296.66</v>
      </c>
      <c r="Q33" s="136">
        <v>27744.07</v>
      </c>
      <c r="R33" s="136">
        <v>46229.66</v>
      </c>
      <c r="S33" s="136">
        <v>47471.15</v>
      </c>
      <c r="T33" s="136">
        <v>52655.85</v>
      </c>
      <c r="U33" s="136">
        <v>48911.85</v>
      </c>
      <c r="V33" s="633">
        <f>+Tabla13[[#This Row],[oct-18]]/Tabla13[[#This Row],[2017]]-1</f>
        <v>-7.1103210754360657E-2</v>
      </c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x14ac:dyDescent="0.2">
      <c r="A34" s="135" t="s">
        <v>176</v>
      </c>
      <c r="B34" s="129">
        <v>9666.9599999999991</v>
      </c>
      <c r="C34" s="129">
        <v>9062.5300000000007</v>
      </c>
      <c r="D34" s="129">
        <v>39991.300000000003</v>
      </c>
      <c r="E34" s="129">
        <v>21311.53</v>
      </c>
      <c r="F34" s="129">
        <v>12792.14</v>
      </c>
      <c r="G34" s="129">
        <v>11763.86</v>
      </c>
      <c r="H34" s="129">
        <v>32837</v>
      </c>
      <c r="I34" s="129">
        <v>54557.72</v>
      </c>
      <c r="J34" s="129">
        <v>74130.16</v>
      </c>
      <c r="K34" s="129">
        <v>132454.5</v>
      </c>
      <c r="L34" s="136">
        <v>118769.99</v>
      </c>
      <c r="M34" s="137">
        <v>109792.25</v>
      </c>
      <c r="N34" s="137">
        <v>88356.09</v>
      </c>
      <c r="O34" s="137">
        <v>80434.990000000005</v>
      </c>
      <c r="P34" s="137">
        <v>63973.71</v>
      </c>
      <c r="Q34" s="137">
        <v>78515.28</v>
      </c>
      <c r="R34" s="137">
        <v>62994.93</v>
      </c>
      <c r="S34" s="137">
        <v>63519.96</v>
      </c>
      <c r="T34" s="137">
        <v>68012.34</v>
      </c>
      <c r="U34" s="137">
        <v>72332.97</v>
      </c>
      <c r="V34" s="633">
        <f>+Tabla13[[#This Row],[oct-18]]/Tabla13[[#This Row],[2017]]-1</f>
        <v>6.3527148161642399E-2</v>
      </c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</row>
    <row r="35" spans="1:39" x14ac:dyDescent="0.2">
      <c r="A35" s="135" t="s">
        <v>177</v>
      </c>
      <c r="B35" s="129">
        <v>2463.9899999999998</v>
      </c>
      <c r="C35" s="129">
        <v>7059.05</v>
      </c>
      <c r="D35" s="129">
        <v>10721.26</v>
      </c>
      <c r="E35" s="129">
        <v>13989.65</v>
      </c>
      <c r="F35" s="129">
        <v>10691.4</v>
      </c>
      <c r="G35" s="129">
        <v>13730.36</v>
      </c>
      <c r="H35" s="129">
        <v>30395.02</v>
      </c>
      <c r="I35" s="129">
        <v>42692.34</v>
      </c>
      <c r="J35" s="129">
        <v>54316.4</v>
      </c>
      <c r="K35" s="129">
        <v>107559.18</v>
      </c>
      <c r="L35" s="136">
        <v>66111.86</v>
      </c>
      <c r="M35" s="136">
        <v>76891.48</v>
      </c>
      <c r="N35" s="136">
        <v>91561.06</v>
      </c>
      <c r="O35" s="136">
        <v>108397.78</v>
      </c>
      <c r="P35" s="136">
        <v>98422.02</v>
      </c>
      <c r="Q35" s="136">
        <v>103430.11</v>
      </c>
      <c r="R35" s="136">
        <v>64281.58</v>
      </c>
      <c r="S35" s="136">
        <v>126423.66</v>
      </c>
      <c r="T35" s="136">
        <v>227711.91</v>
      </c>
      <c r="U35" s="136">
        <v>279396.56</v>
      </c>
      <c r="V35" s="633">
        <f>+Tabla13[[#This Row],[oct-18]]/Tabla13[[#This Row],[2017]]-1</f>
        <v>0.22697385481505994</v>
      </c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</row>
    <row r="36" spans="1:39" x14ac:dyDescent="0.2">
      <c r="A36" s="135" t="s">
        <v>90</v>
      </c>
      <c r="B36" s="129">
        <v>532.88</v>
      </c>
      <c r="C36" s="129">
        <v>1034.53</v>
      </c>
      <c r="D36" s="129">
        <v>1316.15</v>
      </c>
      <c r="E36" s="129">
        <v>1586.31</v>
      </c>
      <c r="F36" s="129">
        <v>1874.5</v>
      </c>
      <c r="G36" s="129">
        <v>762.95</v>
      </c>
      <c r="H36" s="129">
        <v>2013.35</v>
      </c>
      <c r="I36" s="129">
        <v>2109.89</v>
      </c>
      <c r="J36" s="129">
        <v>1482.65</v>
      </c>
      <c r="K36" s="129">
        <v>1285.83</v>
      </c>
      <c r="L36" s="136">
        <v>1223.3499999999999</v>
      </c>
      <c r="M36" s="136">
        <v>2030.11</v>
      </c>
      <c r="N36" s="136">
        <v>1766.79</v>
      </c>
      <c r="O36" s="136">
        <v>1830.03</v>
      </c>
      <c r="P36" s="136">
        <v>1860.02</v>
      </c>
      <c r="Q36" s="136">
        <v>1796.07</v>
      </c>
      <c r="R36" s="136">
        <v>3946.26</v>
      </c>
      <c r="S36" s="136">
        <v>4123.49</v>
      </c>
      <c r="T36" s="136">
        <v>1679.39</v>
      </c>
      <c r="U36" s="136">
        <v>1242.32</v>
      </c>
      <c r="V36" s="633">
        <f>+Tabla13[[#This Row],[oct-18]]/Tabla13[[#This Row],[2017]]-1</f>
        <v>-0.26025521171377708</v>
      </c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</row>
    <row r="37" spans="1:39" x14ac:dyDescent="0.2">
      <c r="A37" s="135" t="s">
        <v>153</v>
      </c>
      <c r="B37" s="129">
        <v>0</v>
      </c>
      <c r="C37" s="129">
        <v>0</v>
      </c>
      <c r="D37" s="129">
        <v>0</v>
      </c>
      <c r="E37" s="129">
        <v>0</v>
      </c>
      <c r="F37" s="129">
        <v>0</v>
      </c>
      <c r="G37" s="129">
        <v>0</v>
      </c>
      <c r="H37" s="129">
        <v>0</v>
      </c>
      <c r="I37" s="129">
        <v>0</v>
      </c>
      <c r="J37" s="129">
        <v>293.45</v>
      </c>
      <c r="K37" s="129">
        <v>1482.05</v>
      </c>
      <c r="L37" s="136">
        <v>27276.86</v>
      </c>
      <c r="M37" s="136">
        <v>56301.91</v>
      </c>
      <c r="N37" s="136">
        <v>70372.27</v>
      </c>
      <c r="O37" s="136">
        <v>151405.4</v>
      </c>
      <c r="P37" s="136">
        <v>148581.20000000001</v>
      </c>
      <c r="Q37" s="136">
        <v>161569.21</v>
      </c>
      <c r="R37" s="136">
        <v>226140.51</v>
      </c>
      <c r="S37" s="136">
        <v>183684.94</v>
      </c>
      <c r="T37" s="136">
        <v>168074.84</v>
      </c>
      <c r="U37" s="136">
        <v>169061.64</v>
      </c>
      <c r="V37" s="633">
        <f>+Tabla13[[#This Row],[oct-18]]/Tabla13[[#This Row],[2017]]-1</f>
        <v>5.8711940466522616E-3</v>
      </c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</row>
    <row r="38" spans="1:39" x14ac:dyDescent="0.2">
      <c r="A38" s="128" t="s">
        <v>351</v>
      </c>
      <c r="B38" s="129">
        <v>5618.18</v>
      </c>
      <c r="C38" s="129">
        <v>6153.08</v>
      </c>
      <c r="D38" s="129">
        <v>4285.95</v>
      </c>
      <c r="E38" s="129">
        <v>2893.32</v>
      </c>
      <c r="F38" s="129">
        <v>1172.55</v>
      </c>
      <c r="G38" s="129">
        <v>1293.05</v>
      </c>
      <c r="H38" s="129">
        <v>1715.53</v>
      </c>
      <c r="I38" s="129">
        <v>1608.29</v>
      </c>
      <c r="J38" s="129">
        <v>1010.06</v>
      </c>
      <c r="K38" s="129">
        <v>2062.9</v>
      </c>
      <c r="L38" s="136">
        <v>2034.85</v>
      </c>
      <c r="M38" s="137">
        <v>655.15</v>
      </c>
      <c r="N38" s="137">
        <v>445.14</v>
      </c>
      <c r="O38" s="137">
        <v>389.96</v>
      </c>
      <c r="P38" s="137">
        <v>272.37</v>
      </c>
      <c r="Q38" s="137">
        <v>288.52999999999997</v>
      </c>
      <c r="R38" s="137">
        <v>299.02999999999997</v>
      </c>
      <c r="S38" s="137">
        <v>121.13</v>
      </c>
      <c r="T38" s="137">
        <v>572.99</v>
      </c>
      <c r="U38" s="137">
        <v>440</v>
      </c>
      <c r="V38" s="633">
        <f>+Tabla13[[#This Row],[oct-18]]/Tabla13[[#This Row],[2017]]-1</f>
        <v>-0.23209829141869842</v>
      </c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</row>
    <row r="39" spans="1:39" x14ac:dyDescent="0.2">
      <c r="A39" s="135" t="s">
        <v>207</v>
      </c>
      <c r="B39" s="129">
        <v>4900.2700000000004</v>
      </c>
      <c r="C39" s="129">
        <v>7911.64</v>
      </c>
      <c r="D39" s="129">
        <v>14945</v>
      </c>
      <c r="E39" s="129">
        <v>9075.1</v>
      </c>
      <c r="F39" s="129">
        <v>8315.6</v>
      </c>
      <c r="G39" s="129">
        <v>16819.900000000001</v>
      </c>
      <c r="H39" s="129">
        <v>47785.2</v>
      </c>
      <c r="I39" s="129">
        <v>55363.4</v>
      </c>
      <c r="J39" s="129">
        <v>80907.399999999994</v>
      </c>
      <c r="K39" s="129">
        <v>85057.2</v>
      </c>
      <c r="L39" s="136">
        <v>85227.9</v>
      </c>
      <c r="M39" s="137">
        <v>82209.899999999994</v>
      </c>
      <c r="N39" s="137">
        <v>160753.67000000001</v>
      </c>
      <c r="O39" s="137">
        <v>207552.39</v>
      </c>
      <c r="P39" s="137">
        <v>277194.23999999999</v>
      </c>
      <c r="Q39" s="137">
        <v>331204.36</v>
      </c>
      <c r="R39" s="137">
        <v>347832.06</v>
      </c>
      <c r="S39" s="137">
        <v>562989.42000000004</v>
      </c>
      <c r="T39" s="137">
        <v>733159.9</v>
      </c>
      <c r="U39" s="137">
        <v>499808.95</v>
      </c>
      <c r="V39" s="633">
        <f>+Tabla13[[#This Row],[oct-18]]/Tabla13[[#This Row],[2017]]-1</f>
        <v>-0.31828111439264473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</row>
    <row r="40" spans="1:39" x14ac:dyDescent="0.2">
      <c r="A40" s="126" t="s">
        <v>474</v>
      </c>
      <c r="B40" s="634">
        <f t="shared" ref="B40:Q40" si="4">SUM(B31:B39)</f>
        <v>55756.28</v>
      </c>
      <c r="C40" s="634">
        <f t="shared" si="4"/>
        <v>63635.590000000004</v>
      </c>
      <c r="D40" s="634">
        <f t="shared" si="4"/>
        <v>112127.85999999999</v>
      </c>
      <c r="E40" s="634">
        <f t="shared" si="4"/>
        <v>100219.3</v>
      </c>
      <c r="F40" s="634">
        <f t="shared" si="4"/>
        <v>104698.5</v>
      </c>
      <c r="G40" s="634">
        <f t="shared" si="4"/>
        <v>151965.4</v>
      </c>
      <c r="H40" s="634">
        <f t="shared" si="4"/>
        <v>250896.47999999998</v>
      </c>
      <c r="I40" s="634">
        <f t="shared" si="4"/>
        <v>304499.7</v>
      </c>
      <c r="J40" s="634">
        <f t="shared" si="4"/>
        <v>360421.7300000001</v>
      </c>
      <c r="K40" s="634">
        <f t="shared" si="4"/>
        <v>512008.55000000005</v>
      </c>
      <c r="L40" s="634">
        <f t="shared" si="4"/>
        <v>497013.2699999999</v>
      </c>
      <c r="M40" s="634">
        <f t="shared" si="4"/>
        <v>518274.88</v>
      </c>
      <c r="N40" s="634">
        <f t="shared" si="4"/>
        <v>664609.14</v>
      </c>
      <c r="O40" s="634">
        <f t="shared" si="4"/>
        <v>780554.84000000008</v>
      </c>
      <c r="P40" s="634">
        <f t="shared" si="4"/>
        <v>847472.78</v>
      </c>
      <c r="Q40" s="634">
        <f t="shared" si="4"/>
        <v>1145058.56</v>
      </c>
      <c r="R40" s="634">
        <f>SUM(R31:R39)</f>
        <v>1205687.33</v>
      </c>
      <c r="S40" s="634">
        <f>SUM(S31:S39)</f>
        <v>1486310.1</v>
      </c>
      <c r="T40" s="634">
        <f>SUM(T31:T39)</f>
        <v>1678858.74</v>
      </c>
      <c r="U40" s="634">
        <f>SUM(U31:U39)</f>
        <v>1545635.3099999998</v>
      </c>
      <c r="V40" s="635">
        <f>+Tabla13[[#This Row],[oct-18]]/Tabla13[[#This Row],[2017]]-1</f>
        <v>-7.9353567292981486E-2</v>
      </c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 x14ac:dyDescent="0.2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35"/>
      <c r="X41" s="7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</row>
    <row r="42" spans="1:39" ht="29.25" customHeight="1" x14ac:dyDescent="0.2">
      <c r="A42" s="125" t="s">
        <v>399</v>
      </c>
      <c r="B42" s="126">
        <v>1999</v>
      </c>
      <c r="C42" s="126">
        <v>2000</v>
      </c>
      <c r="D42" s="126">
        <v>2001</v>
      </c>
      <c r="E42" s="126">
        <v>2002</v>
      </c>
      <c r="F42" s="126">
        <v>2003</v>
      </c>
      <c r="G42" s="126">
        <v>2004</v>
      </c>
      <c r="H42" s="126">
        <v>2005</v>
      </c>
      <c r="I42" s="126">
        <v>2006</v>
      </c>
      <c r="J42" s="126">
        <v>2007</v>
      </c>
      <c r="K42" s="126">
        <v>2008</v>
      </c>
      <c r="L42" s="126">
        <v>2009</v>
      </c>
      <c r="M42" s="126">
        <v>2010</v>
      </c>
      <c r="N42" s="126">
        <v>2011</v>
      </c>
      <c r="O42" s="126">
        <v>2012</v>
      </c>
      <c r="P42" s="126">
        <v>2013</v>
      </c>
      <c r="Q42" s="126">
        <v>2014</v>
      </c>
      <c r="R42" s="126">
        <v>2015</v>
      </c>
      <c r="S42" s="126">
        <v>2016</v>
      </c>
      <c r="T42" s="126">
        <v>2017</v>
      </c>
      <c r="U42" s="127">
        <v>43374</v>
      </c>
      <c r="V42" s="127" t="s">
        <v>667</v>
      </c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</row>
    <row r="43" spans="1:39" x14ac:dyDescent="0.2">
      <c r="A43" s="128" t="s">
        <v>175</v>
      </c>
      <c r="B43" s="129">
        <v>11096.38</v>
      </c>
      <c r="C43" s="129">
        <v>21860.41</v>
      </c>
      <c r="D43" s="129">
        <v>16241.6</v>
      </c>
      <c r="E43" s="129">
        <v>30358.01</v>
      </c>
      <c r="F43" s="129">
        <v>49547.53</v>
      </c>
      <c r="G43" s="129">
        <v>43201.21</v>
      </c>
      <c r="H43" s="129">
        <v>19263.95</v>
      </c>
      <c r="I43" s="129">
        <v>27325.9</v>
      </c>
      <c r="J43" s="129">
        <v>64560.04</v>
      </c>
      <c r="K43" s="129">
        <v>63602.33</v>
      </c>
      <c r="L43" s="129">
        <v>55058.58</v>
      </c>
      <c r="M43" s="129">
        <v>0</v>
      </c>
      <c r="N43" s="129">
        <v>47745.14</v>
      </c>
      <c r="O43" s="129">
        <v>38422.54</v>
      </c>
      <c r="P43" s="129">
        <v>33508.39</v>
      </c>
      <c r="Q43" s="129">
        <v>131460.14000000001</v>
      </c>
      <c r="R43" s="129">
        <v>293379.06</v>
      </c>
      <c r="S43" s="129">
        <v>292090.02</v>
      </c>
      <c r="T43" s="129">
        <v>411261.6</v>
      </c>
      <c r="U43" s="129">
        <v>403418.63</v>
      </c>
      <c r="V43" s="633">
        <f>+U43/T43-1</f>
        <v>-1.907051375572133E-2</v>
      </c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</row>
    <row r="44" spans="1:39" x14ac:dyDescent="0.2">
      <c r="A44" s="128" t="s">
        <v>428</v>
      </c>
      <c r="B44" s="129">
        <v>7011.92</v>
      </c>
      <c r="C44" s="129">
        <v>9211.2999999999993</v>
      </c>
      <c r="D44" s="129">
        <v>9408.08</v>
      </c>
      <c r="E44" s="129">
        <v>8489.0499999999993</v>
      </c>
      <c r="F44" s="129">
        <v>6179</v>
      </c>
      <c r="G44" s="129">
        <v>3456</v>
      </c>
      <c r="H44" s="129">
        <v>3388.43</v>
      </c>
      <c r="I44" s="129">
        <v>3679.04</v>
      </c>
      <c r="J44" s="129">
        <v>2237.04</v>
      </c>
      <c r="K44" s="129">
        <v>4519.7</v>
      </c>
      <c r="L44" s="129">
        <v>6467.7</v>
      </c>
      <c r="M44" s="129">
        <v>5990.7</v>
      </c>
      <c r="N44" s="129">
        <v>6404.7</v>
      </c>
      <c r="O44" s="129">
        <v>4810.95</v>
      </c>
      <c r="P44" s="129">
        <v>4320.1899999999996</v>
      </c>
      <c r="Q44" s="129">
        <v>3279.84</v>
      </c>
      <c r="R44" s="129">
        <v>6105.02</v>
      </c>
      <c r="S44" s="129">
        <v>9246.24</v>
      </c>
      <c r="T44" s="129">
        <v>9246.24</v>
      </c>
      <c r="U44" s="129">
        <v>11591.56</v>
      </c>
      <c r="V44" s="633">
        <f>+U44/T44-1</f>
        <v>0.25365121389883893</v>
      </c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</row>
    <row r="45" spans="1:39" x14ac:dyDescent="0.2">
      <c r="A45" s="128" t="s">
        <v>573</v>
      </c>
      <c r="B45" s="129">
        <v>7217.53</v>
      </c>
      <c r="C45" s="129">
        <v>12895.41</v>
      </c>
      <c r="D45" s="129">
        <v>39860</v>
      </c>
      <c r="E45" s="129">
        <v>63917.41</v>
      </c>
      <c r="F45" s="129">
        <v>33820.230000000003</v>
      </c>
      <c r="G45" s="129">
        <v>33401.11</v>
      </c>
      <c r="H45" s="129">
        <v>22172.13</v>
      </c>
      <c r="I45" s="129">
        <v>6992.36</v>
      </c>
      <c r="J45" s="129">
        <v>4562.08</v>
      </c>
      <c r="K45" s="129">
        <v>4562.08</v>
      </c>
      <c r="L45" s="129">
        <v>4702.08</v>
      </c>
      <c r="M45" s="129">
        <v>4355.05</v>
      </c>
      <c r="N45" s="129">
        <v>3821.78</v>
      </c>
      <c r="O45" s="129">
        <v>3638.24</v>
      </c>
      <c r="P45" s="129">
        <v>3446.99</v>
      </c>
      <c r="Q45" s="129">
        <v>2571.4</v>
      </c>
      <c r="R45" s="129">
        <v>2571.4</v>
      </c>
      <c r="S45" s="129">
        <v>2571.4</v>
      </c>
      <c r="T45" s="129">
        <v>2571.4</v>
      </c>
      <c r="U45" s="129">
        <v>2571.4</v>
      </c>
      <c r="V45" s="633">
        <f t="shared" ref="V45:V47" si="5">+U45/T45-1</f>
        <v>0</v>
      </c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 x14ac:dyDescent="0.2">
      <c r="A46" s="128" t="s">
        <v>176</v>
      </c>
      <c r="B46" s="129">
        <v>4092.07</v>
      </c>
      <c r="C46" s="129">
        <v>7394.43</v>
      </c>
      <c r="D46" s="129">
        <v>4031.62</v>
      </c>
      <c r="E46" s="129">
        <v>2857.26</v>
      </c>
      <c r="F46" s="129">
        <v>32574.04</v>
      </c>
      <c r="G46" s="129">
        <v>54033.74</v>
      </c>
      <c r="H46" s="129">
        <v>55630.61</v>
      </c>
      <c r="I46" s="129">
        <v>69298.990000000005</v>
      </c>
      <c r="J46" s="129">
        <v>67325.399999999994</v>
      </c>
      <c r="K46" s="129">
        <v>57098.14</v>
      </c>
      <c r="L46" s="129">
        <v>33820.54</v>
      </c>
      <c r="M46" s="129">
        <v>13459.41</v>
      </c>
      <c r="N46" s="129">
        <v>8021.02</v>
      </c>
      <c r="O46" s="129">
        <v>0</v>
      </c>
      <c r="P46" s="129">
        <v>0</v>
      </c>
      <c r="Q46" s="129">
        <v>0</v>
      </c>
      <c r="R46" s="129">
        <v>22465.05</v>
      </c>
      <c r="S46" s="129">
        <v>17904.54</v>
      </c>
      <c r="T46" s="129">
        <v>44809.49</v>
      </c>
      <c r="U46" s="129">
        <v>36689.019999999997</v>
      </c>
      <c r="V46" s="633">
        <f t="shared" si="5"/>
        <v>-0.18122210272868544</v>
      </c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</row>
    <row r="47" spans="1:39" x14ac:dyDescent="0.2">
      <c r="A47" s="128" t="s">
        <v>177</v>
      </c>
      <c r="B47" s="129">
        <v>6149.32</v>
      </c>
      <c r="C47" s="129">
        <v>15510.43</v>
      </c>
      <c r="D47" s="129">
        <v>23980.46</v>
      </c>
      <c r="E47" s="129">
        <v>27709.79</v>
      </c>
      <c r="F47" s="129">
        <v>30474.5</v>
      </c>
      <c r="G47" s="129">
        <v>29047.86</v>
      </c>
      <c r="H47" s="129">
        <v>51070.43</v>
      </c>
      <c r="I47" s="129">
        <v>61184.68</v>
      </c>
      <c r="J47" s="129">
        <v>69075.320000000007</v>
      </c>
      <c r="K47" s="129">
        <v>20572.23</v>
      </c>
      <c r="L47" s="129">
        <v>0</v>
      </c>
      <c r="M47" s="129">
        <v>20712.36</v>
      </c>
      <c r="N47" s="129">
        <v>35067.360000000001</v>
      </c>
      <c r="O47" s="129">
        <v>71695.149999999994</v>
      </c>
      <c r="P47" s="375">
        <v>41540.71</v>
      </c>
      <c r="Q47" s="375">
        <v>6043.27</v>
      </c>
      <c r="R47" s="375">
        <v>41939</v>
      </c>
      <c r="S47" s="375">
        <v>114493.24</v>
      </c>
      <c r="T47" s="375">
        <v>230639.2</v>
      </c>
      <c r="U47" s="375">
        <v>265387.77</v>
      </c>
      <c r="V47" s="633">
        <f t="shared" si="5"/>
        <v>0.15066202969833409</v>
      </c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</row>
    <row r="48" spans="1:39" x14ac:dyDescent="0.2">
      <c r="A48" s="128" t="s">
        <v>90</v>
      </c>
      <c r="B48" s="129">
        <v>6899.04</v>
      </c>
      <c r="C48" s="129">
        <v>9350.3799999999992</v>
      </c>
      <c r="D48" s="129">
        <v>11244.96</v>
      </c>
      <c r="E48" s="129">
        <v>13595.8</v>
      </c>
      <c r="F48" s="129">
        <v>10107.67</v>
      </c>
      <c r="G48" s="129">
        <v>14194.97</v>
      </c>
      <c r="H48" s="129">
        <v>18803.84</v>
      </c>
      <c r="I48" s="129">
        <v>26931.73</v>
      </c>
      <c r="J48" s="129">
        <v>18217.560000000001</v>
      </c>
      <c r="K48" s="129">
        <v>16620.400000000001</v>
      </c>
      <c r="L48" s="129">
        <v>15956.34</v>
      </c>
      <c r="M48" s="129">
        <v>1405.29</v>
      </c>
      <c r="N48" s="129">
        <v>1470.33</v>
      </c>
      <c r="O48" s="129">
        <v>1127.55</v>
      </c>
      <c r="P48" s="129">
        <v>1094.67</v>
      </c>
      <c r="Q48" s="129">
        <v>1011.64</v>
      </c>
      <c r="R48" s="129">
        <v>0</v>
      </c>
      <c r="S48" s="129">
        <v>0</v>
      </c>
      <c r="T48" s="129">
        <v>0</v>
      </c>
      <c r="U48" s="129">
        <v>0</v>
      </c>
      <c r="V48" s="633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</row>
    <row r="49" spans="1:39" x14ac:dyDescent="0.2">
      <c r="A49" s="128" t="s">
        <v>153</v>
      </c>
      <c r="B49" s="129">
        <v>0</v>
      </c>
      <c r="C49" s="129">
        <v>0</v>
      </c>
      <c r="D49" s="129">
        <v>0</v>
      </c>
      <c r="E49" s="129">
        <v>0</v>
      </c>
      <c r="F49" s="129">
        <v>0</v>
      </c>
      <c r="G49" s="129">
        <v>0</v>
      </c>
      <c r="H49" s="129">
        <v>0</v>
      </c>
      <c r="I49" s="129">
        <v>0</v>
      </c>
      <c r="J49" s="129">
        <v>4467.7299999999996</v>
      </c>
      <c r="K49" s="129">
        <v>7932.66</v>
      </c>
      <c r="L49" s="129">
        <v>24965.95</v>
      </c>
      <c r="M49" s="129">
        <v>60305.61</v>
      </c>
      <c r="N49" s="129">
        <v>58091.519999999997</v>
      </c>
      <c r="O49" s="129">
        <v>49263.41</v>
      </c>
      <c r="P49" s="129">
        <v>108974.99</v>
      </c>
      <c r="Q49" s="129">
        <v>96443.36</v>
      </c>
      <c r="R49" s="129">
        <v>96443.36</v>
      </c>
      <c r="S49" s="129">
        <v>205755.97</v>
      </c>
      <c r="T49" s="129">
        <v>179617.96</v>
      </c>
      <c r="U49" s="129">
        <v>167109.88</v>
      </c>
      <c r="V49" s="633">
        <f>+U49/T49-1</f>
        <v>-6.9637134282117374E-2</v>
      </c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x14ac:dyDescent="0.2">
      <c r="A50" s="128" t="s">
        <v>351</v>
      </c>
      <c r="B50" s="129">
        <v>5082.22</v>
      </c>
      <c r="C50" s="129">
        <v>1210.76</v>
      </c>
      <c r="D50" s="129">
        <v>0</v>
      </c>
      <c r="E50" s="129">
        <v>1106.43</v>
      </c>
      <c r="F50" s="129">
        <v>1279.8699999999999</v>
      </c>
      <c r="G50" s="129">
        <v>270.5</v>
      </c>
      <c r="H50" s="129">
        <v>340.19</v>
      </c>
      <c r="I50" s="129">
        <v>396.08</v>
      </c>
      <c r="J50" s="129">
        <v>0</v>
      </c>
      <c r="K50" s="129">
        <v>0</v>
      </c>
      <c r="L50" s="129">
        <v>0</v>
      </c>
      <c r="M50" s="129">
        <v>0</v>
      </c>
      <c r="N50" s="129">
        <v>0</v>
      </c>
      <c r="O50" s="129">
        <v>0</v>
      </c>
      <c r="P50" s="129">
        <v>0</v>
      </c>
      <c r="Q50" s="129">
        <v>0</v>
      </c>
      <c r="R50" s="129">
        <v>0</v>
      </c>
      <c r="S50" s="129">
        <v>0</v>
      </c>
      <c r="T50" s="129">
        <v>0</v>
      </c>
      <c r="U50" s="129">
        <v>0</v>
      </c>
      <c r="V50" s="633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</row>
    <row r="51" spans="1:39" x14ac:dyDescent="0.2">
      <c r="A51" s="128" t="s">
        <v>207</v>
      </c>
      <c r="B51" s="129">
        <v>21136.84</v>
      </c>
      <c r="C51" s="129">
        <v>25899.42</v>
      </c>
      <c r="D51" s="129">
        <v>30628.43</v>
      </c>
      <c r="E51" s="129">
        <v>40040.92</v>
      </c>
      <c r="F51" s="129">
        <v>46087.14</v>
      </c>
      <c r="G51" s="129">
        <v>50065.55</v>
      </c>
      <c r="H51" s="129">
        <v>43224.09</v>
      </c>
      <c r="I51" s="129">
        <v>40826.949999999997</v>
      </c>
      <c r="J51" s="129">
        <v>17719.32</v>
      </c>
      <c r="K51" s="129">
        <v>24886.71</v>
      </c>
      <c r="L51" s="129">
        <v>3615.69</v>
      </c>
      <c r="M51" s="129">
        <v>63901.4</v>
      </c>
      <c r="N51" s="129">
        <v>143753.76999999999</v>
      </c>
      <c r="O51" s="129">
        <v>270976.84999999998</v>
      </c>
      <c r="P51" s="129">
        <v>463197.64</v>
      </c>
      <c r="Q51" s="129">
        <v>633874.74</v>
      </c>
      <c r="R51" s="129">
        <v>705698.05</v>
      </c>
      <c r="S51" s="129">
        <v>743375.89</v>
      </c>
      <c r="T51" s="129">
        <v>732089.4</v>
      </c>
      <c r="U51" s="129">
        <v>509073.07</v>
      </c>
      <c r="V51" s="633">
        <f>+U51/T51-1</f>
        <v>-0.30462991268552719</v>
      </c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</row>
    <row r="52" spans="1:39" x14ac:dyDescent="0.2">
      <c r="A52" s="333" t="s">
        <v>474</v>
      </c>
      <c r="B52" s="336">
        <f t="shared" ref="B52:Q52" si="6">SUM(B43:B51)</f>
        <v>68685.320000000007</v>
      </c>
      <c r="C52" s="336">
        <f t="shared" si="6"/>
        <v>103332.54</v>
      </c>
      <c r="D52" s="336">
        <f t="shared" si="6"/>
        <v>135395.15</v>
      </c>
      <c r="E52" s="336">
        <f t="shared" si="6"/>
        <v>188074.66999999998</v>
      </c>
      <c r="F52" s="336">
        <f t="shared" si="6"/>
        <v>210069.98000000004</v>
      </c>
      <c r="G52" s="336">
        <f t="shared" si="6"/>
        <v>227670.94</v>
      </c>
      <c r="H52" s="336">
        <f t="shared" si="6"/>
        <v>213893.66999999998</v>
      </c>
      <c r="I52" s="336">
        <f t="shared" si="6"/>
        <v>236635.72999999998</v>
      </c>
      <c r="J52" s="336">
        <f t="shared" si="6"/>
        <v>248164.49000000002</v>
      </c>
      <c r="K52" s="336">
        <f t="shared" si="6"/>
        <v>199794.25</v>
      </c>
      <c r="L52" s="336">
        <f t="shared" si="6"/>
        <v>144586.88</v>
      </c>
      <c r="M52" s="336">
        <f t="shared" si="6"/>
        <v>170129.82</v>
      </c>
      <c r="N52" s="336">
        <f t="shared" si="6"/>
        <v>304375.62</v>
      </c>
      <c r="O52" s="336">
        <f t="shared" si="6"/>
        <v>439934.68999999994</v>
      </c>
      <c r="P52" s="336">
        <f t="shared" si="6"/>
        <v>656083.58000000007</v>
      </c>
      <c r="Q52" s="336">
        <f t="shared" si="6"/>
        <v>874684.39</v>
      </c>
      <c r="R52" s="336">
        <f>SUM(R43:R51)</f>
        <v>1168600.94</v>
      </c>
      <c r="S52" s="336">
        <f>SUM(S43:S51)</f>
        <v>1385437.3</v>
      </c>
      <c r="T52" s="336">
        <f>SUM(T43:T51)</f>
        <v>1610235.29</v>
      </c>
      <c r="U52" s="336">
        <f>SUM(U43:U51)</f>
        <v>1395841.33</v>
      </c>
      <c r="V52" s="725">
        <f>+U52/T52-1</f>
        <v>-0.13314449219405688</v>
      </c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</row>
    <row r="53" spans="1:39" x14ac:dyDescent="0.2">
      <c r="A53" s="138"/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40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</row>
    <row r="54" spans="1:39" x14ac:dyDescent="0.2">
      <c r="A54" s="138"/>
      <c r="B54" s="139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</row>
    <row r="55" spans="1:39" x14ac:dyDescent="0.2">
      <c r="A55" s="138"/>
      <c r="B55" s="139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140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</row>
    <row r="56" spans="1:39" ht="16.5" thickBot="1" x14ac:dyDescent="0.3">
      <c r="A56" s="48" t="s">
        <v>400</v>
      </c>
      <c r="B56" s="49"/>
      <c r="C56" s="49"/>
      <c r="D56" s="49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</row>
    <row r="57" spans="1:39" ht="13.5" thickTop="1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</row>
    <row r="58" spans="1:39" ht="27" customHeight="1" x14ac:dyDescent="0.2">
      <c r="A58" s="125" t="s">
        <v>352</v>
      </c>
      <c r="B58" s="126">
        <v>1999</v>
      </c>
      <c r="C58" s="126">
        <v>2000</v>
      </c>
      <c r="D58" s="126">
        <v>2001</v>
      </c>
      <c r="E58" s="126">
        <v>2002</v>
      </c>
      <c r="F58" s="126">
        <v>2003</v>
      </c>
      <c r="G58" s="126">
        <v>2004</v>
      </c>
      <c r="H58" s="126">
        <v>2005</v>
      </c>
      <c r="I58" s="126">
        <v>2006</v>
      </c>
      <c r="J58" s="126">
        <v>2007</v>
      </c>
      <c r="K58" s="126">
        <v>2008</v>
      </c>
      <c r="L58" s="126">
        <v>2009</v>
      </c>
      <c r="M58" s="126">
        <v>2010</v>
      </c>
      <c r="N58" s="126">
        <v>2011</v>
      </c>
      <c r="O58" s="126">
        <v>2012</v>
      </c>
      <c r="P58" s="126">
        <v>2013</v>
      </c>
      <c r="Q58" s="126">
        <v>2014</v>
      </c>
      <c r="R58" s="126">
        <v>2015</v>
      </c>
      <c r="S58" s="126">
        <v>2016</v>
      </c>
      <c r="T58" s="126">
        <v>2017</v>
      </c>
      <c r="U58" s="127">
        <v>43374</v>
      </c>
      <c r="V58" s="127" t="s">
        <v>667</v>
      </c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</row>
    <row r="59" spans="1:39" x14ac:dyDescent="0.2">
      <c r="A59" s="128" t="s">
        <v>527</v>
      </c>
      <c r="B59" s="129">
        <v>166.66</v>
      </c>
      <c r="C59" s="129">
        <v>1130.8800000000001</v>
      </c>
      <c r="D59" s="129">
        <v>378.72</v>
      </c>
      <c r="E59" s="129">
        <v>1296.0999999999999</v>
      </c>
      <c r="F59" s="129">
        <v>1393.92</v>
      </c>
      <c r="G59" s="129">
        <v>699.67</v>
      </c>
      <c r="H59" s="129">
        <v>837.34</v>
      </c>
      <c r="I59" s="129">
        <v>987.34</v>
      </c>
      <c r="J59" s="129">
        <v>1150.94</v>
      </c>
      <c r="K59" s="129">
        <v>1281.1300000000001</v>
      </c>
      <c r="L59" s="129">
        <v>1486.75</v>
      </c>
      <c r="M59" s="129">
        <v>1694.78</v>
      </c>
      <c r="N59" s="129">
        <v>1921.68</v>
      </c>
      <c r="O59" s="129">
        <v>2180.81</v>
      </c>
      <c r="P59" s="129">
        <v>2470.86</v>
      </c>
      <c r="Q59" s="129">
        <v>2791.02</v>
      </c>
      <c r="R59" s="129">
        <v>3136.89</v>
      </c>
      <c r="S59" s="129">
        <v>3491.45</v>
      </c>
      <c r="T59" s="129">
        <v>3916.47</v>
      </c>
      <c r="U59" s="129">
        <v>4309.6899999999996</v>
      </c>
      <c r="V59" s="633">
        <f>+(U59/T59)-1</f>
        <v>0.10040163718859074</v>
      </c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x14ac:dyDescent="0.2">
      <c r="A60" s="128" t="s">
        <v>428</v>
      </c>
      <c r="B60" s="129">
        <v>429.25</v>
      </c>
      <c r="C60" s="129">
        <v>1079.56</v>
      </c>
      <c r="D60" s="129">
        <v>1729.1</v>
      </c>
      <c r="E60" s="129">
        <v>2354.36</v>
      </c>
      <c r="F60" s="129">
        <v>2593.31</v>
      </c>
      <c r="G60" s="129">
        <v>2800.38</v>
      </c>
      <c r="H60" s="129">
        <v>2890.83</v>
      </c>
      <c r="I60" s="129">
        <v>2978.59</v>
      </c>
      <c r="J60" s="129">
        <v>2978.87</v>
      </c>
      <c r="K60" s="129">
        <v>2978.93</v>
      </c>
      <c r="L60" s="129">
        <v>2978.93</v>
      </c>
      <c r="M60" s="129">
        <v>2765.44</v>
      </c>
      <c r="N60" s="129">
        <v>2157.36</v>
      </c>
      <c r="O60" s="129">
        <v>2157.36</v>
      </c>
      <c r="P60" s="129">
        <v>2157.36</v>
      </c>
      <c r="Q60" s="129">
        <v>2157.36</v>
      </c>
      <c r="R60" s="129">
        <v>2157.36</v>
      </c>
      <c r="S60" s="129">
        <v>2157.36</v>
      </c>
      <c r="T60" s="129">
        <v>1267.19</v>
      </c>
      <c r="U60" s="129">
        <v>1267.19</v>
      </c>
      <c r="V60" s="633">
        <f>+(U60/T60)-1</f>
        <v>0</v>
      </c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x14ac:dyDescent="0.2">
      <c r="A61" s="128" t="s">
        <v>602</v>
      </c>
      <c r="B61" s="129">
        <v>579.20000000000005</v>
      </c>
      <c r="C61" s="129">
        <v>2156.9499999999998</v>
      </c>
      <c r="D61" s="129">
        <v>2164.5700000000002</v>
      </c>
      <c r="E61" s="129">
        <v>3203</v>
      </c>
      <c r="F61" s="129">
        <v>4417.91</v>
      </c>
      <c r="G61" s="129">
        <v>5863.98</v>
      </c>
      <c r="H61" s="129">
        <v>7640.52</v>
      </c>
      <c r="I61" s="129">
        <v>9861.93</v>
      </c>
      <c r="J61" s="129">
        <v>12780.73</v>
      </c>
      <c r="K61" s="129">
        <v>16303.43</v>
      </c>
      <c r="L61" s="129">
        <v>19960.48</v>
      </c>
      <c r="M61" s="129">
        <v>23985.07</v>
      </c>
      <c r="N61" s="129">
        <v>41870.61</v>
      </c>
      <c r="O61" s="129">
        <v>47342.83</v>
      </c>
      <c r="P61" s="129">
        <v>53624.4</v>
      </c>
      <c r="Q61" s="129">
        <v>61381.760000000002</v>
      </c>
      <c r="R61" s="129">
        <v>70383.399999999994</v>
      </c>
      <c r="S61" s="129">
        <v>79586.7</v>
      </c>
      <c r="T61" s="129">
        <v>76669.94</v>
      </c>
      <c r="U61" s="129">
        <v>86291.29</v>
      </c>
      <c r="V61" s="633">
        <f t="shared" ref="V61:V65" si="7">+(U61/T61)-1</f>
        <v>0.12549051166598013</v>
      </c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x14ac:dyDescent="0.2">
      <c r="A62" s="128" t="s">
        <v>176</v>
      </c>
      <c r="B62" s="129">
        <v>91.63</v>
      </c>
      <c r="C62" s="129">
        <v>161.62</v>
      </c>
      <c r="D62" s="129">
        <v>198.8</v>
      </c>
      <c r="E62" s="129">
        <v>213.79</v>
      </c>
      <c r="F62" s="129">
        <v>231.4</v>
      </c>
      <c r="G62" s="129">
        <v>23894.560000000001</v>
      </c>
      <c r="H62" s="129">
        <v>32713.83</v>
      </c>
      <c r="I62" s="129">
        <v>30468.5</v>
      </c>
      <c r="J62" s="129">
        <v>36936.870000000003</v>
      </c>
      <c r="K62" s="129">
        <v>77750.14</v>
      </c>
      <c r="L62" s="129">
        <v>116807.1</v>
      </c>
      <c r="M62" s="129">
        <v>57811.11</v>
      </c>
      <c r="N62" s="129">
        <v>56550.83</v>
      </c>
      <c r="O62" s="129">
        <v>75600.240000000005</v>
      </c>
      <c r="P62" s="129">
        <v>65920.11</v>
      </c>
      <c r="Q62" s="129">
        <v>66210.09</v>
      </c>
      <c r="R62" s="129">
        <v>35278.6</v>
      </c>
      <c r="S62" s="129">
        <v>34381.65</v>
      </c>
      <c r="T62" s="129">
        <v>0</v>
      </c>
      <c r="U62" s="129">
        <v>0</v>
      </c>
      <c r="V62" s="633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x14ac:dyDescent="0.2">
      <c r="A63" s="128" t="s">
        <v>526</v>
      </c>
      <c r="B63" s="129">
        <v>385.83</v>
      </c>
      <c r="C63" s="129">
        <v>939.97</v>
      </c>
      <c r="D63" s="129">
        <v>1684.18</v>
      </c>
      <c r="E63" s="129">
        <v>2390.33</v>
      </c>
      <c r="F63" s="129">
        <v>3536.75</v>
      </c>
      <c r="G63" s="129">
        <v>4607.53</v>
      </c>
      <c r="H63" s="129">
        <v>5556.39</v>
      </c>
      <c r="I63" s="129">
        <v>6069.5</v>
      </c>
      <c r="J63" s="129">
        <v>11968.84</v>
      </c>
      <c r="K63" s="129">
        <v>19150.849999999999</v>
      </c>
      <c r="L63" s="129">
        <v>49129.14</v>
      </c>
      <c r="M63" s="129">
        <v>26166.080000000002</v>
      </c>
      <c r="N63" s="129">
        <v>22477.22</v>
      </c>
      <c r="O63" s="129">
        <v>23706.93</v>
      </c>
      <c r="P63" s="129">
        <v>49034.9</v>
      </c>
      <c r="Q63" s="129">
        <v>44712.27</v>
      </c>
      <c r="R63" s="129">
        <v>74993.62</v>
      </c>
      <c r="S63" s="129">
        <v>113636.09</v>
      </c>
      <c r="T63" s="129">
        <v>35503.620000000003</v>
      </c>
      <c r="U63" s="129">
        <v>39568.480000000003</v>
      </c>
      <c r="V63" s="633">
        <f>+(U63/T63)-1</f>
        <v>0.11449142369144338</v>
      </c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x14ac:dyDescent="0.2">
      <c r="A64" s="128" t="s">
        <v>90</v>
      </c>
      <c r="B64" s="129">
        <v>57.32</v>
      </c>
      <c r="C64" s="129">
        <v>118.55</v>
      </c>
      <c r="D64" s="129">
        <v>199.93</v>
      </c>
      <c r="E64" s="129">
        <v>304.14</v>
      </c>
      <c r="F64" s="129">
        <v>311.52999999999997</v>
      </c>
      <c r="G64" s="129">
        <v>311.52999999999997</v>
      </c>
      <c r="H64" s="129">
        <v>311.52999999999997</v>
      </c>
      <c r="I64" s="129">
        <v>311.52999999999997</v>
      </c>
      <c r="J64" s="129">
        <v>311.52999999999997</v>
      </c>
      <c r="K64" s="129">
        <v>311.52999999999997</v>
      </c>
      <c r="L64" s="129">
        <v>311.52999999999997</v>
      </c>
      <c r="M64" s="129">
        <v>311.52999999999997</v>
      </c>
      <c r="N64" s="129">
        <v>311.52999999999997</v>
      </c>
      <c r="O64" s="129">
        <v>0</v>
      </c>
      <c r="P64" s="375">
        <v>0</v>
      </c>
      <c r="Q64" s="375">
        <v>0</v>
      </c>
      <c r="R64" s="375">
        <v>0</v>
      </c>
      <c r="S64" s="129">
        <v>0</v>
      </c>
      <c r="T64" s="129">
        <v>0</v>
      </c>
      <c r="U64" s="129">
        <v>0</v>
      </c>
      <c r="V64" s="633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1:39" x14ac:dyDescent="0.2">
      <c r="A65" s="128" t="s">
        <v>528</v>
      </c>
      <c r="B65" s="129"/>
      <c r="C65" s="129"/>
      <c r="D65" s="129"/>
      <c r="E65" s="129"/>
      <c r="F65" s="129"/>
      <c r="G65" s="129"/>
      <c r="H65" s="129"/>
      <c r="I65" s="129">
        <v>0</v>
      </c>
      <c r="J65" s="129">
        <v>0.25</v>
      </c>
      <c r="K65" s="129">
        <v>64.150000000000006</v>
      </c>
      <c r="L65" s="129">
        <v>338.69</v>
      </c>
      <c r="M65" s="129">
        <v>800.78</v>
      </c>
      <c r="N65" s="129">
        <v>1594.7</v>
      </c>
      <c r="O65" s="129">
        <v>2581.16</v>
      </c>
      <c r="P65" s="129">
        <v>3856.21</v>
      </c>
      <c r="Q65" s="129">
        <v>5605.26</v>
      </c>
      <c r="R65" s="129">
        <v>7207.65</v>
      </c>
      <c r="S65" s="375">
        <v>7929.86</v>
      </c>
      <c r="T65" s="375">
        <v>7929.52</v>
      </c>
      <c r="U65" s="375">
        <v>7938.98</v>
      </c>
      <c r="V65" s="633">
        <f t="shared" si="7"/>
        <v>1.1930104218160764E-3</v>
      </c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x14ac:dyDescent="0.2">
      <c r="A66" s="128" t="s">
        <v>351</v>
      </c>
      <c r="B66" s="129">
        <v>0</v>
      </c>
      <c r="C66" s="129">
        <v>0</v>
      </c>
      <c r="D66" s="129">
        <v>0</v>
      </c>
      <c r="E66" s="129">
        <v>0</v>
      </c>
      <c r="F66" s="129">
        <v>0</v>
      </c>
      <c r="G66" s="129">
        <v>0</v>
      </c>
      <c r="H66" s="129">
        <v>0</v>
      </c>
      <c r="I66" s="129">
        <v>0</v>
      </c>
      <c r="J66" s="129">
        <v>0</v>
      </c>
      <c r="K66" s="129">
        <v>0</v>
      </c>
      <c r="L66" s="129">
        <v>0</v>
      </c>
      <c r="M66" s="129">
        <v>0</v>
      </c>
      <c r="N66" s="129">
        <v>0</v>
      </c>
      <c r="O66" s="129">
        <v>0</v>
      </c>
      <c r="P66" s="129">
        <v>0</v>
      </c>
      <c r="Q66" s="129">
        <v>0</v>
      </c>
      <c r="R66" s="129">
        <v>0</v>
      </c>
      <c r="S66" s="129">
        <v>0</v>
      </c>
      <c r="T66" s="129">
        <v>0</v>
      </c>
      <c r="U66" s="129">
        <v>0</v>
      </c>
      <c r="V66" s="633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1:39" x14ac:dyDescent="0.2">
      <c r="A67" s="128" t="s">
        <v>207</v>
      </c>
      <c r="B67" s="129">
        <v>0</v>
      </c>
      <c r="C67" s="129">
        <v>0</v>
      </c>
      <c r="D67" s="129">
        <v>0</v>
      </c>
      <c r="E67" s="129">
        <v>0</v>
      </c>
      <c r="F67" s="129">
        <v>0</v>
      </c>
      <c r="G67" s="129">
        <v>0</v>
      </c>
      <c r="H67" s="129">
        <v>0</v>
      </c>
      <c r="I67" s="129">
        <v>0</v>
      </c>
      <c r="J67" s="129">
        <v>0</v>
      </c>
      <c r="K67" s="129">
        <v>0</v>
      </c>
      <c r="L67" s="129">
        <v>0</v>
      </c>
      <c r="M67" s="129">
        <v>0</v>
      </c>
      <c r="N67" s="129">
        <v>0</v>
      </c>
      <c r="O67" s="129">
        <v>0</v>
      </c>
      <c r="P67" s="129">
        <v>0</v>
      </c>
      <c r="Q67" s="129">
        <v>0</v>
      </c>
      <c r="R67" s="129">
        <v>0</v>
      </c>
      <c r="S67" s="129">
        <v>0</v>
      </c>
      <c r="T67" s="129">
        <v>0</v>
      </c>
      <c r="U67" s="129">
        <v>0</v>
      </c>
      <c r="V67" s="633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1:39" x14ac:dyDescent="0.2">
      <c r="A68" s="333" t="s">
        <v>474</v>
      </c>
      <c r="B68" s="334">
        <f t="shared" ref="B68:O68" si="8">SUM(B59:B67)</f>
        <v>1709.89</v>
      </c>
      <c r="C68" s="334">
        <f t="shared" si="8"/>
        <v>5587.53</v>
      </c>
      <c r="D68" s="334">
        <f t="shared" si="8"/>
        <v>6355.3</v>
      </c>
      <c r="E68" s="334">
        <f t="shared" si="8"/>
        <v>9761.7199999999993</v>
      </c>
      <c r="F68" s="334">
        <f t="shared" si="8"/>
        <v>12484.82</v>
      </c>
      <c r="G68" s="334">
        <f t="shared" si="8"/>
        <v>38177.649999999994</v>
      </c>
      <c r="H68" s="334">
        <f t="shared" si="8"/>
        <v>49950.44</v>
      </c>
      <c r="I68" s="334">
        <f t="shared" si="8"/>
        <v>50677.39</v>
      </c>
      <c r="J68" s="334">
        <f t="shared" si="8"/>
        <v>66128.03</v>
      </c>
      <c r="K68" s="334">
        <f t="shared" si="8"/>
        <v>117840.16</v>
      </c>
      <c r="L68" s="334">
        <f t="shared" si="8"/>
        <v>191012.62000000002</v>
      </c>
      <c r="M68" s="334">
        <f t="shared" si="8"/>
        <v>113534.79</v>
      </c>
      <c r="N68" s="334">
        <f t="shared" si="8"/>
        <v>126883.93000000001</v>
      </c>
      <c r="O68" s="334">
        <f t="shared" si="8"/>
        <v>153569.33000000002</v>
      </c>
      <c r="P68" s="334">
        <f t="shared" ref="P68:T68" si="9">SUM(P59:P67)</f>
        <v>177063.84</v>
      </c>
      <c r="Q68" s="334">
        <f t="shared" si="9"/>
        <v>182857.75999999998</v>
      </c>
      <c r="R68" s="334">
        <f t="shared" si="9"/>
        <v>193157.52</v>
      </c>
      <c r="S68" s="334">
        <f t="shared" si="9"/>
        <v>241183.11</v>
      </c>
      <c r="T68" s="334">
        <f t="shared" si="9"/>
        <v>125286.74</v>
      </c>
      <c r="U68" s="334">
        <f>SUM(U59:U67)</f>
        <v>139375.63</v>
      </c>
      <c r="V68" s="728">
        <f>+(U68/T68)-1</f>
        <v>0.11245316144390061</v>
      </c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1:39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1:39" x14ac:dyDescent="0.2">
      <c r="A70" s="775" t="s">
        <v>396</v>
      </c>
      <c r="B70" s="77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1:39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124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124"/>
      <c r="L72" s="124"/>
      <c r="M72" s="124"/>
      <c r="N72" s="124"/>
      <c r="O72" s="124"/>
      <c r="P72" s="124"/>
      <c r="Q72" s="35"/>
      <c r="R72" s="124"/>
      <c r="S72" s="124"/>
      <c r="T72" s="124"/>
      <c r="U72" s="124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1:39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1:39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1:39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1:39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124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:39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:39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:39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:39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:39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:39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:39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:39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:39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:39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:39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:39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:39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:39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:39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:39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:39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:39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:39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:39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:39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:39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:39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:39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</row>
    <row r="108" spans="1:39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</row>
    <row r="109" spans="1:39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</row>
    <row r="110" spans="1:39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</row>
    <row r="111" spans="1:39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</row>
    <row r="112" spans="1:39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</row>
    <row r="113" spans="1:39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</row>
    <row r="114" spans="1:39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</row>
    <row r="115" spans="1:39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</row>
    <row r="116" spans="1:39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</row>
    <row r="117" spans="1:39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</row>
    <row r="118" spans="1:39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</row>
    <row r="119" spans="1:39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</row>
    <row r="120" spans="1:39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</row>
    <row r="121" spans="1:39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</row>
  </sheetData>
  <mergeCells count="3">
    <mergeCell ref="X12:Y12"/>
    <mergeCell ref="Z12:AA12"/>
    <mergeCell ref="A70:B70"/>
  </mergeCells>
  <pageMargins left="0.7" right="0.7" top="0.75" bottom="0.75" header="0.3" footer="0.3"/>
  <pageSetup paperSize="9" orientation="portrait" r:id="rId1"/>
  <ignoredErrors>
    <ignoredError sqref="O24:U24 P52:Q52 P68:R68 B68:O68 B52:O52 B24:N24" formulaRange="1"/>
  </ignoredErrors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00B050"/>
  </sheetPr>
  <dimension ref="A7:AA245"/>
  <sheetViews>
    <sheetView zoomScale="80" zoomScaleNormal="80" workbookViewId="0">
      <pane xSplit="1" ySplit="10" topLeftCell="L232" activePane="bottomRight" state="frozen"/>
      <selection pane="topRight" activeCell="B1" sqref="B1"/>
      <selection pane="bottomLeft" activeCell="A13" sqref="A13"/>
      <selection pane="bottomRight" activeCell="Z273" sqref="Z273"/>
    </sheetView>
  </sheetViews>
  <sheetFormatPr baseColWidth="10" defaultColWidth="11.42578125" defaultRowHeight="12.75" x14ac:dyDescent="0.2"/>
  <cols>
    <col min="1" max="1" width="11.42578125" style="35"/>
    <col min="2" max="2" width="8.140625" style="35" bestFit="1" customWidth="1"/>
    <col min="3" max="3" width="9.28515625" style="35" bestFit="1" customWidth="1"/>
    <col min="4" max="4" width="14.140625" style="35" bestFit="1" customWidth="1"/>
    <col min="5" max="5" width="18.140625" style="35" customWidth="1"/>
    <col min="6" max="6" width="14.140625" style="35" customWidth="1"/>
    <col min="7" max="7" width="16.28515625" style="35" customWidth="1"/>
    <col min="8" max="8" width="18.42578125" style="35" customWidth="1"/>
    <col min="9" max="16" width="15.85546875" style="35" customWidth="1"/>
    <col min="17" max="22" width="19.28515625" style="35" hidden="1" customWidth="1"/>
    <col min="23" max="23" width="34.28515625" style="35" bestFit="1" customWidth="1"/>
    <col min="24" max="26" width="24" style="35" bestFit="1" customWidth="1"/>
    <col min="27" max="16384" width="11.42578125" style="35"/>
  </cols>
  <sheetData>
    <row r="7" spans="1:26" ht="27.75" x14ac:dyDescent="0.4">
      <c r="A7" s="57" t="s">
        <v>457</v>
      </c>
    </row>
    <row r="8" spans="1:26" ht="15.6" customHeight="1" thickBot="1" x14ac:dyDescent="0.45">
      <c r="A8" s="57"/>
    </row>
    <row r="9" spans="1:26" ht="26.25" customHeight="1" thickBot="1" x14ac:dyDescent="0.25">
      <c r="A9" s="786" t="s">
        <v>401</v>
      </c>
      <c r="B9" s="778" t="s">
        <v>104</v>
      </c>
      <c r="C9" s="779"/>
      <c r="D9" s="780"/>
      <c r="E9" s="781" t="s">
        <v>535</v>
      </c>
      <c r="F9" s="782"/>
      <c r="G9" s="783"/>
      <c r="H9" s="788" t="s">
        <v>536</v>
      </c>
      <c r="I9" s="789"/>
      <c r="J9" s="790"/>
      <c r="K9" s="781" t="s">
        <v>537</v>
      </c>
      <c r="L9" s="782"/>
      <c r="M9" s="783"/>
      <c r="N9" s="781" t="s">
        <v>538</v>
      </c>
      <c r="O9" s="782"/>
      <c r="P9" s="783"/>
      <c r="Q9" s="784" t="s">
        <v>539</v>
      </c>
      <c r="R9" s="785"/>
      <c r="S9" s="791"/>
      <c r="T9" s="784" t="s">
        <v>540</v>
      </c>
      <c r="U9" s="785"/>
      <c r="V9" s="785"/>
      <c r="W9" s="515" t="s">
        <v>541</v>
      </c>
      <c r="X9" s="776" t="s">
        <v>461</v>
      </c>
      <c r="Y9" s="776" t="s">
        <v>462</v>
      </c>
      <c r="Z9" s="776" t="s">
        <v>543</v>
      </c>
    </row>
    <row r="10" spans="1:26" ht="13.5" thickBot="1" x14ac:dyDescent="0.25">
      <c r="A10" s="787"/>
      <c r="B10" s="150" t="s">
        <v>85</v>
      </c>
      <c r="C10" s="149" t="s">
        <v>86</v>
      </c>
      <c r="D10" s="151" t="s">
        <v>87</v>
      </c>
      <c r="E10" s="510" t="s">
        <v>85</v>
      </c>
      <c r="F10" s="511" t="s">
        <v>86</v>
      </c>
      <c r="G10" s="512" t="s">
        <v>87</v>
      </c>
      <c r="H10" s="150" t="s">
        <v>85</v>
      </c>
      <c r="I10" s="149" t="s">
        <v>86</v>
      </c>
      <c r="J10" s="151" t="s">
        <v>87</v>
      </c>
      <c r="K10" s="510" t="s">
        <v>85</v>
      </c>
      <c r="L10" s="511" t="s">
        <v>86</v>
      </c>
      <c r="M10" s="512" t="s">
        <v>87</v>
      </c>
      <c r="N10" s="510" t="s">
        <v>85</v>
      </c>
      <c r="O10" s="511" t="s">
        <v>86</v>
      </c>
      <c r="P10" s="512" t="s">
        <v>87</v>
      </c>
      <c r="Q10" s="513" t="s">
        <v>85</v>
      </c>
      <c r="R10" s="148" t="s">
        <v>86</v>
      </c>
      <c r="S10" s="514" t="s">
        <v>87</v>
      </c>
      <c r="T10" s="513" t="s">
        <v>85</v>
      </c>
      <c r="U10" s="148" t="s">
        <v>86</v>
      </c>
      <c r="V10" s="465" t="s">
        <v>87</v>
      </c>
      <c r="W10" s="516" t="s">
        <v>85</v>
      </c>
      <c r="X10" s="777"/>
      <c r="Y10" s="777"/>
      <c r="Z10" s="777"/>
    </row>
    <row r="11" spans="1:26" x14ac:dyDescent="0.2">
      <c r="A11" s="179" t="s">
        <v>105</v>
      </c>
      <c r="B11" s="517">
        <v>77</v>
      </c>
      <c r="C11" s="490">
        <v>255</v>
      </c>
      <c r="D11" s="304">
        <v>1020</v>
      </c>
      <c r="E11" s="517"/>
      <c r="F11" s="489"/>
      <c r="G11" s="518"/>
      <c r="H11" s="517"/>
      <c r="I11" s="489"/>
      <c r="J11" s="518"/>
      <c r="K11" s="517"/>
      <c r="L11" s="489"/>
      <c r="M11" s="518"/>
      <c r="N11" s="517">
        <v>14</v>
      </c>
      <c r="O11" s="489">
        <v>196</v>
      </c>
      <c r="P11" s="518">
        <v>1222</v>
      </c>
      <c r="Q11" s="489"/>
      <c r="R11" s="489"/>
      <c r="S11" s="489"/>
      <c r="T11" s="489"/>
      <c r="U11" s="489"/>
      <c r="V11" s="489"/>
      <c r="W11" s="304"/>
      <c r="X11" s="304">
        <f>SUM(B11:D11)+SUM(E11:G11)+SUM(W11)</f>
        <v>1352</v>
      </c>
      <c r="Y11" s="304">
        <f>SUM(N11:P11)+SUM(K11:M11)</f>
        <v>1432</v>
      </c>
      <c r="Z11" s="304">
        <f>+SUM(H11:J11)</f>
        <v>0</v>
      </c>
    </row>
    <row r="12" spans="1:26" x14ac:dyDescent="0.2">
      <c r="A12" s="171" t="s">
        <v>106</v>
      </c>
      <c r="B12" s="152">
        <v>83</v>
      </c>
      <c r="C12" s="466">
        <v>251</v>
      </c>
      <c r="D12" s="303">
        <v>910</v>
      </c>
      <c r="E12" s="152"/>
      <c r="F12" s="76"/>
      <c r="G12" s="519"/>
      <c r="H12" s="152"/>
      <c r="I12" s="76"/>
      <c r="J12" s="519"/>
      <c r="K12" s="152"/>
      <c r="L12" s="76"/>
      <c r="M12" s="519"/>
      <c r="N12" s="152">
        <v>20</v>
      </c>
      <c r="O12" s="76">
        <v>290</v>
      </c>
      <c r="P12" s="519">
        <v>1611</v>
      </c>
      <c r="Q12" s="76"/>
      <c r="R12" s="76"/>
      <c r="S12" s="76"/>
      <c r="T12" s="76"/>
      <c r="U12" s="76"/>
      <c r="V12" s="76"/>
      <c r="W12" s="303"/>
      <c r="X12" s="303">
        <f t="shared" ref="X12:X75" si="0">SUM(B12:D12)+SUM(E12:G12)+SUM(W12)</f>
        <v>1244</v>
      </c>
      <c r="Y12" s="303">
        <f t="shared" ref="Y12:Y75" si="1">SUM(N12:P12)+SUM(K12:M12)</f>
        <v>1921</v>
      </c>
      <c r="Z12" s="303">
        <f t="shared" ref="Z12:Z75" si="2">+SUM(H12:J12)</f>
        <v>0</v>
      </c>
    </row>
    <row r="13" spans="1:26" x14ac:dyDescent="0.2">
      <c r="A13" s="171" t="s">
        <v>107</v>
      </c>
      <c r="B13" s="152"/>
      <c r="C13" s="466"/>
      <c r="D13" s="303"/>
      <c r="E13" s="152"/>
      <c r="F13" s="76"/>
      <c r="G13" s="519"/>
      <c r="H13" s="152"/>
      <c r="I13" s="76"/>
      <c r="J13" s="519"/>
      <c r="K13" s="152"/>
      <c r="L13" s="76"/>
      <c r="M13" s="519"/>
      <c r="N13" s="152"/>
      <c r="O13" s="76"/>
      <c r="P13" s="519"/>
      <c r="Q13" s="76"/>
      <c r="R13" s="76"/>
      <c r="S13" s="76"/>
      <c r="T13" s="76"/>
      <c r="U13" s="76"/>
      <c r="V13" s="76"/>
      <c r="W13" s="303"/>
      <c r="X13" s="303">
        <f t="shared" si="0"/>
        <v>0</v>
      </c>
      <c r="Y13" s="303">
        <f t="shared" si="1"/>
        <v>0</v>
      </c>
      <c r="Z13" s="303">
        <f t="shared" si="2"/>
        <v>0</v>
      </c>
    </row>
    <row r="14" spans="1:26" x14ac:dyDescent="0.2">
      <c r="A14" s="171" t="s">
        <v>108</v>
      </c>
      <c r="B14" s="152"/>
      <c r="C14" s="466"/>
      <c r="D14" s="303"/>
      <c r="E14" s="152"/>
      <c r="F14" s="76"/>
      <c r="G14" s="519"/>
      <c r="H14" s="152"/>
      <c r="I14" s="76"/>
      <c r="J14" s="519"/>
      <c r="K14" s="152"/>
      <c r="L14" s="76"/>
      <c r="M14" s="519"/>
      <c r="N14" s="152"/>
      <c r="O14" s="76"/>
      <c r="P14" s="519"/>
      <c r="Q14" s="76"/>
      <c r="R14" s="76"/>
      <c r="S14" s="76"/>
      <c r="T14" s="76"/>
      <c r="U14" s="76"/>
      <c r="V14" s="76"/>
      <c r="W14" s="303"/>
      <c r="X14" s="303">
        <f t="shared" si="0"/>
        <v>0</v>
      </c>
      <c r="Y14" s="303">
        <f t="shared" si="1"/>
        <v>0</v>
      </c>
      <c r="Z14" s="303">
        <f t="shared" si="2"/>
        <v>0</v>
      </c>
    </row>
    <row r="15" spans="1:26" x14ac:dyDescent="0.2">
      <c r="A15" s="171" t="s">
        <v>92</v>
      </c>
      <c r="B15" s="152">
        <v>226</v>
      </c>
      <c r="C15" s="466">
        <v>292</v>
      </c>
      <c r="D15" s="303">
        <v>1051</v>
      </c>
      <c r="E15" s="152"/>
      <c r="F15" s="76"/>
      <c r="G15" s="519"/>
      <c r="H15" s="152"/>
      <c r="I15" s="76"/>
      <c r="J15" s="519"/>
      <c r="K15" s="152"/>
      <c r="L15" s="76"/>
      <c r="M15" s="519"/>
      <c r="N15" s="152">
        <v>30</v>
      </c>
      <c r="O15" s="76">
        <v>502</v>
      </c>
      <c r="P15" s="519">
        <v>2494</v>
      </c>
      <c r="Q15" s="76"/>
      <c r="R15" s="76"/>
      <c r="S15" s="76"/>
      <c r="T15" s="76"/>
      <c r="U15" s="76"/>
      <c r="V15" s="76"/>
      <c r="W15" s="303"/>
      <c r="X15" s="303">
        <f t="shared" si="0"/>
        <v>1569</v>
      </c>
      <c r="Y15" s="303">
        <f t="shared" si="1"/>
        <v>3026</v>
      </c>
      <c r="Z15" s="303">
        <f t="shared" si="2"/>
        <v>0</v>
      </c>
    </row>
    <row r="16" spans="1:26" s="738" customFormat="1" x14ac:dyDescent="0.2">
      <c r="A16" s="732" t="s">
        <v>93</v>
      </c>
      <c r="B16" s="733">
        <v>240</v>
      </c>
      <c r="C16" s="734">
        <v>306</v>
      </c>
      <c r="D16" s="735">
        <v>1084</v>
      </c>
      <c r="E16" s="733"/>
      <c r="F16" s="736"/>
      <c r="G16" s="737"/>
      <c r="H16" s="733"/>
      <c r="I16" s="736"/>
      <c r="J16" s="737"/>
      <c r="K16" s="733"/>
      <c r="L16" s="736"/>
      <c r="M16" s="737"/>
      <c r="N16" s="733">
        <v>33</v>
      </c>
      <c r="O16" s="736">
        <v>513</v>
      </c>
      <c r="P16" s="737">
        <v>2531</v>
      </c>
      <c r="Q16" s="736"/>
      <c r="R16" s="736"/>
      <c r="S16" s="736"/>
      <c r="T16" s="736"/>
      <c r="U16" s="736"/>
      <c r="V16" s="736"/>
      <c r="W16" s="735"/>
      <c r="X16" s="735">
        <f t="shared" si="0"/>
        <v>1630</v>
      </c>
      <c r="Y16" s="735">
        <f t="shared" si="1"/>
        <v>3077</v>
      </c>
      <c r="Z16" s="735">
        <f t="shared" si="2"/>
        <v>0</v>
      </c>
    </row>
    <row r="17" spans="1:26" x14ac:dyDescent="0.2">
      <c r="A17" s="171" t="s">
        <v>94</v>
      </c>
      <c r="B17" s="152">
        <v>278</v>
      </c>
      <c r="C17" s="466">
        <v>311</v>
      </c>
      <c r="D17" s="303">
        <v>1138</v>
      </c>
      <c r="E17" s="152"/>
      <c r="F17" s="76"/>
      <c r="G17" s="519"/>
      <c r="H17" s="152"/>
      <c r="I17" s="76"/>
      <c r="J17" s="519"/>
      <c r="K17" s="152"/>
      <c r="L17" s="76"/>
      <c r="M17" s="519"/>
      <c r="N17" s="152">
        <v>35</v>
      </c>
      <c r="O17" s="76">
        <v>548</v>
      </c>
      <c r="P17" s="519">
        <v>2617</v>
      </c>
      <c r="Q17" s="76"/>
      <c r="R17" s="76"/>
      <c r="S17" s="76"/>
      <c r="T17" s="76"/>
      <c r="U17" s="76"/>
      <c r="V17" s="76"/>
      <c r="W17" s="303"/>
      <c r="X17" s="303">
        <f t="shared" si="0"/>
        <v>1727</v>
      </c>
      <c r="Y17" s="303">
        <f t="shared" si="1"/>
        <v>3200</v>
      </c>
      <c r="Z17" s="303">
        <f t="shared" si="2"/>
        <v>0</v>
      </c>
    </row>
    <row r="18" spans="1:26" x14ac:dyDescent="0.2">
      <c r="A18" s="171" t="s">
        <v>95</v>
      </c>
      <c r="B18" s="152">
        <v>294</v>
      </c>
      <c r="C18" s="466">
        <v>320</v>
      </c>
      <c r="D18" s="303">
        <v>1156</v>
      </c>
      <c r="E18" s="152"/>
      <c r="F18" s="76"/>
      <c r="G18" s="519"/>
      <c r="H18" s="152"/>
      <c r="I18" s="76"/>
      <c r="J18" s="519"/>
      <c r="K18" s="152"/>
      <c r="L18" s="76"/>
      <c r="M18" s="519"/>
      <c r="N18" s="152">
        <v>39</v>
      </c>
      <c r="O18" s="76">
        <v>557</v>
      </c>
      <c r="P18" s="519">
        <v>2676</v>
      </c>
      <c r="Q18" s="76"/>
      <c r="R18" s="76"/>
      <c r="S18" s="76"/>
      <c r="T18" s="76"/>
      <c r="U18" s="76"/>
      <c r="V18" s="76"/>
      <c r="W18" s="303"/>
      <c r="X18" s="303">
        <f t="shared" si="0"/>
        <v>1770</v>
      </c>
      <c r="Y18" s="303">
        <f t="shared" si="1"/>
        <v>3272</v>
      </c>
      <c r="Z18" s="303">
        <f t="shared" si="2"/>
        <v>0</v>
      </c>
    </row>
    <row r="19" spans="1:26" x14ac:dyDescent="0.2">
      <c r="A19" s="171" t="s">
        <v>96</v>
      </c>
      <c r="B19" s="152">
        <v>331</v>
      </c>
      <c r="C19" s="466">
        <v>334</v>
      </c>
      <c r="D19" s="303">
        <v>1194</v>
      </c>
      <c r="E19" s="152"/>
      <c r="F19" s="76"/>
      <c r="G19" s="519"/>
      <c r="H19" s="152"/>
      <c r="I19" s="76"/>
      <c r="J19" s="519"/>
      <c r="K19" s="152"/>
      <c r="L19" s="76"/>
      <c r="M19" s="519"/>
      <c r="N19" s="152">
        <v>52</v>
      </c>
      <c r="O19" s="76">
        <v>565</v>
      </c>
      <c r="P19" s="519">
        <v>2701</v>
      </c>
      <c r="Q19" s="76"/>
      <c r="R19" s="76"/>
      <c r="S19" s="76"/>
      <c r="T19" s="76"/>
      <c r="U19" s="76"/>
      <c r="V19" s="76"/>
      <c r="W19" s="303"/>
      <c r="X19" s="303">
        <f t="shared" si="0"/>
        <v>1859</v>
      </c>
      <c r="Y19" s="303">
        <f t="shared" si="1"/>
        <v>3318</v>
      </c>
      <c r="Z19" s="303">
        <f t="shared" si="2"/>
        <v>0</v>
      </c>
    </row>
    <row r="20" spans="1:26" x14ac:dyDescent="0.2">
      <c r="A20" s="171" t="s">
        <v>97</v>
      </c>
      <c r="B20" s="152">
        <v>368</v>
      </c>
      <c r="C20" s="466">
        <v>348</v>
      </c>
      <c r="D20" s="303">
        <v>1252</v>
      </c>
      <c r="E20" s="152"/>
      <c r="F20" s="76"/>
      <c r="G20" s="519"/>
      <c r="H20" s="152"/>
      <c r="I20" s="76"/>
      <c r="J20" s="519"/>
      <c r="K20" s="152"/>
      <c r="L20" s="76"/>
      <c r="M20" s="519"/>
      <c r="N20" s="152">
        <v>56</v>
      </c>
      <c r="O20" s="76">
        <v>593</v>
      </c>
      <c r="P20" s="519">
        <v>2793</v>
      </c>
      <c r="Q20" s="76"/>
      <c r="R20" s="76"/>
      <c r="S20" s="76"/>
      <c r="T20" s="76"/>
      <c r="U20" s="76"/>
      <c r="V20" s="76"/>
      <c r="W20" s="303"/>
      <c r="X20" s="303">
        <f t="shared" si="0"/>
        <v>1968</v>
      </c>
      <c r="Y20" s="303">
        <f t="shared" si="1"/>
        <v>3442</v>
      </c>
      <c r="Z20" s="303">
        <f t="shared" si="2"/>
        <v>0</v>
      </c>
    </row>
    <row r="21" spans="1:26" x14ac:dyDescent="0.2">
      <c r="A21" s="171" t="s">
        <v>98</v>
      </c>
      <c r="B21" s="152">
        <v>396</v>
      </c>
      <c r="C21" s="466">
        <v>363</v>
      </c>
      <c r="D21" s="303">
        <v>1250</v>
      </c>
      <c r="E21" s="152"/>
      <c r="F21" s="76"/>
      <c r="G21" s="519"/>
      <c r="H21" s="152"/>
      <c r="I21" s="76"/>
      <c r="J21" s="519"/>
      <c r="K21" s="152"/>
      <c r="L21" s="76"/>
      <c r="M21" s="519"/>
      <c r="N21" s="152">
        <v>64</v>
      </c>
      <c r="O21" s="76">
        <v>626</v>
      </c>
      <c r="P21" s="519">
        <v>2904</v>
      </c>
      <c r="Q21" s="76"/>
      <c r="R21" s="76"/>
      <c r="S21" s="76"/>
      <c r="T21" s="76"/>
      <c r="U21" s="76"/>
      <c r="V21" s="76"/>
      <c r="W21" s="303"/>
      <c r="X21" s="303">
        <f t="shared" si="0"/>
        <v>2009</v>
      </c>
      <c r="Y21" s="303">
        <f t="shared" si="1"/>
        <v>3594</v>
      </c>
      <c r="Z21" s="303">
        <f t="shared" si="2"/>
        <v>0</v>
      </c>
    </row>
    <row r="22" spans="1:26" x14ac:dyDescent="0.2">
      <c r="A22" s="171" t="s">
        <v>99</v>
      </c>
      <c r="B22" s="152">
        <v>410</v>
      </c>
      <c r="C22" s="466">
        <v>365</v>
      </c>
      <c r="D22" s="303">
        <v>1272</v>
      </c>
      <c r="E22" s="152"/>
      <c r="F22" s="76"/>
      <c r="G22" s="519"/>
      <c r="H22" s="152"/>
      <c r="I22" s="76"/>
      <c r="J22" s="519"/>
      <c r="K22" s="152"/>
      <c r="L22" s="76"/>
      <c r="M22" s="519"/>
      <c r="N22" s="152">
        <v>76</v>
      </c>
      <c r="O22" s="76">
        <v>643</v>
      </c>
      <c r="P22" s="519">
        <v>2969</v>
      </c>
      <c r="Q22" s="76"/>
      <c r="R22" s="76"/>
      <c r="S22" s="76"/>
      <c r="T22" s="76"/>
      <c r="U22" s="76"/>
      <c r="V22" s="76"/>
      <c r="W22" s="303"/>
      <c r="X22" s="303">
        <f t="shared" si="0"/>
        <v>2047</v>
      </c>
      <c r="Y22" s="303">
        <f t="shared" si="1"/>
        <v>3688</v>
      </c>
      <c r="Z22" s="303">
        <f t="shared" si="2"/>
        <v>0</v>
      </c>
    </row>
    <row r="23" spans="1:26" x14ac:dyDescent="0.2">
      <c r="A23" s="171" t="s">
        <v>100</v>
      </c>
      <c r="B23" s="152">
        <v>438</v>
      </c>
      <c r="C23" s="466">
        <v>375</v>
      </c>
      <c r="D23" s="303">
        <v>1319</v>
      </c>
      <c r="E23" s="152"/>
      <c r="F23" s="76"/>
      <c r="G23" s="519"/>
      <c r="H23" s="152"/>
      <c r="I23" s="76"/>
      <c r="J23" s="519"/>
      <c r="K23" s="152"/>
      <c r="L23" s="76"/>
      <c r="M23" s="519"/>
      <c r="N23" s="152">
        <v>86</v>
      </c>
      <c r="O23" s="76">
        <v>650</v>
      </c>
      <c r="P23" s="519">
        <v>3074</v>
      </c>
      <c r="Q23" s="76"/>
      <c r="R23" s="76"/>
      <c r="S23" s="76"/>
      <c r="T23" s="76"/>
      <c r="U23" s="76"/>
      <c r="V23" s="76"/>
      <c r="W23" s="303"/>
      <c r="X23" s="303">
        <f t="shared" si="0"/>
        <v>2132</v>
      </c>
      <c r="Y23" s="303">
        <f t="shared" si="1"/>
        <v>3810</v>
      </c>
      <c r="Z23" s="303">
        <f t="shared" si="2"/>
        <v>0</v>
      </c>
    </row>
    <row r="24" spans="1:26" x14ac:dyDescent="0.2">
      <c r="A24" s="171" t="s">
        <v>101</v>
      </c>
      <c r="B24" s="152">
        <v>481</v>
      </c>
      <c r="C24" s="466">
        <v>398</v>
      </c>
      <c r="D24" s="303">
        <v>1355</v>
      </c>
      <c r="E24" s="152"/>
      <c r="F24" s="76"/>
      <c r="G24" s="519"/>
      <c r="H24" s="152"/>
      <c r="I24" s="76"/>
      <c r="J24" s="519"/>
      <c r="K24" s="152"/>
      <c r="L24" s="76"/>
      <c r="M24" s="519"/>
      <c r="N24" s="152">
        <v>91</v>
      </c>
      <c r="O24" s="76">
        <v>659</v>
      </c>
      <c r="P24" s="519">
        <v>3125</v>
      </c>
      <c r="Q24" s="76"/>
      <c r="R24" s="76"/>
      <c r="S24" s="76"/>
      <c r="T24" s="76"/>
      <c r="U24" s="76"/>
      <c r="V24" s="76"/>
      <c r="W24" s="303"/>
      <c r="X24" s="303">
        <f t="shared" si="0"/>
        <v>2234</v>
      </c>
      <c r="Y24" s="303">
        <f t="shared" si="1"/>
        <v>3875</v>
      </c>
      <c r="Z24" s="303">
        <f t="shared" si="2"/>
        <v>0</v>
      </c>
    </row>
    <row r="25" spans="1:26" x14ac:dyDescent="0.2">
      <c r="A25" s="171" t="s">
        <v>102</v>
      </c>
      <c r="B25" s="152">
        <v>497</v>
      </c>
      <c r="C25" s="466">
        <v>410</v>
      </c>
      <c r="D25" s="303">
        <v>1375</v>
      </c>
      <c r="E25" s="152"/>
      <c r="F25" s="76"/>
      <c r="G25" s="519"/>
      <c r="H25" s="152"/>
      <c r="I25" s="76"/>
      <c r="J25" s="519"/>
      <c r="K25" s="152"/>
      <c r="L25" s="76"/>
      <c r="M25" s="519"/>
      <c r="N25" s="152">
        <v>98</v>
      </c>
      <c r="O25" s="76">
        <v>677</v>
      </c>
      <c r="P25" s="519">
        <v>3157</v>
      </c>
      <c r="Q25" s="76"/>
      <c r="R25" s="76"/>
      <c r="S25" s="76"/>
      <c r="T25" s="76"/>
      <c r="U25" s="76"/>
      <c r="V25" s="76"/>
      <c r="W25" s="303"/>
      <c r="X25" s="303">
        <f t="shared" si="0"/>
        <v>2282</v>
      </c>
      <c r="Y25" s="303">
        <f t="shared" si="1"/>
        <v>3932</v>
      </c>
      <c r="Z25" s="303">
        <f t="shared" si="2"/>
        <v>0</v>
      </c>
    </row>
    <row r="26" spans="1:26" x14ac:dyDescent="0.2">
      <c r="A26" s="171" t="s">
        <v>103</v>
      </c>
      <c r="B26" s="152">
        <v>513</v>
      </c>
      <c r="C26" s="466">
        <v>424</v>
      </c>
      <c r="D26" s="303">
        <v>1385</v>
      </c>
      <c r="E26" s="152"/>
      <c r="F26" s="76"/>
      <c r="G26" s="519"/>
      <c r="H26" s="152"/>
      <c r="I26" s="76"/>
      <c r="J26" s="519"/>
      <c r="K26" s="152"/>
      <c r="L26" s="76"/>
      <c r="M26" s="519"/>
      <c r="N26" s="152">
        <v>106</v>
      </c>
      <c r="O26" s="76">
        <v>701</v>
      </c>
      <c r="P26" s="519">
        <v>3241</v>
      </c>
      <c r="Q26" s="76"/>
      <c r="R26" s="76"/>
      <c r="S26" s="76"/>
      <c r="T26" s="76"/>
      <c r="U26" s="76"/>
      <c r="V26" s="76"/>
      <c r="W26" s="303"/>
      <c r="X26" s="303">
        <f t="shared" si="0"/>
        <v>2322</v>
      </c>
      <c r="Y26" s="303">
        <f t="shared" si="1"/>
        <v>4048</v>
      </c>
      <c r="Z26" s="303">
        <f t="shared" si="2"/>
        <v>0</v>
      </c>
    </row>
    <row r="27" spans="1:26" x14ac:dyDescent="0.2">
      <c r="A27" s="171" t="s">
        <v>0</v>
      </c>
      <c r="B27" s="152">
        <v>556</v>
      </c>
      <c r="C27" s="466">
        <v>440</v>
      </c>
      <c r="D27" s="303">
        <v>1414</v>
      </c>
      <c r="E27" s="152"/>
      <c r="F27" s="76"/>
      <c r="G27" s="519"/>
      <c r="H27" s="152"/>
      <c r="I27" s="76"/>
      <c r="J27" s="519"/>
      <c r="K27" s="152"/>
      <c r="L27" s="76"/>
      <c r="M27" s="519"/>
      <c r="N27" s="152">
        <v>107</v>
      </c>
      <c r="O27" s="76">
        <v>717</v>
      </c>
      <c r="P27" s="519">
        <v>3302</v>
      </c>
      <c r="Q27" s="76"/>
      <c r="R27" s="76"/>
      <c r="S27" s="76"/>
      <c r="T27" s="76"/>
      <c r="U27" s="76"/>
      <c r="V27" s="76"/>
      <c r="W27" s="303"/>
      <c r="X27" s="303">
        <f t="shared" si="0"/>
        <v>2410</v>
      </c>
      <c r="Y27" s="303">
        <f t="shared" si="1"/>
        <v>4126</v>
      </c>
      <c r="Z27" s="303">
        <f t="shared" si="2"/>
        <v>0</v>
      </c>
    </row>
    <row r="28" spans="1:26" x14ac:dyDescent="0.2">
      <c r="A28" s="171" t="s">
        <v>1</v>
      </c>
      <c r="B28" s="152"/>
      <c r="C28" s="466"/>
      <c r="D28" s="303"/>
      <c r="E28" s="152"/>
      <c r="F28" s="76"/>
      <c r="G28" s="519"/>
      <c r="H28" s="152"/>
      <c r="I28" s="76"/>
      <c r="J28" s="519"/>
      <c r="K28" s="152"/>
      <c r="L28" s="76"/>
      <c r="M28" s="519"/>
      <c r="N28" s="152"/>
      <c r="O28" s="76"/>
      <c r="P28" s="519"/>
      <c r="Q28" s="76"/>
      <c r="R28" s="76"/>
      <c r="S28" s="76"/>
      <c r="T28" s="76"/>
      <c r="U28" s="76"/>
      <c r="V28" s="76"/>
      <c r="W28" s="303"/>
      <c r="X28" s="303">
        <f t="shared" si="0"/>
        <v>0</v>
      </c>
      <c r="Y28" s="303">
        <f t="shared" si="1"/>
        <v>0</v>
      </c>
      <c r="Z28" s="303">
        <f t="shared" si="2"/>
        <v>0</v>
      </c>
    </row>
    <row r="29" spans="1:26" x14ac:dyDescent="0.2">
      <c r="A29" s="171" t="s">
        <v>2</v>
      </c>
      <c r="B29" s="152">
        <v>610</v>
      </c>
      <c r="C29" s="466">
        <v>467</v>
      </c>
      <c r="D29" s="303">
        <v>1509</v>
      </c>
      <c r="E29" s="152"/>
      <c r="F29" s="76"/>
      <c r="G29" s="519"/>
      <c r="H29" s="152"/>
      <c r="I29" s="76"/>
      <c r="J29" s="519"/>
      <c r="K29" s="152"/>
      <c r="L29" s="76"/>
      <c r="M29" s="519"/>
      <c r="N29" s="152">
        <v>111</v>
      </c>
      <c r="O29" s="76">
        <v>739</v>
      </c>
      <c r="P29" s="519">
        <v>3403</v>
      </c>
      <c r="Q29" s="76"/>
      <c r="R29" s="76"/>
      <c r="S29" s="76"/>
      <c r="T29" s="76"/>
      <c r="U29" s="76"/>
      <c r="V29" s="76"/>
      <c r="W29" s="303"/>
      <c r="X29" s="303">
        <f t="shared" si="0"/>
        <v>2586</v>
      </c>
      <c r="Y29" s="303">
        <f t="shared" si="1"/>
        <v>4253</v>
      </c>
      <c r="Z29" s="303">
        <f t="shared" si="2"/>
        <v>0</v>
      </c>
    </row>
    <row r="30" spans="1:26" x14ac:dyDescent="0.2">
      <c r="A30" s="171" t="s">
        <v>3</v>
      </c>
      <c r="B30" s="152">
        <v>639</v>
      </c>
      <c r="C30" s="466">
        <v>478</v>
      </c>
      <c r="D30" s="303">
        <v>1545</v>
      </c>
      <c r="E30" s="152"/>
      <c r="F30" s="76"/>
      <c r="G30" s="519"/>
      <c r="H30" s="152"/>
      <c r="I30" s="76"/>
      <c r="J30" s="519"/>
      <c r="K30" s="152"/>
      <c r="L30" s="76"/>
      <c r="M30" s="519"/>
      <c r="N30" s="152">
        <v>109</v>
      </c>
      <c r="O30" s="76">
        <v>746</v>
      </c>
      <c r="P30" s="519">
        <v>3428</v>
      </c>
      <c r="Q30" s="76"/>
      <c r="R30" s="76"/>
      <c r="S30" s="76"/>
      <c r="T30" s="76"/>
      <c r="U30" s="76"/>
      <c r="V30" s="76"/>
      <c r="W30" s="303"/>
      <c r="X30" s="303">
        <f t="shared" si="0"/>
        <v>2662</v>
      </c>
      <c r="Y30" s="303">
        <f t="shared" si="1"/>
        <v>4283</v>
      </c>
      <c r="Z30" s="303">
        <f t="shared" si="2"/>
        <v>0</v>
      </c>
    </row>
    <row r="31" spans="1:26" x14ac:dyDescent="0.2">
      <c r="A31" s="171" t="s">
        <v>4</v>
      </c>
      <c r="B31" s="152">
        <v>675</v>
      </c>
      <c r="C31" s="466">
        <v>489</v>
      </c>
      <c r="D31" s="303">
        <v>1624</v>
      </c>
      <c r="E31" s="152"/>
      <c r="F31" s="76"/>
      <c r="G31" s="519"/>
      <c r="H31" s="152"/>
      <c r="I31" s="76"/>
      <c r="J31" s="519"/>
      <c r="K31" s="152"/>
      <c r="L31" s="76"/>
      <c r="M31" s="519"/>
      <c r="N31" s="152">
        <v>114</v>
      </c>
      <c r="O31" s="76">
        <v>780</v>
      </c>
      <c r="P31" s="519">
        <v>3509</v>
      </c>
      <c r="Q31" s="76"/>
      <c r="R31" s="76"/>
      <c r="S31" s="76"/>
      <c r="T31" s="76"/>
      <c r="U31" s="76"/>
      <c r="V31" s="76"/>
      <c r="W31" s="303"/>
      <c r="X31" s="303">
        <f t="shared" si="0"/>
        <v>2788</v>
      </c>
      <c r="Y31" s="303">
        <f t="shared" si="1"/>
        <v>4403</v>
      </c>
      <c r="Z31" s="303">
        <f t="shared" si="2"/>
        <v>0</v>
      </c>
    </row>
    <row r="32" spans="1:26" x14ac:dyDescent="0.2">
      <c r="A32" s="171" t="s">
        <v>5</v>
      </c>
      <c r="B32" s="152">
        <v>717</v>
      </c>
      <c r="C32" s="466">
        <v>504</v>
      </c>
      <c r="D32" s="303">
        <v>1682</v>
      </c>
      <c r="E32" s="152"/>
      <c r="F32" s="76"/>
      <c r="G32" s="519"/>
      <c r="H32" s="152"/>
      <c r="I32" s="76"/>
      <c r="J32" s="519"/>
      <c r="K32" s="152"/>
      <c r="L32" s="76"/>
      <c r="M32" s="519"/>
      <c r="N32" s="152">
        <v>126</v>
      </c>
      <c r="O32" s="76">
        <v>806</v>
      </c>
      <c r="P32" s="519">
        <v>3567</v>
      </c>
      <c r="Q32" s="76"/>
      <c r="R32" s="76"/>
      <c r="S32" s="76"/>
      <c r="T32" s="76"/>
      <c r="U32" s="76"/>
      <c r="V32" s="76"/>
      <c r="W32" s="303"/>
      <c r="X32" s="303">
        <f t="shared" si="0"/>
        <v>2903</v>
      </c>
      <c r="Y32" s="303">
        <f t="shared" si="1"/>
        <v>4499</v>
      </c>
      <c r="Z32" s="303">
        <f t="shared" si="2"/>
        <v>0</v>
      </c>
    </row>
    <row r="33" spans="1:26" x14ac:dyDescent="0.2">
      <c r="A33" s="171" t="s">
        <v>6</v>
      </c>
      <c r="B33" s="152">
        <v>768</v>
      </c>
      <c r="C33" s="466">
        <v>523</v>
      </c>
      <c r="D33" s="303">
        <v>1749</v>
      </c>
      <c r="E33" s="152"/>
      <c r="F33" s="76"/>
      <c r="G33" s="519"/>
      <c r="H33" s="152"/>
      <c r="I33" s="76"/>
      <c r="J33" s="519"/>
      <c r="K33" s="152"/>
      <c r="L33" s="76"/>
      <c r="M33" s="519"/>
      <c r="N33" s="152">
        <v>128</v>
      </c>
      <c r="O33" s="76">
        <v>818</v>
      </c>
      <c r="P33" s="519">
        <v>3651</v>
      </c>
      <c r="Q33" s="76"/>
      <c r="R33" s="76"/>
      <c r="S33" s="76"/>
      <c r="T33" s="76"/>
      <c r="U33" s="76"/>
      <c r="V33" s="76"/>
      <c r="W33" s="303"/>
      <c r="X33" s="303">
        <f t="shared" si="0"/>
        <v>3040</v>
      </c>
      <c r="Y33" s="303">
        <f t="shared" si="1"/>
        <v>4597</v>
      </c>
      <c r="Z33" s="303">
        <f t="shared" si="2"/>
        <v>0</v>
      </c>
    </row>
    <row r="34" spans="1:26" x14ac:dyDescent="0.2">
      <c r="A34" s="171" t="s">
        <v>7</v>
      </c>
      <c r="B34" s="152">
        <v>795</v>
      </c>
      <c r="C34" s="466">
        <v>535</v>
      </c>
      <c r="D34" s="303">
        <v>1807</v>
      </c>
      <c r="E34" s="152"/>
      <c r="F34" s="76"/>
      <c r="G34" s="519"/>
      <c r="H34" s="152"/>
      <c r="I34" s="76"/>
      <c r="J34" s="519"/>
      <c r="K34" s="152"/>
      <c r="L34" s="76"/>
      <c r="M34" s="519"/>
      <c r="N34" s="152">
        <v>132</v>
      </c>
      <c r="O34" s="76">
        <v>834</v>
      </c>
      <c r="P34" s="519">
        <v>3694</v>
      </c>
      <c r="Q34" s="76"/>
      <c r="R34" s="76"/>
      <c r="S34" s="76"/>
      <c r="T34" s="76"/>
      <c r="U34" s="76"/>
      <c r="V34" s="76"/>
      <c r="W34" s="303"/>
      <c r="X34" s="303">
        <f t="shared" si="0"/>
        <v>3137</v>
      </c>
      <c r="Y34" s="303">
        <f t="shared" si="1"/>
        <v>4660</v>
      </c>
      <c r="Z34" s="303">
        <f t="shared" si="2"/>
        <v>0</v>
      </c>
    </row>
    <row r="35" spans="1:26" x14ac:dyDescent="0.2">
      <c r="A35" s="171" t="s">
        <v>8</v>
      </c>
      <c r="B35" s="152">
        <v>828</v>
      </c>
      <c r="C35" s="466">
        <v>559</v>
      </c>
      <c r="D35" s="303">
        <v>1869</v>
      </c>
      <c r="E35" s="152"/>
      <c r="F35" s="76"/>
      <c r="G35" s="519"/>
      <c r="H35" s="152"/>
      <c r="I35" s="76"/>
      <c r="J35" s="519"/>
      <c r="K35" s="152"/>
      <c r="L35" s="76"/>
      <c r="M35" s="519"/>
      <c r="N35" s="152">
        <v>136</v>
      </c>
      <c r="O35" s="76">
        <v>859</v>
      </c>
      <c r="P35" s="519">
        <v>3752</v>
      </c>
      <c r="Q35" s="76"/>
      <c r="R35" s="76"/>
      <c r="S35" s="76"/>
      <c r="T35" s="76"/>
      <c r="U35" s="76"/>
      <c r="V35" s="76"/>
      <c r="W35" s="303"/>
      <c r="X35" s="303">
        <f t="shared" si="0"/>
        <v>3256</v>
      </c>
      <c r="Y35" s="303">
        <f t="shared" si="1"/>
        <v>4747</v>
      </c>
      <c r="Z35" s="303">
        <f t="shared" si="2"/>
        <v>0</v>
      </c>
    </row>
    <row r="36" spans="1:26" x14ac:dyDescent="0.2">
      <c r="A36" s="171" t="s">
        <v>9</v>
      </c>
      <c r="B36" s="152">
        <v>856</v>
      </c>
      <c r="C36" s="466">
        <v>558</v>
      </c>
      <c r="D36" s="303">
        <v>1891</v>
      </c>
      <c r="E36" s="152"/>
      <c r="F36" s="76"/>
      <c r="G36" s="519"/>
      <c r="H36" s="152"/>
      <c r="I36" s="76"/>
      <c r="J36" s="519"/>
      <c r="K36" s="152"/>
      <c r="L36" s="76"/>
      <c r="M36" s="519"/>
      <c r="N36" s="152">
        <v>136</v>
      </c>
      <c r="O36" s="76">
        <v>866</v>
      </c>
      <c r="P36" s="519">
        <v>3794</v>
      </c>
      <c r="Q36" s="76"/>
      <c r="R36" s="76"/>
      <c r="S36" s="76"/>
      <c r="T36" s="76"/>
      <c r="U36" s="76"/>
      <c r="V36" s="76"/>
      <c r="W36" s="303"/>
      <c r="X36" s="303">
        <f t="shared" si="0"/>
        <v>3305</v>
      </c>
      <c r="Y36" s="303">
        <f t="shared" si="1"/>
        <v>4796</v>
      </c>
      <c r="Z36" s="303">
        <f t="shared" si="2"/>
        <v>0</v>
      </c>
    </row>
    <row r="37" spans="1:26" x14ac:dyDescent="0.2">
      <c r="A37" s="171" t="s">
        <v>10</v>
      </c>
      <c r="B37" s="152">
        <v>888</v>
      </c>
      <c r="C37" s="466">
        <v>588</v>
      </c>
      <c r="D37" s="303">
        <v>1952</v>
      </c>
      <c r="E37" s="152"/>
      <c r="F37" s="76"/>
      <c r="G37" s="519"/>
      <c r="H37" s="152"/>
      <c r="I37" s="76"/>
      <c r="J37" s="519"/>
      <c r="K37" s="152"/>
      <c r="L37" s="76"/>
      <c r="M37" s="519"/>
      <c r="N37" s="152">
        <v>139</v>
      </c>
      <c r="O37" s="76">
        <v>906</v>
      </c>
      <c r="P37" s="519">
        <v>3931</v>
      </c>
      <c r="Q37" s="76"/>
      <c r="R37" s="76"/>
      <c r="S37" s="76"/>
      <c r="T37" s="76"/>
      <c r="U37" s="76"/>
      <c r="V37" s="76"/>
      <c r="W37" s="303"/>
      <c r="X37" s="303">
        <f t="shared" si="0"/>
        <v>3428</v>
      </c>
      <c r="Y37" s="303">
        <f t="shared" si="1"/>
        <v>4976</v>
      </c>
      <c r="Z37" s="303">
        <f t="shared" si="2"/>
        <v>0</v>
      </c>
    </row>
    <row r="38" spans="1:26" x14ac:dyDescent="0.2">
      <c r="A38" s="171" t="s">
        <v>11</v>
      </c>
      <c r="B38" s="152">
        <v>918</v>
      </c>
      <c r="C38" s="466">
        <v>600</v>
      </c>
      <c r="D38" s="303">
        <v>2011</v>
      </c>
      <c r="E38" s="152"/>
      <c r="F38" s="76"/>
      <c r="G38" s="519"/>
      <c r="H38" s="152"/>
      <c r="I38" s="76"/>
      <c r="J38" s="519"/>
      <c r="K38" s="152"/>
      <c r="L38" s="76"/>
      <c r="M38" s="519"/>
      <c r="N38" s="152">
        <v>142</v>
      </c>
      <c r="O38" s="76">
        <v>936</v>
      </c>
      <c r="P38" s="519">
        <v>3989</v>
      </c>
      <c r="Q38" s="76"/>
      <c r="R38" s="76"/>
      <c r="S38" s="76"/>
      <c r="T38" s="76"/>
      <c r="U38" s="76"/>
      <c r="V38" s="76"/>
      <c r="W38" s="303"/>
      <c r="X38" s="303">
        <f t="shared" si="0"/>
        <v>3529</v>
      </c>
      <c r="Y38" s="303">
        <f t="shared" si="1"/>
        <v>5067</v>
      </c>
      <c r="Z38" s="303">
        <f t="shared" si="2"/>
        <v>0</v>
      </c>
    </row>
    <row r="39" spans="1:26" x14ac:dyDescent="0.2">
      <c r="A39" s="171" t="s">
        <v>12</v>
      </c>
      <c r="B39" s="152">
        <v>964</v>
      </c>
      <c r="C39" s="466">
        <v>616</v>
      </c>
      <c r="D39" s="303">
        <v>2075</v>
      </c>
      <c r="E39" s="152"/>
      <c r="F39" s="76"/>
      <c r="G39" s="519"/>
      <c r="H39" s="152"/>
      <c r="I39" s="76"/>
      <c r="J39" s="519"/>
      <c r="K39" s="152"/>
      <c r="L39" s="76"/>
      <c r="M39" s="519"/>
      <c r="N39" s="152">
        <v>144</v>
      </c>
      <c r="O39" s="76">
        <v>968</v>
      </c>
      <c r="P39" s="519">
        <v>4104</v>
      </c>
      <c r="Q39" s="76"/>
      <c r="R39" s="76"/>
      <c r="S39" s="76"/>
      <c r="T39" s="76"/>
      <c r="U39" s="76"/>
      <c r="V39" s="76"/>
      <c r="W39" s="303"/>
      <c r="X39" s="303">
        <f t="shared" si="0"/>
        <v>3655</v>
      </c>
      <c r="Y39" s="303">
        <f t="shared" si="1"/>
        <v>5216</v>
      </c>
      <c r="Z39" s="303">
        <f t="shared" si="2"/>
        <v>0</v>
      </c>
    </row>
    <row r="40" spans="1:26" x14ac:dyDescent="0.2">
      <c r="A40" s="171" t="s">
        <v>13</v>
      </c>
      <c r="B40" s="152">
        <v>978</v>
      </c>
      <c r="C40" s="466">
        <v>637</v>
      </c>
      <c r="D40" s="303">
        <v>2141</v>
      </c>
      <c r="E40" s="152"/>
      <c r="F40" s="76"/>
      <c r="G40" s="519"/>
      <c r="H40" s="152"/>
      <c r="I40" s="76"/>
      <c r="J40" s="519"/>
      <c r="K40" s="152"/>
      <c r="L40" s="76"/>
      <c r="M40" s="519"/>
      <c r="N40" s="152">
        <v>154</v>
      </c>
      <c r="O40" s="76">
        <v>981</v>
      </c>
      <c r="P40" s="519">
        <v>4155</v>
      </c>
      <c r="Q40" s="76"/>
      <c r="R40" s="76"/>
      <c r="S40" s="76"/>
      <c r="T40" s="76"/>
      <c r="U40" s="76"/>
      <c r="V40" s="76"/>
      <c r="W40" s="303"/>
      <c r="X40" s="303">
        <f t="shared" si="0"/>
        <v>3756</v>
      </c>
      <c r="Y40" s="303">
        <f t="shared" si="1"/>
        <v>5290</v>
      </c>
      <c r="Z40" s="303">
        <f t="shared" si="2"/>
        <v>0</v>
      </c>
    </row>
    <row r="41" spans="1:26" x14ac:dyDescent="0.2">
      <c r="A41" s="171" t="s">
        <v>14</v>
      </c>
      <c r="B41" s="152">
        <v>1024</v>
      </c>
      <c r="C41" s="466">
        <v>660</v>
      </c>
      <c r="D41" s="303">
        <v>2196</v>
      </c>
      <c r="E41" s="152"/>
      <c r="F41" s="76"/>
      <c r="G41" s="519"/>
      <c r="H41" s="152"/>
      <c r="I41" s="76"/>
      <c r="J41" s="519"/>
      <c r="K41" s="152"/>
      <c r="L41" s="76"/>
      <c r="M41" s="519"/>
      <c r="N41" s="152">
        <v>162</v>
      </c>
      <c r="O41" s="76">
        <v>1014</v>
      </c>
      <c r="P41" s="519">
        <v>4222</v>
      </c>
      <c r="Q41" s="76"/>
      <c r="R41" s="76"/>
      <c r="S41" s="76"/>
      <c r="T41" s="76"/>
      <c r="U41" s="76"/>
      <c r="V41" s="76"/>
      <c r="W41" s="303"/>
      <c r="X41" s="303">
        <f t="shared" si="0"/>
        <v>3880</v>
      </c>
      <c r="Y41" s="303">
        <f t="shared" si="1"/>
        <v>5398</v>
      </c>
      <c r="Z41" s="303">
        <f t="shared" si="2"/>
        <v>0</v>
      </c>
    </row>
    <row r="42" spans="1:26" x14ac:dyDescent="0.2">
      <c r="A42" s="171" t="s">
        <v>15</v>
      </c>
      <c r="B42" s="152">
        <v>1079</v>
      </c>
      <c r="C42" s="466">
        <v>671</v>
      </c>
      <c r="D42" s="303">
        <v>2255</v>
      </c>
      <c r="E42" s="152"/>
      <c r="F42" s="76"/>
      <c r="G42" s="519"/>
      <c r="H42" s="152"/>
      <c r="I42" s="76"/>
      <c r="J42" s="519"/>
      <c r="K42" s="152"/>
      <c r="L42" s="76"/>
      <c r="M42" s="519"/>
      <c r="N42" s="152">
        <v>168</v>
      </c>
      <c r="O42" s="76">
        <v>1035</v>
      </c>
      <c r="P42" s="519">
        <v>4286</v>
      </c>
      <c r="Q42" s="76"/>
      <c r="R42" s="76"/>
      <c r="S42" s="76"/>
      <c r="T42" s="76"/>
      <c r="U42" s="76"/>
      <c r="V42" s="76"/>
      <c r="W42" s="303"/>
      <c r="X42" s="303">
        <f t="shared" si="0"/>
        <v>4005</v>
      </c>
      <c r="Y42" s="303">
        <f t="shared" si="1"/>
        <v>5489</v>
      </c>
      <c r="Z42" s="303">
        <f t="shared" si="2"/>
        <v>0</v>
      </c>
    </row>
    <row r="43" spans="1:26" x14ac:dyDescent="0.2">
      <c r="A43" s="171" t="s">
        <v>16</v>
      </c>
      <c r="B43" s="152">
        <v>1103</v>
      </c>
      <c r="C43" s="466">
        <v>690</v>
      </c>
      <c r="D43" s="303">
        <v>2296</v>
      </c>
      <c r="E43" s="152"/>
      <c r="F43" s="76"/>
      <c r="G43" s="519"/>
      <c r="H43" s="152"/>
      <c r="I43" s="76"/>
      <c r="J43" s="519"/>
      <c r="K43" s="152"/>
      <c r="L43" s="76"/>
      <c r="M43" s="519"/>
      <c r="N43" s="152">
        <v>174</v>
      </c>
      <c r="O43" s="76">
        <v>1066</v>
      </c>
      <c r="P43" s="519">
        <v>4316</v>
      </c>
      <c r="Q43" s="76"/>
      <c r="R43" s="76"/>
      <c r="S43" s="76"/>
      <c r="T43" s="76"/>
      <c r="U43" s="76"/>
      <c r="V43" s="76"/>
      <c r="W43" s="303"/>
      <c r="X43" s="303">
        <f t="shared" si="0"/>
        <v>4089</v>
      </c>
      <c r="Y43" s="303">
        <f t="shared" si="1"/>
        <v>5556</v>
      </c>
      <c r="Z43" s="303">
        <f t="shared" si="2"/>
        <v>0</v>
      </c>
    </row>
    <row r="44" spans="1:26" x14ac:dyDescent="0.2">
      <c r="A44" s="171" t="s">
        <v>17</v>
      </c>
      <c r="B44" s="152">
        <v>1147</v>
      </c>
      <c r="C44" s="466">
        <v>696</v>
      </c>
      <c r="D44" s="303">
        <v>2364</v>
      </c>
      <c r="E44" s="152"/>
      <c r="F44" s="76"/>
      <c r="G44" s="519"/>
      <c r="H44" s="152"/>
      <c r="I44" s="76"/>
      <c r="J44" s="519"/>
      <c r="K44" s="152"/>
      <c r="L44" s="76"/>
      <c r="M44" s="519"/>
      <c r="N44" s="152">
        <v>178</v>
      </c>
      <c r="O44" s="76">
        <v>1074</v>
      </c>
      <c r="P44" s="519">
        <v>4389</v>
      </c>
      <c r="Q44" s="76"/>
      <c r="R44" s="76"/>
      <c r="S44" s="76"/>
      <c r="T44" s="76"/>
      <c r="U44" s="76"/>
      <c r="V44" s="76"/>
      <c r="W44" s="303"/>
      <c r="X44" s="303">
        <f t="shared" si="0"/>
        <v>4207</v>
      </c>
      <c r="Y44" s="303">
        <f t="shared" si="1"/>
        <v>5641</v>
      </c>
      <c r="Z44" s="303">
        <f t="shared" si="2"/>
        <v>0</v>
      </c>
    </row>
    <row r="45" spans="1:26" x14ac:dyDescent="0.2">
      <c r="A45" s="171" t="s">
        <v>18</v>
      </c>
      <c r="B45" s="152">
        <v>1191</v>
      </c>
      <c r="C45" s="466">
        <v>728</v>
      </c>
      <c r="D45" s="303">
        <v>2427</v>
      </c>
      <c r="E45" s="152"/>
      <c r="F45" s="76"/>
      <c r="G45" s="519"/>
      <c r="H45" s="152"/>
      <c r="I45" s="76"/>
      <c r="J45" s="519"/>
      <c r="K45" s="152"/>
      <c r="L45" s="76"/>
      <c r="M45" s="519"/>
      <c r="N45" s="152">
        <v>180</v>
      </c>
      <c r="O45" s="76">
        <v>1109</v>
      </c>
      <c r="P45" s="519">
        <v>4481</v>
      </c>
      <c r="Q45" s="76"/>
      <c r="R45" s="76"/>
      <c r="S45" s="76"/>
      <c r="T45" s="76"/>
      <c r="U45" s="76"/>
      <c r="V45" s="76"/>
      <c r="W45" s="303"/>
      <c r="X45" s="303">
        <f t="shared" si="0"/>
        <v>4346</v>
      </c>
      <c r="Y45" s="303">
        <f t="shared" si="1"/>
        <v>5770</v>
      </c>
      <c r="Z45" s="303">
        <f t="shared" si="2"/>
        <v>0</v>
      </c>
    </row>
    <row r="46" spans="1:26" x14ac:dyDescent="0.2">
      <c r="A46" s="171" t="s">
        <v>19</v>
      </c>
      <c r="B46" s="152">
        <v>1231</v>
      </c>
      <c r="C46" s="466">
        <v>730</v>
      </c>
      <c r="D46" s="303">
        <v>2495</v>
      </c>
      <c r="E46" s="152"/>
      <c r="F46" s="76"/>
      <c r="G46" s="519"/>
      <c r="H46" s="152"/>
      <c r="I46" s="76"/>
      <c r="J46" s="519"/>
      <c r="K46" s="152"/>
      <c r="L46" s="76"/>
      <c r="M46" s="519"/>
      <c r="N46" s="152">
        <v>184</v>
      </c>
      <c r="O46" s="76">
        <v>1138</v>
      </c>
      <c r="P46" s="519">
        <v>4546</v>
      </c>
      <c r="Q46" s="76"/>
      <c r="R46" s="76"/>
      <c r="S46" s="76"/>
      <c r="T46" s="76"/>
      <c r="U46" s="76"/>
      <c r="V46" s="76"/>
      <c r="W46" s="303"/>
      <c r="X46" s="303">
        <f t="shared" si="0"/>
        <v>4456</v>
      </c>
      <c r="Y46" s="303">
        <f t="shared" si="1"/>
        <v>5868</v>
      </c>
      <c r="Z46" s="303">
        <f t="shared" si="2"/>
        <v>0</v>
      </c>
    </row>
    <row r="47" spans="1:26" x14ac:dyDescent="0.2">
      <c r="A47" s="171" t="s">
        <v>20</v>
      </c>
      <c r="B47" s="152">
        <v>1272</v>
      </c>
      <c r="C47" s="466">
        <v>747</v>
      </c>
      <c r="D47" s="303">
        <v>2552</v>
      </c>
      <c r="E47" s="152"/>
      <c r="F47" s="76"/>
      <c r="G47" s="519"/>
      <c r="H47" s="152"/>
      <c r="I47" s="76"/>
      <c r="J47" s="519"/>
      <c r="K47" s="152"/>
      <c r="L47" s="76"/>
      <c r="M47" s="519"/>
      <c r="N47" s="152">
        <v>187</v>
      </c>
      <c r="O47" s="76">
        <v>1151</v>
      </c>
      <c r="P47" s="519">
        <v>4606</v>
      </c>
      <c r="Q47" s="76"/>
      <c r="R47" s="76"/>
      <c r="S47" s="76"/>
      <c r="T47" s="76"/>
      <c r="U47" s="76"/>
      <c r="V47" s="76"/>
      <c r="W47" s="303"/>
      <c r="X47" s="303">
        <f t="shared" si="0"/>
        <v>4571</v>
      </c>
      <c r="Y47" s="303">
        <f t="shared" si="1"/>
        <v>5944</v>
      </c>
      <c r="Z47" s="303">
        <f t="shared" si="2"/>
        <v>0</v>
      </c>
    </row>
    <row r="48" spans="1:26" x14ac:dyDescent="0.2">
      <c r="A48" s="171" t="s">
        <v>21</v>
      </c>
      <c r="B48" s="152">
        <v>1324</v>
      </c>
      <c r="C48" s="466">
        <v>776</v>
      </c>
      <c r="D48" s="303">
        <v>2645</v>
      </c>
      <c r="E48" s="152"/>
      <c r="F48" s="76"/>
      <c r="G48" s="519"/>
      <c r="H48" s="152"/>
      <c r="I48" s="76"/>
      <c r="J48" s="519"/>
      <c r="K48" s="152"/>
      <c r="L48" s="76"/>
      <c r="M48" s="519"/>
      <c r="N48" s="152">
        <v>188</v>
      </c>
      <c r="O48" s="76">
        <v>1191</v>
      </c>
      <c r="P48" s="519">
        <v>4686</v>
      </c>
      <c r="Q48" s="76"/>
      <c r="R48" s="76"/>
      <c r="S48" s="76"/>
      <c r="T48" s="76"/>
      <c r="U48" s="76"/>
      <c r="V48" s="76"/>
      <c r="W48" s="303"/>
      <c r="X48" s="303">
        <f t="shared" si="0"/>
        <v>4745</v>
      </c>
      <c r="Y48" s="303">
        <f t="shared" si="1"/>
        <v>6065</v>
      </c>
      <c r="Z48" s="303">
        <f t="shared" si="2"/>
        <v>0</v>
      </c>
    </row>
    <row r="49" spans="1:26" x14ac:dyDescent="0.2">
      <c r="A49" s="171" t="s">
        <v>22</v>
      </c>
      <c r="B49" s="152">
        <v>1349</v>
      </c>
      <c r="C49" s="466">
        <v>793</v>
      </c>
      <c r="D49" s="303">
        <v>2698</v>
      </c>
      <c r="E49" s="152"/>
      <c r="F49" s="76"/>
      <c r="G49" s="519"/>
      <c r="H49" s="152"/>
      <c r="I49" s="76"/>
      <c r="J49" s="519"/>
      <c r="K49" s="152"/>
      <c r="L49" s="76"/>
      <c r="M49" s="519"/>
      <c r="N49" s="152">
        <v>192</v>
      </c>
      <c r="O49" s="76">
        <v>1198</v>
      </c>
      <c r="P49" s="519">
        <v>4790</v>
      </c>
      <c r="Q49" s="76"/>
      <c r="R49" s="76"/>
      <c r="S49" s="76"/>
      <c r="T49" s="76"/>
      <c r="U49" s="76"/>
      <c r="V49" s="76"/>
      <c r="W49" s="303"/>
      <c r="X49" s="303">
        <f t="shared" si="0"/>
        <v>4840</v>
      </c>
      <c r="Y49" s="303">
        <f t="shared" si="1"/>
        <v>6180</v>
      </c>
      <c r="Z49" s="303">
        <f t="shared" si="2"/>
        <v>0</v>
      </c>
    </row>
    <row r="50" spans="1:26" x14ac:dyDescent="0.2">
      <c r="A50" s="171" t="s">
        <v>23</v>
      </c>
      <c r="B50" s="152">
        <v>1398</v>
      </c>
      <c r="C50" s="466">
        <v>815</v>
      </c>
      <c r="D50" s="303">
        <v>2785</v>
      </c>
      <c r="E50" s="152"/>
      <c r="F50" s="76"/>
      <c r="G50" s="519"/>
      <c r="H50" s="152"/>
      <c r="I50" s="76"/>
      <c r="J50" s="519"/>
      <c r="K50" s="152"/>
      <c r="L50" s="76"/>
      <c r="M50" s="519"/>
      <c r="N50" s="152">
        <v>193</v>
      </c>
      <c r="O50" s="76">
        <v>1212</v>
      </c>
      <c r="P50" s="519">
        <v>4851</v>
      </c>
      <c r="Q50" s="76"/>
      <c r="R50" s="76"/>
      <c r="S50" s="76"/>
      <c r="T50" s="76"/>
      <c r="U50" s="76"/>
      <c r="V50" s="76"/>
      <c r="W50" s="303"/>
      <c r="X50" s="303">
        <f t="shared" si="0"/>
        <v>4998</v>
      </c>
      <c r="Y50" s="303">
        <f t="shared" si="1"/>
        <v>6256</v>
      </c>
      <c r="Z50" s="303">
        <f t="shared" si="2"/>
        <v>0</v>
      </c>
    </row>
    <row r="51" spans="1:26" x14ac:dyDescent="0.2">
      <c r="A51" s="171" t="s">
        <v>24</v>
      </c>
      <c r="B51" s="152">
        <v>1418</v>
      </c>
      <c r="C51" s="466">
        <v>820</v>
      </c>
      <c r="D51" s="303">
        <v>2834</v>
      </c>
      <c r="E51" s="152"/>
      <c r="F51" s="76"/>
      <c r="G51" s="519"/>
      <c r="H51" s="152"/>
      <c r="I51" s="76"/>
      <c r="J51" s="519"/>
      <c r="K51" s="152"/>
      <c r="L51" s="76"/>
      <c r="M51" s="519"/>
      <c r="N51" s="152">
        <v>195</v>
      </c>
      <c r="O51" s="76">
        <v>1223</v>
      </c>
      <c r="P51" s="519">
        <v>4922</v>
      </c>
      <c r="Q51" s="76"/>
      <c r="R51" s="76"/>
      <c r="S51" s="76"/>
      <c r="T51" s="76"/>
      <c r="U51" s="76"/>
      <c r="V51" s="76"/>
      <c r="W51" s="303"/>
      <c r="X51" s="303">
        <f t="shared" si="0"/>
        <v>5072</v>
      </c>
      <c r="Y51" s="303">
        <f t="shared" si="1"/>
        <v>6340</v>
      </c>
      <c r="Z51" s="303">
        <f t="shared" si="2"/>
        <v>0</v>
      </c>
    </row>
    <row r="52" spans="1:26" x14ac:dyDescent="0.2">
      <c r="A52" s="171" t="s">
        <v>25</v>
      </c>
      <c r="B52" s="152">
        <v>1462</v>
      </c>
      <c r="C52" s="466">
        <v>858</v>
      </c>
      <c r="D52" s="303">
        <v>2874</v>
      </c>
      <c r="E52" s="152"/>
      <c r="F52" s="76"/>
      <c r="G52" s="519"/>
      <c r="H52" s="152"/>
      <c r="I52" s="76"/>
      <c r="J52" s="519"/>
      <c r="K52" s="152"/>
      <c r="L52" s="76"/>
      <c r="M52" s="519"/>
      <c r="N52" s="152">
        <v>195</v>
      </c>
      <c r="O52" s="76">
        <v>1272</v>
      </c>
      <c r="P52" s="519">
        <v>5075</v>
      </c>
      <c r="Q52" s="76"/>
      <c r="R52" s="76"/>
      <c r="S52" s="76"/>
      <c r="T52" s="76"/>
      <c r="U52" s="76"/>
      <c r="V52" s="76"/>
      <c r="W52" s="303"/>
      <c r="X52" s="303">
        <f t="shared" si="0"/>
        <v>5194</v>
      </c>
      <c r="Y52" s="303">
        <f t="shared" si="1"/>
        <v>6542</v>
      </c>
      <c r="Z52" s="303">
        <f t="shared" si="2"/>
        <v>0</v>
      </c>
    </row>
    <row r="53" spans="1:26" x14ac:dyDescent="0.2">
      <c r="A53" s="171" t="s">
        <v>26</v>
      </c>
      <c r="B53" s="152">
        <v>1496</v>
      </c>
      <c r="C53" s="466">
        <v>876</v>
      </c>
      <c r="D53" s="303">
        <v>2904</v>
      </c>
      <c r="E53" s="152"/>
      <c r="F53" s="76"/>
      <c r="G53" s="519"/>
      <c r="H53" s="152"/>
      <c r="I53" s="76"/>
      <c r="J53" s="519"/>
      <c r="K53" s="152"/>
      <c r="L53" s="76"/>
      <c r="M53" s="519"/>
      <c r="N53" s="152">
        <v>196</v>
      </c>
      <c r="O53" s="76">
        <v>1288</v>
      </c>
      <c r="P53" s="519">
        <v>5154</v>
      </c>
      <c r="Q53" s="76"/>
      <c r="R53" s="76"/>
      <c r="S53" s="76"/>
      <c r="T53" s="76"/>
      <c r="U53" s="76"/>
      <c r="V53" s="76"/>
      <c r="W53" s="303"/>
      <c r="X53" s="303">
        <f t="shared" si="0"/>
        <v>5276</v>
      </c>
      <c r="Y53" s="303">
        <f t="shared" si="1"/>
        <v>6638</v>
      </c>
      <c r="Z53" s="303">
        <f t="shared" si="2"/>
        <v>0</v>
      </c>
    </row>
    <row r="54" spans="1:26" x14ac:dyDescent="0.2">
      <c r="A54" s="171" t="s">
        <v>27</v>
      </c>
      <c r="B54" s="152">
        <v>1541</v>
      </c>
      <c r="C54" s="466">
        <v>898</v>
      </c>
      <c r="D54" s="303">
        <v>2939</v>
      </c>
      <c r="E54" s="152"/>
      <c r="F54" s="76"/>
      <c r="G54" s="519"/>
      <c r="H54" s="152"/>
      <c r="I54" s="76"/>
      <c r="J54" s="519"/>
      <c r="K54" s="152"/>
      <c r="L54" s="76"/>
      <c r="M54" s="519"/>
      <c r="N54" s="152">
        <v>199</v>
      </c>
      <c r="O54" s="76">
        <v>1310</v>
      </c>
      <c r="P54" s="519">
        <v>5236</v>
      </c>
      <c r="Q54" s="76"/>
      <c r="R54" s="76"/>
      <c r="S54" s="76"/>
      <c r="T54" s="76"/>
      <c r="U54" s="76"/>
      <c r="V54" s="76"/>
      <c r="W54" s="303"/>
      <c r="X54" s="303">
        <f t="shared" si="0"/>
        <v>5378</v>
      </c>
      <c r="Y54" s="303">
        <f t="shared" si="1"/>
        <v>6745</v>
      </c>
      <c r="Z54" s="303">
        <f t="shared" si="2"/>
        <v>0</v>
      </c>
    </row>
    <row r="55" spans="1:26" x14ac:dyDescent="0.2">
      <c r="A55" s="171" t="s">
        <v>28</v>
      </c>
      <c r="B55" s="152">
        <v>1580</v>
      </c>
      <c r="C55" s="466">
        <v>910</v>
      </c>
      <c r="D55" s="303">
        <v>2968</v>
      </c>
      <c r="E55" s="152"/>
      <c r="F55" s="76"/>
      <c r="G55" s="519"/>
      <c r="H55" s="152"/>
      <c r="I55" s="76"/>
      <c r="J55" s="519"/>
      <c r="K55" s="152"/>
      <c r="L55" s="76"/>
      <c r="M55" s="519"/>
      <c r="N55" s="152">
        <v>203</v>
      </c>
      <c r="O55" s="76">
        <v>1331</v>
      </c>
      <c r="P55" s="519">
        <v>5343</v>
      </c>
      <c r="Q55" s="76"/>
      <c r="R55" s="76"/>
      <c r="S55" s="76"/>
      <c r="T55" s="76"/>
      <c r="U55" s="76"/>
      <c r="V55" s="76"/>
      <c r="W55" s="303"/>
      <c r="X55" s="303">
        <f t="shared" si="0"/>
        <v>5458</v>
      </c>
      <c r="Y55" s="303">
        <f t="shared" si="1"/>
        <v>6877</v>
      </c>
      <c r="Z55" s="303">
        <f t="shared" si="2"/>
        <v>0</v>
      </c>
    </row>
    <row r="56" spans="1:26" x14ac:dyDescent="0.2">
      <c r="A56" s="171" t="s">
        <v>29</v>
      </c>
      <c r="B56" s="152">
        <v>1631</v>
      </c>
      <c r="C56" s="466">
        <v>929</v>
      </c>
      <c r="D56" s="303">
        <v>3031</v>
      </c>
      <c r="E56" s="152"/>
      <c r="F56" s="76"/>
      <c r="G56" s="519"/>
      <c r="H56" s="152"/>
      <c r="I56" s="76"/>
      <c r="J56" s="519"/>
      <c r="K56" s="152"/>
      <c r="L56" s="76"/>
      <c r="M56" s="519"/>
      <c r="N56" s="152">
        <v>205</v>
      </c>
      <c r="O56" s="76">
        <v>1345</v>
      </c>
      <c r="P56" s="519">
        <v>5346</v>
      </c>
      <c r="Q56" s="76"/>
      <c r="R56" s="76"/>
      <c r="S56" s="76"/>
      <c r="T56" s="76"/>
      <c r="U56" s="76"/>
      <c r="V56" s="76"/>
      <c r="W56" s="303"/>
      <c r="X56" s="303">
        <f t="shared" si="0"/>
        <v>5591</v>
      </c>
      <c r="Y56" s="303">
        <f t="shared" si="1"/>
        <v>6896</v>
      </c>
      <c r="Z56" s="303">
        <f t="shared" si="2"/>
        <v>0</v>
      </c>
    </row>
    <row r="57" spans="1:26" x14ac:dyDescent="0.2">
      <c r="A57" s="171" t="s">
        <v>30</v>
      </c>
      <c r="B57" s="152">
        <v>1656</v>
      </c>
      <c r="C57" s="466">
        <v>921</v>
      </c>
      <c r="D57" s="303">
        <v>3079</v>
      </c>
      <c r="E57" s="152"/>
      <c r="F57" s="76"/>
      <c r="G57" s="519"/>
      <c r="H57" s="152"/>
      <c r="I57" s="76"/>
      <c r="J57" s="519"/>
      <c r="K57" s="152"/>
      <c r="L57" s="76"/>
      <c r="M57" s="519"/>
      <c r="N57" s="152">
        <v>206</v>
      </c>
      <c r="O57" s="76">
        <v>1375</v>
      </c>
      <c r="P57" s="519">
        <v>5386</v>
      </c>
      <c r="Q57" s="76"/>
      <c r="R57" s="76"/>
      <c r="S57" s="76"/>
      <c r="T57" s="76"/>
      <c r="U57" s="76"/>
      <c r="V57" s="76"/>
      <c r="W57" s="303"/>
      <c r="X57" s="303">
        <f t="shared" si="0"/>
        <v>5656</v>
      </c>
      <c r="Y57" s="303">
        <f t="shared" si="1"/>
        <v>6967</v>
      </c>
      <c r="Z57" s="303">
        <f t="shared" si="2"/>
        <v>0</v>
      </c>
    </row>
    <row r="58" spans="1:26" x14ac:dyDescent="0.2">
      <c r="A58" s="171" t="s">
        <v>31</v>
      </c>
      <c r="B58" s="152">
        <v>1680</v>
      </c>
      <c r="C58" s="466">
        <v>940</v>
      </c>
      <c r="D58" s="303">
        <v>3138</v>
      </c>
      <c r="E58" s="152"/>
      <c r="F58" s="76"/>
      <c r="G58" s="519"/>
      <c r="H58" s="152"/>
      <c r="I58" s="76"/>
      <c r="J58" s="519"/>
      <c r="K58" s="152"/>
      <c r="L58" s="76"/>
      <c r="M58" s="519"/>
      <c r="N58" s="152">
        <v>228</v>
      </c>
      <c r="O58" s="76">
        <v>1402</v>
      </c>
      <c r="P58" s="519">
        <v>5454</v>
      </c>
      <c r="Q58" s="76"/>
      <c r="R58" s="76"/>
      <c r="S58" s="76"/>
      <c r="T58" s="76"/>
      <c r="U58" s="76"/>
      <c r="V58" s="76"/>
      <c r="W58" s="303"/>
      <c r="X58" s="303">
        <f t="shared" si="0"/>
        <v>5758</v>
      </c>
      <c r="Y58" s="303">
        <f t="shared" si="1"/>
        <v>7084</v>
      </c>
      <c r="Z58" s="303">
        <f t="shared" si="2"/>
        <v>0</v>
      </c>
    </row>
    <row r="59" spans="1:26" x14ac:dyDescent="0.2">
      <c r="A59" s="171" t="s">
        <v>32</v>
      </c>
      <c r="B59" s="152">
        <v>1718</v>
      </c>
      <c r="C59" s="466">
        <v>952</v>
      </c>
      <c r="D59" s="303">
        <v>3169</v>
      </c>
      <c r="E59" s="152"/>
      <c r="F59" s="76"/>
      <c r="G59" s="519"/>
      <c r="H59" s="152"/>
      <c r="I59" s="76"/>
      <c r="J59" s="519"/>
      <c r="K59" s="152"/>
      <c r="L59" s="76"/>
      <c r="M59" s="519"/>
      <c r="N59" s="152">
        <v>237</v>
      </c>
      <c r="O59" s="76">
        <v>1428</v>
      </c>
      <c r="P59" s="519">
        <v>5524</v>
      </c>
      <c r="Q59" s="76"/>
      <c r="R59" s="76"/>
      <c r="S59" s="76"/>
      <c r="T59" s="76"/>
      <c r="U59" s="76"/>
      <c r="V59" s="76"/>
      <c r="W59" s="303"/>
      <c r="X59" s="303">
        <f t="shared" si="0"/>
        <v>5839</v>
      </c>
      <c r="Y59" s="303">
        <f t="shared" si="1"/>
        <v>7189</v>
      </c>
      <c r="Z59" s="303">
        <f t="shared" si="2"/>
        <v>0</v>
      </c>
    </row>
    <row r="60" spans="1:26" x14ac:dyDescent="0.2">
      <c r="A60" s="171" t="s">
        <v>33</v>
      </c>
      <c r="B60" s="152">
        <v>1799</v>
      </c>
      <c r="C60" s="466">
        <v>977</v>
      </c>
      <c r="D60" s="303">
        <v>3226</v>
      </c>
      <c r="E60" s="152"/>
      <c r="F60" s="76"/>
      <c r="G60" s="519"/>
      <c r="H60" s="152"/>
      <c r="I60" s="76"/>
      <c r="J60" s="519"/>
      <c r="K60" s="152"/>
      <c r="L60" s="76"/>
      <c r="M60" s="519"/>
      <c r="N60" s="152">
        <v>244</v>
      </c>
      <c r="O60" s="76">
        <v>1453</v>
      </c>
      <c r="P60" s="519">
        <v>5675</v>
      </c>
      <c r="Q60" s="76"/>
      <c r="R60" s="76"/>
      <c r="S60" s="76"/>
      <c r="T60" s="76"/>
      <c r="U60" s="76"/>
      <c r="V60" s="76"/>
      <c r="W60" s="303"/>
      <c r="X60" s="303">
        <f t="shared" si="0"/>
        <v>6002</v>
      </c>
      <c r="Y60" s="303">
        <f t="shared" si="1"/>
        <v>7372</v>
      </c>
      <c r="Z60" s="303">
        <f t="shared" si="2"/>
        <v>0</v>
      </c>
    </row>
    <row r="61" spans="1:26" x14ac:dyDescent="0.2">
      <c r="A61" s="171" t="s">
        <v>34</v>
      </c>
      <c r="B61" s="152">
        <v>1835</v>
      </c>
      <c r="C61" s="466">
        <v>980</v>
      </c>
      <c r="D61" s="303">
        <v>3245</v>
      </c>
      <c r="E61" s="152"/>
      <c r="F61" s="76"/>
      <c r="G61" s="519"/>
      <c r="H61" s="152"/>
      <c r="I61" s="76"/>
      <c r="J61" s="519"/>
      <c r="K61" s="152"/>
      <c r="L61" s="76"/>
      <c r="M61" s="519"/>
      <c r="N61" s="152">
        <v>250</v>
      </c>
      <c r="O61" s="76">
        <v>1505</v>
      </c>
      <c r="P61" s="519">
        <v>5741</v>
      </c>
      <c r="Q61" s="76"/>
      <c r="R61" s="76"/>
      <c r="S61" s="76"/>
      <c r="T61" s="76"/>
      <c r="U61" s="76"/>
      <c r="V61" s="76"/>
      <c r="W61" s="303"/>
      <c r="X61" s="303">
        <f t="shared" si="0"/>
        <v>6060</v>
      </c>
      <c r="Y61" s="303">
        <f t="shared" si="1"/>
        <v>7496</v>
      </c>
      <c r="Z61" s="303">
        <f t="shared" si="2"/>
        <v>0</v>
      </c>
    </row>
    <row r="62" spans="1:26" x14ac:dyDescent="0.2">
      <c r="A62" s="171" t="s">
        <v>35</v>
      </c>
      <c r="B62" s="152">
        <v>1870</v>
      </c>
      <c r="C62" s="466">
        <v>995</v>
      </c>
      <c r="D62" s="303">
        <v>3284</v>
      </c>
      <c r="E62" s="152"/>
      <c r="F62" s="76"/>
      <c r="G62" s="519"/>
      <c r="H62" s="152"/>
      <c r="I62" s="76"/>
      <c r="J62" s="519"/>
      <c r="K62" s="152"/>
      <c r="L62" s="76"/>
      <c r="M62" s="519"/>
      <c r="N62" s="152">
        <v>254</v>
      </c>
      <c r="O62" s="76">
        <v>1533</v>
      </c>
      <c r="P62" s="519">
        <v>5791</v>
      </c>
      <c r="Q62" s="76"/>
      <c r="R62" s="76"/>
      <c r="S62" s="76"/>
      <c r="T62" s="76"/>
      <c r="U62" s="76"/>
      <c r="V62" s="76"/>
      <c r="W62" s="303"/>
      <c r="X62" s="303">
        <f t="shared" si="0"/>
        <v>6149</v>
      </c>
      <c r="Y62" s="303">
        <f t="shared" si="1"/>
        <v>7578</v>
      </c>
      <c r="Z62" s="303">
        <f t="shared" si="2"/>
        <v>0</v>
      </c>
    </row>
    <row r="63" spans="1:26" x14ac:dyDescent="0.2">
      <c r="A63" s="171" t="s">
        <v>36</v>
      </c>
      <c r="B63" s="152">
        <v>1936</v>
      </c>
      <c r="C63" s="466">
        <v>1001</v>
      </c>
      <c r="D63" s="303">
        <v>3306</v>
      </c>
      <c r="E63" s="152"/>
      <c r="F63" s="76"/>
      <c r="G63" s="519"/>
      <c r="H63" s="152"/>
      <c r="I63" s="76"/>
      <c r="J63" s="519"/>
      <c r="K63" s="152"/>
      <c r="L63" s="76"/>
      <c r="M63" s="519"/>
      <c r="N63" s="152">
        <v>261</v>
      </c>
      <c r="O63" s="76">
        <v>1576</v>
      </c>
      <c r="P63" s="519">
        <v>5881</v>
      </c>
      <c r="Q63" s="76"/>
      <c r="R63" s="76"/>
      <c r="S63" s="76"/>
      <c r="T63" s="76"/>
      <c r="U63" s="76"/>
      <c r="V63" s="76"/>
      <c r="W63" s="303"/>
      <c r="X63" s="303">
        <f t="shared" si="0"/>
        <v>6243</v>
      </c>
      <c r="Y63" s="303">
        <f t="shared" si="1"/>
        <v>7718</v>
      </c>
      <c r="Z63" s="303">
        <f t="shared" si="2"/>
        <v>0</v>
      </c>
    </row>
    <row r="64" spans="1:26" x14ac:dyDescent="0.2">
      <c r="A64" s="171" t="s">
        <v>37</v>
      </c>
      <c r="B64" s="152">
        <v>1986</v>
      </c>
      <c r="C64" s="466">
        <v>1034</v>
      </c>
      <c r="D64" s="303">
        <v>3381</v>
      </c>
      <c r="E64" s="152"/>
      <c r="F64" s="76"/>
      <c r="G64" s="519"/>
      <c r="H64" s="152"/>
      <c r="I64" s="76"/>
      <c r="J64" s="519"/>
      <c r="K64" s="152"/>
      <c r="L64" s="76"/>
      <c r="M64" s="519"/>
      <c r="N64" s="152">
        <v>262</v>
      </c>
      <c r="O64" s="76">
        <v>1617</v>
      </c>
      <c r="P64" s="519">
        <v>5974</v>
      </c>
      <c r="Q64" s="76"/>
      <c r="R64" s="76"/>
      <c r="S64" s="76"/>
      <c r="T64" s="76"/>
      <c r="U64" s="76"/>
      <c r="V64" s="76"/>
      <c r="W64" s="303"/>
      <c r="X64" s="303">
        <f t="shared" si="0"/>
        <v>6401</v>
      </c>
      <c r="Y64" s="303">
        <f t="shared" si="1"/>
        <v>7853</v>
      </c>
      <c r="Z64" s="303">
        <f t="shared" si="2"/>
        <v>0</v>
      </c>
    </row>
    <row r="65" spans="1:26" x14ac:dyDescent="0.2">
      <c r="A65" s="171" t="s">
        <v>38</v>
      </c>
      <c r="B65" s="152">
        <v>2001</v>
      </c>
      <c r="C65" s="466">
        <v>1027</v>
      </c>
      <c r="D65" s="303">
        <v>3385</v>
      </c>
      <c r="E65" s="152"/>
      <c r="F65" s="76"/>
      <c r="G65" s="519"/>
      <c r="H65" s="152"/>
      <c r="I65" s="76"/>
      <c r="J65" s="519"/>
      <c r="K65" s="152"/>
      <c r="L65" s="76"/>
      <c r="M65" s="519"/>
      <c r="N65" s="152">
        <v>267</v>
      </c>
      <c r="O65" s="76">
        <v>1646</v>
      </c>
      <c r="P65" s="519">
        <v>5956</v>
      </c>
      <c r="Q65" s="76"/>
      <c r="R65" s="76"/>
      <c r="S65" s="76"/>
      <c r="T65" s="76"/>
      <c r="U65" s="76"/>
      <c r="V65" s="76"/>
      <c r="W65" s="303"/>
      <c r="X65" s="303">
        <f t="shared" si="0"/>
        <v>6413</v>
      </c>
      <c r="Y65" s="303">
        <f t="shared" si="1"/>
        <v>7869</v>
      </c>
      <c r="Z65" s="303">
        <f t="shared" si="2"/>
        <v>0</v>
      </c>
    </row>
    <row r="66" spans="1:26" x14ac:dyDescent="0.2">
      <c r="A66" s="171" t="s">
        <v>39</v>
      </c>
      <c r="B66" s="152">
        <v>2041</v>
      </c>
      <c r="C66" s="466">
        <v>1040</v>
      </c>
      <c r="D66" s="303">
        <v>3442</v>
      </c>
      <c r="E66" s="152"/>
      <c r="F66" s="76"/>
      <c r="G66" s="519"/>
      <c r="H66" s="152"/>
      <c r="I66" s="76"/>
      <c r="J66" s="519"/>
      <c r="K66" s="152"/>
      <c r="L66" s="76"/>
      <c r="M66" s="519"/>
      <c r="N66" s="152">
        <v>267</v>
      </c>
      <c r="O66" s="76">
        <v>1666</v>
      </c>
      <c r="P66" s="519">
        <v>5997</v>
      </c>
      <c r="Q66" s="76"/>
      <c r="R66" s="76"/>
      <c r="S66" s="76"/>
      <c r="T66" s="76"/>
      <c r="U66" s="76"/>
      <c r="V66" s="76"/>
      <c r="W66" s="303"/>
      <c r="X66" s="303">
        <f t="shared" si="0"/>
        <v>6523</v>
      </c>
      <c r="Y66" s="303">
        <f t="shared" si="1"/>
        <v>7930</v>
      </c>
      <c r="Z66" s="303">
        <f t="shared" si="2"/>
        <v>0</v>
      </c>
    </row>
    <row r="67" spans="1:26" x14ac:dyDescent="0.2">
      <c r="A67" s="171" t="s">
        <v>40</v>
      </c>
      <c r="B67" s="152">
        <v>2060</v>
      </c>
      <c r="C67" s="466">
        <v>1033</v>
      </c>
      <c r="D67" s="303">
        <v>3491</v>
      </c>
      <c r="E67" s="152"/>
      <c r="F67" s="76"/>
      <c r="G67" s="519"/>
      <c r="H67" s="152"/>
      <c r="I67" s="76"/>
      <c r="J67" s="519"/>
      <c r="K67" s="152"/>
      <c r="L67" s="76"/>
      <c r="M67" s="519"/>
      <c r="N67" s="152">
        <v>273</v>
      </c>
      <c r="O67" s="76">
        <v>1700</v>
      </c>
      <c r="P67" s="519">
        <v>5997</v>
      </c>
      <c r="Q67" s="76"/>
      <c r="R67" s="76"/>
      <c r="S67" s="76"/>
      <c r="T67" s="76"/>
      <c r="U67" s="76"/>
      <c r="V67" s="76"/>
      <c r="W67" s="303"/>
      <c r="X67" s="303">
        <f t="shared" si="0"/>
        <v>6584</v>
      </c>
      <c r="Y67" s="303">
        <f t="shared" si="1"/>
        <v>7970</v>
      </c>
      <c r="Z67" s="303">
        <f t="shared" si="2"/>
        <v>0</v>
      </c>
    </row>
    <row r="68" spans="1:26" x14ac:dyDescent="0.2">
      <c r="A68" s="171" t="s">
        <v>41</v>
      </c>
      <c r="B68" s="152">
        <v>2091</v>
      </c>
      <c r="C68" s="466">
        <v>1052</v>
      </c>
      <c r="D68" s="303">
        <v>3530</v>
      </c>
      <c r="E68" s="152"/>
      <c r="F68" s="76"/>
      <c r="G68" s="519"/>
      <c r="H68" s="152"/>
      <c r="I68" s="76"/>
      <c r="J68" s="519"/>
      <c r="K68" s="152"/>
      <c r="L68" s="76"/>
      <c r="M68" s="519"/>
      <c r="N68" s="152">
        <v>276</v>
      </c>
      <c r="O68" s="76">
        <v>1715</v>
      </c>
      <c r="P68" s="519">
        <v>6041</v>
      </c>
      <c r="Q68" s="76"/>
      <c r="R68" s="76"/>
      <c r="S68" s="76"/>
      <c r="T68" s="76"/>
      <c r="U68" s="76"/>
      <c r="V68" s="76"/>
      <c r="W68" s="303"/>
      <c r="X68" s="303">
        <f t="shared" si="0"/>
        <v>6673</v>
      </c>
      <c r="Y68" s="303">
        <f t="shared" si="1"/>
        <v>8032</v>
      </c>
      <c r="Z68" s="303">
        <f t="shared" si="2"/>
        <v>0</v>
      </c>
    </row>
    <row r="69" spans="1:26" x14ac:dyDescent="0.2">
      <c r="A69" s="171" t="s">
        <v>42</v>
      </c>
      <c r="B69" s="152">
        <v>2133</v>
      </c>
      <c r="C69" s="466">
        <v>1059</v>
      </c>
      <c r="D69" s="303">
        <v>3582</v>
      </c>
      <c r="E69" s="152"/>
      <c r="F69" s="76"/>
      <c r="G69" s="519"/>
      <c r="H69" s="152"/>
      <c r="I69" s="76"/>
      <c r="J69" s="519"/>
      <c r="K69" s="152"/>
      <c r="L69" s="76"/>
      <c r="M69" s="519"/>
      <c r="N69" s="152">
        <v>279</v>
      </c>
      <c r="O69" s="76">
        <v>1755</v>
      </c>
      <c r="P69" s="519">
        <v>6096</v>
      </c>
      <c r="Q69" s="76"/>
      <c r="R69" s="76"/>
      <c r="S69" s="76"/>
      <c r="T69" s="76"/>
      <c r="U69" s="76"/>
      <c r="V69" s="76"/>
      <c r="W69" s="303"/>
      <c r="X69" s="303">
        <f t="shared" si="0"/>
        <v>6774</v>
      </c>
      <c r="Y69" s="303">
        <f t="shared" si="1"/>
        <v>8130</v>
      </c>
      <c r="Z69" s="303">
        <f t="shared" si="2"/>
        <v>0</v>
      </c>
    </row>
    <row r="70" spans="1:26" x14ac:dyDescent="0.2">
      <c r="A70" s="171" t="s">
        <v>43</v>
      </c>
      <c r="B70" s="152">
        <v>2177</v>
      </c>
      <c r="C70" s="466">
        <v>1077</v>
      </c>
      <c r="D70" s="303">
        <v>3609</v>
      </c>
      <c r="E70" s="152"/>
      <c r="F70" s="76"/>
      <c r="G70" s="519"/>
      <c r="H70" s="152"/>
      <c r="I70" s="76"/>
      <c r="J70" s="519"/>
      <c r="K70" s="152"/>
      <c r="L70" s="76"/>
      <c r="M70" s="519"/>
      <c r="N70" s="152">
        <v>294</v>
      </c>
      <c r="O70" s="76">
        <v>1783</v>
      </c>
      <c r="P70" s="519">
        <v>6140</v>
      </c>
      <c r="Q70" s="76"/>
      <c r="R70" s="76"/>
      <c r="S70" s="76"/>
      <c r="T70" s="76"/>
      <c r="U70" s="76"/>
      <c r="V70" s="76"/>
      <c r="W70" s="303"/>
      <c r="X70" s="303">
        <f t="shared" si="0"/>
        <v>6863</v>
      </c>
      <c r="Y70" s="303">
        <f t="shared" si="1"/>
        <v>8217</v>
      </c>
      <c r="Z70" s="303">
        <f t="shared" si="2"/>
        <v>0</v>
      </c>
    </row>
    <row r="71" spans="1:26" x14ac:dyDescent="0.2">
      <c r="A71" s="171" t="s">
        <v>44</v>
      </c>
      <c r="B71" s="152">
        <v>2245</v>
      </c>
      <c r="C71" s="466">
        <v>1097</v>
      </c>
      <c r="D71" s="303">
        <v>3673</v>
      </c>
      <c r="E71" s="152"/>
      <c r="F71" s="76"/>
      <c r="G71" s="519"/>
      <c r="H71" s="152"/>
      <c r="I71" s="76"/>
      <c r="J71" s="519"/>
      <c r="K71" s="152"/>
      <c r="L71" s="76"/>
      <c r="M71" s="519"/>
      <c r="N71" s="152">
        <v>298</v>
      </c>
      <c r="O71" s="76">
        <v>1803</v>
      </c>
      <c r="P71" s="519">
        <v>6168</v>
      </c>
      <c r="Q71" s="76"/>
      <c r="R71" s="76"/>
      <c r="S71" s="76"/>
      <c r="T71" s="76"/>
      <c r="U71" s="76"/>
      <c r="V71" s="76"/>
      <c r="W71" s="303"/>
      <c r="X71" s="303">
        <f t="shared" si="0"/>
        <v>7015</v>
      </c>
      <c r="Y71" s="303">
        <f t="shared" si="1"/>
        <v>8269</v>
      </c>
      <c r="Z71" s="303">
        <f t="shared" si="2"/>
        <v>0</v>
      </c>
    </row>
    <row r="72" spans="1:26" x14ac:dyDescent="0.2">
      <c r="A72" s="171" t="s">
        <v>45</v>
      </c>
      <c r="B72" s="152">
        <v>2313</v>
      </c>
      <c r="C72" s="466">
        <v>1141</v>
      </c>
      <c r="D72" s="303">
        <v>3749</v>
      </c>
      <c r="E72" s="152"/>
      <c r="F72" s="76"/>
      <c r="G72" s="519"/>
      <c r="H72" s="152"/>
      <c r="I72" s="76"/>
      <c r="J72" s="519"/>
      <c r="K72" s="152"/>
      <c r="L72" s="76"/>
      <c r="M72" s="519"/>
      <c r="N72" s="152">
        <v>305</v>
      </c>
      <c r="O72" s="76">
        <v>1828</v>
      </c>
      <c r="P72" s="519">
        <v>6234</v>
      </c>
      <c r="Q72" s="76"/>
      <c r="R72" s="76"/>
      <c r="S72" s="76"/>
      <c r="T72" s="76"/>
      <c r="U72" s="76"/>
      <c r="V72" s="76"/>
      <c r="W72" s="303"/>
      <c r="X72" s="303">
        <f t="shared" si="0"/>
        <v>7203</v>
      </c>
      <c r="Y72" s="303">
        <f t="shared" si="1"/>
        <v>8367</v>
      </c>
      <c r="Z72" s="303">
        <f t="shared" si="2"/>
        <v>0</v>
      </c>
    </row>
    <row r="73" spans="1:26" x14ac:dyDescent="0.2">
      <c r="A73" s="171" t="s">
        <v>46</v>
      </c>
      <c r="B73" s="152">
        <v>2377</v>
      </c>
      <c r="C73" s="466">
        <v>1164</v>
      </c>
      <c r="D73" s="303">
        <v>3823</v>
      </c>
      <c r="E73" s="152"/>
      <c r="F73" s="76"/>
      <c r="G73" s="519"/>
      <c r="H73" s="152"/>
      <c r="I73" s="76"/>
      <c r="J73" s="519"/>
      <c r="K73" s="152"/>
      <c r="L73" s="76"/>
      <c r="M73" s="519"/>
      <c r="N73" s="152">
        <v>315</v>
      </c>
      <c r="O73" s="76">
        <v>1838</v>
      </c>
      <c r="P73" s="519">
        <v>6188</v>
      </c>
      <c r="Q73" s="76"/>
      <c r="R73" s="76"/>
      <c r="S73" s="76"/>
      <c r="T73" s="76"/>
      <c r="U73" s="76"/>
      <c r="V73" s="76"/>
      <c r="W73" s="303"/>
      <c r="X73" s="303">
        <f t="shared" si="0"/>
        <v>7364</v>
      </c>
      <c r="Y73" s="303">
        <f t="shared" si="1"/>
        <v>8341</v>
      </c>
      <c r="Z73" s="303">
        <f t="shared" si="2"/>
        <v>0</v>
      </c>
    </row>
    <row r="74" spans="1:26" x14ac:dyDescent="0.2">
      <c r="A74" s="171" t="s">
        <v>47</v>
      </c>
      <c r="B74" s="152">
        <v>2462</v>
      </c>
      <c r="C74" s="466">
        <v>1184</v>
      </c>
      <c r="D74" s="303">
        <v>3901</v>
      </c>
      <c r="E74" s="152"/>
      <c r="F74" s="76"/>
      <c r="G74" s="519"/>
      <c r="H74" s="152"/>
      <c r="I74" s="76"/>
      <c r="J74" s="519"/>
      <c r="K74" s="152"/>
      <c r="L74" s="76"/>
      <c r="M74" s="519"/>
      <c r="N74" s="152">
        <v>322</v>
      </c>
      <c r="O74" s="76">
        <v>1865</v>
      </c>
      <c r="P74" s="519">
        <v>6205</v>
      </c>
      <c r="Q74" s="76"/>
      <c r="R74" s="76"/>
      <c r="S74" s="76"/>
      <c r="T74" s="76"/>
      <c r="U74" s="76"/>
      <c r="V74" s="76"/>
      <c r="W74" s="303"/>
      <c r="X74" s="303">
        <f t="shared" si="0"/>
        <v>7547</v>
      </c>
      <c r="Y74" s="303">
        <f t="shared" si="1"/>
        <v>8392</v>
      </c>
      <c r="Z74" s="303">
        <f t="shared" si="2"/>
        <v>0</v>
      </c>
    </row>
    <row r="75" spans="1:26" x14ac:dyDescent="0.2">
      <c r="A75" s="171" t="s">
        <v>48</v>
      </c>
      <c r="B75" s="152">
        <v>2533</v>
      </c>
      <c r="C75" s="466">
        <v>1197</v>
      </c>
      <c r="D75" s="303">
        <v>3919</v>
      </c>
      <c r="E75" s="152"/>
      <c r="F75" s="76"/>
      <c r="G75" s="519"/>
      <c r="H75" s="152"/>
      <c r="I75" s="76"/>
      <c r="J75" s="519"/>
      <c r="K75" s="152"/>
      <c r="L75" s="76"/>
      <c r="M75" s="519"/>
      <c r="N75" s="152">
        <v>325</v>
      </c>
      <c r="O75" s="76">
        <v>1875</v>
      </c>
      <c r="P75" s="519">
        <v>6249</v>
      </c>
      <c r="Q75" s="76"/>
      <c r="R75" s="76"/>
      <c r="S75" s="76"/>
      <c r="T75" s="76"/>
      <c r="U75" s="76"/>
      <c r="V75" s="76"/>
      <c r="W75" s="303"/>
      <c r="X75" s="303">
        <f t="shared" si="0"/>
        <v>7649</v>
      </c>
      <c r="Y75" s="303">
        <f t="shared" si="1"/>
        <v>8449</v>
      </c>
      <c r="Z75" s="303">
        <f t="shared" si="2"/>
        <v>0</v>
      </c>
    </row>
    <row r="76" spans="1:26" x14ac:dyDescent="0.2">
      <c r="A76" s="171" t="s">
        <v>49</v>
      </c>
      <c r="B76" s="152">
        <v>2584</v>
      </c>
      <c r="C76" s="466">
        <v>1213</v>
      </c>
      <c r="D76" s="303">
        <v>3978</v>
      </c>
      <c r="E76" s="152"/>
      <c r="F76" s="76"/>
      <c r="G76" s="519"/>
      <c r="H76" s="152"/>
      <c r="I76" s="76"/>
      <c r="J76" s="519"/>
      <c r="K76" s="152"/>
      <c r="L76" s="76"/>
      <c r="M76" s="519"/>
      <c r="N76" s="152">
        <v>329</v>
      </c>
      <c r="O76" s="76">
        <v>1918</v>
      </c>
      <c r="P76" s="519">
        <v>6351</v>
      </c>
      <c r="Q76" s="76"/>
      <c r="R76" s="76"/>
      <c r="S76" s="76"/>
      <c r="T76" s="76"/>
      <c r="U76" s="76"/>
      <c r="V76" s="76"/>
      <c r="W76" s="303"/>
      <c r="X76" s="303">
        <f t="shared" ref="X76:X139" si="3">SUM(B76:D76)+SUM(E76:G76)+SUM(W76)</f>
        <v>7775</v>
      </c>
      <c r="Y76" s="303">
        <f t="shared" ref="Y76:Y139" si="4">SUM(N76:P76)+SUM(K76:M76)</f>
        <v>8598</v>
      </c>
      <c r="Z76" s="303">
        <f t="shared" ref="Z76:Z139" si="5">+SUM(H76:J76)</f>
        <v>0</v>
      </c>
    </row>
    <row r="77" spans="1:26" x14ac:dyDescent="0.2">
      <c r="A77" s="171" t="s">
        <v>50</v>
      </c>
      <c r="B77" s="152">
        <v>2649</v>
      </c>
      <c r="C77" s="466">
        <v>1233</v>
      </c>
      <c r="D77" s="303">
        <v>4040</v>
      </c>
      <c r="E77" s="152"/>
      <c r="F77" s="76"/>
      <c r="G77" s="519"/>
      <c r="H77" s="152"/>
      <c r="I77" s="76"/>
      <c r="J77" s="519"/>
      <c r="K77" s="152"/>
      <c r="L77" s="76"/>
      <c r="M77" s="519"/>
      <c r="N77" s="152">
        <v>334</v>
      </c>
      <c r="O77" s="76">
        <v>1946</v>
      </c>
      <c r="P77" s="519">
        <v>6422</v>
      </c>
      <c r="Q77" s="76"/>
      <c r="R77" s="76"/>
      <c r="S77" s="76"/>
      <c r="T77" s="76"/>
      <c r="U77" s="76"/>
      <c r="V77" s="76"/>
      <c r="W77" s="303"/>
      <c r="X77" s="303">
        <f t="shared" si="3"/>
        <v>7922</v>
      </c>
      <c r="Y77" s="303">
        <f t="shared" si="4"/>
        <v>8702</v>
      </c>
      <c r="Z77" s="303">
        <f t="shared" si="5"/>
        <v>0</v>
      </c>
    </row>
    <row r="78" spans="1:26" x14ac:dyDescent="0.2">
      <c r="A78" s="171" t="s">
        <v>51</v>
      </c>
      <c r="B78" s="152">
        <v>2669</v>
      </c>
      <c r="C78" s="466">
        <v>1249</v>
      </c>
      <c r="D78" s="303">
        <v>4099</v>
      </c>
      <c r="E78" s="152"/>
      <c r="F78" s="76"/>
      <c r="G78" s="519"/>
      <c r="H78" s="152"/>
      <c r="I78" s="76"/>
      <c r="J78" s="519"/>
      <c r="K78" s="152"/>
      <c r="L78" s="76"/>
      <c r="M78" s="519"/>
      <c r="N78" s="152">
        <v>337</v>
      </c>
      <c r="O78" s="76">
        <v>1972</v>
      </c>
      <c r="P78" s="519">
        <v>6489</v>
      </c>
      <c r="Q78" s="76"/>
      <c r="R78" s="76"/>
      <c r="S78" s="76"/>
      <c r="T78" s="76"/>
      <c r="U78" s="76"/>
      <c r="V78" s="76"/>
      <c r="W78" s="303"/>
      <c r="X78" s="303">
        <f t="shared" si="3"/>
        <v>8017</v>
      </c>
      <c r="Y78" s="303">
        <f t="shared" si="4"/>
        <v>8798</v>
      </c>
      <c r="Z78" s="303">
        <f t="shared" si="5"/>
        <v>0</v>
      </c>
    </row>
    <row r="79" spans="1:26" x14ac:dyDescent="0.2">
      <c r="A79" s="171" t="s">
        <v>52</v>
      </c>
      <c r="B79" s="152">
        <v>2701</v>
      </c>
      <c r="C79" s="466">
        <v>1286</v>
      </c>
      <c r="D79" s="303">
        <v>4138</v>
      </c>
      <c r="E79" s="152"/>
      <c r="F79" s="76"/>
      <c r="G79" s="519"/>
      <c r="H79" s="152"/>
      <c r="I79" s="76"/>
      <c r="J79" s="519"/>
      <c r="K79" s="152"/>
      <c r="L79" s="76"/>
      <c r="M79" s="519"/>
      <c r="N79" s="152">
        <v>337</v>
      </c>
      <c r="O79" s="76">
        <v>1998</v>
      </c>
      <c r="P79" s="519">
        <v>6563</v>
      </c>
      <c r="Q79" s="76"/>
      <c r="R79" s="76"/>
      <c r="S79" s="76"/>
      <c r="T79" s="76"/>
      <c r="U79" s="76"/>
      <c r="V79" s="76"/>
      <c r="W79" s="303"/>
      <c r="X79" s="303">
        <f t="shared" si="3"/>
        <v>8125</v>
      </c>
      <c r="Y79" s="303">
        <f t="shared" si="4"/>
        <v>8898</v>
      </c>
      <c r="Z79" s="303">
        <f t="shared" si="5"/>
        <v>0</v>
      </c>
    </row>
    <row r="80" spans="1:26" x14ac:dyDescent="0.2">
      <c r="A80" s="171" t="s">
        <v>53</v>
      </c>
      <c r="B80" s="152">
        <v>2731</v>
      </c>
      <c r="C80" s="466">
        <v>1284</v>
      </c>
      <c r="D80" s="303">
        <v>4199</v>
      </c>
      <c r="E80" s="152"/>
      <c r="F80" s="76"/>
      <c r="G80" s="519"/>
      <c r="H80" s="152"/>
      <c r="I80" s="76"/>
      <c r="J80" s="519"/>
      <c r="K80" s="152"/>
      <c r="L80" s="76"/>
      <c r="M80" s="519"/>
      <c r="N80" s="152">
        <v>349</v>
      </c>
      <c r="O80" s="76">
        <v>2039</v>
      </c>
      <c r="P80" s="519">
        <v>6635</v>
      </c>
      <c r="Q80" s="76"/>
      <c r="R80" s="76"/>
      <c r="S80" s="76"/>
      <c r="T80" s="76"/>
      <c r="U80" s="76"/>
      <c r="V80" s="76"/>
      <c r="W80" s="303"/>
      <c r="X80" s="303">
        <f t="shared" si="3"/>
        <v>8214</v>
      </c>
      <c r="Y80" s="303">
        <f t="shared" si="4"/>
        <v>9023</v>
      </c>
      <c r="Z80" s="303">
        <f t="shared" si="5"/>
        <v>0</v>
      </c>
    </row>
    <row r="81" spans="1:26" x14ac:dyDescent="0.2">
      <c r="A81" s="171" t="s">
        <v>54</v>
      </c>
      <c r="B81" s="152">
        <v>2759</v>
      </c>
      <c r="C81" s="466">
        <v>1298</v>
      </c>
      <c r="D81" s="303">
        <v>4240</v>
      </c>
      <c r="E81" s="152"/>
      <c r="F81" s="76"/>
      <c r="G81" s="519"/>
      <c r="H81" s="152"/>
      <c r="I81" s="76"/>
      <c r="J81" s="519"/>
      <c r="K81" s="152"/>
      <c r="L81" s="76"/>
      <c r="M81" s="519"/>
      <c r="N81" s="152">
        <v>353</v>
      </c>
      <c r="O81" s="76">
        <v>2058</v>
      </c>
      <c r="P81" s="519">
        <v>6685</v>
      </c>
      <c r="Q81" s="76"/>
      <c r="R81" s="76"/>
      <c r="S81" s="76"/>
      <c r="T81" s="76"/>
      <c r="U81" s="76"/>
      <c r="V81" s="76"/>
      <c r="W81" s="303"/>
      <c r="X81" s="303">
        <f t="shared" si="3"/>
        <v>8297</v>
      </c>
      <c r="Y81" s="303">
        <f t="shared" si="4"/>
        <v>9096</v>
      </c>
      <c r="Z81" s="303">
        <f t="shared" si="5"/>
        <v>0</v>
      </c>
    </row>
    <row r="82" spans="1:26" x14ac:dyDescent="0.2">
      <c r="A82" s="171" t="s">
        <v>55</v>
      </c>
      <c r="B82" s="152">
        <v>2785</v>
      </c>
      <c r="C82" s="466">
        <v>1328</v>
      </c>
      <c r="D82" s="303">
        <v>4289</v>
      </c>
      <c r="E82" s="152"/>
      <c r="F82" s="76"/>
      <c r="G82" s="519"/>
      <c r="H82" s="152"/>
      <c r="I82" s="76"/>
      <c r="J82" s="519"/>
      <c r="K82" s="152"/>
      <c r="L82" s="76"/>
      <c r="M82" s="519"/>
      <c r="N82" s="152">
        <v>359</v>
      </c>
      <c r="O82" s="76">
        <v>2087</v>
      </c>
      <c r="P82" s="519">
        <v>6743</v>
      </c>
      <c r="Q82" s="76"/>
      <c r="R82" s="76"/>
      <c r="S82" s="76"/>
      <c r="T82" s="76"/>
      <c r="U82" s="76"/>
      <c r="V82" s="76"/>
      <c r="W82" s="303"/>
      <c r="X82" s="303">
        <f t="shared" si="3"/>
        <v>8402</v>
      </c>
      <c r="Y82" s="303">
        <f t="shared" si="4"/>
        <v>9189</v>
      </c>
      <c r="Z82" s="303">
        <f t="shared" si="5"/>
        <v>0</v>
      </c>
    </row>
    <row r="83" spans="1:26" x14ac:dyDescent="0.2">
      <c r="A83" s="171" t="s">
        <v>56</v>
      </c>
      <c r="B83" s="152">
        <v>2806</v>
      </c>
      <c r="C83" s="466">
        <v>1384</v>
      </c>
      <c r="D83" s="303">
        <v>4398</v>
      </c>
      <c r="E83" s="152"/>
      <c r="F83" s="76"/>
      <c r="G83" s="519"/>
      <c r="H83" s="152"/>
      <c r="I83" s="76"/>
      <c r="J83" s="519"/>
      <c r="K83" s="152"/>
      <c r="L83" s="76"/>
      <c r="M83" s="519"/>
      <c r="N83" s="152">
        <v>365</v>
      </c>
      <c r="O83" s="76">
        <v>2109</v>
      </c>
      <c r="P83" s="519">
        <v>6809</v>
      </c>
      <c r="Q83" s="76"/>
      <c r="R83" s="76"/>
      <c r="S83" s="76"/>
      <c r="T83" s="76"/>
      <c r="U83" s="76"/>
      <c r="V83" s="76"/>
      <c r="W83" s="303"/>
      <c r="X83" s="303">
        <f t="shared" si="3"/>
        <v>8588</v>
      </c>
      <c r="Y83" s="303">
        <f t="shared" si="4"/>
        <v>9283</v>
      </c>
      <c r="Z83" s="303">
        <f t="shared" si="5"/>
        <v>0</v>
      </c>
    </row>
    <row r="84" spans="1:26" x14ac:dyDescent="0.2">
      <c r="A84" s="171" t="s">
        <v>57</v>
      </c>
      <c r="B84" s="152">
        <v>2821</v>
      </c>
      <c r="C84" s="466">
        <v>1405</v>
      </c>
      <c r="D84" s="303">
        <v>4432</v>
      </c>
      <c r="E84" s="152"/>
      <c r="F84" s="76"/>
      <c r="G84" s="519"/>
      <c r="H84" s="152"/>
      <c r="I84" s="76"/>
      <c r="J84" s="519"/>
      <c r="K84" s="152"/>
      <c r="L84" s="76"/>
      <c r="M84" s="519"/>
      <c r="N84" s="152">
        <v>366</v>
      </c>
      <c r="O84" s="76">
        <v>2154</v>
      </c>
      <c r="P84" s="519">
        <v>6872</v>
      </c>
      <c r="Q84" s="76"/>
      <c r="R84" s="76"/>
      <c r="S84" s="76"/>
      <c r="T84" s="76"/>
      <c r="U84" s="76"/>
      <c r="V84" s="76"/>
      <c r="W84" s="303"/>
      <c r="X84" s="303">
        <f t="shared" si="3"/>
        <v>8658</v>
      </c>
      <c r="Y84" s="303">
        <f t="shared" si="4"/>
        <v>9392</v>
      </c>
      <c r="Z84" s="303">
        <f t="shared" si="5"/>
        <v>0</v>
      </c>
    </row>
    <row r="85" spans="1:26" x14ac:dyDescent="0.2">
      <c r="A85" s="171" t="s">
        <v>58</v>
      </c>
      <c r="B85" s="152">
        <v>2827</v>
      </c>
      <c r="C85" s="466">
        <v>1432</v>
      </c>
      <c r="D85" s="303">
        <v>4502</v>
      </c>
      <c r="E85" s="152"/>
      <c r="F85" s="76"/>
      <c r="G85" s="519"/>
      <c r="H85" s="152"/>
      <c r="I85" s="76"/>
      <c r="J85" s="519"/>
      <c r="K85" s="152"/>
      <c r="L85" s="76"/>
      <c r="M85" s="519"/>
      <c r="N85" s="152">
        <v>370</v>
      </c>
      <c r="O85" s="76">
        <v>2179</v>
      </c>
      <c r="P85" s="519">
        <v>6915</v>
      </c>
      <c r="Q85" s="76"/>
      <c r="R85" s="76"/>
      <c r="S85" s="76"/>
      <c r="T85" s="76"/>
      <c r="U85" s="76"/>
      <c r="V85" s="76"/>
      <c r="W85" s="303"/>
      <c r="X85" s="303">
        <f t="shared" si="3"/>
        <v>8761</v>
      </c>
      <c r="Y85" s="303">
        <f t="shared" si="4"/>
        <v>9464</v>
      </c>
      <c r="Z85" s="303">
        <f t="shared" si="5"/>
        <v>0</v>
      </c>
    </row>
    <row r="86" spans="1:26" x14ac:dyDescent="0.2">
      <c r="A86" s="171" t="s">
        <v>59</v>
      </c>
      <c r="B86" s="152">
        <v>2850</v>
      </c>
      <c r="C86" s="466">
        <v>1478</v>
      </c>
      <c r="D86" s="303">
        <v>4615</v>
      </c>
      <c r="E86" s="152"/>
      <c r="F86" s="76"/>
      <c r="G86" s="519"/>
      <c r="H86" s="152"/>
      <c r="I86" s="76"/>
      <c r="J86" s="519"/>
      <c r="K86" s="152"/>
      <c r="L86" s="76"/>
      <c r="M86" s="519"/>
      <c r="N86" s="152">
        <v>374</v>
      </c>
      <c r="O86" s="76">
        <v>2210</v>
      </c>
      <c r="P86" s="519">
        <v>6974</v>
      </c>
      <c r="Q86" s="76"/>
      <c r="R86" s="76"/>
      <c r="S86" s="76"/>
      <c r="T86" s="76"/>
      <c r="U86" s="76"/>
      <c r="V86" s="76"/>
      <c r="W86" s="303"/>
      <c r="X86" s="303">
        <f t="shared" si="3"/>
        <v>8943</v>
      </c>
      <c r="Y86" s="303">
        <f t="shared" si="4"/>
        <v>9558</v>
      </c>
      <c r="Z86" s="303">
        <f t="shared" si="5"/>
        <v>0</v>
      </c>
    </row>
    <row r="87" spans="1:26" x14ac:dyDescent="0.2">
      <c r="A87" s="171" t="s">
        <v>60</v>
      </c>
      <c r="B87" s="152">
        <v>2855</v>
      </c>
      <c r="C87" s="466">
        <v>1517</v>
      </c>
      <c r="D87" s="303">
        <v>4690</v>
      </c>
      <c r="E87" s="152"/>
      <c r="F87" s="76"/>
      <c r="G87" s="519"/>
      <c r="H87" s="152"/>
      <c r="I87" s="76"/>
      <c r="J87" s="519"/>
      <c r="K87" s="152"/>
      <c r="L87" s="76"/>
      <c r="M87" s="519"/>
      <c r="N87" s="152">
        <v>377</v>
      </c>
      <c r="O87" s="76">
        <v>2223</v>
      </c>
      <c r="P87" s="519">
        <v>7004</v>
      </c>
      <c r="Q87" s="76"/>
      <c r="R87" s="76"/>
      <c r="S87" s="76"/>
      <c r="T87" s="76"/>
      <c r="U87" s="76"/>
      <c r="V87" s="76"/>
      <c r="W87" s="303"/>
      <c r="X87" s="303">
        <f t="shared" si="3"/>
        <v>9062</v>
      </c>
      <c r="Y87" s="303">
        <f t="shared" si="4"/>
        <v>9604</v>
      </c>
      <c r="Z87" s="303">
        <f t="shared" si="5"/>
        <v>0</v>
      </c>
    </row>
    <row r="88" spans="1:26" x14ac:dyDescent="0.2">
      <c r="A88" s="171" t="s">
        <v>61</v>
      </c>
      <c r="B88" s="152">
        <v>2899</v>
      </c>
      <c r="C88" s="466">
        <v>1600</v>
      </c>
      <c r="D88" s="303">
        <v>4809</v>
      </c>
      <c r="E88" s="152"/>
      <c r="F88" s="76"/>
      <c r="G88" s="519"/>
      <c r="H88" s="152"/>
      <c r="I88" s="76"/>
      <c r="J88" s="519"/>
      <c r="K88" s="152"/>
      <c r="L88" s="76"/>
      <c r="M88" s="519"/>
      <c r="N88" s="152">
        <v>380</v>
      </c>
      <c r="O88" s="76">
        <v>2252</v>
      </c>
      <c r="P88" s="519">
        <v>7054</v>
      </c>
      <c r="Q88" s="76"/>
      <c r="R88" s="76"/>
      <c r="S88" s="76"/>
      <c r="T88" s="76"/>
      <c r="U88" s="76"/>
      <c r="V88" s="76"/>
      <c r="W88" s="303"/>
      <c r="X88" s="303">
        <f t="shared" si="3"/>
        <v>9308</v>
      </c>
      <c r="Y88" s="303">
        <f t="shared" si="4"/>
        <v>9686</v>
      </c>
      <c r="Z88" s="303">
        <f t="shared" si="5"/>
        <v>0</v>
      </c>
    </row>
    <row r="89" spans="1:26" x14ac:dyDescent="0.2">
      <c r="A89" s="171" t="s">
        <v>62</v>
      </c>
      <c r="B89" s="152">
        <v>2925</v>
      </c>
      <c r="C89" s="466">
        <v>1604</v>
      </c>
      <c r="D89" s="303">
        <v>4931</v>
      </c>
      <c r="E89" s="152"/>
      <c r="F89" s="76"/>
      <c r="G89" s="519"/>
      <c r="H89" s="152"/>
      <c r="I89" s="76"/>
      <c r="J89" s="519"/>
      <c r="K89" s="152"/>
      <c r="L89" s="76"/>
      <c r="M89" s="519"/>
      <c r="N89" s="152">
        <v>384</v>
      </c>
      <c r="O89" s="76">
        <v>2266</v>
      </c>
      <c r="P89" s="519">
        <v>7078</v>
      </c>
      <c r="Q89" s="76"/>
      <c r="R89" s="76"/>
      <c r="S89" s="76"/>
      <c r="T89" s="76"/>
      <c r="U89" s="76"/>
      <c r="V89" s="76"/>
      <c r="W89" s="303"/>
      <c r="X89" s="303">
        <f t="shared" si="3"/>
        <v>9460</v>
      </c>
      <c r="Y89" s="303">
        <f t="shared" si="4"/>
        <v>9728</v>
      </c>
      <c r="Z89" s="303">
        <f t="shared" si="5"/>
        <v>0</v>
      </c>
    </row>
    <row r="90" spans="1:26" x14ac:dyDescent="0.2">
      <c r="A90" s="171" t="s">
        <v>63</v>
      </c>
      <c r="B90" s="152">
        <v>2956</v>
      </c>
      <c r="C90" s="466">
        <v>1651</v>
      </c>
      <c r="D90" s="303">
        <v>5007</v>
      </c>
      <c r="E90" s="152"/>
      <c r="F90" s="76"/>
      <c r="G90" s="519"/>
      <c r="H90" s="152"/>
      <c r="I90" s="76"/>
      <c r="J90" s="519"/>
      <c r="K90" s="152"/>
      <c r="L90" s="76"/>
      <c r="M90" s="519"/>
      <c r="N90" s="152">
        <v>390</v>
      </c>
      <c r="O90" s="76">
        <v>2290</v>
      </c>
      <c r="P90" s="519">
        <v>7116</v>
      </c>
      <c r="Q90" s="76"/>
      <c r="R90" s="76"/>
      <c r="S90" s="76"/>
      <c r="T90" s="76"/>
      <c r="U90" s="76"/>
      <c r="V90" s="76"/>
      <c r="W90" s="303"/>
      <c r="X90" s="303">
        <f t="shared" si="3"/>
        <v>9614</v>
      </c>
      <c r="Y90" s="303">
        <f t="shared" si="4"/>
        <v>9796</v>
      </c>
      <c r="Z90" s="303">
        <f t="shared" si="5"/>
        <v>0</v>
      </c>
    </row>
    <row r="91" spans="1:26" x14ac:dyDescent="0.2">
      <c r="A91" s="171" t="s">
        <v>64</v>
      </c>
      <c r="B91" s="152">
        <v>2975</v>
      </c>
      <c r="C91" s="466">
        <v>1689</v>
      </c>
      <c r="D91" s="303">
        <v>5084</v>
      </c>
      <c r="E91" s="152"/>
      <c r="F91" s="76"/>
      <c r="G91" s="519"/>
      <c r="H91" s="152"/>
      <c r="I91" s="76"/>
      <c r="J91" s="519"/>
      <c r="K91" s="152"/>
      <c r="L91" s="76"/>
      <c r="M91" s="519"/>
      <c r="N91" s="152">
        <v>392</v>
      </c>
      <c r="O91" s="76">
        <v>2334</v>
      </c>
      <c r="P91" s="519">
        <v>7184</v>
      </c>
      <c r="Q91" s="76"/>
      <c r="R91" s="76"/>
      <c r="S91" s="76"/>
      <c r="T91" s="76"/>
      <c r="U91" s="76"/>
      <c r="V91" s="76"/>
      <c r="W91" s="303"/>
      <c r="X91" s="303">
        <f t="shared" si="3"/>
        <v>9748</v>
      </c>
      <c r="Y91" s="303">
        <f t="shared" si="4"/>
        <v>9910</v>
      </c>
      <c r="Z91" s="303">
        <f t="shared" si="5"/>
        <v>0</v>
      </c>
    </row>
    <row r="92" spans="1:26" x14ac:dyDescent="0.2">
      <c r="A92" s="171" t="s">
        <v>65</v>
      </c>
      <c r="B92" s="152">
        <v>3016</v>
      </c>
      <c r="C92" s="466">
        <v>1766</v>
      </c>
      <c r="D92" s="303">
        <v>5226</v>
      </c>
      <c r="E92" s="152"/>
      <c r="F92" s="76"/>
      <c r="G92" s="519"/>
      <c r="H92" s="152"/>
      <c r="I92" s="76"/>
      <c r="J92" s="519"/>
      <c r="K92" s="152"/>
      <c r="L92" s="76"/>
      <c r="M92" s="519"/>
      <c r="N92" s="152">
        <v>397</v>
      </c>
      <c r="O92" s="76">
        <v>2342</v>
      </c>
      <c r="P92" s="519">
        <v>7199</v>
      </c>
      <c r="Q92" s="76"/>
      <c r="R92" s="76"/>
      <c r="S92" s="76"/>
      <c r="T92" s="76"/>
      <c r="U92" s="76"/>
      <c r="V92" s="76"/>
      <c r="W92" s="303"/>
      <c r="X92" s="303">
        <f t="shared" si="3"/>
        <v>10008</v>
      </c>
      <c r="Y92" s="303">
        <f t="shared" si="4"/>
        <v>9938</v>
      </c>
      <c r="Z92" s="303">
        <f t="shared" si="5"/>
        <v>0</v>
      </c>
    </row>
    <row r="93" spans="1:26" x14ac:dyDescent="0.2">
      <c r="A93" s="171" t="s">
        <v>66</v>
      </c>
      <c r="B93" s="152">
        <v>3054</v>
      </c>
      <c r="C93" s="466">
        <v>1773</v>
      </c>
      <c r="D93" s="303">
        <v>5237</v>
      </c>
      <c r="E93" s="152"/>
      <c r="F93" s="76"/>
      <c r="G93" s="519"/>
      <c r="H93" s="152"/>
      <c r="I93" s="76"/>
      <c r="J93" s="519"/>
      <c r="K93" s="152"/>
      <c r="L93" s="76"/>
      <c r="M93" s="519"/>
      <c r="N93" s="152">
        <v>401</v>
      </c>
      <c r="O93" s="76">
        <v>2375</v>
      </c>
      <c r="P93" s="519">
        <v>7260</v>
      </c>
      <c r="Q93" s="76"/>
      <c r="R93" s="76"/>
      <c r="S93" s="76"/>
      <c r="T93" s="76"/>
      <c r="U93" s="76"/>
      <c r="V93" s="76"/>
      <c r="W93" s="303"/>
      <c r="X93" s="303">
        <f t="shared" si="3"/>
        <v>10064</v>
      </c>
      <c r="Y93" s="303">
        <f t="shared" si="4"/>
        <v>10036</v>
      </c>
      <c r="Z93" s="303">
        <f t="shared" si="5"/>
        <v>0</v>
      </c>
    </row>
    <row r="94" spans="1:26" x14ac:dyDescent="0.2">
      <c r="A94" s="171" t="s">
        <v>67</v>
      </c>
      <c r="B94" s="152">
        <v>3078</v>
      </c>
      <c r="C94" s="466">
        <v>1805</v>
      </c>
      <c r="D94" s="303">
        <v>5298</v>
      </c>
      <c r="E94" s="152"/>
      <c r="F94" s="76"/>
      <c r="G94" s="519"/>
      <c r="H94" s="152"/>
      <c r="I94" s="76"/>
      <c r="J94" s="519"/>
      <c r="K94" s="152"/>
      <c r="L94" s="76"/>
      <c r="M94" s="519"/>
      <c r="N94" s="152">
        <v>408</v>
      </c>
      <c r="O94" s="76">
        <v>2427</v>
      </c>
      <c r="P94" s="519">
        <v>7352</v>
      </c>
      <c r="Q94" s="76"/>
      <c r="R94" s="76"/>
      <c r="S94" s="76"/>
      <c r="T94" s="76"/>
      <c r="U94" s="76"/>
      <c r="V94" s="76"/>
      <c r="W94" s="303"/>
      <c r="X94" s="303">
        <f t="shared" si="3"/>
        <v>10181</v>
      </c>
      <c r="Y94" s="303">
        <f t="shared" si="4"/>
        <v>10187</v>
      </c>
      <c r="Z94" s="303">
        <f t="shared" si="5"/>
        <v>0</v>
      </c>
    </row>
    <row r="95" spans="1:26" x14ac:dyDescent="0.2">
      <c r="A95" s="171" t="s">
        <v>68</v>
      </c>
      <c r="B95" s="152">
        <v>3141</v>
      </c>
      <c r="C95" s="466">
        <v>1905</v>
      </c>
      <c r="D95" s="303">
        <v>5476</v>
      </c>
      <c r="E95" s="152"/>
      <c r="F95" s="76"/>
      <c r="G95" s="519"/>
      <c r="H95" s="152"/>
      <c r="I95" s="76"/>
      <c r="J95" s="519"/>
      <c r="K95" s="152"/>
      <c r="L95" s="76"/>
      <c r="M95" s="519"/>
      <c r="N95" s="152">
        <v>412</v>
      </c>
      <c r="O95" s="76">
        <v>2464</v>
      </c>
      <c r="P95" s="519">
        <v>7412</v>
      </c>
      <c r="Q95" s="76"/>
      <c r="R95" s="76"/>
      <c r="S95" s="76"/>
      <c r="T95" s="76"/>
      <c r="U95" s="76"/>
      <c r="V95" s="76"/>
      <c r="W95" s="303"/>
      <c r="X95" s="303">
        <f t="shared" si="3"/>
        <v>10522</v>
      </c>
      <c r="Y95" s="303">
        <f t="shared" si="4"/>
        <v>10288</v>
      </c>
      <c r="Z95" s="303">
        <f t="shared" si="5"/>
        <v>0</v>
      </c>
    </row>
    <row r="96" spans="1:26" x14ac:dyDescent="0.2">
      <c r="A96" s="171" t="s">
        <v>69</v>
      </c>
      <c r="B96" s="152">
        <v>3203</v>
      </c>
      <c r="C96" s="466">
        <v>1944</v>
      </c>
      <c r="D96" s="303">
        <v>5564</v>
      </c>
      <c r="E96" s="152"/>
      <c r="F96" s="76"/>
      <c r="G96" s="519"/>
      <c r="H96" s="152"/>
      <c r="I96" s="76"/>
      <c r="J96" s="519"/>
      <c r="K96" s="152"/>
      <c r="L96" s="76"/>
      <c r="M96" s="519"/>
      <c r="N96" s="152">
        <v>419</v>
      </c>
      <c r="O96" s="76">
        <v>2506</v>
      </c>
      <c r="P96" s="519">
        <v>7464</v>
      </c>
      <c r="Q96" s="76"/>
      <c r="R96" s="76"/>
      <c r="S96" s="76"/>
      <c r="T96" s="76"/>
      <c r="U96" s="76"/>
      <c r="V96" s="76"/>
      <c r="W96" s="303"/>
      <c r="X96" s="303">
        <f t="shared" si="3"/>
        <v>10711</v>
      </c>
      <c r="Y96" s="303">
        <f t="shared" si="4"/>
        <v>10389</v>
      </c>
      <c r="Z96" s="303">
        <f t="shared" si="5"/>
        <v>0</v>
      </c>
    </row>
    <row r="97" spans="1:26" x14ac:dyDescent="0.2">
      <c r="A97" s="171" t="s">
        <v>70</v>
      </c>
      <c r="B97" s="152">
        <v>3258</v>
      </c>
      <c r="C97" s="466">
        <v>1978</v>
      </c>
      <c r="D97" s="303">
        <v>5644</v>
      </c>
      <c r="E97" s="152"/>
      <c r="F97" s="76"/>
      <c r="G97" s="519"/>
      <c r="H97" s="152"/>
      <c r="I97" s="76"/>
      <c r="J97" s="519"/>
      <c r="K97" s="152"/>
      <c r="L97" s="76"/>
      <c r="M97" s="519"/>
      <c r="N97" s="152">
        <v>424</v>
      </c>
      <c r="O97" s="76">
        <v>2530</v>
      </c>
      <c r="P97" s="519">
        <v>7511</v>
      </c>
      <c r="Q97" s="76"/>
      <c r="R97" s="76"/>
      <c r="S97" s="76"/>
      <c r="T97" s="76"/>
      <c r="U97" s="76"/>
      <c r="V97" s="76"/>
      <c r="W97" s="303"/>
      <c r="X97" s="303">
        <f t="shared" si="3"/>
        <v>10880</v>
      </c>
      <c r="Y97" s="303">
        <f t="shared" si="4"/>
        <v>10465</v>
      </c>
      <c r="Z97" s="303">
        <f t="shared" si="5"/>
        <v>0</v>
      </c>
    </row>
    <row r="98" spans="1:26" x14ac:dyDescent="0.2">
      <c r="A98" s="171" t="s">
        <v>71</v>
      </c>
      <c r="B98" s="152">
        <v>3289</v>
      </c>
      <c r="C98" s="466">
        <v>2019</v>
      </c>
      <c r="D98" s="303">
        <v>5721</v>
      </c>
      <c r="E98" s="152"/>
      <c r="F98" s="76"/>
      <c r="G98" s="519"/>
      <c r="H98" s="152"/>
      <c r="I98" s="76"/>
      <c r="J98" s="519"/>
      <c r="K98" s="152"/>
      <c r="L98" s="76"/>
      <c r="M98" s="519"/>
      <c r="N98" s="152">
        <v>427</v>
      </c>
      <c r="O98" s="76">
        <v>2578</v>
      </c>
      <c r="P98" s="519">
        <v>7563</v>
      </c>
      <c r="Q98" s="76"/>
      <c r="R98" s="76"/>
      <c r="S98" s="76"/>
      <c r="T98" s="76"/>
      <c r="U98" s="76"/>
      <c r="V98" s="76"/>
      <c r="W98" s="303"/>
      <c r="X98" s="303">
        <f t="shared" si="3"/>
        <v>11029</v>
      </c>
      <c r="Y98" s="303">
        <f t="shared" si="4"/>
        <v>10568</v>
      </c>
      <c r="Z98" s="303">
        <f t="shared" si="5"/>
        <v>0</v>
      </c>
    </row>
    <row r="99" spans="1:26" x14ac:dyDescent="0.2">
      <c r="A99" s="171" t="s">
        <v>72</v>
      </c>
      <c r="B99" s="152">
        <v>3213</v>
      </c>
      <c r="C99" s="466">
        <v>2058</v>
      </c>
      <c r="D99" s="303">
        <v>5796</v>
      </c>
      <c r="E99" s="152"/>
      <c r="F99" s="76"/>
      <c r="G99" s="519"/>
      <c r="H99" s="152"/>
      <c r="I99" s="76"/>
      <c r="J99" s="519"/>
      <c r="K99" s="152"/>
      <c r="L99" s="76"/>
      <c r="M99" s="519"/>
      <c r="N99" s="152">
        <v>438</v>
      </c>
      <c r="O99" s="76">
        <v>2599</v>
      </c>
      <c r="P99" s="519">
        <v>7611</v>
      </c>
      <c r="Q99" s="76"/>
      <c r="R99" s="76"/>
      <c r="S99" s="76"/>
      <c r="T99" s="76"/>
      <c r="U99" s="76"/>
      <c r="V99" s="76"/>
      <c r="W99" s="303"/>
      <c r="X99" s="303">
        <f t="shared" si="3"/>
        <v>11067</v>
      </c>
      <c r="Y99" s="303">
        <f t="shared" si="4"/>
        <v>10648</v>
      </c>
      <c r="Z99" s="303">
        <f t="shared" si="5"/>
        <v>0</v>
      </c>
    </row>
    <row r="100" spans="1:26" x14ac:dyDescent="0.2">
      <c r="A100" s="171" t="s">
        <v>73</v>
      </c>
      <c r="B100" s="152">
        <v>3237</v>
      </c>
      <c r="C100" s="466">
        <v>2073</v>
      </c>
      <c r="D100" s="303">
        <v>5862</v>
      </c>
      <c r="E100" s="152"/>
      <c r="F100" s="76"/>
      <c r="G100" s="519"/>
      <c r="H100" s="152"/>
      <c r="I100" s="76"/>
      <c r="J100" s="519"/>
      <c r="K100" s="152"/>
      <c r="L100" s="76"/>
      <c r="M100" s="519"/>
      <c r="N100" s="152">
        <v>447</v>
      </c>
      <c r="O100" s="76">
        <v>2680</v>
      </c>
      <c r="P100" s="519">
        <v>7756</v>
      </c>
      <c r="Q100" s="76"/>
      <c r="R100" s="76"/>
      <c r="S100" s="76"/>
      <c r="T100" s="76"/>
      <c r="U100" s="76"/>
      <c r="V100" s="76"/>
      <c r="W100" s="303"/>
      <c r="X100" s="303">
        <f t="shared" si="3"/>
        <v>11172</v>
      </c>
      <c r="Y100" s="303">
        <f t="shared" si="4"/>
        <v>10883</v>
      </c>
      <c r="Z100" s="303">
        <f t="shared" si="5"/>
        <v>0</v>
      </c>
    </row>
    <row r="101" spans="1:26" x14ac:dyDescent="0.2">
      <c r="A101" s="171" t="s">
        <v>74</v>
      </c>
      <c r="B101" s="152">
        <v>3466</v>
      </c>
      <c r="C101" s="466">
        <v>2115</v>
      </c>
      <c r="D101" s="303">
        <v>5954</v>
      </c>
      <c r="E101" s="152"/>
      <c r="F101" s="76"/>
      <c r="G101" s="519"/>
      <c r="H101" s="152"/>
      <c r="I101" s="76"/>
      <c r="J101" s="519"/>
      <c r="K101" s="152"/>
      <c r="L101" s="76"/>
      <c r="M101" s="519"/>
      <c r="N101" s="152">
        <v>456</v>
      </c>
      <c r="O101" s="76">
        <v>2720</v>
      </c>
      <c r="P101" s="519">
        <v>7819</v>
      </c>
      <c r="Q101" s="76"/>
      <c r="R101" s="76"/>
      <c r="S101" s="76"/>
      <c r="T101" s="76"/>
      <c r="U101" s="76"/>
      <c r="V101" s="76"/>
      <c r="W101" s="303"/>
      <c r="X101" s="303">
        <f t="shared" si="3"/>
        <v>11535</v>
      </c>
      <c r="Y101" s="303">
        <f t="shared" si="4"/>
        <v>10995</v>
      </c>
      <c r="Z101" s="303">
        <f t="shared" si="5"/>
        <v>0</v>
      </c>
    </row>
    <row r="102" spans="1:26" x14ac:dyDescent="0.2">
      <c r="A102" s="171" t="s">
        <v>75</v>
      </c>
      <c r="B102" s="152">
        <v>3523</v>
      </c>
      <c r="C102" s="466">
        <v>2162</v>
      </c>
      <c r="D102" s="303">
        <v>6020</v>
      </c>
      <c r="E102" s="152"/>
      <c r="F102" s="76"/>
      <c r="G102" s="519"/>
      <c r="H102" s="152"/>
      <c r="I102" s="76"/>
      <c r="J102" s="519"/>
      <c r="K102" s="152"/>
      <c r="L102" s="76"/>
      <c r="M102" s="519"/>
      <c r="N102" s="152">
        <v>507</v>
      </c>
      <c r="O102" s="76">
        <v>2777</v>
      </c>
      <c r="P102" s="519">
        <v>7925</v>
      </c>
      <c r="Q102" s="76"/>
      <c r="R102" s="76"/>
      <c r="S102" s="76"/>
      <c r="T102" s="76"/>
      <c r="U102" s="76"/>
      <c r="V102" s="76"/>
      <c r="W102" s="303"/>
      <c r="X102" s="303">
        <f t="shared" si="3"/>
        <v>11705</v>
      </c>
      <c r="Y102" s="303">
        <f t="shared" si="4"/>
        <v>11209</v>
      </c>
      <c r="Z102" s="303">
        <f t="shared" si="5"/>
        <v>0</v>
      </c>
    </row>
    <row r="103" spans="1:26" x14ac:dyDescent="0.2">
      <c r="A103" s="171" t="s">
        <v>76</v>
      </c>
      <c r="B103" s="152">
        <v>3595</v>
      </c>
      <c r="C103" s="466">
        <v>2209</v>
      </c>
      <c r="D103" s="303">
        <v>6087</v>
      </c>
      <c r="E103" s="152"/>
      <c r="F103" s="76"/>
      <c r="G103" s="519"/>
      <c r="H103" s="152"/>
      <c r="I103" s="76"/>
      <c r="J103" s="519"/>
      <c r="K103" s="152"/>
      <c r="L103" s="76"/>
      <c r="M103" s="519"/>
      <c r="N103" s="152">
        <v>509</v>
      </c>
      <c r="O103" s="76">
        <v>2800</v>
      </c>
      <c r="P103" s="519">
        <v>7980</v>
      </c>
      <c r="Q103" s="76"/>
      <c r="R103" s="76"/>
      <c r="S103" s="76"/>
      <c r="T103" s="76"/>
      <c r="U103" s="76"/>
      <c r="V103" s="76"/>
      <c r="W103" s="303"/>
      <c r="X103" s="303">
        <f t="shared" si="3"/>
        <v>11891</v>
      </c>
      <c r="Y103" s="303">
        <f t="shared" si="4"/>
        <v>11289</v>
      </c>
      <c r="Z103" s="303">
        <f t="shared" si="5"/>
        <v>0</v>
      </c>
    </row>
    <row r="104" spans="1:26" x14ac:dyDescent="0.2">
      <c r="A104" s="171" t="s">
        <v>77</v>
      </c>
      <c r="B104" s="152">
        <v>3658</v>
      </c>
      <c r="C104" s="466">
        <v>2291</v>
      </c>
      <c r="D104" s="303">
        <v>6211</v>
      </c>
      <c r="E104" s="152"/>
      <c r="F104" s="76"/>
      <c r="G104" s="519"/>
      <c r="H104" s="152"/>
      <c r="I104" s="76"/>
      <c r="J104" s="519"/>
      <c r="K104" s="152"/>
      <c r="L104" s="76"/>
      <c r="M104" s="519"/>
      <c r="N104" s="152">
        <v>527</v>
      </c>
      <c r="O104" s="76">
        <v>2854</v>
      </c>
      <c r="P104" s="519">
        <v>8050</v>
      </c>
      <c r="Q104" s="76"/>
      <c r="R104" s="76"/>
      <c r="S104" s="76"/>
      <c r="T104" s="76"/>
      <c r="U104" s="76"/>
      <c r="V104" s="76"/>
      <c r="W104" s="303"/>
      <c r="X104" s="303">
        <f t="shared" si="3"/>
        <v>12160</v>
      </c>
      <c r="Y104" s="303">
        <f t="shared" si="4"/>
        <v>11431</v>
      </c>
      <c r="Z104" s="303">
        <f t="shared" si="5"/>
        <v>0</v>
      </c>
    </row>
    <row r="105" spans="1:26" x14ac:dyDescent="0.2">
      <c r="A105" s="171" t="s">
        <v>78</v>
      </c>
      <c r="B105" s="152">
        <v>3741</v>
      </c>
      <c r="C105" s="466">
        <v>2367</v>
      </c>
      <c r="D105" s="303">
        <v>6289</v>
      </c>
      <c r="E105" s="152"/>
      <c r="F105" s="76"/>
      <c r="G105" s="519"/>
      <c r="H105" s="152"/>
      <c r="I105" s="76"/>
      <c r="J105" s="519"/>
      <c r="K105" s="152"/>
      <c r="L105" s="76"/>
      <c r="M105" s="519"/>
      <c r="N105" s="152">
        <v>533</v>
      </c>
      <c r="O105" s="76">
        <v>2909</v>
      </c>
      <c r="P105" s="519">
        <v>8130</v>
      </c>
      <c r="Q105" s="76"/>
      <c r="R105" s="76"/>
      <c r="S105" s="76"/>
      <c r="T105" s="76"/>
      <c r="U105" s="76"/>
      <c r="V105" s="76"/>
      <c r="W105" s="303"/>
      <c r="X105" s="303">
        <f t="shared" si="3"/>
        <v>12397</v>
      </c>
      <c r="Y105" s="303">
        <f t="shared" si="4"/>
        <v>11572</v>
      </c>
      <c r="Z105" s="303">
        <f t="shared" si="5"/>
        <v>0</v>
      </c>
    </row>
    <row r="106" spans="1:26" x14ac:dyDescent="0.2">
      <c r="A106" s="171" t="s">
        <v>79</v>
      </c>
      <c r="B106" s="152">
        <v>3815</v>
      </c>
      <c r="C106" s="466">
        <v>2415</v>
      </c>
      <c r="D106" s="303">
        <v>6359</v>
      </c>
      <c r="E106" s="152"/>
      <c r="F106" s="76"/>
      <c r="G106" s="519"/>
      <c r="H106" s="152"/>
      <c r="I106" s="76"/>
      <c r="J106" s="519"/>
      <c r="K106" s="152"/>
      <c r="L106" s="76"/>
      <c r="M106" s="519"/>
      <c r="N106" s="152">
        <v>541</v>
      </c>
      <c r="O106" s="76">
        <v>2986</v>
      </c>
      <c r="P106" s="519">
        <v>8256</v>
      </c>
      <c r="Q106" s="76"/>
      <c r="R106" s="76"/>
      <c r="S106" s="76"/>
      <c r="T106" s="76"/>
      <c r="U106" s="76"/>
      <c r="V106" s="76"/>
      <c r="W106" s="303"/>
      <c r="X106" s="303">
        <f t="shared" si="3"/>
        <v>12589</v>
      </c>
      <c r="Y106" s="303">
        <f t="shared" si="4"/>
        <v>11783</v>
      </c>
      <c r="Z106" s="303">
        <f t="shared" si="5"/>
        <v>0</v>
      </c>
    </row>
    <row r="107" spans="1:26" x14ac:dyDescent="0.2">
      <c r="A107" s="171" t="s">
        <v>80</v>
      </c>
      <c r="B107" s="152">
        <v>3911</v>
      </c>
      <c r="C107" s="466">
        <v>2465</v>
      </c>
      <c r="D107" s="303">
        <v>6471</v>
      </c>
      <c r="E107" s="152"/>
      <c r="F107" s="76"/>
      <c r="G107" s="519"/>
      <c r="H107" s="152"/>
      <c r="I107" s="76"/>
      <c r="J107" s="519"/>
      <c r="K107" s="152"/>
      <c r="L107" s="76"/>
      <c r="M107" s="519"/>
      <c r="N107" s="152">
        <v>555</v>
      </c>
      <c r="O107" s="76">
        <v>3027</v>
      </c>
      <c r="P107" s="519">
        <v>8308</v>
      </c>
      <c r="Q107" s="76"/>
      <c r="R107" s="76"/>
      <c r="S107" s="76"/>
      <c r="T107" s="76"/>
      <c r="U107" s="76"/>
      <c r="V107" s="76"/>
      <c r="W107" s="303"/>
      <c r="X107" s="303">
        <f t="shared" si="3"/>
        <v>12847</v>
      </c>
      <c r="Y107" s="303">
        <f t="shared" si="4"/>
        <v>11890</v>
      </c>
      <c r="Z107" s="303">
        <f t="shared" si="5"/>
        <v>0</v>
      </c>
    </row>
    <row r="108" spans="1:26" x14ac:dyDescent="0.2">
      <c r="A108" s="171" t="s">
        <v>81</v>
      </c>
      <c r="B108" s="152">
        <v>4021</v>
      </c>
      <c r="C108" s="466">
        <v>2502</v>
      </c>
      <c r="D108" s="303">
        <v>6544</v>
      </c>
      <c r="E108" s="152"/>
      <c r="F108" s="76"/>
      <c r="G108" s="519"/>
      <c r="H108" s="152"/>
      <c r="I108" s="76"/>
      <c r="J108" s="519"/>
      <c r="K108" s="152"/>
      <c r="L108" s="76"/>
      <c r="M108" s="519"/>
      <c r="N108" s="152">
        <v>567</v>
      </c>
      <c r="O108" s="76">
        <v>3054</v>
      </c>
      <c r="P108" s="519">
        <v>8368</v>
      </c>
      <c r="Q108" s="76"/>
      <c r="R108" s="76"/>
      <c r="S108" s="76"/>
      <c r="T108" s="76"/>
      <c r="U108" s="76"/>
      <c r="V108" s="76"/>
      <c r="W108" s="303"/>
      <c r="X108" s="303">
        <f t="shared" si="3"/>
        <v>13067</v>
      </c>
      <c r="Y108" s="303">
        <f t="shared" si="4"/>
        <v>11989</v>
      </c>
      <c r="Z108" s="303">
        <f t="shared" si="5"/>
        <v>0</v>
      </c>
    </row>
    <row r="109" spans="1:26" x14ac:dyDescent="0.2">
      <c r="A109" s="171" t="s">
        <v>82</v>
      </c>
      <c r="B109" s="152">
        <v>4084</v>
      </c>
      <c r="C109" s="466">
        <v>2558</v>
      </c>
      <c r="D109" s="303">
        <v>6633</v>
      </c>
      <c r="E109" s="152"/>
      <c r="F109" s="76"/>
      <c r="G109" s="519"/>
      <c r="H109" s="152"/>
      <c r="I109" s="76"/>
      <c r="J109" s="519"/>
      <c r="K109" s="152"/>
      <c r="L109" s="76"/>
      <c r="M109" s="519"/>
      <c r="N109" s="152">
        <v>575</v>
      </c>
      <c r="O109" s="76">
        <v>3109</v>
      </c>
      <c r="P109" s="519">
        <v>8443</v>
      </c>
      <c r="Q109" s="76"/>
      <c r="R109" s="76"/>
      <c r="S109" s="76"/>
      <c r="T109" s="76"/>
      <c r="U109" s="76"/>
      <c r="V109" s="76"/>
      <c r="W109" s="303"/>
      <c r="X109" s="303">
        <f t="shared" si="3"/>
        <v>13275</v>
      </c>
      <c r="Y109" s="303">
        <f t="shared" si="4"/>
        <v>12127</v>
      </c>
      <c r="Z109" s="303">
        <f t="shared" si="5"/>
        <v>0</v>
      </c>
    </row>
    <row r="110" spans="1:26" x14ac:dyDescent="0.2">
      <c r="A110" s="171" t="s">
        <v>83</v>
      </c>
      <c r="B110" s="152">
        <v>4154</v>
      </c>
      <c r="C110" s="466">
        <v>2600</v>
      </c>
      <c r="D110" s="303">
        <v>6662</v>
      </c>
      <c r="E110" s="152"/>
      <c r="F110" s="76"/>
      <c r="G110" s="519"/>
      <c r="H110" s="152"/>
      <c r="I110" s="76"/>
      <c r="J110" s="519"/>
      <c r="K110" s="152"/>
      <c r="L110" s="76"/>
      <c r="M110" s="519"/>
      <c r="N110" s="152">
        <v>600</v>
      </c>
      <c r="O110" s="76">
        <v>3173</v>
      </c>
      <c r="P110" s="519">
        <v>8522</v>
      </c>
      <c r="Q110" s="76"/>
      <c r="R110" s="76"/>
      <c r="S110" s="76"/>
      <c r="T110" s="76"/>
      <c r="U110" s="76"/>
      <c r="V110" s="76"/>
      <c r="W110" s="303"/>
      <c r="X110" s="303">
        <f t="shared" si="3"/>
        <v>13416</v>
      </c>
      <c r="Y110" s="303">
        <f t="shared" si="4"/>
        <v>12295</v>
      </c>
      <c r="Z110" s="303">
        <f t="shared" si="5"/>
        <v>0</v>
      </c>
    </row>
    <row r="111" spans="1:26" x14ac:dyDescent="0.2">
      <c r="A111" s="171" t="s">
        <v>84</v>
      </c>
      <c r="B111" s="152">
        <v>4218</v>
      </c>
      <c r="C111" s="466">
        <v>2663</v>
      </c>
      <c r="D111" s="303">
        <v>6762</v>
      </c>
      <c r="E111" s="152"/>
      <c r="F111" s="76"/>
      <c r="G111" s="519"/>
      <c r="H111" s="152"/>
      <c r="I111" s="76"/>
      <c r="J111" s="519"/>
      <c r="K111" s="152"/>
      <c r="L111" s="76"/>
      <c r="M111" s="519"/>
      <c r="N111" s="152">
        <v>617</v>
      </c>
      <c r="O111" s="76">
        <v>3194</v>
      </c>
      <c r="P111" s="519">
        <v>8577</v>
      </c>
      <c r="Q111" s="76"/>
      <c r="R111" s="76"/>
      <c r="S111" s="76"/>
      <c r="T111" s="76"/>
      <c r="U111" s="76"/>
      <c r="V111" s="76"/>
      <c r="W111" s="303"/>
      <c r="X111" s="303">
        <f t="shared" si="3"/>
        <v>13643</v>
      </c>
      <c r="Y111" s="303">
        <f t="shared" si="4"/>
        <v>12388</v>
      </c>
      <c r="Z111" s="303">
        <f t="shared" si="5"/>
        <v>0</v>
      </c>
    </row>
    <row r="112" spans="1:26" x14ac:dyDescent="0.2">
      <c r="A112" s="171" t="s">
        <v>155</v>
      </c>
      <c r="B112" s="152">
        <v>4289</v>
      </c>
      <c r="C112" s="466">
        <v>2713</v>
      </c>
      <c r="D112" s="303">
        <v>6810</v>
      </c>
      <c r="E112" s="152"/>
      <c r="F112" s="76"/>
      <c r="G112" s="519"/>
      <c r="H112" s="152"/>
      <c r="I112" s="76"/>
      <c r="J112" s="519"/>
      <c r="K112" s="152"/>
      <c r="L112" s="76"/>
      <c r="M112" s="519"/>
      <c r="N112" s="152">
        <v>639</v>
      </c>
      <c r="O112" s="76">
        <v>3239</v>
      </c>
      <c r="P112" s="519">
        <v>8635</v>
      </c>
      <c r="Q112" s="76"/>
      <c r="R112" s="76"/>
      <c r="S112" s="76"/>
      <c r="T112" s="76"/>
      <c r="U112" s="76"/>
      <c r="V112" s="76"/>
      <c r="W112" s="303"/>
      <c r="X112" s="303">
        <f t="shared" si="3"/>
        <v>13812</v>
      </c>
      <c r="Y112" s="303">
        <f t="shared" si="4"/>
        <v>12513</v>
      </c>
      <c r="Z112" s="303">
        <f t="shared" si="5"/>
        <v>0</v>
      </c>
    </row>
    <row r="113" spans="1:26" x14ac:dyDescent="0.2">
      <c r="A113" s="171" t="s">
        <v>156</v>
      </c>
      <c r="B113" s="152">
        <v>4346</v>
      </c>
      <c r="C113" s="466">
        <v>2756</v>
      </c>
      <c r="D113" s="303">
        <v>6852</v>
      </c>
      <c r="E113" s="152"/>
      <c r="F113" s="76"/>
      <c r="G113" s="519"/>
      <c r="H113" s="152"/>
      <c r="I113" s="76"/>
      <c r="J113" s="519"/>
      <c r="K113" s="152"/>
      <c r="L113" s="76"/>
      <c r="M113" s="519"/>
      <c r="N113" s="152">
        <v>656</v>
      </c>
      <c r="O113" s="76">
        <v>3273</v>
      </c>
      <c r="P113" s="519">
        <v>8666</v>
      </c>
      <c r="Q113" s="76"/>
      <c r="R113" s="76"/>
      <c r="S113" s="76"/>
      <c r="T113" s="76"/>
      <c r="U113" s="76"/>
      <c r="V113" s="76"/>
      <c r="W113" s="303"/>
      <c r="X113" s="303">
        <f t="shared" si="3"/>
        <v>13954</v>
      </c>
      <c r="Y113" s="303">
        <f t="shared" si="4"/>
        <v>12595</v>
      </c>
      <c r="Z113" s="303">
        <f t="shared" si="5"/>
        <v>0</v>
      </c>
    </row>
    <row r="114" spans="1:26" x14ac:dyDescent="0.2">
      <c r="A114" s="171" t="s">
        <v>157</v>
      </c>
      <c r="B114" s="152">
        <v>4358</v>
      </c>
      <c r="C114" s="466">
        <v>2805</v>
      </c>
      <c r="D114" s="303">
        <v>6899</v>
      </c>
      <c r="E114" s="152"/>
      <c r="F114" s="76"/>
      <c r="G114" s="519"/>
      <c r="H114" s="152"/>
      <c r="I114" s="76"/>
      <c r="J114" s="519"/>
      <c r="K114" s="152"/>
      <c r="L114" s="76"/>
      <c r="M114" s="519"/>
      <c r="N114" s="152">
        <v>667</v>
      </c>
      <c r="O114" s="76">
        <v>3305</v>
      </c>
      <c r="P114" s="519">
        <v>8731</v>
      </c>
      <c r="Q114" s="76"/>
      <c r="R114" s="76"/>
      <c r="S114" s="76"/>
      <c r="T114" s="76"/>
      <c r="U114" s="76"/>
      <c r="V114" s="76"/>
      <c r="W114" s="303"/>
      <c r="X114" s="303">
        <f t="shared" si="3"/>
        <v>14062</v>
      </c>
      <c r="Y114" s="303">
        <f t="shared" si="4"/>
        <v>12703</v>
      </c>
      <c r="Z114" s="303">
        <f t="shared" si="5"/>
        <v>0</v>
      </c>
    </row>
    <row r="115" spans="1:26" x14ac:dyDescent="0.2">
      <c r="A115" s="171" t="s">
        <v>158</v>
      </c>
      <c r="B115" s="152">
        <v>4514</v>
      </c>
      <c r="C115" s="466">
        <v>2909</v>
      </c>
      <c r="D115" s="303">
        <v>6997</v>
      </c>
      <c r="E115" s="152"/>
      <c r="F115" s="76"/>
      <c r="G115" s="519"/>
      <c r="H115" s="152"/>
      <c r="I115" s="76"/>
      <c r="J115" s="519"/>
      <c r="K115" s="152"/>
      <c r="L115" s="76"/>
      <c r="M115" s="519"/>
      <c r="N115" s="152">
        <v>699</v>
      </c>
      <c r="O115" s="76">
        <v>3378</v>
      </c>
      <c r="P115" s="519">
        <v>8896</v>
      </c>
      <c r="Q115" s="76"/>
      <c r="R115" s="76"/>
      <c r="S115" s="76"/>
      <c r="T115" s="76"/>
      <c r="U115" s="76"/>
      <c r="V115" s="76"/>
      <c r="W115" s="303"/>
      <c r="X115" s="303">
        <f t="shared" si="3"/>
        <v>14420</v>
      </c>
      <c r="Y115" s="303">
        <f t="shared" si="4"/>
        <v>12973</v>
      </c>
      <c r="Z115" s="303">
        <f t="shared" si="5"/>
        <v>0</v>
      </c>
    </row>
    <row r="116" spans="1:26" x14ac:dyDescent="0.2">
      <c r="A116" s="171" t="s">
        <v>159</v>
      </c>
      <c r="B116" s="152">
        <v>4581</v>
      </c>
      <c r="C116" s="466">
        <v>2919</v>
      </c>
      <c r="D116" s="303">
        <v>7000</v>
      </c>
      <c r="E116" s="152"/>
      <c r="F116" s="76"/>
      <c r="G116" s="519"/>
      <c r="H116" s="152"/>
      <c r="I116" s="76"/>
      <c r="J116" s="519"/>
      <c r="K116" s="152"/>
      <c r="L116" s="76"/>
      <c r="M116" s="519"/>
      <c r="N116" s="152">
        <v>721</v>
      </c>
      <c r="O116" s="76">
        <v>3466</v>
      </c>
      <c r="P116" s="519">
        <v>9018</v>
      </c>
      <c r="Q116" s="76"/>
      <c r="R116" s="76"/>
      <c r="S116" s="76"/>
      <c r="T116" s="76"/>
      <c r="U116" s="76"/>
      <c r="V116" s="76"/>
      <c r="W116" s="303"/>
      <c r="X116" s="303">
        <f t="shared" si="3"/>
        <v>14500</v>
      </c>
      <c r="Y116" s="303">
        <f t="shared" si="4"/>
        <v>13205</v>
      </c>
      <c r="Z116" s="303">
        <f t="shared" si="5"/>
        <v>0</v>
      </c>
    </row>
    <row r="117" spans="1:26" x14ac:dyDescent="0.2">
      <c r="A117" s="171" t="s">
        <v>160</v>
      </c>
      <c r="B117" s="520">
        <v>4632</v>
      </c>
      <c r="C117" s="467">
        <v>2933</v>
      </c>
      <c r="D117" s="488">
        <v>7017</v>
      </c>
      <c r="E117" s="520"/>
      <c r="F117" s="145"/>
      <c r="G117" s="521"/>
      <c r="H117" s="520"/>
      <c r="I117" s="145"/>
      <c r="J117" s="521"/>
      <c r="K117" s="520"/>
      <c r="L117" s="145"/>
      <c r="M117" s="521"/>
      <c r="N117" s="520">
        <v>740</v>
      </c>
      <c r="O117" s="145">
        <v>3507</v>
      </c>
      <c r="P117" s="521">
        <v>9231</v>
      </c>
      <c r="Q117" s="145"/>
      <c r="R117" s="145"/>
      <c r="S117" s="145"/>
      <c r="T117" s="145"/>
      <c r="U117" s="145"/>
      <c r="V117" s="145"/>
      <c r="W117" s="488"/>
      <c r="X117" s="488">
        <f t="shared" si="3"/>
        <v>14582</v>
      </c>
      <c r="Y117" s="488">
        <f t="shared" si="4"/>
        <v>13478</v>
      </c>
      <c r="Z117" s="488">
        <f t="shared" si="5"/>
        <v>0</v>
      </c>
    </row>
    <row r="118" spans="1:26" x14ac:dyDescent="0.2">
      <c r="A118" s="171" t="s">
        <v>161</v>
      </c>
      <c r="B118" s="520">
        <v>4620</v>
      </c>
      <c r="C118" s="467">
        <v>2976</v>
      </c>
      <c r="D118" s="488">
        <v>7032</v>
      </c>
      <c r="E118" s="520"/>
      <c r="F118" s="145"/>
      <c r="G118" s="521"/>
      <c r="H118" s="520"/>
      <c r="I118" s="145"/>
      <c r="J118" s="521"/>
      <c r="K118" s="520"/>
      <c r="L118" s="145"/>
      <c r="M118" s="521"/>
      <c r="N118" s="520">
        <v>863</v>
      </c>
      <c r="O118" s="145">
        <v>3655</v>
      </c>
      <c r="P118" s="521">
        <v>9680</v>
      </c>
      <c r="Q118" s="145"/>
      <c r="R118" s="145"/>
      <c r="S118" s="145"/>
      <c r="T118" s="145"/>
      <c r="U118" s="145"/>
      <c r="V118" s="145"/>
      <c r="W118" s="488"/>
      <c r="X118" s="488">
        <f t="shared" si="3"/>
        <v>14628</v>
      </c>
      <c r="Y118" s="488">
        <f t="shared" si="4"/>
        <v>14198</v>
      </c>
      <c r="Z118" s="488">
        <f t="shared" si="5"/>
        <v>0</v>
      </c>
    </row>
    <row r="119" spans="1:26" x14ac:dyDescent="0.2">
      <c r="A119" s="171" t="s">
        <v>162</v>
      </c>
      <c r="B119" s="520">
        <v>4650</v>
      </c>
      <c r="C119" s="467">
        <v>2975</v>
      </c>
      <c r="D119" s="488">
        <v>7065</v>
      </c>
      <c r="E119" s="520"/>
      <c r="F119" s="145"/>
      <c r="G119" s="521"/>
      <c r="H119" s="520"/>
      <c r="I119" s="145"/>
      <c r="J119" s="521"/>
      <c r="K119" s="520"/>
      <c r="L119" s="145"/>
      <c r="M119" s="521"/>
      <c r="N119" s="520">
        <v>885</v>
      </c>
      <c r="O119" s="145">
        <v>3755</v>
      </c>
      <c r="P119" s="521">
        <v>9891</v>
      </c>
      <c r="Q119" s="145"/>
      <c r="R119" s="145"/>
      <c r="S119" s="145"/>
      <c r="T119" s="145"/>
      <c r="U119" s="145"/>
      <c r="V119" s="145"/>
      <c r="W119" s="488"/>
      <c r="X119" s="488">
        <f t="shared" si="3"/>
        <v>14690</v>
      </c>
      <c r="Y119" s="488">
        <f t="shared" si="4"/>
        <v>14531</v>
      </c>
      <c r="Z119" s="488">
        <f t="shared" si="5"/>
        <v>0</v>
      </c>
    </row>
    <row r="120" spans="1:26" x14ac:dyDescent="0.2">
      <c r="A120" s="171" t="s">
        <v>163</v>
      </c>
      <c r="B120" s="520">
        <v>4660</v>
      </c>
      <c r="C120" s="467">
        <v>2851</v>
      </c>
      <c r="D120" s="488">
        <v>6665</v>
      </c>
      <c r="E120" s="520"/>
      <c r="F120" s="145"/>
      <c r="G120" s="521"/>
      <c r="H120" s="520"/>
      <c r="I120" s="145"/>
      <c r="J120" s="521"/>
      <c r="K120" s="520"/>
      <c r="L120" s="145"/>
      <c r="M120" s="521"/>
      <c r="N120" s="520">
        <v>942</v>
      </c>
      <c r="O120" s="145">
        <v>3955</v>
      </c>
      <c r="P120" s="521">
        <v>10315</v>
      </c>
      <c r="Q120" s="145"/>
      <c r="R120" s="145"/>
      <c r="S120" s="145"/>
      <c r="T120" s="145"/>
      <c r="U120" s="145"/>
      <c r="V120" s="145"/>
      <c r="W120" s="488"/>
      <c r="X120" s="488">
        <f t="shared" si="3"/>
        <v>14176</v>
      </c>
      <c r="Y120" s="488">
        <f t="shared" si="4"/>
        <v>15212</v>
      </c>
      <c r="Z120" s="488">
        <f t="shared" si="5"/>
        <v>0</v>
      </c>
    </row>
    <row r="121" spans="1:26" x14ac:dyDescent="0.2">
      <c r="A121" s="171" t="s">
        <v>164</v>
      </c>
      <c r="B121" s="520">
        <v>4555</v>
      </c>
      <c r="C121" s="467">
        <v>2471</v>
      </c>
      <c r="D121" s="488">
        <v>6064</v>
      </c>
      <c r="E121" s="520"/>
      <c r="F121" s="145"/>
      <c r="G121" s="521"/>
      <c r="H121" s="520"/>
      <c r="I121" s="145"/>
      <c r="J121" s="521"/>
      <c r="K121" s="520"/>
      <c r="L121" s="145"/>
      <c r="M121" s="521"/>
      <c r="N121" s="520">
        <v>832</v>
      </c>
      <c r="O121" s="145">
        <v>3344</v>
      </c>
      <c r="P121" s="521">
        <v>8612</v>
      </c>
      <c r="Q121" s="145"/>
      <c r="R121" s="145"/>
      <c r="S121" s="145"/>
      <c r="T121" s="145"/>
      <c r="U121" s="145"/>
      <c r="V121" s="145"/>
      <c r="W121" s="488"/>
      <c r="X121" s="488">
        <f t="shared" si="3"/>
        <v>13090</v>
      </c>
      <c r="Y121" s="488">
        <f t="shared" si="4"/>
        <v>12788</v>
      </c>
      <c r="Z121" s="488">
        <f t="shared" si="5"/>
        <v>0</v>
      </c>
    </row>
    <row r="122" spans="1:26" x14ac:dyDescent="0.2">
      <c r="A122" s="171" t="s">
        <v>165</v>
      </c>
      <c r="B122" s="520">
        <v>4661</v>
      </c>
      <c r="C122" s="467">
        <v>2778</v>
      </c>
      <c r="D122" s="488">
        <v>6412</v>
      </c>
      <c r="E122" s="520"/>
      <c r="F122" s="145"/>
      <c r="G122" s="521"/>
      <c r="H122" s="520"/>
      <c r="I122" s="145"/>
      <c r="J122" s="521"/>
      <c r="K122" s="520"/>
      <c r="L122" s="145"/>
      <c r="M122" s="521"/>
      <c r="N122" s="520">
        <v>1116</v>
      </c>
      <c r="O122" s="145">
        <v>4288</v>
      </c>
      <c r="P122" s="521">
        <v>10902</v>
      </c>
      <c r="Q122" s="145"/>
      <c r="R122" s="145"/>
      <c r="S122" s="145"/>
      <c r="T122" s="145"/>
      <c r="U122" s="145"/>
      <c r="V122" s="145"/>
      <c r="W122" s="488"/>
      <c r="X122" s="488">
        <f t="shared" si="3"/>
        <v>13851</v>
      </c>
      <c r="Y122" s="488">
        <f t="shared" si="4"/>
        <v>16306</v>
      </c>
      <c r="Z122" s="488">
        <f t="shared" si="5"/>
        <v>0</v>
      </c>
    </row>
    <row r="123" spans="1:26" x14ac:dyDescent="0.2">
      <c r="A123" s="171" t="s">
        <v>166</v>
      </c>
      <c r="B123" s="520">
        <v>4714</v>
      </c>
      <c r="C123" s="467">
        <v>2841</v>
      </c>
      <c r="D123" s="488">
        <v>6350</v>
      </c>
      <c r="E123" s="520"/>
      <c r="F123" s="145"/>
      <c r="G123" s="521"/>
      <c r="H123" s="520"/>
      <c r="I123" s="145"/>
      <c r="J123" s="521"/>
      <c r="K123" s="520"/>
      <c r="L123" s="145"/>
      <c r="M123" s="521"/>
      <c r="N123" s="520">
        <v>1183</v>
      </c>
      <c r="O123" s="145">
        <v>4356</v>
      </c>
      <c r="P123" s="521">
        <v>11053</v>
      </c>
      <c r="Q123" s="145"/>
      <c r="R123" s="145"/>
      <c r="S123" s="145"/>
      <c r="T123" s="145"/>
      <c r="U123" s="145"/>
      <c r="V123" s="145"/>
      <c r="W123" s="488"/>
      <c r="X123" s="488">
        <f t="shared" si="3"/>
        <v>13905</v>
      </c>
      <c r="Y123" s="488">
        <f t="shared" si="4"/>
        <v>16592</v>
      </c>
      <c r="Z123" s="488">
        <f t="shared" si="5"/>
        <v>0</v>
      </c>
    </row>
    <row r="124" spans="1:26" x14ac:dyDescent="0.2">
      <c r="A124" s="171" t="s">
        <v>183</v>
      </c>
      <c r="B124" s="520">
        <v>4740</v>
      </c>
      <c r="C124" s="467">
        <v>2839</v>
      </c>
      <c r="D124" s="488">
        <v>6340</v>
      </c>
      <c r="E124" s="520"/>
      <c r="F124" s="145"/>
      <c r="G124" s="521"/>
      <c r="H124" s="520"/>
      <c r="I124" s="145"/>
      <c r="J124" s="521"/>
      <c r="K124" s="520"/>
      <c r="L124" s="145"/>
      <c r="M124" s="521"/>
      <c r="N124" s="520">
        <v>1257</v>
      </c>
      <c r="O124" s="145">
        <v>4502</v>
      </c>
      <c r="P124" s="521">
        <v>11317</v>
      </c>
      <c r="Q124" s="145"/>
      <c r="R124" s="145"/>
      <c r="S124" s="145"/>
      <c r="T124" s="145"/>
      <c r="U124" s="145"/>
      <c r="V124" s="145"/>
      <c r="W124" s="488"/>
      <c r="X124" s="488">
        <f t="shared" si="3"/>
        <v>13919</v>
      </c>
      <c r="Y124" s="488">
        <f t="shared" si="4"/>
        <v>17076</v>
      </c>
      <c r="Z124" s="488">
        <f t="shared" si="5"/>
        <v>0</v>
      </c>
    </row>
    <row r="125" spans="1:26" x14ac:dyDescent="0.2">
      <c r="A125" s="171" t="s">
        <v>184</v>
      </c>
      <c r="B125" s="520">
        <v>4753</v>
      </c>
      <c r="C125" s="467">
        <v>2850</v>
      </c>
      <c r="D125" s="488">
        <v>6336</v>
      </c>
      <c r="E125" s="520"/>
      <c r="F125" s="145"/>
      <c r="G125" s="521"/>
      <c r="H125" s="520"/>
      <c r="I125" s="145"/>
      <c r="J125" s="521"/>
      <c r="K125" s="520"/>
      <c r="L125" s="145"/>
      <c r="M125" s="521"/>
      <c r="N125" s="520">
        <v>1301</v>
      </c>
      <c r="O125" s="145">
        <v>4563</v>
      </c>
      <c r="P125" s="521">
        <v>11522</v>
      </c>
      <c r="Q125" s="145"/>
      <c r="R125" s="145"/>
      <c r="S125" s="145"/>
      <c r="T125" s="145"/>
      <c r="U125" s="145"/>
      <c r="V125" s="145"/>
      <c r="W125" s="488"/>
      <c r="X125" s="488">
        <f t="shared" si="3"/>
        <v>13939</v>
      </c>
      <c r="Y125" s="488">
        <f t="shared" si="4"/>
        <v>17386</v>
      </c>
      <c r="Z125" s="488">
        <f t="shared" si="5"/>
        <v>0</v>
      </c>
    </row>
    <row r="126" spans="1:26" x14ac:dyDescent="0.2">
      <c r="A126" s="171" t="s">
        <v>185</v>
      </c>
      <c r="B126" s="520">
        <v>4804</v>
      </c>
      <c r="C126" s="467">
        <v>2893</v>
      </c>
      <c r="D126" s="488">
        <v>6361</v>
      </c>
      <c r="E126" s="520"/>
      <c r="F126" s="145"/>
      <c r="G126" s="521"/>
      <c r="H126" s="520"/>
      <c r="I126" s="145"/>
      <c r="J126" s="521"/>
      <c r="K126" s="520"/>
      <c r="L126" s="145"/>
      <c r="M126" s="521"/>
      <c r="N126" s="520">
        <v>1381</v>
      </c>
      <c r="O126" s="145">
        <v>4668</v>
      </c>
      <c r="P126" s="521">
        <v>11768</v>
      </c>
      <c r="Q126" s="145"/>
      <c r="R126" s="145"/>
      <c r="S126" s="145"/>
      <c r="T126" s="145"/>
      <c r="U126" s="145"/>
      <c r="V126" s="145"/>
      <c r="W126" s="488"/>
      <c r="X126" s="488">
        <f t="shared" si="3"/>
        <v>14058</v>
      </c>
      <c r="Y126" s="488">
        <f t="shared" si="4"/>
        <v>17817</v>
      </c>
      <c r="Z126" s="488">
        <f t="shared" si="5"/>
        <v>0</v>
      </c>
    </row>
    <row r="127" spans="1:26" x14ac:dyDescent="0.2">
      <c r="A127" s="171" t="s">
        <v>186</v>
      </c>
      <c r="B127" s="520">
        <v>4877</v>
      </c>
      <c r="C127" s="467">
        <v>2922</v>
      </c>
      <c r="D127" s="488">
        <v>6420</v>
      </c>
      <c r="E127" s="520"/>
      <c r="F127" s="145"/>
      <c r="G127" s="521"/>
      <c r="H127" s="520"/>
      <c r="I127" s="145"/>
      <c r="J127" s="521"/>
      <c r="K127" s="520"/>
      <c r="L127" s="145"/>
      <c r="M127" s="521"/>
      <c r="N127" s="520">
        <v>1411</v>
      </c>
      <c r="O127" s="145">
        <v>4831</v>
      </c>
      <c r="P127" s="521">
        <v>12078</v>
      </c>
      <c r="Q127" s="145"/>
      <c r="R127" s="145"/>
      <c r="S127" s="145"/>
      <c r="T127" s="145"/>
      <c r="U127" s="145"/>
      <c r="V127" s="145"/>
      <c r="W127" s="488"/>
      <c r="X127" s="488">
        <f t="shared" si="3"/>
        <v>14219</v>
      </c>
      <c r="Y127" s="488">
        <f t="shared" si="4"/>
        <v>18320</v>
      </c>
      <c r="Z127" s="488">
        <f t="shared" si="5"/>
        <v>0</v>
      </c>
    </row>
    <row r="128" spans="1:26" x14ac:dyDescent="0.2">
      <c r="A128" s="171" t="s">
        <v>187</v>
      </c>
      <c r="B128" s="520">
        <v>4960</v>
      </c>
      <c r="C128" s="467">
        <v>2890</v>
      </c>
      <c r="D128" s="488">
        <v>6403</v>
      </c>
      <c r="E128" s="520"/>
      <c r="F128" s="145"/>
      <c r="G128" s="521"/>
      <c r="H128" s="520"/>
      <c r="I128" s="145"/>
      <c r="J128" s="521"/>
      <c r="K128" s="520"/>
      <c r="L128" s="145"/>
      <c r="M128" s="521"/>
      <c r="N128" s="520">
        <v>1445</v>
      </c>
      <c r="O128" s="145">
        <v>4987</v>
      </c>
      <c r="P128" s="521">
        <v>12370</v>
      </c>
      <c r="Q128" s="145"/>
      <c r="R128" s="145"/>
      <c r="S128" s="145"/>
      <c r="T128" s="145"/>
      <c r="U128" s="145"/>
      <c r="V128" s="145"/>
      <c r="W128" s="488"/>
      <c r="X128" s="488">
        <f t="shared" si="3"/>
        <v>14253</v>
      </c>
      <c r="Y128" s="488">
        <f t="shared" si="4"/>
        <v>18802</v>
      </c>
      <c r="Z128" s="488">
        <f t="shared" si="5"/>
        <v>0</v>
      </c>
    </row>
    <row r="129" spans="1:26" x14ac:dyDescent="0.2">
      <c r="A129" s="171" t="s">
        <v>188</v>
      </c>
      <c r="B129" s="520">
        <v>5047</v>
      </c>
      <c r="C129" s="467">
        <v>2872</v>
      </c>
      <c r="D129" s="488">
        <v>6366</v>
      </c>
      <c r="E129" s="520"/>
      <c r="F129" s="145"/>
      <c r="G129" s="521"/>
      <c r="H129" s="520"/>
      <c r="I129" s="145"/>
      <c r="J129" s="521"/>
      <c r="K129" s="520"/>
      <c r="L129" s="145"/>
      <c r="M129" s="521"/>
      <c r="N129" s="520">
        <v>1461</v>
      </c>
      <c r="O129" s="145">
        <v>5100</v>
      </c>
      <c r="P129" s="521">
        <v>12542</v>
      </c>
      <c r="Q129" s="145"/>
      <c r="R129" s="145"/>
      <c r="S129" s="145"/>
      <c r="T129" s="145"/>
      <c r="U129" s="145"/>
      <c r="V129" s="145"/>
      <c r="W129" s="488"/>
      <c r="X129" s="488">
        <f t="shared" si="3"/>
        <v>14285</v>
      </c>
      <c r="Y129" s="488">
        <f t="shared" si="4"/>
        <v>19103</v>
      </c>
      <c r="Z129" s="488">
        <f t="shared" si="5"/>
        <v>0</v>
      </c>
    </row>
    <row r="130" spans="1:26" x14ac:dyDescent="0.2">
      <c r="A130" s="171" t="s">
        <v>189</v>
      </c>
      <c r="B130" s="520">
        <v>5134</v>
      </c>
      <c r="C130" s="467">
        <v>2830</v>
      </c>
      <c r="D130" s="488">
        <v>6307</v>
      </c>
      <c r="E130" s="520"/>
      <c r="F130" s="145"/>
      <c r="G130" s="521"/>
      <c r="H130" s="520"/>
      <c r="I130" s="145"/>
      <c r="J130" s="521"/>
      <c r="K130" s="520"/>
      <c r="L130" s="145"/>
      <c r="M130" s="521"/>
      <c r="N130" s="520">
        <v>1497</v>
      </c>
      <c r="O130" s="145">
        <v>5313</v>
      </c>
      <c r="P130" s="521">
        <v>12839</v>
      </c>
      <c r="Q130" s="145"/>
      <c r="R130" s="145"/>
      <c r="S130" s="145"/>
      <c r="T130" s="145"/>
      <c r="U130" s="145"/>
      <c r="V130" s="145"/>
      <c r="W130" s="488"/>
      <c r="X130" s="488">
        <f t="shared" si="3"/>
        <v>14271</v>
      </c>
      <c r="Y130" s="488">
        <f t="shared" si="4"/>
        <v>19649</v>
      </c>
      <c r="Z130" s="488">
        <f t="shared" si="5"/>
        <v>0</v>
      </c>
    </row>
    <row r="131" spans="1:26" x14ac:dyDescent="0.2">
      <c r="A131" s="171" t="s">
        <v>193</v>
      </c>
      <c r="B131" s="520">
        <v>5218</v>
      </c>
      <c r="C131" s="467">
        <v>2720</v>
      </c>
      <c r="D131" s="488">
        <v>6196</v>
      </c>
      <c r="E131" s="520"/>
      <c r="F131" s="145"/>
      <c r="G131" s="521"/>
      <c r="H131" s="520"/>
      <c r="I131" s="145"/>
      <c r="J131" s="521"/>
      <c r="K131" s="520"/>
      <c r="L131" s="145"/>
      <c r="M131" s="521"/>
      <c r="N131" s="520">
        <v>1511</v>
      </c>
      <c r="O131" s="145">
        <v>5465</v>
      </c>
      <c r="P131" s="521">
        <v>13097</v>
      </c>
      <c r="Q131" s="145"/>
      <c r="R131" s="145"/>
      <c r="S131" s="145"/>
      <c r="T131" s="145"/>
      <c r="U131" s="145"/>
      <c r="V131" s="145"/>
      <c r="W131" s="488"/>
      <c r="X131" s="488">
        <f t="shared" si="3"/>
        <v>14134</v>
      </c>
      <c r="Y131" s="488">
        <f t="shared" si="4"/>
        <v>20073</v>
      </c>
      <c r="Z131" s="488">
        <f t="shared" si="5"/>
        <v>0</v>
      </c>
    </row>
    <row r="132" spans="1:26" x14ac:dyDescent="0.2">
      <c r="A132" s="171" t="s">
        <v>194</v>
      </c>
      <c r="B132" s="520">
        <v>5335</v>
      </c>
      <c r="C132" s="467">
        <v>2607</v>
      </c>
      <c r="D132" s="488">
        <v>6250</v>
      </c>
      <c r="E132" s="520"/>
      <c r="F132" s="145"/>
      <c r="G132" s="521"/>
      <c r="H132" s="520"/>
      <c r="I132" s="145"/>
      <c r="J132" s="521"/>
      <c r="K132" s="520"/>
      <c r="L132" s="145"/>
      <c r="M132" s="521"/>
      <c r="N132" s="520">
        <v>1873</v>
      </c>
      <c r="O132" s="145">
        <v>5833</v>
      </c>
      <c r="P132" s="521">
        <v>13724</v>
      </c>
      <c r="Q132" s="145"/>
      <c r="R132" s="145"/>
      <c r="S132" s="145"/>
      <c r="T132" s="145"/>
      <c r="U132" s="145"/>
      <c r="V132" s="145"/>
      <c r="W132" s="488"/>
      <c r="X132" s="488">
        <f t="shared" si="3"/>
        <v>14192</v>
      </c>
      <c r="Y132" s="488">
        <f t="shared" si="4"/>
        <v>21430</v>
      </c>
      <c r="Z132" s="488">
        <f t="shared" si="5"/>
        <v>0</v>
      </c>
    </row>
    <row r="133" spans="1:26" x14ac:dyDescent="0.2">
      <c r="A133" s="171" t="s">
        <v>195</v>
      </c>
      <c r="B133" s="520">
        <v>5412</v>
      </c>
      <c r="C133" s="467">
        <v>2409</v>
      </c>
      <c r="D133" s="488">
        <v>5839</v>
      </c>
      <c r="E133" s="520"/>
      <c r="F133" s="145"/>
      <c r="G133" s="521"/>
      <c r="H133" s="520"/>
      <c r="I133" s="145"/>
      <c r="J133" s="521"/>
      <c r="K133" s="520"/>
      <c r="L133" s="145"/>
      <c r="M133" s="521"/>
      <c r="N133" s="520">
        <v>1563</v>
      </c>
      <c r="O133" s="145">
        <v>5936</v>
      </c>
      <c r="P133" s="521">
        <v>13770</v>
      </c>
      <c r="Q133" s="145"/>
      <c r="R133" s="145"/>
      <c r="S133" s="145"/>
      <c r="T133" s="145"/>
      <c r="U133" s="145"/>
      <c r="V133" s="145"/>
      <c r="W133" s="488"/>
      <c r="X133" s="488">
        <f t="shared" si="3"/>
        <v>13660</v>
      </c>
      <c r="Y133" s="488">
        <f t="shared" si="4"/>
        <v>21269</v>
      </c>
      <c r="Z133" s="488">
        <f t="shared" si="5"/>
        <v>0</v>
      </c>
    </row>
    <row r="134" spans="1:26" x14ac:dyDescent="0.2">
      <c r="A134" s="171" t="s">
        <v>196</v>
      </c>
      <c r="B134" s="520">
        <v>5568</v>
      </c>
      <c r="C134" s="467">
        <v>2422</v>
      </c>
      <c r="D134" s="488">
        <v>5687</v>
      </c>
      <c r="E134" s="520"/>
      <c r="F134" s="145"/>
      <c r="G134" s="521"/>
      <c r="H134" s="520"/>
      <c r="I134" s="145"/>
      <c r="J134" s="521"/>
      <c r="K134" s="520"/>
      <c r="L134" s="145"/>
      <c r="M134" s="521"/>
      <c r="N134" s="520">
        <v>1595</v>
      </c>
      <c r="O134" s="145">
        <v>6088</v>
      </c>
      <c r="P134" s="521">
        <v>14138</v>
      </c>
      <c r="Q134" s="145"/>
      <c r="R134" s="145"/>
      <c r="S134" s="145"/>
      <c r="T134" s="145"/>
      <c r="U134" s="145"/>
      <c r="V134" s="145"/>
      <c r="W134" s="488"/>
      <c r="X134" s="488">
        <f t="shared" si="3"/>
        <v>13677</v>
      </c>
      <c r="Y134" s="488">
        <f t="shared" si="4"/>
        <v>21821</v>
      </c>
      <c r="Z134" s="488">
        <f t="shared" si="5"/>
        <v>0</v>
      </c>
    </row>
    <row r="135" spans="1:26" x14ac:dyDescent="0.2">
      <c r="A135" s="171" t="s">
        <v>197</v>
      </c>
      <c r="B135" s="520">
        <v>5707</v>
      </c>
      <c r="C135" s="467">
        <v>2450</v>
      </c>
      <c r="D135" s="488">
        <v>5854</v>
      </c>
      <c r="E135" s="520"/>
      <c r="F135" s="145"/>
      <c r="G135" s="521"/>
      <c r="H135" s="520"/>
      <c r="I135" s="145"/>
      <c r="J135" s="521"/>
      <c r="K135" s="520"/>
      <c r="L135" s="145"/>
      <c r="M135" s="521"/>
      <c r="N135" s="520">
        <v>1604</v>
      </c>
      <c r="O135" s="145">
        <v>6215</v>
      </c>
      <c r="P135" s="521">
        <v>14362</v>
      </c>
      <c r="Q135" s="145"/>
      <c r="R135" s="145"/>
      <c r="S135" s="145"/>
      <c r="T135" s="145"/>
      <c r="U135" s="145"/>
      <c r="V135" s="145"/>
      <c r="W135" s="488"/>
      <c r="X135" s="488">
        <f t="shared" si="3"/>
        <v>14011</v>
      </c>
      <c r="Y135" s="488">
        <f t="shared" si="4"/>
        <v>22181</v>
      </c>
      <c r="Z135" s="488">
        <f t="shared" si="5"/>
        <v>0</v>
      </c>
    </row>
    <row r="136" spans="1:26" x14ac:dyDescent="0.2">
      <c r="A136" s="171" t="s">
        <v>198</v>
      </c>
      <c r="B136" s="520">
        <v>5813</v>
      </c>
      <c r="C136" s="467">
        <v>2501</v>
      </c>
      <c r="D136" s="488">
        <v>5962</v>
      </c>
      <c r="E136" s="520"/>
      <c r="F136" s="145"/>
      <c r="G136" s="521"/>
      <c r="H136" s="520"/>
      <c r="I136" s="145"/>
      <c r="J136" s="521"/>
      <c r="K136" s="520"/>
      <c r="L136" s="145"/>
      <c r="M136" s="521"/>
      <c r="N136" s="520">
        <v>1601</v>
      </c>
      <c r="O136" s="145">
        <v>6348</v>
      </c>
      <c r="P136" s="521">
        <v>14512</v>
      </c>
      <c r="Q136" s="145"/>
      <c r="R136" s="145"/>
      <c r="S136" s="145"/>
      <c r="T136" s="145"/>
      <c r="U136" s="145"/>
      <c r="V136" s="145"/>
      <c r="W136" s="488"/>
      <c r="X136" s="488">
        <f t="shared" si="3"/>
        <v>14276</v>
      </c>
      <c r="Y136" s="488">
        <f t="shared" si="4"/>
        <v>22461</v>
      </c>
      <c r="Z136" s="488">
        <f t="shared" si="5"/>
        <v>0</v>
      </c>
    </row>
    <row r="137" spans="1:26" x14ac:dyDescent="0.2">
      <c r="A137" s="171" t="s">
        <v>199</v>
      </c>
      <c r="B137" s="520">
        <v>5909</v>
      </c>
      <c r="C137" s="467">
        <v>2545</v>
      </c>
      <c r="D137" s="488">
        <v>6022</v>
      </c>
      <c r="E137" s="520"/>
      <c r="F137" s="145"/>
      <c r="G137" s="521"/>
      <c r="H137" s="520"/>
      <c r="I137" s="145"/>
      <c r="J137" s="521"/>
      <c r="K137" s="520"/>
      <c r="L137" s="145"/>
      <c r="M137" s="521"/>
      <c r="N137" s="520">
        <v>1603</v>
      </c>
      <c r="O137" s="145">
        <v>6489</v>
      </c>
      <c r="P137" s="521">
        <v>14646</v>
      </c>
      <c r="Q137" s="145"/>
      <c r="R137" s="145"/>
      <c r="S137" s="145"/>
      <c r="T137" s="145"/>
      <c r="U137" s="145"/>
      <c r="V137" s="145"/>
      <c r="W137" s="488"/>
      <c r="X137" s="488">
        <f t="shared" si="3"/>
        <v>14476</v>
      </c>
      <c r="Y137" s="488">
        <f t="shared" si="4"/>
        <v>22738</v>
      </c>
      <c r="Z137" s="488">
        <f t="shared" si="5"/>
        <v>0</v>
      </c>
    </row>
    <row r="138" spans="1:26" x14ac:dyDescent="0.2">
      <c r="A138" s="171" t="s">
        <v>200</v>
      </c>
      <c r="B138" s="520">
        <v>6054</v>
      </c>
      <c r="C138" s="467">
        <v>2532</v>
      </c>
      <c r="D138" s="488">
        <v>5975</v>
      </c>
      <c r="E138" s="520"/>
      <c r="F138" s="145"/>
      <c r="G138" s="521"/>
      <c r="H138" s="520"/>
      <c r="I138" s="145"/>
      <c r="J138" s="521"/>
      <c r="K138" s="520"/>
      <c r="L138" s="145"/>
      <c r="M138" s="521"/>
      <c r="N138" s="520">
        <v>1621.000000001</v>
      </c>
      <c r="O138" s="145">
        <v>6620.0000000010004</v>
      </c>
      <c r="P138" s="521">
        <v>14867</v>
      </c>
      <c r="Q138" s="145"/>
      <c r="R138" s="145"/>
      <c r="S138" s="145"/>
      <c r="T138" s="145"/>
      <c r="U138" s="145"/>
      <c r="V138" s="145"/>
      <c r="W138" s="488"/>
      <c r="X138" s="488">
        <f t="shared" si="3"/>
        <v>14561</v>
      </c>
      <c r="Y138" s="488">
        <f t="shared" si="4"/>
        <v>23108.000000002001</v>
      </c>
      <c r="Z138" s="488">
        <f t="shared" si="5"/>
        <v>0</v>
      </c>
    </row>
    <row r="139" spans="1:26" x14ac:dyDescent="0.2">
      <c r="A139" s="171" t="s">
        <v>201</v>
      </c>
      <c r="B139" s="520">
        <v>6193</v>
      </c>
      <c r="C139" s="467">
        <v>2552</v>
      </c>
      <c r="D139" s="488">
        <v>5996</v>
      </c>
      <c r="E139" s="520"/>
      <c r="F139" s="145"/>
      <c r="G139" s="521"/>
      <c r="H139" s="520"/>
      <c r="I139" s="145"/>
      <c r="J139" s="521"/>
      <c r="K139" s="520"/>
      <c r="L139" s="145"/>
      <c r="M139" s="521"/>
      <c r="N139" s="520">
        <v>1628.000000001</v>
      </c>
      <c r="O139" s="145">
        <v>6714.0000000010004</v>
      </c>
      <c r="P139" s="521">
        <v>14996</v>
      </c>
      <c r="Q139" s="145"/>
      <c r="R139" s="145"/>
      <c r="S139" s="145"/>
      <c r="T139" s="145"/>
      <c r="U139" s="145"/>
      <c r="V139" s="145"/>
      <c r="W139" s="488"/>
      <c r="X139" s="488">
        <f t="shared" si="3"/>
        <v>14741</v>
      </c>
      <c r="Y139" s="488">
        <f t="shared" si="4"/>
        <v>23338.000000002001</v>
      </c>
      <c r="Z139" s="488">
        <f t="shared" si="5"/>
        <v>0</v>
      </c>
    </row>
    <row r="140" spans="1:26" x14ac:dyDescent="0.2">
      <c r="A140" s="171" t="s">
        <v>202</v>
      </c>
      <c r="B140" s="520">
        <v>6337</v>
      </c>
      <c r="C140" s="467">
        <v>2574</v>
      </c>
      <c r="D140" s="488">
        <v>6054</v>
      </c>
      <c r="E140" s="520"/>
      <c r="F140" s="145"/>
      <c r="G140" s="521"/>
      <c r="H140" s="520"/>
      <c r="I140" s="145"/>
      <c r="J140" s="521"/>
      <c r="K140" s="520"/>
      <c r="L140" s="145"/>
      <c r="M140" s="521"/>
      <c r="N140" s="520">
        <v>1635.000000001</v>
      </c>
      <c r="O140" s="145">
        <v>6824.0000000010004</v>
      </c>
      <c r="P140" s="521">
        <v>15126</v>
      </c>
      <c r="Q140" s="145"/>
      <c r="R140" s="145"/>
      <c r="S140" s="145"/>
      <c r="T140" s="145"/>
      <c r="U140" s="145"/>
      <c r="V140" s="145"/>
      <c r="W140" s="488"/>
      <c r="X140" s="488">
        <f t="shared" ref="X140:X196" si="6">SUM(B140:D140)+SUM(E140:G140)+SUM(W140)</f>
        <v>14965</v>
      </c>
      <c r="Y140" s="488">
        <f t="shared" ref="Y140:Y196" si="7">SUM(N140:P140)+SUM(K140:M140)</f>
        <v>23585.000000002001</v>
      </c>
      <c r="Z140" s="488">
        <f t="shared" ref="Z140:Z196" si="8">+SUM(H140:J140)</f>
        <v>0</v>
      </c>
    </row>
    <row r="141" spans="1:26" x14ac:dyDescent="0.2">
      <c r="A141" s="171" t="s">
        <v>203</v>
      </c>
      <c r="B141" s="520">
        <v>6449</v>
      </c>
      <c r="C141" s="467">
        <v>2613</v>
      </c>
      <c r="D141" s="488">
        <v>6092</v>
      </c>
      <c r="E141" s="520"/>
      <c r="F141" s="145"/>
      <c r="G141" s="521"/>
      <c r="H141" s="520"/>
      <c r="I141" s="145"/>
      <c r="J141" s="521"/>
      <c r="K141" s="520"/>
      <c r="L141" s="145"/>
      <c r="M141" s="521"/>
      <c r="N141" s="520">
        <v>1640.000000001</v>
      </c>
      <c r="O141" s="145">
        <v>6944.0000000010004</v>
      </c>
      <c r="P141" s="521">
        <v>15304</v>
      </c>
      <c r="Q141" s="145"/>
      <c r="R141" s="145"/>
      <c r="S141" s="145"/>
      <c r="T141" s="145"/>
      <c r="U141" s="145"/>
      <c r="V141" s="145"/>
      <c r="W141" s="488"/>
      <c r="X141" s="488">
        <f t="shared" si="6"/>
        <v>15154</v>
      </c>
      <c r="Y141" s="488">
        <f t="shared" si="7"/>
        <v>23888.000000002001</v>
      </c>
      <c r="Z141" s="488">
        <f t="shared" si="8"/>
        <v>0</v>
      </c>
    </row>
    <row r="142" spans="1:26" x14ac:dyDescent="0.2">
      <c r="A142" s="171" t="s">
        <v>204</v>
      </c>
      <c r="B142" s="520">
        <v>6620</v>
      </c>
      <c r="C142" s="467">
        <v>2644</v>
      </c>
      <c r="D142" s="488">
        <v>6163</v>
      </c>
      <c r="E142" s="520"/>
      <c r="F142" s="145"/>
      <c r="G142" s="521"/>
      <c r="H142" s="520"/>
      <c r="I142" s="145"/>
      <c r="J142" s="521"/>
      <c r="K142" s="520"/>
      <c r="L142" s="145"/>
      <c r="M142" s="521"/>
      <c r="N142" s="520">
        <v>1644.000000001</v>
      </c>
      <c r="O142" s="145">
        <v>7092.0000000010004</v>
      </c>
      <c r="P142" s="521">
        <v>15498</v>
      </c>
      <c r="Q142" s="145"/>
      <c r="R142" s="145"/>
      <c r="S142" s="145"/>
      <c r="T142" s="145"/>
      <c r="U142" s="145"/>
      <c r="V142" s="145"/>
      <c r="W142" s="488"/>
      <c r="X142" s="488">
        <f t="shared" si="6"/>
        <v>15427</v>
      </c>
      <c r="Y142" s="488">
        <f t="shared" si="7"/>
        <v>24234.000000002001</v>
      </c>
      <c r="Z142" s="488">
        <f t="shared" si="8"/>
        <v>0</v>
      </c>
    </row>
    <row r="143" spans="1:26" x14ac:dyDescent="0.2">
      <c r="A143" s="171" t="s">
        <v>205</v>
      </c>
      <c r="B143" s="520">
        <v>6761</v>
      </c>
      <c r="C143" s="467">
        <v>2702</v>
      </c>
      <c r="D143" s="488">
        <v>6221</v>
      </c>
      <c r="E143" s="520"/>
      <c r="F143" s="145"/>
      <c r="G143" s="521"/>
      <c r="H143" s="520"/>
      <c r="I143" s="145"/>
      <c r="J143" s="521"/>
      <c r="K143" s="520"/>
      <c r="L143" s="145"/>
      <c r="M143" s="521"/>
      <c r="N143" s="520">
        <v>1660</v>
      </c>
      <c r="O143" s="145">
        <v>7270</v>
      </c>
      <c r="P143" s="521">
        <v>15746</v>
      </c>
      <c r="Q143" s="145"/>
      <c r="R143" s="145"/>
      <c r="S143" s="145"/>
      <c r="T143" s="145"/>
      <c r="U143" s="145"/>
      <c r="V143" s="145"/>
      <c r="W143" s="488"/>
      <c r="X143" s="488">
        <f t="shared" si="6"/>
        <v>15684</v>
      </c>
      <c r="Y143" s="488">
        <f t="shared" si="7"/>
        <v>24676</v>
      </c>
      <c r="Z143" s="488">
        <f t="shared" si="8"/>
        <v>0</v>
      </c>
    </row>
    <row r="144" spans="1:26" x14ac:dyDescent="0.2">
      <c r="A144" s="171" t="s">
        <v>211</v>
      </c>
      <c r="B144" s="520">
        <v>6897</v>
      </c>
      <c r="C144" s="467">
        <v>2713</v>
      </c>
      <c r="D144" s="488">
        <v>6273</v>
      </c>
      <c r="E144" s="520"/>
      <c r="F144" s="145"/>
      <c r="G144" s="521"/>
      <c r="H144" s="520"/>
      <c r="I144" s="145"/>
      <c r="J144" s="521"/>
      <c r="K144" s="520"/>
      <c r="L144" s="145"/>
      <c r="M144" s="521"/>
      <c r="N144" s="520">
        <v>1663</v>
      </c>
      <c r="O144" s="145">
        <v>7439</v>
      </c>
      <c r="P144" s="521">
        <v>15977</v>
      </c>
      <c r="Q144" s="145"/>
      <c r="R144" s="145"/>
      <c r="S144" s="145"/>
      <c r="T144" s="145"/>
      <c r="U144" s="145"/>
      <c r="V144" s="145"/>
      <c r="W144" s="488"/>
      <c r="X144" s="488">
        <f t="shared" si="6"/>
        <v>15883</v>
      </c>
      <c r="Y144" s="488">
        <f t="shared" si="7"/>
        <v>25079</v>
      </c>
      <c r="Z144" s="488">
        <f t="shared" si="8"/>
        <v>0</v>
      </c>
    </row>
    <row r="145" spans="1:26" x14ac:dyDescent="0.2">
      <c r="A145" s="171" t="s">
        <v>212</v>
      </c>
      <c r="B145" s="520">
        <v>6982</v>
      </c>
      <c r="C145" s="467">
        <v>2678</v>
      </c>
      <c r="D145" s="488">
        <v>6321</v>
      </c>
      <c r="E145" s="520"/>
      <c r="F145" s="145"/>
      <c r="G145" s="521"/>
      <c r="H145" s="520"/>
      <c r="I145" s="145"/>
      <c r="J145" s="521"/>
      <c r="K145" s="520"/>
      <c r="L145" s="145"/>
      <c r="M145" s="521"/>
      <c r="N145" s="520">
        <v>1696</v>
      </c>
      <c r="O145" s="145">
        <v>7560</v>
      </c>
      <c r="P145" s="521">
        <v>16220</v>
      </c>
      <c r="Q145" s="145"/>
      <c r="R145" s="145"/>
      <c r="S145" s="145"/>
      <c r="T145" s="145"/>
      <c r="U145" s="145"/>
      <c r="V145" s="145"/>
      <c r="W145" s="488"/>
      <c r="X145" s="488">
        <f t="shared" si="6"/>
        <v>15981</v>
      </c>
      <c r="Y145" s="488">
        <f t="shared" si="7"/>
        <v>25476</v>
      </c>
      <c r="Z145" s="488">
        <f t="shared" si="8"/>
        <v>0</v>
      </c>
    </row>
    <row r="146" spans="1:26" x14ac:dyDescent="0.2">
      <c r="A146" s="171" t="s">
        <v>213</v>
      </c>
      <c r="B146" s="520">
        <v>7108</v>
      </c>
      <c r="C146" s="467">
        <v>2713</v>
      </c>
      <c r="D146" s="488">
        <v>6376</v>
      </c>
      <c r="E146" s="520"/>
      <c r="F146" s="145"/>
      <c r="G146" s="521"/>
      <c r="H146" s="520"/>
      <c r="I146" s="145"/>
      <c r="J146" s="521"/>
      <c r="K146" s="520"/>
      <c r="L146" s="145"/>
      <c r="M146" s="521"/>
      <c r="N146" s="520">
        <v>1714</v>
      </c>
      <c r="O146" s="145">
        <v>7744</v>
      </c>
      <c r="P146" s="521">
        <v>16398</v>
      </c>
      <c r="Q146" s="145"/>
      <c r="R146" s="145"/>
      <c r="S146" s="145"/>
      <c r="T146" s="145"/>
      <c r="U146" s="145"/>
      <c r="V146" s="145"/>
      <c r="W146" s="488"/>
      <c r="X146" s="488">
        <f t="shared" si="6"/>
        <v>16197</v>
      </c>
      <c r="Y146" s="488">
        <f t="shared" si="7"/>
        <v>25856</v>
      </c>
      <c r="Z146" s="488">
        <f t="shared" si="8"/>
        <v>0</v>
      </c>
    </row>
    <row r="147" spans="1:26" x14ac:dyDescent="0.2">
      <c r="A147" s="171" t="s">
        <v>214</v>
      </c>
      <c r="B147" s="520">
        <v>7234</v>
      </c>
      <c r="C147" s="467">
        <v>2746</v>
      </c>
      <c r="D147" s="488">
        <v>6440</v>
      </c>
      <c r="E147" s="520"/>
      <c r="F147" s="145"/>
      <c r="G147" s="521"/>
      <c r="H147" s="520"/>
      <c r="I147" s="145"/>
      <c r="J147" s="521"/>
      <c r="K147" s="520"/>
      <c r="L147" s="145"/>
      <c r="M147" s="521"/>
      <c r="N147" s="520">
        <v>1729</v>
      </c>
      <c r="O147" s="145">
        <v>7875</v>
      </c>
      <c r="P147" s="521">
        <v>16616</v>
      </c>
      <c r="Q147" s="145"/>
      <c r="R147" s="145"/>
      <c r="S147" s="145"/>
      <c r="T147" s="145"/>
      <c r="U147" s="145"/>
      <c r="V147" s="145"/>
      <c r="W147" s="488"/>
      <c r="X147" s="488">
        <f t="shared" si="6"/>
        <v>16420</v>
      </c>
      <c r="Y147" s="488">
        <f t="shared" si="7"/>
        <v>26220</v>
      </c>
      <c r="Z147" s="488">
        <f t="shared" si="8"/>
        <v>0</v>
      </c>
    </row>
    <row r="148" spans="1:26" x14ac:dyDescent="0.2">
      <c r="A148" s="171" t="s">
        <v>349</v>
      </c>
      <c r="B148" s="520">
        <v>7350</v>
      </c>
      <c r="C148" s="467">
        <v>2748</v>
      </c>
      <c r="D148" s="488">
        <v>6398</v>
      </c>
      <c r="E148" s="520"/>
      <c r="F148" s="145"/>
      <c r="G148" s="521"/>
      <c r="H148" s="520"/>
      <c r="I148" s="145"/>
      <c r="J148" s="521"/>
      <c r="K148" s="520"/>
      <c r="L148" s="145"/>
      <c r="M148" s="521"/>
      <c r="N148" s="520">
        <v>1750</v>
      </c>
      <c r="O148" s="145">
        <v>8076</v>
      </c>
      <c r="P148" s="521">
        <v>16900</v>
      </c>
      <c r="Q148" s="145"/>
      <c r="R148" s="145"/>
      <c r="S148" s="145"/>
      <c r="T148" s="145"/>
      <c r="U148" s="145"/>
      <c r="V148" s="145"/>
      <c r="W148" s="488"/>
      <c r="X148" s="488">
        <f t="shared" si="6"/>
        <v>16496</v>
      </c>
      <c r="Y148" s="488">
        <f t="shared" si="7"/>
        <v>26726</v>
      </c>
      <c r="Z148" s="488">
        <f t="shared" si="8"/>
        <v>0</v>
      </c>
    </row>
    <row r="149" spans="1:26" x14ac:dyDescent="0.2">
      <c r="A149" s="171" t="s">
        <v>350</v>
      </c>
      <c r="B149" s="520">
        <v>7462</v>
      </c>
      <c r="C149" s="467">
        <v>2768</v>
      </c>
      <c r="D149" s="488">
        <v>6450</v>
      </c>
      <c r="E149" s="520"/>
      <c r="F149" s="145"/>
      <c r="G149" s="521"/>
      <c r="H149" s="520"/>
      <c r="I149" s="145"/>
      <c r="J149" s="521"/>
      <c r="K149" s="520"/>
      <c r="L149" s="145"/>
      <c r="M149" s="521"/>
      <c r="N149" s="520">
        <v>1750</v>
      </c>
      <c r="O149" s="145">
        <v>8250</v>
      </c>
      <c r="P149" s="521">
        <v>16710</v>
      </c>
      <c r="Q149" s="145"/>
      <c r="R149" s="145"/>
      <c r="S149" s="145"/>
      <c r="T149" s="145"/>
      <c r="U149" s="145"/>
      <c r="V149" s="145"/>
      <c r="W149" s="488"/>
      <c r="X149" s="488">
        <f t="shared" si="6"/>
        <v>16680</v>
      </c>
      <c r="Y149" s="488">
        <f t="shared" si="7"/>
        <v>26710</v>
      </c>
      <c r="Z149" s="488">
        <f t="shared" si="8"/>
        <v>0</v>
      </c>
    </row>
    <row r="150" spans="1:26" x14ac:dyDescent="0.2">
      <c r="A150" s="171" t="s">
        <v>348</v>
      </c>
      <c r="B150" s="520">
        <f>'Pensionados RAIS por Género'!B15+'Pensionados RAIS por Género'!C15</f>
        <v>7545</v>
      </c>
      <c r="C150" s="467">
        <f>'Pensionados RAIS por Género'!D15+'Pensionados RAIS por Género'!E15</f>
        <v>2754</v>
      </c>
      <c r="D150" s="488">
        <f>'Pensionados RAIS por Género'!F15+'Pensionados RAIS por Género'!G15</f>
        <v>6399</v>
      </c>
      <c r="E150" s="522">
        <f>SUM('Pensionados RAIS por Género'!H15:I15)</f>
        <v>6</v>
      </c>
      <c r="F150" s="222">
        <f>SUM('Pensionados RAIS por Género'!J15:K15)</f>
        <v>0</v>
      </c>
      <c r="G150" s="523">
        <f>SUM('Pensionados RAIS por Género'!L15:M15)</f>
        <v>0</v>
      </c>
      <c r="H150" s="522">
        <f>SUM('Pensionados RAIS por Género'!N15:O15)</f>
        <v>60</v>
      </c>
      <c r="I150" s="222">
        <f>SUM('Pensionados RAIS por Género'!P15:Q15)</f>
        <v>304</v>
      </c>
      <c r="J150" s="523">
        <f>SUM('Pensionados RAIS por Género'!R15:S15)</f>
        <v>212</v>
      </c>
      <c r="K150" s="522">
        <f>SUM('Pensionados RAIS por Género'!T15:U15)</f>
        <v>0</v>
      </c>
      <c r="L150" s="222">
        <f>SUM('Pensionados RAIS por Género'!V15:W15)</f>
        <v>0</v>
      </c>
      <c r="M150" s="523">
        <f>SUM('Pensionados RAIS por Género'!X15:Y15)</f>
        <v>0</v>
      </c>
      <c r="N150" s="522">
        <f>'Pensionados RAIS por Género'!Z15+'Pensionados RAIS por Género'!AA15</f>
        <v>2405</v>
      </c>
      <c r="O150" s="222">
        <f>'Pensionados RAIS por Género'!AB15+'Pensionados RAIS por Género'!AC15</f>
        <v>9483</v>
      </c>
      <c r="P150" s="523">
        <f>'Pensionados RAIS por Género'!AD15+'Pensionados RAIS por Género'!AE15</f>
        <v>17188</v>
      </c>
      <c r="Q150" s="145"/>
      <c r="R150" s="145"/>
      <c r="S150" s="145"/>
      <c r="T150" s="145"/>
      <c r="U150" s="145"/>
      <c r="V150" s="145"/>
      <c r="W150" s="488"/>
      <c r="X150" s="488">
        <f t="shared" si="6"/>
        <v>16704</v>
      </c>
      <c r="Y150" s="488">
        <f t="shared" si="7"/>
        <v>29076</v>
      </c>
      <c r="Z150" s="488">
        <f t="shared" si="8"/>
        <v>576</v>
      </c>
    </row>
    <row r="151" spans="1:26" x14ac:dyDescent="0.2">
      <c r="A151" s="171" t="s">
        <v>366</v>
      </c>
      <c r="B151" s="520">
        <f>'Pensionados RAIS por Género'!B16+'Pensionados RAIS por Género'!C16</f>
        <v>7722</v>
      </c>
      <c r="C151" s="467">
        <f>'Pensionados RAIS por Género'!D16+'Pensionados RAIS por Género'!E16</f>
        <v>2782</v>
      </c>
      <c r="D151" s="488">
        <f>'Pensionados RAIS por Género'!F16+'Pensionados RAIS por Género'!G16</f>
        <v>6488</v>
      </c>
      <c r="E151" s="522">
        <f>SUM('Pensionados RAIS por Género'!H16:I16)</f>
        <v>6</v>
      </c>
      <c r="F151" s="222">
        <f>SUM('Pensionados RAIS por Género'!J16:K16)</f>
        <v>0</v>
      </c>
      <c r="G151" s="523">
        <f>SUM('Pensionados RAIS por Género'!L16:M16)</f>
        <v>0</v>
      </c>
      <c r="H151" s="522">
        <f>SUM('Pensionados RAIS por Género'!N16:O16)</f>
        <v>64</v>
      </c>
      <c r="I151" s="222">
        <f>SUM('Pensionados RAIS por Género'!P16:Q16)</f>
        <v>309</v>
      </c>
      <c r="J151" s="523">
        <f>SUM('Pensionados RAIS por Género'!R16:S16)</f>
        <v>222</v>
      </c>
      <c r="K151" s="522">
        <f>SUM('Pensionados RAIS por Género'!T16:U16)</f>
        <v>0</v>
      </c>
      <c r="L151" s="222">
        <f>SUM('Pensionados RAIS por Género'!V16:W16)</f>
        <v>0</v>
      </c>
      <c r="M151" s="523">
        <f>SUM('Pensionados RAIS por Género'!X16:Y16)</f>
        <v>0</v>
      </c>
      <c r="N151" s="522">
        <f>'Pensionados RAIS por Género'!Z16+'Pensionados RAIS por Género'!AA16</f>
        <v>2408</v>
      </c>
      <c r="O151" s="222">
        <f>'Pensionados RAIS por Género'!AB16+'Pensionados RAIS por Género'!AC16</f>
        <v>8437</v>
      </c>
      <c r="P151" s="523">
        <f>'Pensionados RAIS por Género'!AD16+'Pensionados RAIS por Género'!AE16</f>
        <v>17350</v>
      </c>
      <c r="Q151" s="145"/>
      <c r="R151" s="145"/>
      <c r="S151" s="145"/>
      <c r="T151" s="145"/>
      <c r="U151" s="145"/>
      <c r="V151" s="145"/>
      <c r="W151" s="488"/>
      <c r="X151" s="488">
        <f t="shared" si="6"/>
        <v>16998</v>
      </c>
      <c r="Y151" s="488">
        <f t="shared" si="7"/>
        <v>28195</v>
      </c>
      <c r="Z151" s="488">
        <f t="shared" si="8"/>
        <v>595</v>
      </c>
    </row>
    <row r="152" spans="1:26" x14ac:dyDescent="0.2">
      <c r="A152" s="171" t="s">
        <v>378</v>
      </c>
      <c r="B152" s="520">
        <f>'Pensionados RAIS por Género'!B17+'Pensionados RAIS por Género'!C17</f>
        <v>7871</v>
      </c>
      <c r="C152" s="467">
        <f>'Pensionados RAIS por Género'!D17+'Pensionados RAIS por Género'!E17</f>
        <v>2772</v>
      </c>
      <c r="D152" s="488">
        <f>'Pensionados RAIS por Género'!F17+'Pensionados RAIS por Género'!G17</f>
        <v>6496</v>
      </c>
      <c r="E152" s="522">
        <f>SUM('Pensionados RAIS por Género'!H17:I17)</f>
        <v>6</v>
      </c>
      <c r="F152" s="222">
        <f>SUM('Pensionados RAIS por Género'!J17:K17)</f>
        <v>0</v>
      </c>
      <c r="G152" s="523">
        <f>SUM('Pensionados RAIS por Género'!L17:M17)</f>
        <v>0</v>
      </c>
      <c r="H152" s="522">
        <f>SUM('Pensionados RAIS por Género'!N17:O17)</f>
        <v>66</v>
      </c>
      <c r="I152" s="222">
        <f>SUM('Pensionados RAIS por Género'!P17:Q17)</f>
        <v>305</v>
      </c>
      <c r="J152" s="523">
        <f>SUM('Pensionados RAIS por Género'!R17:S17)</f>
        <v>226</v>
      </c>
      <c r="K152" s="522">
        <f>SUM('Pensionados RAIS por Género'!T17:U17)</f>
        <v>0</v>
      </c>
      <c r="L152" s="222">
        <f>SUM('Pensionados RAIS por Género'!V17:W17)</f>
        <v>0</v>
      </c>
      <c r="M152" s="523">
        <f>SUM('Pensionados RAIS por Género'!X17:Y17)</f>
        <v>0</v>
      </c>
      <c r="N152" s="522">
        <f>'Pensionados RAIS por Género'!Z17+'Pensionados RAIS por Género'!AA17</f>
        <v>2419</v>
      </c>
      <c r="O152" s="222">
        <f>'Pensionados RAIS por Género'!AB17+'Pensionados RAIS por Género'!AC17</f>
        <v>8606</v>
      </c>
      <c r="P152" s="523">
        <f>'Pensionados RAIS por Género'!AD17+'Pensionados RAIS por Género'!AE17</f>
        <v>17562</v>
      </c>
      <c r="Q152" s="145"/>
      <c r="R152" s="145"/>
      <c r="S152" s="145"/>
      <c r="T152" s="145"/>
      <c r="U152" s="145"/>
      <c r="V152" s="145"/>
      <c r="W152" s="488"/>
      <c r="X152" s="488">
        <f t="shared" si="6"/>
        <v>17145</v>
      </c>
      <c r="Y152" s="488">
        <f t="shared" si="7"/>
        <v>28587</v>
      </c>
      <c r="Z152" s="488">
        <f t="shared" si="8"/>
        <v>597</v>
      </c>
    </row>
    <row r="153" spans="1:26" x14ac:dyDescent="0.2">
      <c r="A153" s="171" t="s">
        <v>367</v>
      </c>
      <c r="B153" s="520">
        <f>'Pensionados RAIS por Género'!B18+'Pensionados RAIS por Género'!C18</f>
        <v>8002</v>
      </c>
      <c r="C153" s="467">
        <f>'Pensionados RAIS por Género'!D18+'Pensionados RAIS por Género'!E18</f>
        <v>2791</v>
      </c>
      <c r="D153" s="488">
        <f>'Pensionados RAIS por Género'!F18+'Pensionados RAIS por Género'!G18</f>
        <v>6482</v>
      </c>
      <c r="E153" s="522">
        <f>SUM('Pensionados RAIS por Género'!H18:I18)</f>
        <v>6</v>
      </c>
      <c r="F153" s="222">
        <f>SUM('Pensionados RAIS por Género'!J18:K18)</f>
        <v>0</v>
      </c>
      <c r="G153" s="523">
        <f>SUM('Pensionados RAIS por Género'!L18:M18)</f>
        <v>0</v>
      </c>
      <c r="H153" s="522">
        <f>SUM('Pensionados RAIS por Género'!N18:O18)</f>
        <v>68</v>
      </c>
      <c r="I153" s="222">
        <f>SUM('Pensionados RAIS por Género'!P18:Q18)</f>
        <v>308</v>
      </c>
      <c r="J153" s="523">
        <f>SUM('Pensionados RAIS por Género'!R18:S18)</f>
        <v>225</v>
      </c>
      <c r="K153" s="522">
        <f>SUM('Pensionados RAIS por Género'!T18:U18)</f>
        <v>0</v>
      </c>
      <c r="L153" s="222">
        <f>SUM('Pensionados RAIS por Género'!V18:W18)</f>
        <v>0</v>
      </c>
      <c r="M153" s="523">
        <f>SUM('Pensionados RAIS por Género'!X18:Y18)</f>
        <v>0</v>
      </c>
      <c r="N153" s="522">
        <f>'Pensionados RAIS por Género'!Z18+'Pensionados RAIS por Género'!AA18</f>
        <v>2424</v>
      </c>
      <c r="O153" s="222">
        <f>'Pensionados RAIS por Género'!AB18+'Pensionados RAIS por Género'!AC18</f>
        <v>9829</v>
      </c>
      <c r="P153" s="523">
        <f>'Pensionados RAIS por Género'!AD18+'Pensionados RAIS por Género'!AE18</f>
        <v>17696</v>
      </c>
      <c r="Q153" s="145"/>
      <c r="R153" s="145"/>
      <c r="S153" s="145"/>
      <c r="T153" s="145"/>
      <c r="U153" s="145"/>
      <c r="V153" s="145"/>
      <c r="W153" s="488"/>
      <c r="X153" s="488">
        <f t="shared" si="6"/>
        <v>17281</v>
      </c>
      <c r="Y153" s="488">
        <f t="shared" si="7"/>
        <v>29949</v>
      </c>
      <c r="Z153" s="488">
        <f t="shared" si="8"/>
        <v>601</v>
      </c>
    </row>
    <row r="154" spans="1:26" x14ac:dyDescent="0.2">
      <c r="A154" s="171" t="s">
        <v>382</v>
      </c>
      <c r="B154" s="520">
        <f>'Pensionados RAIS por Género'!B19+'Pensionados RAIS por Género'!C19</f>
        <v>8090</v>
      </c>
      <c r="C154" s="467">
        <f>'Pensionados RAIS por Género'!D19+'Pensionados RAIS por Género'!E19</f>
        <v>2775</v>
      </c>
      <c r="D154" s="488">
        <f>'Pensionados RAIS por Género'!F19+'Pensionados RAIS por Género'!G19</f>
        <v>6524</v>
      </c>
      <c r="E154" s="522">
        <f>SUM('Pensionados RAIS por Género'!H19:I19)</f>
        <v>6</v>
      </c>
      <c r="F154" s="222">
        <f>SUM('Pensionados RAIS por Género'!J19:K19)</f>
        <v>0</v>
      </c>
      <c r="G154" s="523">
        <f>SUM('Pensionados RAIS por Género'!L19:M19)</f>
        <v>0</v>
      </c>
      <c r="H154" s="522">
        <f>SUM('Pensionados RAIS por Género'!N19:O19)</f>
        <v>69</v>
      </c>
      <c r="I154" s="222">
        <f>SUM('Pensionados RAIS por Género'!P19:Q19)</f>
        <v>315</v>
      </c>
      <c r="J154" s="523">
        <f>SUM('Pensionados RAIS por Género'!R19:S19)</f>
        <v>234</v>
      </c>
      <c r="K154" s="522">
        <f>SUM('Pensionados RAIS por Género'!T19:U19)</f>
        <v>0</v>
      </c>
      <c r="L154" s="222">
        <f>SUM('Pensionados RAIS por Género'!V19:W19)</f>
        <v>0</v>
      </c>
      <c r="M154" s="523">
        <f>SUM('Pensionados RAIS por Género'!X19:Y19)</f>
        <v>0</v>
      </c>
      <c r="N154" s="522">
        <f>'Pensionados RAIS por Género'!Z19+'Pensionados RAIS por Género'!AA19</f>
        <v>2436</v>
      </c>
      <c r="O154" s="222">
        <f>'Pensionados RAIS por Género'!AB19+'Pensionados RAIS por Género'!AC19</f>
        <v>9931</v>
      </c>
      <c r="P154" s="523">
        <f>'Pensionados RAIS por Género'!AD19+'Pensionados RAIS por Género'!AE19</f>
        <v>17856</v>
      </c>
      <c r="Q154" s="145"/>
      <c r="R154" s="145"/>
      <c r="S154" s="145"/>
      <c r="T154" s="145"/>
      <c r="U154" s="145"/>
      <c r="V154" s="145"/>
      <c r="W154" s="488"/>
      <c r="X154" s="488">
        <f t="shared" si="6"/>
        <v>17395</v>
      </c>
      <c r="Y154" s="488">
        <f t="shared" si="7"/>
        <v>30223</v>
      </c>
      <c r="Z154" s="488">
        <f t="shared" si="8"/>
        <v>618</v>
      </c>
    </row>
    <row r="155" spans="1:26" x14ac:dyDescent="0.2">
      <c r="A155" s="171" t="s">
        <v>383</v>
      </c>
      <c r="B155" s="520">
        <f>'Pensionados RAIS por Género'!B20+'Pensionados RAIS por Género'!C20</f>
        <v>8257</v>
      </c>
      <c r="C155" s="467">
        <f>'Pensionados RAIS por Género'!D20+'Pensionados RAIS por Género'!E20</f>
        <v>2779</v>
      </c>
      <c r="D155" s="488">
        <f>'Pensionados RAIS por Género'!F20+'Pensionados RAIS por Género'!G20</f>
        <v>6586</v>
      </c>
      <c r="E155" s="522">
        <f>SUM('Pensionados RAIS por Género'!H20:I20)</f>
        <v>6</v>
      </c>
      <c r="F155" s="222">
        <f>SUM('Pensionados RAIS por Género'!J20:K20)</f>
        <v>0</v>
      </c>
      <c r="G155" s="523">
        <f>SUM('Pensionados RAIS por Género'!L20:M20)</f>
        <v>0</v>
      </c>
      <c r="H155" s="522">
        <f>SUM('Pensionados RAIS por Género'!N20:O20)</f>
        <v>71</v>
      </c>
      <c r="I155" s="222">
        <f>SUM('Pensionados RAIS por Género'!P20:Q20)</f>
        <v>313</v>
      </c>
      <c r="J155" s="523">
        <f>SUM('Pensionados RAIS por Género'!R20:S20)</f>
        <v>233</v>
      </c>
      <c r="K155" s="522">
        <f>SUM('Pensionados RAIS por Género'!T20:U20)</f>
        <v>0</v>
      </c>
      <c r="L155" s="222">
        <f>SUM('Pensionados RAIS por Género'!V20:W20)</f>
        <v>0</v>
      </c>
      <c r="M155" s="523">
        <f>SUM('Pensionados RAIS por Género'!X20:Y20)</f>
        <v>0</v>
      </c>
      <c r="N155" s="522">
        <f>'Pensionados RAIS por Género'!Z20+'Pensionados RAIS por Género'!AA20</f>
        <v>2440</v>
      </c>
      <c r="O155" s="222">
        <f>'Pensionados RAIS por Género'!AB20+'Pensionados RAIS por Género'!AC20</f>
        <v>10049</v>
      </c>
      <c r="P155" s="523">
        <f>'Pensionados RAIS por Género'!AD20+'Pensionados RAIS por Género'!AE20</f>
        <v>18052</v>
      </c>
      <c r="Q155" s="145"/>
      <c r="R155" s="145"/>
      <c r="S155" s="145"/>
      <c r="T155" s="145"/>
      <c r="U155" s="145"/>
      <c r="V155" s="145"/>
      <c r="W155" s="488"/>
      <c r="X155" s="488">
        <f t="shared" si="6"/>
        <v>17628</v>
      </c>
      <c r="Y155" s="488">
        <f t="shared" si="7"/>
        <v>30541</v>
      </c>
      <c r="Z155" s="488">
        <f t="shared" si="8"/>
        <v>617</v>
      </c>
    </row>
    <row r="156" spans="1:26" x14ac:dyDescent="0.2">
      <c r="A156" s="171" t="s">
        <v>379</v>
      </c>
      <c r="B156" s="520">
        <f>'Pensionados RAIS por Género'!B21+'Pensionados RAIS por Género'!C21</f>
        <v>8425</v>
      </c>
      <c r="C156" s="467">
        <f>'Pensionados RAIS por Género'!D21+'Pensionados RAIS por Género'!E21</f>
        <v>2797</v>
      </c>
      <c r="D156" s="488">
        <f>'Pensionados RAIS por Género'!F21+'Pensionados RAIS por Género'!G21</f>
        <v>6608</v>
      </c>
      <c r="E156" s="522">
        <f>SUM('Pensionados RAIS por Género'!H21:I21)</f>
        <v>3</v>
      </c>
      <c r="F156" s="222">
        <f>SUM('Pensionados RAIS por Género'!J21:K21)</f>
        <v>0</v>
      </c>
      <c r="G156" s="523">
        <f>SUM('Pensionados RAIS por Género'!L21:M21)</f>
        <v>0</v>
      </c>
      <c r="H156" s="522">
        <f>SUM('Pensionados RAIS por Género'!N21:O21)</f>
        <v>73</v>
      </c>
      <c r="I156" s="222">
        <f>SUM('Pensionados RAIS por Género'!P21:Q21)</f>
        <v>318</v>
      </c>
      <c r="J156" s="523">
        <f>SUM('Pensionados RAIS por Género'!R21:S21)</f>
        <v>246</v>
      </c>
      <c r="K156" s="522">
        <f>SUM('Pensionados RAIS por Género'!T21:U21)</f>
        <v>0</v>
      </c>
      <c r="L156" s="222">
        <f>SUM('Pensionados RAIS por Género'!V21:W21)</f>
        <v>0</v>
      </c>
      <c r="M156" s="523">
        <f>SUM('Pensionados RAIS por Género'!X21:Y21)</f>
        <v>0</v>
      </c>
      <c r="N156" s="522">
        <f>'Pensionados RAIS por Género'!Z21+'Pensionados RAIS por Género'!AA21</f>
        <v>2449</v>
      </c>
      <c r="O156" s="222">
        <f>'Pensionados RAIS por Género'!AB21+'Pensionados RAIS por Género'!AC21</f>
        <v>10203</v>
      </c>
      <c r="P156" s="523">
        <f>'Pensionados RAIS por Género'!AD21+'Pensionados RAIS por Género'!AE21</f>
        <v>18259</v>
      </c>
      <c r="Q156" s="145"/>
      <c r="R156" s="145"/>
      <c r="S156" s="145"/>
      <c r="T156" s="145"/>
      <c r="U156" s="145"/>
      <c r="V156" s="145"/>
      <c r="W156" s="488"/>
      <c r="X156" s="488">
        <f t="shared" si="6"/>
        <v>17833</v>
      </c>
      <c r="Y156" s="488">
        <f t="shared" si="7"/>
        <v>30911</v>
      </c>
      <c r="Z156" s="488">
        <f t="shared" si="8"/>
        <v>637</v>
      </c>
    </row>
    <row r="157" spans="1:26" x14ac:dyDescent="0.2">
      <c r="A157" s="171" t="s">
        <v>387</v>
      </c>
      <c r="B157" s="520">
        <f>'Pensionados RAIS por Género'!B22+'Pensionados RAIS por Género'!C22</f>
        <v>8571</v>
      </c>
      <c r="C157" s="467">
        <f>'Pensionados RAIS por Género'!D22+'Pensionados RAIS por Género'!E22</f>
        <v>2839</v>
      </c>
      <c r="D157" s="488">
        <f>'Pensionados RAIS por Género'!F22+'Pensionados RAIS por Género'!G22</f>
        <v>6729</v>
      </c>
      <c r="E157" s="522">
        <f>SUM('Pensionados RAIS por Género'!H22:I22)</f>
        <v>3</v>
      </c>
      <c r="F157" s="222">
        <f>SUM('Pensionados RAIS por Género'!J22:K22)</f>
        <v>0</v>
      </c>
      <c r="G157" s="523">
        <f>SUM('Pensionados RAIS por Género'!L22:M22)</f>
        <v>0</v>
      </c>
      <c r="H157" s="522">
        <f>SUM('Pensionados RAIS por Género'!N22:O22)</f>
        <v>75</v>
      </c>
      <c r="I157" s="222">
        <f>SUM('Pensionados RAIS por Género'!P22:Q22)</f>
        <v>332</v>
      </c>
      <c r="J157" s="523">
        <f>SUM('Pensionados RAIS por Género'!R22:S22)</f>
        <v>253</v>
      </c>
      <c r="K157" s="522">
        <f>SUM('Pensionados RAIS por Género'!T22:U22)</f>
        <v>0</v>
      </c>
      <c r="L157" s="222">
        <f>SUM('Pensionados RAIS por Género'!V22:W22)</f>
        <v>0</v>
      </c>
      <c r="M157" s="523">
        <f>SUM('Pensionados RAIS por Género'!X22:Y22)</f>
        <v>0</v>
      </c>
      <c r="N157" s="522">
        <f>'Pensionados RAIS por Género'!Z22+'Pensionados RAIS por Género'!AA22</f>
        <v>2448</v>
      </c>
      <c r="O157" s="222">
        <f>'Pensionados RAIS por Género'!AB22+'Pensionados RAIS por Género'!AC22</f>
        <v>10254</v>
      </c>
      <c r="P157" s="523">
        <f>'Pensionados RAIS por Género'!AD22+'Pensionados RAIS por Género'!AE22</f>
        <v>18367</v>
      </c>
      <c r="Q157" s="145"/>
      <c r="R157" s="145"/>
      <c r="S157" s="145"/>
      <c r="T157" s="145"/>
      <c r="U157" s="145"/>
      <c r="V157" s="145"/>
      <c r="W157" s="488"/>
      <c r="X157" s="488">
        <f t="shared" si="6"/>
        <v>18142</v>
      </c>
      <c r="Y157" s="488">
        <f t="shared" si="7"/>
        <v>31069</v>
      </c>
      <c r="Z157" s="488">
        <f t="shared" si="8"/>
        <v>660</v>
      </c>
    </row>
    <row r="158" spans="1:26" x14ac:dyDescent="0.2">
      <c r="A158" s="171" t="s">
        <v>389</v>
      </c>
      <c r="B158" s="520">
        <f>'Pensionados RAIS por Género'!B23+'Pensionados RAIS por Género'!C23</f>
        <v>8729</v>
      </c>
      <c r="C158" s="467">
        <f>'Pensionados RAIS por Género'!D23+'Pensionados RAIS por Género'!E23</f>
        <v>2916</v>
      </c>
      <c r="D158" s="488">
        <f>'Pensionados RAIS por Género'!F23+'Pensionados RAIS por Género'!G23</f>
        <v>6829</v>
      </c>
      <c r="E158" s="522">
        <f>SUM('Pensionados RAIS por Género'!H23:I23)</f>
        <v>3</v>
      </c>
      <c r="F158" s="222">
        <f>SUM('Pensionados RAIS por Género'!J23:K23)</f>
        <v>0</v>
      </c>
      <c r="G158" s="523">
        <f>SUM('Pensionados RAIS por Género'!L23:M23)</f>
        <v>0</v>
      </c>
      <c r="H158" s="522">
        <f>SUM('Pensionados RAIS por Género'!N23:O23)</f>
        <v>81</v>
      </c>
      <c r="I158" s="222">
        <f>SUM('Pensionados RAIS por Género'!P23:Q23)</f>
        <v>323</v>
      </c>
      <c r="J158" s="523">
        <f>SUM('Pensionados RAIS por Género'!R23:S23)</f>
        <v>253</v>
      </c>
      <c r="K158" s="522">
        <f>SUM('Pensionados RAIS por Género'!T23:U23)</f>
        <v>0</v>
      </c>
      <c r="L158" s="222">
        <f>SUM('Pensionados RAIS por Género'!V23:W23)</f>
        <v>0</v>
      </c>
      <c r="M158" s="523">
        <f>SUM('Pensionados RAIS por Género'!X23:Y23)</f>
        <v>0</v>
      </c>
      <c r="N158" s="522">
        <f>'Pensionados RAIS por Género'!Z23+'Pensionados RAIS por Género'!AA23</f>
        <v>2466</v>
      </c>
      <c r="O158" s="222">
        <f>'Pensionados RAIS por Género'!AB23+'Pensionados RAIS por Género'!AC23</f>
        <v>10479</v>
      </c>
      <c r="P158" s="523">
        <f>'Pensionados RAIS por Género'!AD23+'Pensionados RAIS por Género'!AE23</f>
        <v>18602</v>
      </c>
      <c r="Q158" s="145"/>
      <c r="R158" s="145"/>
      <c r="S158" s="145"/>
      <c r="T158" s="145"/>
      <c r="U158" s="145"/>
      <c r="V158" s="145"/>
      <c r="W158" s="488"/>
      <c r="X158" s="488">
        <f t="shared" si="6"/>
        <v>18477</v>
      </c>
      <c r="Y158" s="488">
        <f t="shared" si="7"/>
        <v>31547</v>
      </c>
      <c r="Z158" s="488">
        <f t="shared" si="8"/>
        <v>657</v>
      </c>
    </row>
    <row r="159" spans="1:26" x14ac:dyDescent="0.2">
      <c r="A159" s="171" t="s">
        <v>390</v>
      </c>
      <c r="B159" s="520">
        <f>'Pensionados RAIS por Género'!B24+'Pensionados RAIS por Género'!C24</f>
        <v>8870</v>
      </c>
      <c r="C159" s="467">
        <f>'Pensionados RAIS por Género'!D24+'Pensionados RAIS por Género'!E24</f>
        <v>2980</v>
      </c>
      <c r="D159" s="488">
        <f>'Pensionados RAIS por Género'!F24+'Pensionados RAIS por Género'!G24</f>
        <v>6999</v>
      </c>
      <c r="E159" s="522">
        <f>SUM('Pensionados RAIS por Género'!H24:I24)</f>
        <v>3</v>
      </c>
      <c r="F159" s="222">
        <f>SUM('Pensionados RAIS por Género'!J24:K24)</f>
        <v>0</v>
      </c>
      <c r="G159" s="523">
        <f>SUM('Pensionados RAIS por Género'!L24:M24)</f>
        <v>0</v>
      </c>
      <c r="H159" s="522">
        <f>SUM('Pensionados RAIS por Género'!N24:O24)</f>
        <v>82</v>
      </c>
      <c r="I159" s="222">
        <f>SUM('Pensionados RAIS por Género'!P24:Q24)</f>
        <v>333</v>
      </c>
      <c r="J159" s="523">
        <f>SUM('Pensionados RAIS por Género'!R24:S24)</f>
        <v>270</v>
      </c>
      <c r="K159" s="522">
        <f>SUM('Pensionados RAIS por Género'!T24:U24)</f>
        <v>0</v>
      </c>
      <c r="L159" s="222">
        <f>SUM('Pensionados RAIS por Género'!V24:W24)</f>
        <v>0</v>
      </c>
      <c r="M159" s="523">
        <f>SUM('Pensionados RAIS por Género'!X24:Y24)</f>
        <v>0</v>
      </c>
      <c r="N159" s="522">
        <f>'Pensionados RAIS por Género'!Z24+'Pensionados RAIS por Género'!AA24</f>
        <v>2469</v>
      </c>
      <c r="O159" s="222">
        <f>'Pensionados RAIS por Género'!AB24+'Pensionados RAIS por Género'!AC24</f>
        <v>10608</v>
      </c>
      <c r="P159" s="523">
        <f>'Pensionados RAIS por Género'!AD24+'Pensionados RAIS por Género'!AE24</f>
        <v>18743</v>
      </c>
      <c r="Q159" s="145"/>
      <c r="R159" s="145"/>
      <c r="S159" s="145"/>
      <c r="T159" s="145"/>
      <c r="U159" s="145"/>
      <c r="V159" s="145"/>
      <c r="W159" s="488"/>
      <c r="X159" s="488">
        <f t="shared" si="6"/>
        <v>18852</v>
      </c>
      <c r="Y159" s="488">
        <f t="shared" si="7"/>
        <v>31820</v>
      </c>
      <c r="Z159" s="488">
        <f t="shared" si="8"/>
        <v>685</v>
      </c>
    </row>
    <row r="160" spans="1:26" x14ac:dyDescent="0.2">
      <c r="A160" s="171" t="s">
        <v>420</v>
      </c>
      <c r="B160" s="520">
        <f>'Pensionados RAIS por Género'!B25+'Pensionados RAIS por Género'!C25</f>
        <v>8938</v>
      </c>
      <c r="C160" s="467">
        <f>'Pensionados RAIS por Género'!D25+'Pensionados RAIS por Género'!E25</f>
        <v>3081</v>
      </c>
      <c r="D160" s="488">
        <f>'Pensionados RAIS por Género'!F25+'Pensionados RAIS por Género'!G25</f>
        <v>7038</v>
      </c>
      <c r="E160" s="522">
        <f>SUM('Pensionados RAIS por Género'!H25:I25)</f>
        <v>3</v>
      </c>
      <c r="F160" s="222">
        <f>SUM('Pensionados RAIS por Género'!J25:K25)</f>
        <v>0</v>
      </c>
      <c r="G160" s="523">
        <f>SUM('Pensionados RAIS por Género'!L25:M25)</f>
        <v>0</v>
      </c>
      <c r="H160" s="522">
        <f>SUM('Pensionados RAIS por Género'!N25:O25)</f>
        <v>93</v>
      </c>
      <c r="I160" s="222">
        <f>SUM('Pensionados RAIS por Género'!P25:Q25)</f>
        <v>398</v>
      </c>
      <c r="J160" s="523">
        <f>SUM('Pensionados RAIS por Género'!R25:S25)</f>
        <v>334</v>
      </c>
      <c r="K160" s="522">
        <f>SUM('Pensionados RAIS por Género'!T25:U25)</f>
        <v>0</v>
      </c>
      <c r="L160" s="222">
        <f>SUM('Pensionados RAIS por Género'!V25:W25)</f>
        <v>0</v>
      </c>
      <c r="M160" s="523">
        <f>SUM('Pensionados RAIS por Género'!X25:Y25)</f>
        <v>0</v>
      </c>
      <c r="N160" s="522">
        <f>'Pensionados RAIS por Género'!Z25+'Pensionados RAIS por Género'!AA25</f>
        <v>2468</v>
      </c>
      <c r="O160" s="222">
        <f>'Pensionados RAIS por Género'!AB25+'Pensionados RAIS por Género'!AC25</f>
        <v>10677</v>
      </c>
      <c r="P160" s="523">
        <f>'Pensionados RAIS por Género'!AD25+'Pensionados RAIS por Género'!AE25</f>
        <v>18845</v>
      </c>
      <c r="Q160" s="145"/>
      <c r="R160" s="145"/>
      <c r="S160" s="145"/>
      <c r="T160" s="145"/>
      <c r="U160" s="145"/>
      <c r="V160" s="145"/>
      <c r="W160" s="488"/>
      <c r="X160" s="488">
        <f t="shared" si="6"/>
        <v>19060</v>
      </c>
      <c r="Y160" s="488">
        <f t="shared" si="7"/>
        <v>31990</v>
      </c>
      <c r="Z160" s="488">
        <f t="shared" si="8"/>
        <v>825</v>
      </c>
    </row>
    <row r="161" spans="1:27" x14ac:dyDescent="0.2">
      <c r="A161" s="171" t="s">
        <v>421</v>
      </c>
      <c r="B161" s="520">
        <f>'Pensionados RAIS por Género'!B26+'Pensionados RAIS por Género'!C26</f>
        <v>9094</v>
      </c>
      <c r="C161" s="467">
        <f>'Pensionados RAIS por Género'!D26+'Pensionados RAIS por Género'!E26</f>
        <v>3169</v>
      </c>
      <c r="D161" s="488">
        <f>'Pensionados RAIS por Género'!F26+'Pensionados RAIS por Género'!G26</f>
        <v>7155</v>
      </c>
      <c r="E161" s="522">
        <f>SUM('Pensionados RAIS por Género'!H26:I26)</f>
        <v>2</v>
      </c>
      <c r="F161" s="222">
        <f>SUM('Pensionados RAIS por Género'!J26:K26)</f>
        <v>0</v>
      </c>
      <c r="G161" s="523">
        <f>SUM('Pensionados RAIS por Género'!L26:M26)</f>
        <v>0</v>
      </c>
      <c r="H161" s="522">
        <f>SUM('Pensionados RAIS por Género'!N26:O26)</f>
        <v>98</v>
      </c>
      <c r="I161" s="222">
        <f>SUM('Pensionados RAIS por Género'!P26:Q26)</f>
        <v>397</v>
      </c>
      <c r="J161" s="523">
        <f>SUM('Pensionados RAIS por Género'!R26:S26)</f>
        <v>336</v>
      </c>
      <c r="K161" s="522">
        <f>SUM('Pensionados RAIS por Género'!T26:U26)</f>
        <v>205</v>
      </c>
      <c r="L161" s="222">
        <f>SUM('Pensionados RAIS por Género'!V26:W26)</f>
        <v>1596</v>
      </c>
      <c r="M161" s="523">
        <f>SUM('Pensionados RAIS por Género'!X26:Y26)</f>
        <v>2309</v>
      </c>
      <c r="N161" s="522">
        <f>'Pensionados RAIS por Género'!Z26+'Pensionados RAIS por Género'!AA26</f>
        <v>2272</v>
      </c>
      <c r="O161" s="222">
        <f>'Pensionados RAIS por Género'!AB26+'Pensionados RAIS por Género'!AC26</f>
        <v>9229</v>
      </c>
      <c r="P161" s="523">
        <f>'Pensionados RAIS por Género'!AD26+'Pensionados RAIS por Género'!AE26</f>
        <v>16682</v>
      </c>
      <c r="Q161" s="145"/>
      <c r="R161" s="145"/>
      <c r="S161" s="145"/>
      <c r="T161" s="145"/>
      <c r="U161" s="145"/>
      <c r="V161" s="145"/>
      <c r="W161" s="488"/>
      <c r="X161" s="488">
        <f t="shared" si="6"/>
        <v>19420</v>
      </c>
      <c r="Y161" s="488">
        <f t="shared" si="7"/>
        <v>32293</v>
      </c>
      <c r="Z161" s="488">
        <f t="shared" si="8"/>
        <v>831</v>
      </c>
    </row>
    <row r="162" spans="1:27" x14ac:dyDescent="0.2">
      <c r="A162" s="171" t="s">
        <v>422</v>
      </c>
      <c r="B162" s="520">
        <f>'Pensionados RAIS por Género'!B27+'Pensionados RAIS por Género'!C27</f>
        <v>9277</v>
      </c>
      <c r="C162" s="467">
        <f>'Pensionados RAIS por Género'!D27+'Pensionados RAIS por Género'!E27</f>
        <v>3212</v>
      </c>
      <c r="D162" s="488">
        <f>'Pensionados RAIS por Género'!F27+'Pensionados RAIS por Género'!G27</f>
        <v>7229</v>
      </c>
      <c r="E162" s="522">
        <f>SUM('Pensionados RAIS por Género'!H27:I27)</f>
        <v>2</v>
      </c>
      <c r="F162" s="222">
        <f>SUM('Pensionados RAIS por Género'!J27:K27)</f>
        <v>0</v>
      </c>
      <c r="G162" s="523">
        <f>SUM('Pensionados RAIS por Género'!L27:M27)</f>
        <v>0</v>
      </c>
      <c r="H162" s="522">
        <f>SUM('Pensionados RAIS por Género'!N27:O27)</f>
        <v>100</v>
      </c>
      <c r="I162" s="222">
        <f>SUM('Pensionados RAIS por Género'!P27:Q27)</f>
        <v>401</v>
      </c>
      <c r="J162" s="523">
        <f>SUM('Pensionados RAIS por Género'!R27:S27)</f>
        <v>344</v>
      </c>
      <c r="K162" s="522">
        <f>SUM('Pensionados RAIS por Género'!T27:U27)</f>
        <v>205</v>
      </c>
      <c r="L162" s="222">
        <f>SUM('Pensionados RAIS por Género'!V27:W27)</f>
        <v>1627</v>
      </c>
      <c r="M162" s="523">
        <f>SUM('Pensionados RAIS por Género'!X27:Y27)</f>
        <v>2359</v>
      </c>
      <c r="N162" s="522">
        <f>'Pensionados RAIS por Género'!Z27+'Pensionados RAIS por Género'!AA27</f>
        <v>2285</v>
      </c>
      <c r="O162" s="222">
        <f>'Pensionados RAIS por Género'!AB27+'Pensionados RAIS por Género'!AC27</f>
        <v>9406</v>
      </c>
      <c r="P162" s="523">
        <f>'Pensionados RAIS por Género'!AD27+'Pensionados RAIS por Género'!AE27</f>
        <v>16861</v>
      </c>
      <c r="Q162" s="145"/>
      <c r="R162" s="145"/>
      <c r="S162" s="145"/>
      <c r="T162" s="145"/>
      <c r="U162" s="145"/>
      <c r="V162" s="145"/>
      <c r="W162" s="488"/>
      <c r="X162" s="488">
        <f t="shared" si="6"/>
        <v>19720</v>
      </c>
      <c r="Y162" s="488">
        <f t="shared" si="7"/>
        <v>32743</v>
      </c>
      <c r="Z162" s="488">
        <f t="shared" si="8"/>
        <v>845</v>
      </c>
    </row>
    <row r="163" spans="1:27" x14ac:dyDescent="0.2">
      <c r="A163" s="171" t="s">
        <v>425</v>
      </c>
      <c r="B163" s="520">
        <f>'Pensionados RAIS por Género'!B28+'Pensionados RAIS por Género'!C28</f>
        <v>9396</v>
      </c>
      <c r="C163" s="467">
        <f>'Pensionados RAIS por Género'!D28+'Pensionados RAIS por Género'!E28</f>
        <v>3268</v>
      </c>
      <c r="D163" s="488">
        <f>'Pensionados RAIS por Género'!F28+'Pensionados RAIS por Género'!G28</f>
        <v>7336</v>
      </c>
      <c r="E163" s="522">
        <f>SUM('Pensionados RAIS por Género'!H28:I28)</f>
        <v>2</v>
      </c>
      <c r="F163" s="222">
        <f>SUM('Pensionados RAIS por Género'!J28:K28)</f>
        <v>0</v>
      </c>
      <c r="G163" s="523">
        <f>SUM('Pensionados RAIS por Género'!L28:M28)</f>
        <v>0</v>
      </c>
      <c r="H163" s="522">
        <f>SUM('Pensionados RAIS por Género'!N28:O28)</f>
        <v>103</v>
      </c>
      <c r="I163" s="222">
        <f>SUM('Pensionados RAIS por Género'!P28:Q28)</f>
        <v>415</v>
      </c>
      <c r="J163" s="523">
        <f>SUM('Pensionados RAIS por Género'!R28:S28)</f>
        <v>362</v>
      </c>
      <c r="K163" s="522">
        <f>SUM('Pensionados RAIS por Género'!T28:U28)</f>
        <v>205</v>
      </c>
      <c r="L163" s="222">
        <f>SUM('Pensionados RAIS por Género'!V28:W28)</f>
        <v>1637</v>
      </c>
      <c r="M163" s="523">
        <f>SUM('Pensionados RAIS por Género'!X28:Y28)</f>
        <v>2392</v>
      </c>
      <c r="N163" s="522">
        <f>'Pensionados RAIS por Género'!Z28+'Pensionados RAIS por Género'!AA28</f>
        <v>2302</v>
      </c>
      <c r="O163" s="222">
        <f>'Pensionados RAIS por Género'!AB28+'Pensionados RAIS por Género'!AC28</f>
        <v>9495</v>
      </c>
      <c r="P163" s="523">
        <f>'Pensionados RAIS por Género'!AD28+'Pensionados RAIS por Género'!AE28</f>
        <v>16964</v>
      </c>
      <c r="Q163" s="145"/>
      <c r="R163" s="145"/>
      <c r="S163" s="145"/>
      <c r="T163" s="145"/>
      <c r="U163" s="145"/>
      <c r="V163" s="145"/>
      <c r="W163" s="488"/>
      <c r="X163" s="488">
        <f t="shared" si="6"/>
        <v>20002</v>
      </c>
      <c r="Y163" s="488">
        <f t="shared" si="7"/>
        <v>32995</v>
      </c>
      <c r="Z163" s="488">
        <f t="shared" si="8"/>
        <v>880</v>
      </c>
    </row>
    <row r="164" spans="1:27" x14ac:dyDescent="0.2">
      <c r="A164" s="171" t="s">
        <v>430</v>
      </c>
      <c r="B164" s="520">
        <f>'Pensionados RAIS por Género'!B29+'Pensionados RAIS por Género'!C29</f>
        <v>9598</v>
      </c>
      <c r="C164" s="467">
        <f>'Pensionados RAIS por Género'!D29+'Pensionados RAIS por Género'!E29</f>
        <v>3274</v>
      </c>
      <c r="D164" s="488">
        <f>'Pensionados RAIS por Género'!F29+'Pensionados RAIS por Género'!G29</f>
        <v>7424</v>
      </c>
      <c r="E164" s="522">
        <f>SUM('Pensionados RAIS por Género'!H29:I29)</f>
        <v>2</v>
      </c>
      <c r="F164" s="222">
        <f>SUM('Pensionados RAIS por Género'!J29:K29)</f>
        <v>0</v>
      </c>
      <c r="G164" s="523">
        <f>SUM('Pensionados RAIS por Género'!L29:M29)</f>
        <v>0</v>
      </c>
      <c r="H164" s="522">
        <f>SUM('Pensionados RAIS por Género'!N29:O29)</f>
        <v>104</v>
      </c>
      <c r="I164" s="222">
        <f>SUM('Pensionados RAIS por Género'!P29:Q29)</f>
        <v>412</v>
      </c>
      <c r="J164" s="523">
        <f>SUM('Pensionados RAIS por Género'!R29:S29)</f>
        <v>371</v>
      </c>
      <c r="K164" s="522">
        <f>SUM('Pensionados RAIS por Género'!T29:U29)</f>
        <v>206</v>
      </c>
      <c r="L164" s="222">
        <f>SUM('Pensionados RAIS por Género'!V29:W29)</f>
        <v>1676</v>
      </c>
      <c r="M164" s="523">
        <f>SUM('Pensionados RAIS por Género'!X29:Y29)</f>
        <v>2412</v>
      </c>
      <c r="N164" s="522">
        <f>'Pensionados RAIS por Género'!Z29+'Pensionados RAIS por Género'!AA29</f>
        <v>2308</v>
      </c>
      <c r="O164" s="222">
        <f>'Pensionados RAIS por Género'!AB29+'Pensionados RAIS por Género'!AC29</f>
        <v>9659</v>
      </c>
      <c r="P164" s="523">
        <f>'Pensionados RAIS por Género'!AD29+'Pensionados RAIS por Género'!AE29</f>
        <v>17142</v>
      </c>
      <c r="Q164" s="145"/>
      <c r="R164" s="145"/>
      <c r="S164" s="145"/>
      <c r="T164" s="145"/>
      <c r="U164" s="145"/>
      <c r="V164" s="145"/>
      <c r="W164" s="488"/>
      <c r="X164" s="488">
        <f t="shared" si="6"/>
        <v>20298</v>
      </c>
      <c r="Y164" s="488">
        <f t="shared" si="7"/>
        <v>33403</v>
      </c>
      <c r="Z164" s="488">
        <f t="shared" si="8"/>
        <v>887</v>
      </c>
    </row>
    <row r="165" spans="1:27" x14ac:dyDescent="0.2">
      <c r="A165" s="171" t="s">
        <v>431</v>
      </c>
      <c r="B165" s="520">
        <f>'Pensionados RAIS por Género'!B30+'Pensionados RAIS por Género'!C30</f>
        <v>9882</v>
      </c>
      <c r="C165" s="467">
        <f>'Pensionados RAIS por Género'!D30+'Pensionados RAIS por Género'!E30</f>
        <v>3295</v>
      </c>
      <c r="D165" s="488">
        <f>'Pensionados RAIS por Género'!F30+'Pensionados RAIS por Género'!G30</f>
        <v>7553</v>
      </c>
      <c r="E165" s="522">
        <f>SUM('Pensionados RAIS por Género'!H30:I30)</f>
        <v>2</v>
      </c>
      <c r="F165" s="222">
        <f>SUM('Pensionados RAIS por Género'!J30:K30)</f>
        <v>0</v>
      </c>
      <c r="G165" s="523">
        <f>SUM('Pensionados RAIS por Género'!L30:M30)</f>
        <v>0</v>
      </c>
      <c r="H165" s="522">
        <f>SUM('Pensionados RAIS por Género'!N30:O30)</f>
        <v>108</v>
      </c>
      <c r="I165" s="222">
        <f>SUM('Pensionados RAIS por Género'!P30:Q30)</f>
        <v>418</v>
      </c>
      <c r="J165" s="523">
        <f>SUM('Pensionados RAIS por Género'!R30:S30)</f>
        <v>382</v>
      </c>
      <c r="K165" s="522">
        <f>SUM('Pensionados RAIS por Género'!T30:U30)</f>
        <v>206</v>
      </c>
      <c r="L165" s="222">
        <f>SUM('Pensionados RAIS por Género'!V30:W30)</f>
        <v>1714</v>
      </c>
      <c r="M165" s="523">
        <f>SUM('Pensionados RAIS por Género'!X30:Y30)</f>
        <v>2448</v>
      </c>
      <c r="N165" s="522">
        <f>'Pensionados RAIS por Género'!Z30+'Pensionados RAIS por Género'!AA30</f>
        <v>2311</v>
      </c>
      <c r="O165" s="222">
        <f>'Pensionados RAIS por Género'!AB30+'Pensionados RAIS por Género'!AC30</f>
        <v>9795</v>
      </c>
      <c r="P165" s="523">
        <f>'Pensionados RAIS por Género'!AD30+'Pensionados RAIS por Género'!AE30</f>
        <v>17308</v>
      </c>
      <c r="Q165" s="145"/>
      <c r="R165" s="145"/>
      <c r="S165" s="145"/>
      <c r="T165" s="145"/>
      <c r="U165" s="145"/>
      <c r="V165" s="145"/>
      <c r="W165" s="488"/>
      <c r="X165" s="488">
        <f t="shared" si="6"/>
        <v>20732</v>
      </c>
      <c r="Y165" s="488">
        <f t="shared" si="7"/>
        <v>33782</v>
      </c>
      <c r="Z165" s="488">
        <f t="shared" si="8"/>
        <v>908</v>
      </c>
    </row>
    <row r="166" spans="1:27" x14ac:dyDescent="0.2">
      <c r="A166" s="171" t="s">
        <v>460</v>
      </c>
      <c r="B166" s="520">
        <f>'Pensionados RAIS por Género'!B31+'Pensionados RAIS por Género'!C31</f>
        <v>10107</v>
      </c>
      <c r="C166" s="467">
        <f>'Pensionados RAIS por Género'!D31+'Pensionados RAIS por Género'!E31</f>
        <v>3336</v>
      </c>
      <c r="D166" s="488">
        <f>'Pensionados RAIS por Género'!F31+'Pensionados RAIS por Género'!G31</f>
        <v>7671</v>
      </c>
      <c r="E166" s="522">
        <f>SUM('Pensionados RAIS por Género'!H31:I31)</f>
        <v>2</v>
      </c>
      <c r="F166" s="222">
        <f>SUM('Pensionados RAIS por Género'!J31:K31)</f>
        <v>0</v>
      </c>
      <c r="G166" s="523">
        <f>SUM('Pensionados RAIS por Género'!L31:M31)</f>
        <v>0</v>
      </c>
      <c r="H166" s="522">
        <f>SUM('Pensionados RAIS por Género'!N31:O31)</f>
        <v>110</v>
      </c>
      <c r="I166" s="222">
        <f>SUM('Pensionados RAIS por Género'!P31:Q31)</f>
        <v>423</v>
      </c>
      <c r="J166" s="523">
        <f>SUM('Pensionados RAIS por Género'!R31:S31)</f>
        <v>398</v>
      </c>
      <c r="K166" s="522">
        <f>SUM('Pensionados RAIS por Género'!T31:U31)</f>
        <v>206</v>
      </c>
      <c r="L166" s="222">
        <f>SUM('Pensionados RAIS por Género'!V31:W31)</f>
        <v>1738</v>
      </c>
      <c r="M166" s="523">
        <f>SUM('Pensionados RAIS por Género'!X31:Y31)</f>
        <v>2475</v>
      </c>
      <c r="N166" s="522">
        <f>'Pensionados RAIS por Género'!Z31+'Pensionados RAIS por Género'!AA31</f>
        <v>2324</v>
      </c>
      <c r="O166" s="222">
        <f>'Pensionados RAIS por Género'!AB31+'Pensionados RAIS por Género'!AC31</f>
        <v>9895</v>
      </c>
      <c r="P166" s="523">
        <f>'Pensionados RAIS por Género'!AD31+'Pensionados RAIS por Género'!AE31</f>
        <v>17468</v>
      </c>
      <c r="Q166" s="145"/>
      <c r="R166" s="145"/>
      <c r="S166" s="145"/>
      <c r="T166" s="145"/>
      <c r="U166" s="145"/>
      <c r="V166" s="145"/>
      <c r="W166" s="488"/>
      <c r="X166" s="488">
        <f t="shared" si="6"/>
        <v>21116</v>
      </c>
      <c r="Y166" s="488">
        <f t="shared" si="7"/>
        <v>34106</v>
      </c>
      <c r="Z166" s="488">
        <f t="shared" si="8"/>
        <v>931</v>
      </c>
    </row>
    <row r="167" spans="1:27" x14ac:dyDescent="0.2">
      <c r="A167" s="171" t="s">
        <v>466</v>
      </c>
      <c r="B167" s="520">
        <f>'Pensionados RAIS por Género'!B32+'Pensionados RAIS por Género'!C32</f>
        <v>10323</v>
      </c>
      <c r="C167" s="467">
        <f>'Pensionados RAIS por Género'!D32+'Pensionados RAIS por Género'!E32</f>
        <v>3406</v>
      </c>
      <c r="D167" s="488">
        <f>'Pensionados RAIS por Género'!F32+'Pensionados RAIS por Género'!G32</f>
        <v>7871</v>
      </c>
      <c r="E167" s="522">
        <f>SUM('Pensionados RAIS por Género'!H32:I32)</f>
        <v>2</v>
      </c>
      <c r="F167" s="222">
        <f>SUM('Pensionados RAIS por Género'!J32:K32)</f>
        <v>0</v>
      </c>
      <c r="G167" s="523">
        <f>SUM('Pensionados RAIS por Género'!L32:M32)</f>
        <v>0</v>
      </c>
      <c r="H167" s="522">
        <f>SUM('Pensionados RAIS por Género'!N32:O32)</f>
        <v>103</v>
      </c>
      <c r="I167" s="222">
        <f>SUM('Pensionados RAIS por Género'!P32:Q32)</f>
        <v>510</v>
      </c>
      <c r="J167" s="523">
        <f>SUM('Pensionados RAIS por Género'!R32:S32)</f>
        <v>424</v>
      </c>
      <c r="K167" s="522">
        <f>SUM('Pensionados RAIS por Género'!T32:U32)</f>
        <v>206</v>
      </c>
      <c r="L167" s="222">
        <f>SUM('Pensionados RAIS por Género'!V32:W32)</f>
        <v>1771</v>
      </c>
      <c r="M167" s="523">
        <f>SUM('Pensionados RAIS por Género'!X32:Y32)</f>
        <v>2504</v>
      </c>
      <c r="N167" s="522">
        <f>'Pensionados RAIS por Género'!Z32+'Pensionados RAIS por Género'!AA32</f>
        <v>2368</v>
      </c>
      <c r="O167" s="222">
        <f>'Pensionados RAIS por Género'!AB32+'Pensionados RAIS por Género'!AC32</f>
        <v>9997</v>
      </c>
      <c r="P167" s="523">
        <f>'Pensionados RAIS por Género'!AD32+'Pensionados RAIS por Género'!AE32</f>
        <v>17582</v>
      </c>
      <c r="Q167" s="145"/>
      <c r="R167" s="145"/>
      <c r="S167" s="145"/>
      <c r="T167" s="145"/>
      <c r="U167" s="145"/>
      <c r="V167" s="145"/>
      <c r="W167" s="488"/>
      <c r="X167" s="488">
        <f t="shared" si="6"/>
        <v>21602</v>
      </c>
      <c r="Y167" s="488">
        <f t="shared" si="7"/>
        <v>34428</v>
      </c>
      <c r="Z167" s="488">
        <f t="shared" si="8"/>
        <v>1037</v>
      </c>
      <c r="AA167" s="74"/>
    </row>
    <row r="168" spans="1:27" x14ac:dyDescent="0.2">
      <c r="A168" s="171" t="s">
        <v>467</v>
      </c>
      <c r="B168" s="520">
        <f>'Pensionados RAIS por Género'!B33+'Pensionados RAIS por Género'!C33</f>
        <v>10577</v>
      </c>
      <c r="C168" s="467">
        <f>'Pensionados RAIS por Género'!D33+'Pensionados RAIS por Género'!E33</f>
        <v>3458</v>
      </c>
      <c r="D168" s="488">
        <f>'Pensionados RAIS por Género'!F33+'Pensionados RAIS por Género'!G33</f>
        <v>8085</v>
      </c>
      <c r="E168" s="522">
        <f>SUM('Pensionados RAIS por Género'!H33:I33)</f>
        <v>2</v>
      </c>
      <c r="F168" s="222">
        <f>SUM('Pensionados RAIS por Género'!J33:K33)</f>
        <v>0</v>
      </c>
      <c r="G168" s="523">
        <f>SUM('Pensionados RAIS por Género'!L33:M33)</f>
        <v>0</v>
      </c>
      <c r="H168" s="522">
        <f>SUM('Pensionados RAIS por Género'!N33:O33)</f>
        <v>107</v>
      </c>
      <c r="I168" s="222">
        <f>SUM('Pensionados RAIS por Género'!P33:Q33)</f>
        <v>519</v>
      </c>
      <c r="J168" s="523">
        <f>SUM('Pensionados RAIS por Género'!R33:S33)</f>
        <v>433</v>
      </c>
      <c r="K168" s="522">
        <f>SUM('Pensionados RAIS por Género'!T33:U33)</f>
        <v>206</v>
      </c>
      <c r="L168" s="222">
        <f>SUM('Pensionados RAIS por Género'!V33:W33)</f>
        <v>1813</v>
      </c>
      <c r="M168" s="523">
        <f>SUM('Pensionados RAIS por Género'!X33:Y33)</f>
        <v>2521</v>
      </c>
      <c r="N168" s="522">
        <f>'Pensionados RAIS por Género'!Z33+'Pensionados RAIS por Género'!AA33</f>
        <v>2375</v>
      </c>
      <c r="O168" s="222">
        <f>'Pensionados RAIS por Género'!AB33+'Pensionados RAIS por Género'!AC33</f>
        <v>10104</v>
      </c>
      <c r="P168" s="523">
        <f>'Pensionados RAIS por Género'!AD33+'Pensionados RAIS por Género'!AE33</f>
        <v>17690</v>
      </c>
      <c r="Q168" s="145"/>
      <c r="R168" s="145"/>
      <c r="S168" s="145"/>
      <c r="T168" s="145"/>
      <c r="U168" s="145"/>
      <c r="V168" s="145"/>
      <c r="W168" s="488"/>
      <c r="X168" s="488">
        <f t="shared" si="6"/>
        <v>22122</v>
      </c>
      <c r="Y168" s="488">
        <f t="shared" si="7"/>
        <v>34709</v>
      </c>
      <c r="Z168" s="488">
        <f t="shared" si="8"/>
        <v>1059</v>
      </c>
      <c r="AA168" s="74"/>
    </row>
    <row r="169" spans="1:27" x14ac:dyDescent="0.2">
      <c r="A169" s="171" t="s">
        <v>472</v>
      </c>
      <c r="B169" s="520">
        <f>'Pensionados RAIS por Género'!B34+'Pensionados RAIS por Género'!C34</f>
        <v>10793</v>
      </c>
      <c r="C169" s="467">
        <f>'Pensionados RAIS por Género'!D34+'Pensionados RAIS por Género'!E34</f>
        <v>3510</v>
      </c>
      <c r="D169" s="488">
        <f>'Pensionados RAIS por Género'!F34+'Pensionados RAIS por Género'!G34</f>
        <v>8163</v>
      </c>
      <c r="E169" s="522">
        <f>SUM('Pensionados RAIS por Género'!H34:I34)</f>
        <v>2</v>
      </c>
      <c r="F169" s="222">
        <f>SUM('Pensionados RAIS por Género'!J34:K34)</f>
        <v>0</v>
      </c>
      <c r="G169" s="523">
        <f>SUM('Pensionados RAIS por Género'!L34:M34)</f>
        <v>0</v>
      </c>
      <c r="H169" s="522">
        <f>SUM('Pensionados RAIS por Género'!N34:O34)</f>
        <v>109</v>
      </c>
      <c r="I169" s="222">
        <f>SUM('Pensionados RAIS por Género'!P34:Q34)</f>
        <v>516</v>
      </c>
      <c r="J169" s="523">
        <f>SUM('Pensionados RAIS por Género'!R34:S34)</f>
        <v>436</v>
      </c>
      <c r="K169" s="522">
        <f>SUM('Pensionados RAIS por Género'!T34:U34)</f>
        <v>207</v>
      </c>
      <c r="L169" s="222">
        <f>SUM('Pensionados RAIS por Género'!V34:W34)</f>
        <v>1826</v>
      </c>
      <c r="M169" s="523">
        <f>SUM('Pensionados RAIS por Género'!X34:Y34)</f>
        <v>2540</v>
      </c>
      <c r="N169" s="522">
        <f>'Pensionados RAIS por Género'!Z34+'Pensionados RAIS por Género'!AA34</f>
        <v>2390</v>
      </c>
      <c r="O169" s="222">
        <f>'Pensionados RAIS por Género'!AB34+'Pensionados RAIS por Género'!AC34</f>
        <v>10217</v>
      </c>
      <c r="P169" s="523">
        <f>'Pensionados RAIS por Género'!AD34+'Pensionados RAIS por Género'!AE34</f>
        <v>17853</v>
      </c>
      <c r="Q169" s="145"/>
      <c r="R169" s="145"/>
      <c r="S169" s="145"/>
      <c r="T169" s="145"/>
      <c r="U169" s="145"/>
      <c r="V169" s="145"/>
      <c r="W169" s="488"/>
      <c r="X169" s="488">
        <f t="shared" si="6"/>
        <v>22468</v>
      </c>
      <c r="Y169" s="488">
        <f t="shared" si="7"/>
        <v>35033</v>
      </c>
      <c r="Z169" s="488">
        <f t="shared" si="8"/>
        <v>1061</v>
      </c>
      <c r="AA169" s="74"/>
    </row>
    <row r="170" spans="1:27" x14ac:dyDescent="0.2">
      <c r="A170" s="171" t="s">
        <v>473</v>
      </c>
      <c r="B170" s="520">
        <f>'Pensionados RAIS por Género'!B35+'Pensionados RAIS por Género'!C35</f>
        <v>10927</v>
      </c>
      <c r="C170" s="467">
        <f>'Pensionados RAIS por Género'!D35+'Pensionados RAIS por Género'!E35</f>
        <v>3485</v>
      </c>
      <c r="D170" s="488">
        <f>'Pensionados RAIS por Género'!F35+'Pensionados RAIS por Género'!G35</f>
        <v>8176</v>
      </c>
      <c r="E170" s="522">
        <f>SUM('Pensionados RAIS por Género'!H35:I35)</f>
        <v>2</v>
      </c>
      <c r="F170" s="222">
        <f>SUM('Pensionados RAIS por Género'!J35:K35)</f>
        <v>0</v>
      </c>
      <c r="G170" s="523">
        <f>SUM('Pensionados RAIS por Género'!L35:M35)</f>
        <v>0</v>
      </c>
      <c r="H170" s="522">
        <f>SUM('Pensionados RAIS por Género'!N35:O35)</f>
        <v>113</v>
      </c>
      <c r="I170" s="222">
        <f>SUM('Pensionados RAIS por Género'!P35:Q35)</f>
        <v>513</v>
      </c>
      <c r="J170" s="523">
        <f>SUM('Pensionados RAIS por Género'!R35:S35)</f>
        <v>435</v>
      </c>
      <c r="K170" s="522">
        <f>SUM('Pensionados RAIS por Género'!T35:U35)</f>
        <v>208</v>
      </c>
      <c r="L170" s="222">
        <f>SUM('Pensionados RAIS por Género'!V35:W35)</f>
        <v>1844</v>
      </c>
      <c r="M170" s="523">
        <f>SUM('Pensionados RAIS por Género'!X35:Y35)</f>
        <v>2555</v>
      </c>
      <c r="N170" s="522">
        <f>'Pensionados RAIS por Género'!Z35+'Pensionados RAIS por Género'!AA35</f>
        <v>2394</v>
      </c>
      <c r="O170" s="222">
        <f>'Pensionados RAIS por Género'!AB35+'Pensionados RAIS por Género'!AC35</f>
        <v>10355</v>
      </c>
      <c r="P170" s="523">
        <f>'Pensionados RAIS por Género'!AD35+'Pensionados RAIS por Género'!AE35</f>
        <v>18059</v>
      </c>
      <c r="Q170" s="145"/>
      <c r="R170" s="145"/>
      <c r="S170" s="145"/>
      <c r="T170" s="145"/>
      <c r="U170" s="145"/>
      <c r="V170" s="145"/>
      <c r="W170" s="488"/>
      <c r="X170" s="488">
        <f t="shared" si="6"/>
        <v>22590</v>
      </c>
      <c r="Y170" s="488">
        <f t="shared" si="7"/>
        <v>35415</v>
      </c>
      <c r="Z170" s="488">
        <f t="shared" si="8"/>
        <v>1061</v>
      </c>
      <c r="AA170" s="74"/>
    </row>
    <row r="171" spans="1:27" x14ac:dyDescent="0.2">
      <c r="A171" s="171" t="s">
        <v>475</v>
      </c>
      <c r="B171" s="520">
        <f>'Pensionados RAIS por Género'!B36+'Pensionados RAIS por Género'!C36</f>
        <v>11115</v>
      </c>
      <c r="C171" s="467">
        <f>'Pensionados RAIS por Género'!D36+'Pensionados RAIS por Género'!E36</f>
        <v>3546</v>
      </c>
      <c r="D171" s="488">
        <f>'Pensionados RAIS por Género'!F36+'Pensionados RAIS por Género'!G36</f>
        <v>8301</v>
      </c>
      <c r="E171" s="522">
        <f>SUM('Pensionados RAIS por Género'!H36:I36)</f>
        <v>2</v>
      </c>
      <c r="F171" s="222">
        <f>SUM('Pensionados RAIS por Género'!J36:K36)</f>
        <v>0</v>
      </c>
      <c r="G171" s="523">
        <f>SUM('Pensionados RAIS por Género'!L36:M36)</f>
        <v>0</v>
      </c>
      <c r="H171" s="522">
        <f>SUM('Pensionados RAIS por Género'!N36:O36)</f>
        <v>118</v>
      </c>
      <c r="I171" s="222">
        <f>SUM('Pensionados RAIS por Género'!P36:Q36)</f>
        <v>519</v>
      </c>
      <c r="J171" s="523">
        <f>SUM('Pensionados RAIS por Género'!R36:S36)</f>
        <v>430</v>
      </c>
      <c r="K171" s="522">
        <f>SUM('Pensionados RAIS por Género'!T36:U36)</f>
        <v>208</v>
      </c>
      <c r="L171" s="222">
        <f>SUM('Pensionados RAIS por Género'!V36:W36)</f>
        <v>1885</v>
      </c>
      <c r="M171" s="523">
        <f>SUM('Pensionados RAIS por Género'!X36:Y36)</f>
        <v>2572</v>
      </c>
      <c r="N171" s="522">
        <f>'Pensionados RAIS por Género'!Z36+'Pensionados RAIS por Género'!AA36</f>
        <v>2394</v>
      </c>
      <c r="O171" s="222">
        <f>'Pensionados RAIS por Género'!AB36+'Pensionados RAIS por Género'!AC36</f>
        <v>10450</v>
      </c>
      <c r="P171" s="523">
        <f>'Pensionados RAIS por Género'!AD36+'Pensionados RAIS por Género'!AE36</f>
        <v>18224</v>
      </c>
      <c r="Q171" s="145"/>
      <c r="R171" s="145"/>
      <c r="S171" s="145"/>
      <c r="T171" s="145"/>
      <c r="U171" s="145"/>
      <c r="V171" s="145"/>
      <c r="W171" s="488"/>
      <c r="X171" s="488">
        <f t="shared" si="6"/>
        <v>22964</v>
      </c>
      <c r="Y171" s="488">
        <f t="shared" si="7"/>
        <v>35733</v>
      </c>
      <c r="Z171" s="488">
        <f t="shared" si="8"/>
        <v>1067</v>
      </c>
      <c r="AA171" s="74"/>
    </row>
    <row r="172" spans="1:27" x14ac:dyDescent="0.2">
      <c r="A172" s="171" t="s">
        <v>477</v>
      </c>
      <c r="B172" s="520">
        <f>'Pensionados RAIS por Género'!B37+'Pensionados RAIS por Género'!C37</f>
        <v>11231</v>
      </c>
      <c r="C172" s="467">
        <f>'Pensionados RAIS por Género'!D37+'Pensionados RAIS por Género'!E37</f>
        <v>3681</v>
      </c>
      <c r="D172" s="488">
        <f>'Pensionados RAIS por Género'!F37+'Pensionados RAIS por Género'!G37</f>
        <v>8307</v>
      </c>
      <c r="E172" s="522">
        <f>SUM('Pensionados RAIS por Género'!H37:I37)</f>
        <v>2</v>
      </c>
      <c r="F172" s="222">
        <f>SUM('Pensionados RAIS por Género'!J37:K37)</f>
        <v>0</v>
      </c>
      <c r="G172" s="523">
        <f>SUM('Pensionados RAIS por Género'!L37:M37)</f>
        <v>0</v>
      </c>
      <c r="H172" s="522">
        <f>SUM('Pensionados RAIS por Género'!N37:O37)</f>
        <v>120</v>
      </c>
      <c r="I172" s="222">
        <f>SUM('Pensionados RAIS por Género'!P37:Q37)</f>
        <v>515</v>
      </c>
      <c r="J172" s="523">
        <f>SUM('Pensionados RAIS por Género'!R37:S37)</f>
        <v>428</v>
      </c>
      <c r="K172" s="522">
        <f>SUM('Pensionados RAIS por Género'!T37:U37)</f>
        <v>208</v>
      </c>
      <c r="L172" s="222">
        <f>SUM('Pensionados RAIS por Género'!V37:W37)</f>
        <v>1899</v>
      </c>
      <c r="M172" s="523">
        <f>SUM('Pensionados RAIS por Género'!X37:Y37)</f>
        <v>2578</v>
      </c>
      <c r="N172" s="522">
        <f>'Pensionados RAIS por Género'!Z37+'Pensionados RAIS por Género'!AA37</f>
        <v>2397</v>
      </c>
      <c r="O172" s="222">
        <f>'Pensionados RAIS por Género'!AB37+'Pensionados RAIS por Género'!AC37</f>
        <v>10579</v>
      </c>
      <c r="P172" s="523">
        <f>'Pensionados RAIS por Género'!AD37+'Pensionados RAIS por Género'!AE37</f>
        <v>18430</v>
      </c>
      <c r="Q172" s="145"/>
      <c r="R172" s="145"/>
      <c r="S172" s="145"/>
      <c r="T172" s="145"/>
      <c r="U172" s="145"/>
      <c r="V172" s="145"/>
      <c r="W172" s="488"/>
      <c r="X172" s="488">
        <f t="shared" si="6"/>
        <v>23221</v>
      </c>
      <c r="Y172" s="488">
        <f t="shared" si="7"/>
        <v>36091</v>
      </c>
      <c r="Z172" s="488">
        <f t="shared" si="8"/>
        <v>1063</v>
      </c>
      <c r="AA172" s="74"/>
    </row>
    <row r="173" spans="1:27" x14ac:dyDescent="0.2">
      <c r="A173" s="171" t="s">
        <v>478</v>
      </c>
      <c r="B173" s="520">
        <f>'Pensionados RAIS por Género'!B38+'Pensionados RAIS por Género'!C38</f>
        <v>11420</v>
      </c>
      <c r="C173" s="467">
        <f>'Pensionados RAIS por Género'!D38+'Pensionados RAIS por Género'!E38</f>
        <v>3657</v>
      </c>
      <c r="D173" s="488">
        <f>'Pensionados RAIS por Género'!F38+'Pensionados RAIS por Género'!G38</f>
        <v>8471</v>
      </c>
      <c r="E173" s="522">
        <f>SUM('Pensionados RAIS por Género'!H38:I38)</f>
        <v>2</v>
      </c>
      <c r="F173" s="222">
        <f>SUM('Pensionados RAIS por Género'!J38:K38)</f>
        <v>0</v>
      </c>
      <c r="G173" s="523">
        <f>SUM('Pensionados RAIS por Género'!L38:M38)</f>
        <v>0</v>
      </c>
      <c r="H173" s="522">
        <f>SUM('Pensionados RAIS por Género'!N38:O38)</f>
        <v>123</v>
      </c>
      <c r="I173" s="222">
        <f>SUM('Pensionados RAIS por Género'!P38:Q38)</f>
        <v>523</v>
      </c>
      <c r="J173" s="523">
        <f>SUM('Pensionados RAIS por Género'!R38:S38)</f>
        <v>434</v>
      </c>
      <c r="K173" s="522">
        <f>SUM('Pensionados RAIS por Género'!T38:U38)</f>
        <v>208</v>
      </c>
      <c r="L173" s="222">
        <f>SUM('Pensionados RAIS por Género'!V38:W38)</f>
        <v>1899</v>
      </c>
      <c r="M173" s="523">
        <f>SUM('Pensionados RAIS por Género'!X38:Y38)</f>
        <v>2578</v>
      </c>
      <c r="N173" s="522">
        <f>'Pensionados RAIS por Género'!Z38+'Pensionados RAIS por Género'!AA38</f>
        <v>2397</v>
      </c>
      <c r="O173" s="222">
        <f>'Pensionados RAIS por Género'!AB38+'Pensionados RAIS por Género'!AC38</f>
        <v>10733</v>
      </c>
      <c r="P173" s="523">
        <f>'Pensionados RAIS por Género'!AD38+'Pensionados RAIS por Género'!AE38</f>
        <v>18571</v>
      </c>
      <c r="Q173" s="145"/>
      <c r="R173" s="145"/>
      <c r="S173" s="145"/>
      <c r="T173" s="145"/>
      <c r="U173" s="145"/>
      <c r="V173" s="145"/>
      <c r="W173" s="488"/>
      <c r="X173" s="488">
        <f t="shared" si="6"/>
        <v>23550</v>
      </c>
      <c r="Y173" s="488">
        <f t="shared" si="7"/>
        <v>36386</v>
      </c>
      <c r="Z173" s="488">
        <f t="shared" si="8"/>
        <v>1080</v>
      </c>
    </row>
    <row r="174" spans="1:27" x14ac:dyDescent="0.2">
      <c r="A174" s="171" t="s">
        <v>479</v>
      </c>
      <c r="B174" s="520">
        <f>'Pensionados RAIS por Género'!B39+'Pensionados RAIS por Género'!C39</f>
        <v>11598</v>
      </c>
      <c r="C174" s="467">
        <f>'Pensionados RAIS por Género'!D39+'Pensionados RAIS por Género'!E39</f>
        <v>3720</v>
      </c>
      <c r="D174" s="488">
        <f>'Pensionados RAIS por Género'!F39+'Pensionados RAIS por Género'!G39</f>
        <v>8523</v>
      </c>
      <c r="E174" s="522">
        <f>SUM('Pensionados RAIS por Género'!H39:I39)</f>
        <v>2</v>
      </c>
      <c r="F174" s="222">
        <f>SUM('Pensionados RAIS por Género'!J39:K39)</f>
        <v>0</v>
      </c>
      <c r="G174" s="523">
        <f>SUM('Pensionados RAIS por Género'!L39:M39)</f>
        <v>0</v>
      </c>
      <c r="H174" s="522">
        <f>SUM('Pensionados RAIS por Género'!N39:O39)</f>
        <v>127</v>
      </c>
      <c r="I174" s="222">
        <f>SUM('Pensionados RAIS por Género'!P39:Q39)</f>
        <v>532</v>
      </c>
      <c r="J174" s="523">
        <f>SUM('Pensionados RAIS por Género'!R39:S39)</f>
        <v>441</v>
      </c>
      <c r="K174" s="522">
        <f>SUM('Pensionados RAIS por Género'!T39:U39)</f>
        <v>208</v>
      </c>
      <c r="L174" s="222">
        <f>SUM('Pensionados RAIS por Género'!V39:W39)</f>
        <v>1900</v>
      </c>
      <c r="M174" s="523">
        <f>SUM('Pensionados RAIS por Género'!X39:Y39)</f>
        <v>2578</v>
      </c>
      <c r="N174" s="522">
        <f>'Pensionados RAIS por Género'!Z39+'Pensionados RAIS por Género'!AA39</f>
        <v>2397</v>
      </c>
      <c r="O174" s="222">
        <f>'Pensionados RAIS por Género'!AB39+'Pensionados RAIS por Género'!AC39</f>
        <v>10843</v>
      </c>
      <c r="P174" s="523">
        <f>'Pensionados RAIS por Género'!AD39+'Pensionados RAIS por Género'!AE39</f>
        <v>18816</v>
      </c>
      <c r="Q174" s="145"/>
      <c r="R174" s="145"/>
      <c r="S174" s="145"/>
      <c r="T174" s="145"/>
      <c r="U174" s="145"/>
      <c r="V174" s="145"/>
      <c r="W174" s="488"/>
      <c r="X174" s="488">
        <f t="shared" si="6"/>
        <v>23843</v>
      </c>
      <c r="Y174" s="488">
        <f t="shared" si="7"/>
        <v>36742</v>
      </c>
      <c r="Z174" s="488">
        <f t="shared" si="8"/>
        <v>1100</v>
      </c>
    </row>
    <row r="175" spans="1:27" x14ac:dyDescent="0.2">
      <c r="A175" s="171" t="s">
        <v>480</v>
      </c>
      <c r="B175" s="520">
        <f>'Pensionados RAIS por Género'!B40+'Pensionados RAIS por Género'!C40</f>
        <v>11867</v>
      </c>
      <c r="C175" s="467">
        <f>'Pensionados RAIS por Género'!D40+'Pensionados RAIS por Género'!E40</f>
        <v>3728</v>
      </c>
      <c r="D175" s="488">
        <f>'Pensionados RAIS por Género'!F40+'Pensionados RAIS por Género'!G40</f>
        <v>8717</v>
      </c>
      <c r="E175" s="522">
        <f>SUM('Pensionados RAIS por Género'!H40:I40)</f>
        <v>2</v>
      </c>
      <c r="F175" s="222">
        <f>SUM('Pensionados RAIS por Género'!J40:K40)</f>
        <v>0</v>
      </c>
      <c r="G175" s="523">
        <f>SUM('Pensionados RAIS por Género'!L40:M40)</f>
        <v>0</v>
      </c>
      <c r="H175" s="522">
        <f>SUM('Pensionados RAIS por Género'!N40:O40)</f>
        <v>131</v>
      </c>
      <c r="I175" s="222">
        <f>SUM('Pensionados RAIS por Género'!P40:Q40)</f>
        <v>542</v>
      </c>
      <c r="J175" s="523">
        <f>SUM('Pensionados RAIS por Género'!R40:S40)</f>
        <v>445</v>
      </c>
      <c r="K175" s="522">
        <f>SUM('Pensionados RAIS por Género'!T40:U40)</f>
        <v>208</v>
      </c>
      <c r="L175" s="222">
        <f>SUM('Pensionados RAIS por Género'!V40:W40)</f>
        <v>1900</v>
      </c>
      <c r="M175" s="523">
        <f>SUM('Pensionados RAIS por Género'!X40:Y40)</f>
        <v>2578</v>
      </c>
      <c r="N175" s="522">
        <f>'Pensionados RAIS por Género'!Z40+'Pensionados RAIS por Género'!AA40</f>
        <v>2399</v>
      </c>
      <c r="O175" s="222">
        <f>'Pensionados RAIS por Género'!AB40+'Pensionados RAIS por Género'!AC40</f>
        <v>11032</v>
      </c>
      <c r="P175" s="523">
        <f>'Pensionados RAIS por Género'!AD40+'Pensionados RAIS por Género'!AE40</f>
        <v>19020</v>
      </c>
      <c r="Q175" s="145"/>
      <c r="R175" s="145"/>
      <c r="S175" s="145"/>
      <c r="T175" s="145"/>
      <c r="U175" s="145"/>
      <c r="V175" s="145"/>
      <c r="W175" s="488"/>
      <c r="X175" s="488">
        <f t="shared" si="6"/>
        <v>24314</v>
      </c>
      <c r="Y175" s="488">
        <f t="shared" si="7"/>
        <v>37137</v>
      </c>
      <c r="Z175" s="488">
        <f t="shared" si="8"/>
        <v>1118</v>
      </c>
    </row>
    <row r="176" spans="1:27" x14ac:dyDescent="0.2">
      <c r="A176" s="171" t="s">
        <v>483</v>
      </c>
      <c r="B176" s="520">
        <f>'Pensionados RAIS por Género'!B41+'Pensionados RAIS por Género'!C41</f>
        <v>12150</v>
      </c>
      <c r="C176" s="467">
        <f>'Pensionados RAIS por Género'!D41+'Pensionados RAIS por Género'!E41</f>
        <v>3753</v>
      </c>
      <c r="D176" s="488">
        <f>'Pensionados RAIS por Género'!F41+'Pensionados RAIS por Género'!G41</f>
        <v>8764</v>
      </c>
      <c r="E176" s="522">
        <f>SUM('Pensionados RAIS por Género'!H41:I41)</f>
        <v>2</v>
      </c>
      <c r="F176" s="222">
        <f>SUM('Pensionados RAIS por Género'!J41:K41)</f>
        <v>0</v>
      </c>
      <c r="G176" s="523">
        <f>SUM('Pensionados RAIS por Género'!L41:M41)</f>
        <v>0</v>
      </c>
      <c r="H176" s="522">
        <f>SUM('Pensionados RAIS por Género'!N41:O41)</f>
        <v>139</v>
      </c>
      <c r="I176" s="222">
        <f>SUM('Pensionados RAIS por Género'!P41:Q41)</f>
        <v>546</v>
      </c>
      <c r="J176" s="523">
        <f>SUM('Pensionados RAIS por Género'!R41:S41)</f>
        <v>451</v>
      </c>
      <c r="K176" s="522">
        <f>SUM('Pensionados RAIS por Género'!T41:U41)</f>
        <v>208</v>
      </c>
      <c r="L176" s="222">
        <f>SUM('Pensionados RAIS por Género'!V41:W41)</f>
        <v>1900</v>
      </c>
      <c r="M176" s="523">
        <f>SUM('Pensionados RAIS por Género'!X41:Y41)</f>
        <v>2578</v>
      </c>
      <c r="N176" s="522">
        <f>'Pensionados RAIS por Género'!Z41+'Pensionados RAIS por Género'!AA41</f>
        <v>2401</v>
      </c>
      <c r="O176" s="222">
        <f>'Pensionados RAIS por Género'!AB41+'Pensionados RAIS por Género'!AC41</f>
        <v>11202</v>
      </c>
      <c r="P176" s="523">
        <f>'Pensionados RAIS por Género'!AD41+'Pensionados RAIS por Género'!AE41</f>
        <v>19269</v>
      </c>
      <c r="Q176" s="145"/>
      <c r="R176" s="145"/>
      <c r="S176" s="145"/>
      <c r="T176" s="145"/>
      <c r="U176" s="145"/>
      <c r="V176" s="145"/>
      <c r="W176" s="488"/>
      <c r="X176" s="488">
        <f t="shared" si="6"/>
        <v>24669</v>
      </c>
      <c r="Y176" s="488">
        <f t="shared" si="7"/>
        <v>37558</v>
      </c>
      <c r="Z176" s="488">
        <f t="shared" si="8"/>
        <v>1136</v>
      </c>
    </row>
    <row r="177" spans="1:26" x14ac:dyDescent="0.2">
      <c r="A177" s="171" t="s">
        <v>484</v>
      </c>
      <c r="B177" s="520">
        <f>'Pensionados RAIS por Género'!B42+'Pensionados RAIS por Género'!C42</f>
        <v>12395</v>
      </c>
      <c r="C177" s="467">
        <f>'Pensionados RAIS por Género'!D42+'Pensionados RAIS por Género'!E42</f>
        <v>3815</v>
      </c>
      <c r="D177" s="488">
        <f>'Pensionados RAIS por Género'!F42+'Pensionados RAIS por Género'!G42</f>
        <v>8853</v>
      </c>
      <c r="E177" s="522">
        <f>SUM('Pensionados RAIS por Género'!H42:I42)</f>
        <v>2</v>
      </c>
      <c r="F177" s="222">
        <f>SUM('Pensionados RAIS por Género'!J42:K42)</f>
        <v>0</v>
      </c>
      <c r="G177" s="523">
        <f>SUM('Pensionados RAIS por Género'!L42:M42)</f>
        <v>0</v>
      </c>
      <c r="H177" s="522">
        <f>SUM('Pensionados RAIS por Género'!N42:O42)</f>
        <v>143</v>
      </c>
      <c r="I177" s="222">
        <f>SUM('Pensionados RAIS por Género'!P42:Q42)</f>
        <v>560</v>
      </c>
      <c r="J177" s="523">
        <f>SUM('Pensionados RAIS por Género'!R42:S42)</f>
        <v>460</v>
      </c>
      <c r="K177" s="522">
        <f>SUM('Pensionados RAIS por Género'!T42:U42)</f>
        <v>208</v>
      </c>
      <c r="L177" s="222">
        <f>SUM('Pensionados RAIS por Género'!V42:W42)</f>
        <v>1900</v>
      </c>
      <c r="M177" s="523">
        <f>SUM('Pensionados RAIS por Género'!X42:Y42)</f>
        <v>2578</v>
      </c>
      <c r="N177" s="522">
        <f>'Pensionados RAIS por Género'!Z42+'Pensionados RAIS por Género'!AA42</f>
        <v>2401</v>
      </c>
      <c r="O177" s="222">
        <f>'Pensionados RAIS por Género'!AB42+'Pensionados RAIS por Género'!AC42</f>
        <v>11325</v>
      </c>
      <c r="P177" s="523">
        <f>'Pensionados RAIS por Género'!AD42+'Pensionados RAIS por Género'!AE42</f>
        <v>19461</v>
      </c>
      <c r="Q177" s="145"/>
      <c r="R177" s="145"/>
      <c r="S177" s="145"/>
      <c r="T177" s="145"/>
      <c r="U177" s="145"/>
      <c r="V177" s="145"/>
      <c r="W177" s="488"/>
      <c r="X177" s="488">
        <f t="shared" si="6"/>
        <v>25065</v>
      </c>
      <c r="Y177" s="488">
        <f t="shared" si="7"/>
        <v>37873</v>
      </c>
      <c r="Z177" s="488">
        <f t="shared" si="8"/>
        <v>1163</v>
      </c>
    </row>
    <row r="178" spans="1:26" x14ac:dyDescent="0.2">
      <c r="A178" s="171" t="s">
        <v>485</v>
      </c>
      <c r="B178" s="520">
        <f>'Pensionados RAIS por Género'!B43+'Pensionados RAIS por Género'!C43</f>
        <v>12677</v>
      </c>
      <c r="C178" s="467">
        <f>'Pensionados RAIS por Género'!D43+'Pensionados RAIS por Género'!E43</f>
        <v>3873</v>
      </c>
      <c r="D178" s="488">
        <f>'Pensionados RAIS por Género'!F43+'Pensionados RAIS por Género'!G43</f>
        <v>9071</v>
      </c>
      <c r="E178" s="522">
        <f>SUM('Pensionados RAIS por Género'!H43:I43)</f>
        <v>2</v>
      </c>
      <c r="F178" s="222">
        <f>SUM('Pensionados RAIS por Género'!J43:K43)</f>
        <v>0</v>
      </c>
      <c r="G178" s="523">
        <f>SUM('Pensionados RAIS por Género'!L43:M43)</f>
        <v>0</v>
      </c>
      <c r="H178" s="522">
        <f>SUM('Pensionados RAIS por Género'!N43:O43)</f>
        <v>145</v>
      </c>
      <c r="I178" s="222">
        <f>SUM('Pensionados RAIS por Género'!P43:Q43)</f>
        <v>578</v>
      </c>
      <c r="J178" s="523">
        <f>SUM('Pensionados RAIS por Género'!R43:S43)</f>
        <v>470</v>
      </c>
      <c r="K178" s="522">
        <f>SUM('Pensionados RAIS por Género'!T43:U43)</f>
        <v>208</v>
      </c>
      <c r="L178" s="222">
        <f>SUM('Pensionados RAIS por Género'!V43:W43)</f>
        <v>1900</v>
      </c>
      <c r="M178" s="523">
        <f>SUM('Pensionados RAIS por Género'!X43:Y43)</f>
        <v>2578</v>
      </c>
      <c r="N178" s="522">
        <f>'Pensionados RAIS por Género'!Z43+'Pensionados RAIS por Género'!AA43</f>
        <v>2407</v>
      </c>
      <c r="O178" s="222">
        <f>'Pensionados RAIS por Género'!AB43+'Pensionados RAIS por Género'!AC43</f>
        <v>11431</v>
      </c>
      <c r="P178" s="523">
        <f>'Pensionados RAIS por Género'!AD43+'Pensionados RAIS por Género'!AE43</f>
        <v>19588</v>
      </c>
      <c r="Q178" s="145"/>
      <c r="R178" s="145"/>
      <c r="S178" s="145"/>
      <c r="T178" s="145"/>
      <c r="U178" s="145"/>
      <c r="V178" s="145"/>
      <c r="W178" s="488"/>
      <c r="X178" s="488">
        <f t="shared" si="6"/>
        <v>25623</v>
      </c>
      <c r="Y178" s="488">
        <f t="shared" si="7"/>
        <v>38112</v>
      </c>
      <c r="Z178" s="488">
        <f t="shared" si="8"/>
        <v>1193</v>
      </c>
    </row>
    <row r="179" spans="1:26" x14ac:dyDescent="0.2">
      <c r="A179" s="171" t="s">
        <v>486</v>
      </c>
      <c r="B179" s="520">
        <f>'Pensionados RAIS por Género'!B44+'Pensionados RAIS por Género'!C44</f>
        <v>12935</v>
      </c>
      <c r="C179" s="467">
        <f>'Pensionados RAIS por Género'!D44+'Pensionados RAIS por Género'!E44</f>
        <v>3873</v>
      </c>
      <c r="D179" s="488">
        <f>'Pensionados RAIS por Género'!F44+'Pensionados RAIS por Género'!G44</f>
        <v>9110</v>
      </c>
      <c r="E179" s="522">
        <f>SUM('Pensionados RAIS por Género'!H44:I44)</f>
        <v>2</v>
      </c>
      <c r="F179" s="222">
        <f>SUM('Pensionados RAIS por Género'!J44:K44)</f>
        <v>0</v>
      </c>
      <c r="G179" s="523">
        <f>SUM('Pensionados RAIS por Género'!L44:M44)</f>
        <v>0</v>
      </c>
      <c r="H179" s="522">
        <f>SUM('Pensionados RAIS por Género'!N44:O44)</f>
        <v>148</v>
      </c>
      <c r="I179" s="222">
        <f>SUM('Pensionados RAIS por Género'!P44:Q44)</f>
        <v>584</v>
      </c>
      <c r="J179" s="523">
        <f>SUM('Pensionados RAIS por Género'!R44:S44)</f>
        <v>475</v>
      </c>
      <c r="K179" s="522">
        <f>SUM('Pensionados RAIS por Género'!T44:U44)</f>
        <v>208</v>
      </c>
      <c r="L179" s="222">
        <f>SUM('Pensionados RAIS por Género'!V44:W44)</f>
        <v>1900</v>
      </c>
      <c r="M179" s="523">
        <f>SUM('Pensionados RAIS por Género'!X44:Y44)</f>
        <v>2578</v>
      </c>
      <c r="N179" s="522">
        <f>'Pensionados RAIS por Género'!Z44+'Pensionados RAIS por Género'!AA44</f>
        <v>2414</v>
      </c>
      <c r="O179" s="222">
        <f>'Pensionados RAIS por Género'!AB44+'Pensionados RAIS por Género'!AC44</f>
        <v>11632</v>
      </c>
      <c r="P179" s="523">
        <f>'Pensionados RAIS por Género'!AD44+'Pensionados RAIS por Género'!AE44</f>
        <v>19835</v>
      </c>
      <c r="Q179" s="145"/>
      <c r="R179" s="145"/>
      <c r="S179" s="145"/>
      <c r="T179" s="145"/>
      <c r="U179" s="145"/>
      <c r="V179" s="145"/>
      <c r="W179" s="488"/>
      <c r="X179" s="488">
        <f t="shared" si="6"/>
        <v>25920</v>
      </c>
      <c r="Y179" s="488">
        <f t="shared" si="7"/>
        <v>38567</v>
      </c>
      <c r="Z179" s="488">
        <f t="shared" si="8"/>
        <v>1207</v>
      </c>
    </row>
    <row r="180" spans="1:26" x14ac:dyDescent="0.2">
      <c r="A180" s="171" t="s">
        <v>488</v>
      </c>
      <c r="B180" s="520">
        <f>'Pensionados RAIS por Género'!B45+'Pensionados RAIS por Género'!C45</f>
        <v>13211</v>
      </c>
      <c r="C180" s="467">
        <f>'Pensionados RAIS por Género'!D45+'Pensionados RAIS por Género'!E45</f>
        <v>3919</v>
      </c>
      <c r="D180" s="488">
        <f>'Pensionados RAIS por Género'!F45+'Pensionados RAIS por Género'!G45</f>
        <v>9256</v>
      </c>
      <c r="E180" s="522">
        <f>SUM('Pensionados RAIS por Género'!H45:I45)</f>
        <v>2</v>
      </c>
      <c r="F180" s="222">
        <f>SUM('Pensionados RAIS por Género'!J45:K45)</f>
        <v>0</v>
      </c>
      <c r="G180" s="523">
        <f>SUM('Pensionados RAIS por Género'!L45:M45)</f>
        <v>0</v>
      </c>
      <c r="H180" s="522">
        <f>SUM('Pensionados RAIS por Género'!N45:O45)</f>
        <v>153</v>
      </c>
      <c r="I180" s="222">
        <f>SUM('Pensionados RAIS por Género'!P45:Q45)</f>
        <v>595</v>
      </c>
      <c r="J180" s="523">
        <f>SUM('Pensionados RAIS por Género'!R45:S45)</f>
        <v>485</v>
      </c>
      <c r="K180" s="522">
        <f>SUM('Pensionados RAIS por Género'!T45:U45)</f>
        <v>208</v>
      </c>
      <c r="L180" s="222">
        <f>SUM('Pensionados RAIS por Género'!V45:W45)</f>
        <v>1900</v>
      </c>
      <c r="M180" s="523">
        <f>SUM('Pensionados RAIS por Género'!X45:Y45)</f>
        <v>2578</v>
      </c>
      <c r="N180" s="522">
        <f>'Pensionados RAIS por Género'!Z45+'Pensionados RAIS por Género'!AA45</f>
        <v>2419</v>
      </c>
      <c r="O180" s="222">
        <f>'Pensionados RAIS por Género'!AB45+'Pensionados RAIS por Género'!AC45</f>
        <v>11733</v>
      </c>
      <c r="P180" s="523">
        <f>'Pensionados RAIS por Género'!AD45+'Pensionados RAIS por Género'!AE45</f>
        <v>19996</v>
      </c>
      <c r="Q180" s="145"/>
      <c r="R180" s="145"/>
      <c r="S180" s="145"/>
      <c r="T180" s="145"/>
      <c r="U180" s="145"/>
      <c r="V180" s="145"/>
      <c r="W180" s="488"/>
      <c r="X180" s="488">
        <f t="shared" si="6"/>
        <v>26388</v>
      </c>
      <c r="Y180" s="488">
        <f t="shared" si="7"/>
        <v>38834</v>
      </c>
      <c r="Z180" s="488">
        <f t="shared" si="8"/>
        <v>1233</v>
      </c>
    </row>
    <row r="181" spans="1:26" x14ac:dyDescent="0.2">
      <c r="A181" s="171" t="s">
        <v>489</v>
      </c>
      <c r="B181" s="520">
        <f>'Pensionados RAIS por Género'!B46+'Pensionados RAIS por Género'!C46</f>
        <v>13490</v>
      </c>
      <c r="C181" s="467">
        <f>'Pensionados RAIS por Género'!D46+'Pensionados RAIS por Género'!E46</f>
        <v>3935</v>
      </c>
      <c r="D181" s="488">
        <f>'Pensionados RAIS por Género'!F46+'Pensionados RAIS por Género'!G46</f>
        <v>9353</v>
      </c>
      <c r="E181" s="522">
        <f>SUM('Pensionados RAIS por Género'!H46:I46)</f>
        <v>2</v>
      </c>
      <c r="F181" s="222">
        <f>SUM('Pensionados RAIS por Género'!J46:K46)</f>
        <v>0</v>
      </c>
      <c r="G181" s="523">
        <f>SUM('Pensionados RAIS por Género'!L46:M46)</f>
        <v>0</v>
      </c>
      <c r="H181" s="522">
        <f>SUM('Pensionados RAIS por Género'!N46:O46)</f>
        <v>155</v>
      </c>
      <c r="I181" s="222">
        <f>SUM('Pensionados RAIS por Género'!P46:Q46)</f>
        <v>590</v>
      </c>
      <c r="J181" s="523">
        <f>SUM('Pensionados RAIS por Género'!R46:S46)</f>
        <v>477</v>
      </c>
      <c r="K181" s="522">
        <f>SUM('Pensionados RAIS por Género'!T46:U46)</f>
        <v>208</v>
      </c>
      <c r="L181" s="222">
        <f>SUM('Pensionados RAIS por Género'!V46:W46)</f>
        <v>1900</v>
      </c>
      <c r="M181" s="523">
        <f>SUM('Pensionados RAIS por Género'!X46:Y46)</f>
        <v>2578</v>
      </c>
      <c r="N181" s="522">
        <f>'Pensionados RAIS por Género'!Z46+'Pensionados RAIS por Género'!AA46</f>
        <v>2233</v>
      </c>
      <c r="O181" s="222">
        <f>'Pensionados RAIS por Género'!AB46+'Pensionados RAIS por Género'!AC46</f>
        <v>11499</v>
      </c>
      <c r="P181" s="523">
        <f>'Pensionados RAIS por Género'!AD46+'Pensionados RAIS por Género'!AE46</f>
        <v>19025</v>
      </c>
      <c r="Q181" s="145"/>
      <c r="R181" s="145"/>
      <c r="S181" s="145"/>
      <c r="T181" s="145"/>
      <c r="U181" s="145"/>
      <c r="V181" s="145"/>
      <c r="W181" s="488"/>
      <c r="X181" s="488">
        <f t="shared" si="6"/>
        <v>26780</v>
      </c>
      <c r="Y181" s="488">
        <f t="shared" si="7"/>
        <v>37443</v>
      </c>
      <c r="Z181" s="488">
        <f t="shared" si="8"/>
        <v>1222</v>
      </c>
    </row>
    <row r="182" spans="1:26" x14ac:dyDescent="0.2">
      <c r="A182" s="171" t="s">
        <v>491</v>
      </c>
      <c r="B182" s="520">
        <f>'Pensionados RAIS por Género'!B47+'Pensionados RAIS por Género'!C47</f>
        <v>13758</v>
      </c>
      <c r="C182" s="467">
        <f>'Pensionados RAIS por Género'!D47+'Pensionados RAIS por Género'!E47</f>
        <v>4003</v>
      </c>
      <c r="D182" s="488">
        <f>'Pensionados RAIS por Género'!F47+'Pensionados RAIS por Género'!G47</f>
        <v>9502</v>
      </c>
      <c r="E182" s="522">
        <f>SUM('Pensionados RAIS por Género'!H47:I47)</f>
        <v>2</v>
      </c>
      <c r="F182" s="222">
        <f>SUM('Pensionados RAIS por Género'!J47:K47)</f>
        <v>0</v>
      </c>
      <c r="G182" s="523">
        <f>SUM('Pensionados RAIS por Género'!L47:M47)</f>
        <v>0</v>
      </c>
      <c r="H182" s="522">
        <f>SUM('Pensionados RAIS por Género'!N47:O47)</f>
        <v>158</v>
      </c>
      <c r="I182" s="222">
        <f>SUM('Pensionados RAIS por Género'!P47:Q47)</f>
        <v>618</v>
      </c>
      <c r="J182" s="523">
        <f>SUM('Pensionados RAIS por Género'!R47:S47)</f>
        <v>513</v>
      </c>
      <c r="K182" s="522">
        <f>SUM('Pensionados RAIS por Género'!T47:U47)</f>
        <v>208</v>
      </c>
      <c r="L182" s="222">
        <f>SUM('Pensionados RAIS por Género'!V47:W47)</f>
        <v>1900</v>
      </c>
      <c r="M182" s="523">
        <f>SUM('Pensionados RAIS por Género'!X47:Y47)</f>
        <v>2578</v>
      </c>
      <c r="N182" s="522">
        <f>'Pensionados RAIS por Género'!Z47+'Pensionados RAIS por Género'!AA47</f>
        <v>2427</v>
      </c>
      <c r="O182" s="222">
        <f>'Pensionados RAIS por Género'!AB47+'Pensionados RAIS por Género'!AC47</f>
        <v>12048</v>
      </c>
      <c r="P182" s="523">
        <f>'Pensionados RAIS por Género'!AD47+'Pensionados RAIS por Género'!AE47</f>
        <v>20422</v>
      </c>
      <c r="Q182" s="145"/>
      <c r="R182" s="145"/>
      <c r="S182" s="145"/>
      <c r="T182" s="145"/>
      <c r="U182" s="145"/>
      <c r="V182" s="145"/>
      <c r="W182" s="488"/>
      <c r="X182" s="488">
        <f t="shared" si="6"/>
        <v>27265</v>
      </c>
      <c r="Y182" s="488">
        <f t="shared" si="7"/>
        <v>39583</v>
      </c>
      <c r="Z182" s="488">
        <f t="shared" si="8"/>
        <v>1289</v>
      </c>
    </row>
    <row r="183" spans="1:26" x14ac:dyDescent="0.2">
      <c r="A183" s="171" t="s">
        <v>492</v>
      </c>
      <c r="B183" s="520">
        <f>'Pensionados RAIS por Género'!B48+'Pensionados RAIS por Género'!C48</f>
        <v>13928</v>
      </c>
      <c r="C183" s="467">
        <f>'Pensionados RAIS por Género'!D48+'Pensionados RAIS por Género'!E48</f>
        <v>3943</v>
      </c>
      <c r="D183" s="488">
        <f>'Pensionados RAIS por Género'!F48+'Pensionados RAIS por Género'!G48</f>
        <v>9651</v>
      </c>
      <c r="E183" s="522">
        <f>SUM('Pensionados RAIS por Género'!H48:I48)</f>
        <v>2</v>
      </c>
      <c r="F183" s="222">
        <f>SUM('Pensionados RAIS por Género'!J48:K48)</f>
        <v>0</v>
      </c>
      <c r="G183" s="523">
        <f>SUM('Pensionados RAIS por Género'!L48:M48)</f>
        <v>0</v>
      </c>
      <c r="H183" s="522">
        <f>SUM('Pensionados RAIS por Género'!N48:O48)</f>
        <v>159</v>
      </c>
      <c r="I183" s="222">
        <f>SUM('Pensionados RAIS por Género'!P48:Q48)</f>
        <v>631</v>
      </c>
      <c r="J183" s="523">
        <f>SUM('Pensionados RAIS por Género'!R48:S48)</f>
        <v>517</v>
      </c>
      <c r="K183" s="522">
        <f>SUM('Pensionados RAIS por Género'!T48:U48)</f>
        <v>208</v>
      </c>
      <c r="L183" s="222">
        <f>SUM('Pensionados RAIS por Género'!V48:W48)</f>
        <v>1900</v>
      </c>
      <c r="M183" s="523">
        <f>SUM('Pensionados RAIS por Género'!X48:Y48)</f>
        <v>2578</v>
      </c>
      <c r="N183" s="522">
        <f>'Pensionados RAIS por Género'!Z48+'Pensionados RAIS por Género'!AA48</f>
        <v>2432</v>
      </c>
      <c r="O183" s="222">
        <f>'Pensionados RAIS por Género'!AB48+'Pensionados RAIS por Género'!AC48</f>
        <v>12291</v>
      </c>
      <c r="P183" s="523">
        <f>'Pensionados RAIS por Género'!AD48+'Pensionados RAIS por Género'!AE48</f>
        <v>20531</v>
      </c>
      <c r="Q183" s="145"/>
      <c r="R183" s="145"/>
      <c r="S183" s="145"/>
      <c r="T183" s="145"/>
      <c r="U183" s="145"/>
      <c r="V183" s="145"/>
      <c r="W183" s="488"/>
      <c r="X183" s="488">
        <f t="shared" si="6"/>
        <v>27524</v>
      </c>
      <c r="Y183" s="488">
        <f t="shared" si="7"/>
        <v>39940</v>
      </c>
      <c r="Z183" s="488">
        <f t="shared" si="8"/>
        <v>1307</v>
      </c>
    </row>
    <row r="184" spans="1:26" x14ac:dyDescent="0.2">
      <c r="A184" s="171" t="s">
        <v>498</v>
      </c>
      <c r="B184" s="520">
        <f>'Pensionados RAIS por Género'!B49+'Pensionados RAIS por Género'!C49</f>
        <v>13974</v>
      </c>
      <c r="C184" s="467">
        <f>'Pensionados RAIS por Género'!D49+'Pensionados RAIS por Género'!E49</f>
        <v>4383</v>
      </c>
      <c r="D184" s="488">
        <f>'Pensionados RAIS por Género'!F49+'Pensionados RAIS por Género'!G49</f>
        <v>9988</v>
      </c>
      <c r="E184" s="522">
        <f>SUM('Pensionados RAIS por Género'!H49:I49)</f>
        <v>2</v>
      </c>
      <c r="F184" s="222">
        <f>SUM('Pensionados RAIS por Género'!J49:K49)</f>
        <v>0</v>
      </c>
      <c r="G184" s="523">
        <f>SUM('Pensionados RAIS por Género'!L49:M49)</f>
        <v>0</v>
      </c>
      <c r="H184" s="522">
        <f>SUM('Pensionados RAIS por Género'!N49:O49)</f>
        <v>148</v>
      </c>
      <c r="I184" s="222">
        <f>SUM('Pensionados RAIS por Género'!P49:Q49)</f>
        <v>552</v>
      </c>
      <c r="J184" s="523">
        <f>SUM('Pensionados RAIS por Género'!R49:S49)</f>
        <v>448</v>
      </c>
      <c r="K184" s="522">
        <f>SUM('Pensionados RAIS por Género'!T49:U49)</f>
        <v>208</v>
      </c>
      <c r="L184" s="222">
        <f>SUM('Pensionados RAIS por Género'!V49:W49)</f>
        <v>1900</v>
      </c>
      <c r="M184" s="523">
        <f>SUM('Pensionados RAIS por Género'!X49:Y49)</f>
        <v>2578</v>
      </c>
      <c r="N184" s="522">
        <f>'Pensionados RAIS por Género'!Z49+'Pensionados RAIS por Género'!AA49</f>
        <v>2441</v>
      </c>
      <c r="O184" s="222">
        <f>'Pensionados RAIS por Género'!AB49+'Pensionados RAIS por Género'!AC49</f>
        <v>12455</v>
      </c>
      <c r="P184" s="523">
        <f>'Pensionados RAIS por Género'!AD49+'Pensionados RAIS por Género'!AE49</f>
        <v>20558</v>
      </c>
      <c r="Q184" s="145"/>
      <c r="R184" s="145"/>
      <c r="S184" s="145"/>
      <c r="T184" s="145"/>
      <c r="U184" s="145"/>
      <c r="V184" s="145"/>
      <c r="W184" s="488"/>
      <c r="X184" s="488">
        <f t="shared" si="6"/>
        <v>28347</v>
      </c>
      <c r="Y184" s="488">
        <f t="shared" si="7"/>
        <v>40140</v>
      </c>
      <c r="Z184" s="488">
        <f t="shared" si="8"/>
        <v>1148</v>
      </c>
    </row>
    <row r="185" spans="1:26" x14ac:dyDescent="0.2">
      <c r="A185" s="171" t="s">
        <v>497</v>
      </c>
      <c r="B185" s="520">
        <f>'Pensionados RAIS por Género'!B50+'Pensionados RAIS por Género'!C50</f>
        <v>14151</v>
      </c>
      <c r="C185" s="467">
        <f>'Pensionados RAIS por Género'!D50+'Pensionados RAIS por Género'!E50</f>
        <v>4508</v>
      </c>
      <c r="D185" s="488">
        <f>'Pensionados RAIS por Género'!F50+'Pensionados RAIS por Género'!G50</f>
        <v>10116</v>
      </c>
      <c r="E185" s="522">
        <f>SUM('Pensionados RAIS por Género'!H50:I50)</f>
        <v>2</v>
      </c>
      <c r="F185" s="222">
        <f>SUM('Pensionados RAIS por Género'!J50:K50)</f>
        <v>0</v>
      </c>
      <c r="G185" s="523">
        <f>SUM('Pensionados RAIS por Género'!L50:M50)</f>
        <v>0</v>
      </c>
      <c r="H185" s="522">
        <f>SUM('Pensionados RAIS por Género'!N50:O50)</f>
        <v>153</v>
      </c>
      <c r="I185" s="222">
        <f>SUM('Pensionados RAIS por Género'!P50:Q50)</f>
        <v>572</v>
      </c>
      <c r="J185" s="523">
        <f>SUM('Pensionados RAIS por Género'!R50:S50)</f>
        <v>454</v>
      </c>
      <c r="K185" s="522">
        <f>SUM('Pensionados RAIS por Género'!T50:U50)</f>
        <v>208</v>
      </c>
      <c r="L185" s="222">
        <f>SUM('Pensionados RAIS por Género'!V50:W50)</f>
        <v>1900</v>
      </c>
      <c r="M185" s="523">
        <f>SUM('Pensionados RAIS por Género'!X50:Y50)</f>
        <v>2578</v>
      </c>
      <c r="N185" s="522">
        <f>'Pensionados RAIS por Género'!Z50+'Pensionados RAIS por Género'!AA50</f>
        <v>2441</v>
      </c>
      <c r="O185" s="222">
        <f>'Pensionados RAIS por Género'!AB50+'Pensionados RAIS por Género'!AC50</f>
        <v>12532</v>
      </c>
      <c r="P185" s="523">
        <f>'Pensionados RAIS por Género'!AD50+'Pensionados RAIS por Género'!AE50</f>
        <v>20662</v>
      </c>
      <c r="Q185" s="145"/>
      <c r="R185" s="145"/>
      <c r="S185" s="145"/>
      <c r="T185" s="145"/>
      <c r="U185" s="145"/>
      <c r="V185" s="145"/>
      <c r="W185" s="525"/>
      <c r="X185" s="488">
        <f t="shared" si="6"/>
        <v>28777</v>
      </c>
      <c r="Y185" s="488">
        <f t="shared" si="7"/>
        <v>40321</v>
      </c>
      <c r="Z185" s="488">
        <f t="shared" si="8"/>
        <v>1179</v>
      </c>
    </row>
    <row r="186" spans="1:26" x14ac:dyDescent="0.2">
      <c r="A186" s="171" t="s">
        <v>500</v>
      </c>
      <c r="B186" s="520">
        <f>'Pensionados RAIS por Género'!B51+'Pensionados RAIS por Género'!C51</f>
        <v>14291</v>
      </c>
      <c r="C186" s="467">
        <f>'Pensionados RAIS por Género'!D51+'Pensionados RAIS por Género'!E51</f>
        <v>4637</v>
      </c>
      <c r="D186" s="488">
        <f>'Pensionados RAIS por Género'!F51+'Pensionados RAIS por Género'!G51</f>
        <v>10278</v>
      </c>
      <c r="E186" s="522">
        <f>SUM('Pensionados RAIS por Género'!H51:I51)</f>
        <v>2</v>
      </c>
      <c r="F186" s="222">
        <f>SUM('Pensionados RAIS por Género'!J51:K51)</f>
        <v>0</v>
      </c>
      <c r="G186" s="523">
        <f>SUM('Pensionados RAIS por Género'!L51:M51)</f>
        <v>0</v>
      </c>
      <c r="H186" s="522">
        <f>SUM('Pensionados RAIS por Género'!N51:O51)</f>
        <v>157</v>
      </c>
      <c r="I186" s="222">
        <f>SUM('Pensionados RAIS por Género'!P51:Q51)</f>
        <v>589</v>
      </c>
      <c r="J186" s="523">
        <f>SUM('Pensionados RAIS por Género'!R51:S51)</f>
        <v>468</v>
      </c>
      <c r="K186" s="522">
        <f>SUM('Pensionados RAIS por Género'!T51:U51)</f>
        <v>208</v>
      </c>
      <c r="L186" s="222">
        <f>SUM('Pensionados RAIS por Género'!V51:W51)</f>
        <v>1900</v>
      </c>
      <c r="M186" s="523">
        <f>SUM('Pensionados RAIS por Género'!X51:Y51)</f>
        <v>2578</v>
      </c>
      <c r="N186" s="522">
        <f>'Pensionados RAIS por Género'!Z51+'Pensionados RAIS por Género'!AA51</f>
        <v>2442</v>
      </c>
      <c r="O186" s="222">
        <f>'Pensionados RAIS por Género'!AB51+'Pensionados RAIS por Género'!AC51</f>
        <v>12643</v>
      </c>
      <c r="P186" s="523">
        <f>'Pensionados RAIS por Género'!AD51+'Pensionados RAIS por Género'!AE51</f>
        <v>20819</v>
      </c>
      <c r="Q186" s="145"/>
      <c r="R186" s="145"/>
      <c r="S186" s="145"/>
      <c r="T186" s="145"/>
      <c r="U186" s="145"/>
      <c r="V186" s="145"/>
      <c r="W186" s="525"/>
      <c r="X186" s="488">
        <f t="shared" si="6"/>
        <v>29208</v>
      </c>
      <c r="Y186" s="488">
        <f t="shared" si="7"/>
        <v>40590</v>
      </c>
      <c r="Z186" s="488">
        <f t="shared" si="8"/>
        <v>1214</v>
      </c>
    </row>
    <row r="187" spans="1:26" x14ac:dyDescent="0.2">
      <c r="A187" s="171" t="s">
        <v>501</v>
      </c>
      <c r="B187" s="524">
        <f>'Pensionados RAIS por Género'!B52+'Pensionados RAIS por Género'!C52</f>
        <v>14477</v>
      </c>
      <c r="C187" s="145">
        <f>'Pensionados RAIS por Género'!D52+'Pensionados RAIS por Género'!E52</f>
        <v>4629</v>
      </c>
      <c r="D187" s="488">
        <f>'Pensionados RAIS por Género'!F52+'Pensionados RAIS por Género'!G52</f>
        <v>10306</v>
      </c>
      <c r="E187" s="522">
        <f>SUM('Pensionados RAIS por Género'!H52:I52)</f>
        <v>2</v>
      </c>
      <c r="F187" s="222">
        <f>SUM('Pensionados RAIS por Género'!J52:K52)</f>
        <v>0</v>
      </c>
      <c r="G187" s="523">
        <f>SUM('Pensionados RAIS por Género'!L52:M52)</f>
        <v>0</v>
      </c>
      <c r="H187" s="522">
        <f>SUM('Pensionados RAIS por Género'!N52:O52)</f>
        <v>162</v>
      </c>
      <c r="I187" s="222">
        <f>SUM('Pensionados RAIS por Género'!P52:Q52)</f>
        <v>597</v>
      </c>
      <c r="J187" s="523">
        <f>SUM('Pensionados RAIS por Género'!R52:S52)</f>
        <v>482</v>
      </c>
      <c r="K187" s="522">
        <f>SUM('Pensionados RAIS por Género'!T52:U52)</f>
        <v>208</v>
      </c>
      <c r="L187" s="222">
        <f>SUM('Pensionados RAIS por Género'!V52:W52)</f>
        <v>1900</v>
      </c>
      <c r="M187" s="523">
        <f>SUM('Pensionados RAIS por Género'!X52:Y52)</f>
        <v>2578</v>
      </c>
      <c r="N187" s="522">
        <f>'Pensionados RAIS por Género'!Z52+'Pensionados RAIS por Género'!AA52</f>
        <v>2444</v>
      </c>
      <c r="O187" s="222">
        <f>'Pensionados RAIS por Género'!AB52+'Pensionados RAIS por Género'!AC52</f>
        <v>12796</v>
      </c>
      <c r="P187" s="523">
        <f>'Pensionados RAIS por Género'!AD52+'Pensionados RAIS por Género'!AE52</f>
        <v>20946</v>
      </c>
      <c r="Q187" s="145"/>
      <c r="R187" s="145"/>
      <c r="S187" s="145"/>
      <c r="T187" s="145"/>
      <c r="U187" s="145"/>
      <c r="V187" s="145"/>
      <c r="W187" s="525"/>
      <c r="X187" s="488">
        <f t="shared" si="6"/>
        <v>29414</v>
      </c>
      <c r="Y187" s="488">
        <f t="shared" si="7"/>
        <v>40872</v>
      </c>
      <c r="Z187" s="488">
        <f t="shared" si="8"/>
        <v>1241</v>
      </c>
    </row>
    <row r="188" spans="1:26" x14ac:dyDescent="0.2">
      <c r="A188" s="171" t="s">
        <v>502</v>
      </c>
      <c r="B188" s="524">
        <f>'Pensionados RAIS por Género'!B53+'Pensionados RAIS por Género'!C53</f>
        <v>14629</v>
      </c>
      <c r="C188" s="145">
        <f>'Pensionados RAIS por Género'!D53+'Pensionados RAIS por Género'!E53</f>
        <v>4593</v>
      </c>
      <c r="D188" s="488">
        <f>'Pensionados RAIS por Género'!F53+'Pensionados RAIS por Género'!G53</f>
        <v>10271</v>
      </c>
      <c r="E188" s="522">
        <f>SUM('Pensionados RAIS por Género'!H53:I53)</f>
        <v>2</v>
      </c>
      <c r="F188" s="222">
        <f>SUM('Pensionados RAIS por Género'!J53:K53)</f>
        <v>0</v>
      </c>
      <c r="G188" s="523">
        <f>SUM('Pensionados RAIS por Género'!L53:M53)</f>
        <v>0</v>
      </c>
      <c r="H188" s="522">
        <f>SUM('Pensionados RAIS por Género'!N53:O53)</f>
        <v>171</v>
      </c>
      <c r="I188" s="222">
        <f>SUM('Pensionados RAIS por Género'!P53:Q53)</f>
        <v>611</v>
      </c>
      <c r="J188" s="523">
        <f>SUM('Pensionados RAIS por Género'!R53:S53)</f>
        <v>493</v>
      </c>
      <c r="K188" s="522">
        <f>SUM('Pensionados RAIS por Género'!T53:U53)</f>
        <v>208</v>
      </c>
      <c r="L188" s="222">
        <f>SUM('Pensionados RAIS por Género'!V53:W53)</f>
        <v>1900</v>
      </c>
      <c r="M188" s="523">
        <f>SUM('Pensionados RAIS por Género'!X53:Y53)</f>
        <v>2578</v>
      </c>
      <c r="N188" s="522">
        <f>'Pensionados RAIS por Género'!Z53+'Pensionados RAIS por Género'!AA53</f>
        <v>2458</v>
      </c>
      <c r="O188" s="222">
        <f>'Pensionados RAIS por Género'!AB53+'Pensionados RAIS por Género'!AC53</f>
        <v>12987</v>
      </c>
      <c r="P188" s="523">
        <f>'Pensionados RAIS por Género'!AD53+'Pensionados RAIS por Género'!AE53</f>
        <v>21189</v>
      </c>
      <c r="Q188" s="145"/>
      <c r="R188" s="145"/>
      <c r="S188" s="145"/>
      <c r="T188" s="145"/>
      <c r="U188" s="145"/>
      <c r="V188" s="145"/>
      <c r="W188" s="525"/>
      <c r="X188" s="488">
        <f t="shared" si="6"/>
        <v>29495</v>
      </c>
      <c r="Y188" s="488">
        <f t="shared" si="7"/>
        <v>41320</v>
      </c>
      <c r="Z188" s="488">
        <f t="shared" si="8"/>
        <v>1275</v>
      </c>
    </row>
    <row r="189" spans="1:26" x14ac:dyDescent="0.2">
      <c r="A189" s="171" t="s">
        <v>503</v>
      </c>
      <c r="B189" s="524">
        <f>'Pensionados RAIS por Género'!B54+'Pensionados RAIS por Género'!C54</f>
        <v>14776</v>
      </c>
      <c r="C189" s="145">
        <f>'Pensionados RAIS por Género'!D54+'Pensionados RAIS por Género'!E54</f>
        <v>4630</v>
      </c>
      <c r="D189" s="488">
        <f>'Pensionados RAIS por Género'!F54+'Pensionados RAIS por Género'!G54</f>
        <v>10296</v>
      </c>
      <c r="E189" s="522">
        <f>SUM('Pensionados RAIS por Género'!H54:I54)</f>
        <v>2</v>
      </c>
      <c r="F189" s="222">
        <f>SUM('Pensionados RAIS por Género'!J54:K54)</f>
        <v>0</v>
      </c>
      <c r="G189" s="523">
        <f>SUM('Pensionados RAIS por Género'!L54:M54)</f>
        <v>0</v>
      </c>
      <c r="H189" s="522">
        <f>SUM('Pensionados RAIS por Género'!N54:O54)</f>
        <v>180</v>
      </c>
      <c r="I189" s="222">
        <f>SUM('Pensionados RAIS por Género'!P54:Q54)</f>
        <v>625</v>
      </c>
      <c r="J189" s="523">
        <f>SUM('Pensionados RAIS por Género'!R54:S54)</f>
        <v>504</v>
      </c>
      <c r="K189" s="522">
        <f>SUM('Pensionados RAIS por Género'!T54:U54)</f>
        <v>208</v>
      </c>
      <c r="L189" s="222">
        <f>SUM('Pensionados RAIS por Género'!V54:W54)</f>
        <v>1900</v>
      </c>
      <c r="M189" s="523">
        <f>SUM('Pensionados RAIS por Género'!X54:Y54)</f>
        <v>2578</v>
      </c>
      <c r="N189" s="522">
        <f>'Pensionados RAIS por Género'!Z54+'Pensionados RAIS por Género'!AA54</f>
        <v>2459</v>
      </c>
      <c r="O189" s="222">
        <f>'Pensionados RAIS por Género'!AB54+'Pensionados RAIS por Género'!AC54</f>
        <v>13097</v>
      </c>
      <c r="P189" s="523">
        <f>'Pensionados RAIS por Género'!AD54+'Pensionados RAIS por Género'!AE54</f>
        <v>21332</v>
      </c>
      <c r="Q189" s="145"/>
      <c r="R189" s="145"/>
      <c r="S189" s="145"/>
      <c r="T189" s="145"/>
      <c r="U189" s="145"/>
      <c r="V189" s="145"/>
      <c r="W189" s="525"/>
      <c r="X189" s="488">
        <f t="shared" si="6"/>
        <v>29704</v>
      </c>
      <c r="Y189" s="488">
        <f t="shared" si="7"/>
        <v>41574</v>
      </c>
      <c r="Z189" s="488">
        <f t="shared" si="8"/>
        <v>1309</v>
      </c>
    </row>
    <row r="190" spans="1:26" x14ac:dyDescent="0.2">
      <c r="A190" s="171" t="s">
        <v>507</v>
      </c>
      <c r="B190" s="524">
        <f>'Pensionados RAIS por Género'!B55+'Pensionados RAIS por Género'!C55</f>
        <v>14958</v>
      </c>
      <c r="C190" s="145">
        <f>'Pensionados RAIS por Género'!D55+'Pensionados RAIS por Género'!E55</f>
        <v>4724</v>
      </c>
      <c r="D190" s="488">
        <f>'Pensionados RAIS por Género'!F55+'Pensionados RAIS por Género'!G55</f>
        <v>10438</v>
      </c>
      <c r="E190" s="522">
        <f>SUM('Pensionados RAIS por Género'!H55:I55)</f>
        <v>2</v>
      </c>
      <c r="F190" s="222">
        <f>SUM('Pensionados RAIS por Género'!J55:K55)</f>
        <v>0</v>
      </c>
      <c r="G190" s="523">
        <f>SUM('Pensionados RAIS por Género'!L55:M55)</f>
        <v>0</v>
      </c>
      <c r="H190" s="522">
        <f>SUM('Pensionados RAIS por Género'!N55:O55)</f>
        <v>187</v>
      </c>
      <c r="I190" s="222">
        <f>SUM('Pensionados RAIS por Género'!P55:Q55)</f>
        <v>636</v>
      </c>
      <c r="J190" s="523">
        <f>SUM('Pensionados RAIS por Género'!R55:S55)</f>
        <v>518</v>
      </c>
      <c r="K190" s="522">
        <f>SUM('Pensionados RAIS por Género'!T55:U55)</f>
        <v>208</v>
      </c>
      <c r="L190" s="222">
        <f>SUM('Pensionados RAIS por Género'!V55:W55)</f>
        <v>1900</v>
      </c>
      <c r="M190" s="523">
        <f>SUM('Pensionados RAIS por Género'!X55:Y55)</f>
        <v>2578</v>
      </c>
      <c r="N190" s="522">
        <f>'Pensionados RAIS por Género'!Z55+'Pensionados RAIS por Género'!AA55</f>
        <v>2463</v>
      </c>
      <c r="O190" s="222">
        <f>'Pensionados RAIS por Género'!AB55+'Pensionados RAIS por Género'!AC55</f>
        <v>13202</v>
      </c>
      <c r="P190" s="523">
        <f>'Pensionados RAIS por Género'!AD55+'Pensionados RAIS por Género'!AE55</f>
        <v>21439</v>
      </c>
      <c r="Q190" s="145"/>
      <c r="R190" s="145"/>
      <c r="S190" s="145"/>
      <c r="T190" s="145"/>
      <c r="U190" s="145"/>
      <c r="V190" s="145"/>
      <c r="W190" s="525"/>
      <c r="X190" s="488">
        <f t="shared" si="6"/>
        <v>30122</v>
      </c>
      <c r="Y190" s="488">
        <f t="shared" si="7"/>
        <v>41790</v>
      </c>
      <c r="Z190" s="488">
        <f t="shared" si="8"/>
        <v>1341</v>
      </c>
    </row>
    <row r="191" spans="1:26" x14ac:dyDescent="0.2">
      <c r="A191" s="171" t="s">
        <v>516</v>
      </c>
      <c r="B191" s="524">
        <f>'Pensionados RAIS por Género'!B56+'Pensionados RAIS por Género'!C56</f>
        <v>15122</v>
      </c>
      <c r="C191" s="145">
        <f>'Pensionados RAIS por Género'!D56+'Pensionados RAIS por Género'!E56</f>
        <v>4713</v>
      </c>
      <c r="D191" s="488">
        <f>'Pensionados RAIS por Género'!F56+'Pensionados RAIS por Género'!G56</f>
        <v>10497</v>
      </c>
      <c r="E191" s="522">
        <f>SUM('Pensionados RAIS por Género'!H56:I56)</f>
        <v>2</v>
      </c>
      <c r="F191" s="222">
        <f>SUM('Pensionados RAIS por Género'!J56:K56)</f>
        <v>0</v>
      </c>
      <c r="G191" s="523">
        <f>SUM('Pensionados RAIS por Género'!L56:M56)</f>
        <v>0</v>
      </c>
      <c r="H191" s="522">
        <f>SUM('Pensionados RAIS por Género'!N56:O56)</f>
        <v>195</v>
      </c>
      <c r="I191" s="222">
        <f>SUM('Pensionados RAIS por Género'!P56:Q56)</f>
        <v>657</v>
      </c>
      <c r="J191" s="523">
        <f>SUM('Pensionados RAIS por Género'!R56:S56)</f>
        <v>529</v>
      </c>
      <c r="K191" s="522">
        <f>SUM('Pensionados RAIS por Género'!T56:U56)</f>
        <v>208</v>
      </c>
      <c r="L191" s="222">
        <f>SUM('Pensionados RAIS por Género'!V56:W56)</f>
        <v>1900</v>
      </c>
      <c r="M191" s="523">
        <f>SUM('Pensionados RAIS por Género'!X56:Y56)</f>
        <v>2578</v>
      </c>
      <c r="N191" s="522">
        <f>'Pensionados RAIS por Género'!Z56+'Pensionados RAIS por Género'!AA56</f>
        <v>2471</v>
      </c>
      <c r="O191" s="222">
        <f>'Pensionados RAIS por Género'!AB56+'Pensionados RAIS por Género'!AC56</f>
        <v>13391</v>
      </c>
      <c r="P191" s="523">
        <f>'Pensionados RAIS por Género'!AD56+'Pensionados RAIS por Género'!AE56</f>
        <v>21600</v>
      </c>
      <c r="Q191" s="145"/>
      <c r="R191" s="145"/>
      <c r="S191" s="145"/>
      <c r="T191" s="145"/>
      <c r="U191" s="145"/>
      <c r="V191" s="145"/>
      <c r="W191" s="525"/>
      <c r="X191" s="488">
        <f t="shared" si="6"/>
        <v>30334</v>
      </c>
      <c r="Y191" s="488">
        <f t="shared" si="7"/>
        <v>42148</v>
      </c>
      <c r="Z191" s="488">
        <f t="shared" si="8"/>
        <v>1381</v>
      </c>
    </row>
    <row r="192" spans="1:26" x14ac:dyDescent="0.2">
      <c r="A192" s="171" t="s">
        <v>518</v>
      </c>
      <c r="B192" s="524">
        <f>'Pensionados RAIS por Género'!B57+'Pensionados RAIS por Género'!C57</f>
        <v>15278</v>
      </c>
      <c r="C192" s="145">
        <f>'Pensionados RAIS por Género'!D57+'Pensionados RAIS por Género'!E57</f>
        <v>4833</v>
      </c>
      <c r="D192" s="488">
        <f>'Pensionados RAIS por Género'!F57+'Pensionados RAIS por Género'!G57</f>
        <v>10765</v>
      </c>
      <c r="E192" s="522">
        <f>SUM('Pensionados RAIS por Género'!H57:I57)</f>
        <v>2</v>
      </c>
      <c r="F192" s="222">
        <f>SUM('Pensionados RAIS por Género'!J57:K57)</f>
        <v>0</v>
      </c>
      <c r="G192" s="523">
        <f>SUM('Pensionados RAIS por Género'!L57:M57)</f>
        <v>0</v>
      </c>
      <c r="H192" s="522">
        <f>SUM('Pensionados RAIS por Género'!N57:O57)</f>
        <v>198</v>
      </c>
      <c r="I192" s="222">
        <f>SUM('Pensionados RAIS por Género'!P57:Q57)</f>
        <v>665</v>
      </c>
      <c r="J192" s="523">
        <f>SUM('Pensionados RAIS por Género'!R57:S57)</f>
        <v>527</v>
      </c>
      <c r="K192" s="522">
        <f>SUM('Pensionados RAIS por Género'!T57:U57)</f>
        <v>208</v>
      </c>
      <c r="L192" s="222">
        <f>SUM('Pensionados RAIS por Género'!V57:W57)</f>
        <v>1900</v>
      </c>
      <c r="M192" s="523">
        <f>SUM('Pensionados RAIS por Género'!X57:Y57)</f>
        <v>2578</v>
      </c>
      <c r="N192" s="522">
        <f>'Pensionados RAIS por Género'!Z57+'Pensionados RAIS por Género'!AA57</f>
        <v>2479</v>
      </c>
      <c r="O192" s="222">
        <f>'Pensionados RAIS por Género'!AB57+'Pensionados RAIS por Género'!AC57</f>
        <v>13429</v>
      </c>
      <c r="P192" s="523">
        <f>'Pensionados RAIS por Género'!AD57+'Pensionados RAIS por Género'!AE57</f>
        <v>21643</v>
      </c>
      <c r="Q192" s="145"/>
      <c r="R192" s="145"/>
      <c r="S192" s="145"/>
      <c r="T192" s="145"/>
      <c r="U192" s="145"/>
      <c r="V192" s="145"/>
      <c r="W192" s="525"/>
      <c r="X192" s="488">
        <f t="shared" si="6"/>
        <v>30878</v>
      </c>
      <c r="Y192" s="488">
        <f t="shared" si="7"/>
        <v>42237</v>
      </c>
      <c r="Z192" s="488">
        <f t="shared" si="8"/>
        <v>1390</v>
      </c>
    </row>
    <row r="193" spans="1:26" x14ac:dyDescent="0.2">
      <c r="A193" s="171" t="s">
        <v>519</v>
      </c>
      <c r="B193" s="524">
        <f>'Pensionados RAIS por Género'!B58+'Pensionados RAIS por Género'!C58</f>
        <v>15395</v>
      </c>
      <c r="C193" s="145">
        <f>'Pensionados RAIS por Género'!D58+'Pensionados RAIS por Género'!E58</f>
        <v>4998</v>
      </c>
      <c r="D193" s="488">
        <f>'Pensionados RAIS por Género'!F58+'Pensionados RAIS por Género'!G58</f>
        <v>11050</v>
      </c>
      <c r="E193" s="522">
        <f>SUM('Pensionados RAIS por Género'!H58:I58)</f>
        <v>2</v>
      </c>
      <c r="F193" s="222">
        <f>SUM('Pensionados RAIS por Género'!J58:K58)</f>
        <v>0</v>
      </c>
      <c r="G193" s="523">
        <f>SUM('Pensionados RAIS por Género'!L58:M58)</f>
        <v>0</v>
      </c>
      <c r="H193" s="522">
        <f>SUM('Pensionados RAIS por Género'!N58:O58)</f>
        <v>207</v>
      </c>
      <c r="I193" s="222">
        <f>SUM('Pensionados RAIS por Género'!P58:Q58)</f>
        <v>701</v>
      </c>
      <c r="J193" s="523">
        <f>SUM('Pensionados RAIS por Género'!R58:S58)</f>
        <v>540</v>
      </c>
      <c r="K193" s="522">
        <f>SUM('Pensionados RAIS por Género'!T58:U58)</f>
        <v>208</v>
      </c>
      <c r="L193" s="222">
        <f>SUM('Pensionados RAIS por Género'!V58:W58)</f>
        <v>1900</v>
      </c>
      <c r="M193" s="523">
        <f>SUM('Pensionados RAIS por Género'!X58:Y58)</f>
        <v>2578</v>
      </c>
      <c r="N193" s="522">
        <f>'Pensionados RAIS por Género'!Z58+'Pensionados RAIS por Género'!AA58</f>
        <v>2484</v>
      </c>
      <c r="O193" s="222">
        <f>'Pensionados RAIS por Género'!AB58+'Pensionados RAIS por Género'!AC58</f>
        <v>13505</v>
      </c>
      <c r="P193" s="523">
        <f>'Pensionados RAIS por Género'!AD58+'Pensionados RAIS por Género'!AE58</f>
        <v>21671</v>
      </c>
      <c r="Q193" s="145"/>
      <c r="R193" s="145"/>
      <c r="S193" s="145"/>
      <c r="T193" s="145"/>
      <c r="U193" s="145"/>
      <c r="V193" s="145"/>
      <c r="W193" s="525"/>
      <c r="X193" s="488">
        <f t="shared" si="6"/>
        <v>31445</v>
      </c>
      <c r="Y193" s="488">
        <f t="shared" si="7"/>
        <v>42346</v>
      </c>
      <c r="Z193" s="488">
        <f t="shared" si="8"/>
        <v>1448</v>
      </c>
    </row>
    <row r="194" spans="1:26" x14ac:dyDescent="0.2">
      <c r="A194" s="171" t="s">
        <v>524</v>
      </c>
      <c r="B194" s="524">
        <f>'Pensionados RAIS por Género'!B59+'Pensionados RAIS por Género'!C59</f>
        <v>15538</v>
      </c>
      <c r="C194" s="145">
        <f>'Pensionados RAIS por Género'!D59+'Pensionados RAIS por Género'!E59</f>
        <v>5123</v>
      </c>
      <c r="D194" s="488">
        <f>'Pensionados RAIS por Género'!F59+'Pensionados RAIS por Género'!G59</f>
        <v>11282</v>
      </c>
      <c r="E194" s="522">
        <f>SUM('Pensionados RAIS por Género'!H59:I59)</f>
        <v>2</v>
      </c>
      <c r="F194" s="222">
        <f>SUM('Pensionados RAIS por Género'!J59:K59)</f>
        <v>0</v>
      </c>
      <c r="G194" s="523">
        <f>SUM('Pensionados RAIS por Género'!L59:M59)</f>
        <v>0</v>
      </c>
      <c r="H194" s="522">
        <f>SUM('Pensionados RAIS por Género'!N59:O59)</f>
        <v>223</v>
      </c>
      <c r="I194" s="222">
        <f>SUM('Pensionados RAIS por Género'!P59:Q59)</f>
        <v>723</v>
      </c>
      <c r="J194" s="523">
        <f>SUM('Pensionados RAIS por Género'!R59:S59)</f>
        <v>563</v>
      </c>
      <c r="K194" s="522">
        <f>SUM('Pensionados RAIS por Género'!T59:U59)</f>
        <v>208</v>
      </c>
      <c r="L194" s="222">
        <f>SUM('Pensionados RAIS por Género'!V59:W59)</f>
        <v>1900</v>
      </c>
      <c r="M194" s="523">
        <f>SUM('Pensionados RAIS por Género'!X59:Y59)</f>
        <v>2578</v>
      </c>
      <c r="N194" s="522">
        <f>'Pensionados RAIS por Género'!Z59+'Pensionados RAIS por Género'!AA59</f>
        <v>2494</v>
      </c>
      <c r="O194" s="222">
        <f>'Pensionados RAIS por Género'!AB59+'Pensionados RAIS por Género'!AC59</f>
        <v>13605</v>
      </c>
      <c r="P194" s="523">
        <f>'Pensionados RAIS por Género'!AD59+'Pensionados RAIS por Género'!AE59</f>
        <v>21822</v>
      </c>
      <c r="Q194" s="145"/>
      <c r="R194" s="145"/>
      <c r="S194" s="145"/>
      <c r="T194" s="145"/>
      <c r="U194" s="145"/>
      <c r="V194" s="145"/>
      <c r="W194" s="525">
        <f>SUM('Pensionados RAIS por Género'!AR59:AS59)</f>
        <v>1494</v>
      </c>
      <c r="X194" s="488">
        <f t="shared" si="6"/>
        <v>33439</v>
      </c>
      <c r="Y194" s="488">
        <f t="shared" si="7"/>
        <v>42607</v>
      </c>
      <c r="Z194" s="488">
        <f t="shared" si="8"/>
        <v>1509</v>
      </c>
    </row>
    <row r="195" spans="1:26" x14ac:dyDescent="0.2">
      <c r="A195" s="171" t="s">
        <v>530</v>
      </c>
      <c r="B195" s="524">
        <f>'Pensionados RAIS por Género'!B60+'Pensionados RAIS por Género'!C60</f>
        <v>15710</v>
      </c>
      <c r="C195" s="145">
        <f>'Pensionados RAIS por Género'!D60+'Pensionados RAIS por Género'!E60</f>
        <v>5312</v>
      </c>
      <c r="D195" s="488">
        <f>'Pensionados RAIS por Género'!F60+'Pensionados RAIS por Género'!G60</f>
        <v>11550</v>
      </c>
      <c r="E195" s="522">
        <f>SUM('Pensionados RAIS por Género'!H60:I60)</f>
        <v>2</v>
      </c>
      <c r="F195" s="222">
        <f>SUM('Pensionados RAIS por Género'!J60:K60)</f>
        <v>0</v>
      </c>
      <c r="G195" s="523">
        <f>SUM('Pensionados RAIS por Género'!L60:M60)</f>
        <v>0</v>
      </c>
      <c r="H195" s="522">
        <f>SUM('Pensionados RAIS por Género'!N60:O60)</f>
        <v>239</v>
      </c>
      <c r="I195" s="222">
        <f>SUM('Pensionados RAIS por Género'!P60:Q60)</f>
        <v>752</v>
      </c>
      <c r="J195" s="523">
        <f>SUM('Pensionados RAIS por Género'!R60:S60)</f>
        <v>579</v>
      </c>
      <c r="K195" s="522">
        <f>SUM('Pensionados RAIS por Género'!T60:U60)</f>
        <v>208</v>
      </c>
      <c r="L195" s="222">
        <f>SUM('Pensionados RAIS por Género'!V60:W60)</f>
        <v>1900</v>
      </c>
      <c r="M195" s="523">
        <f>SUM('Pensionados RAIS por Género'!X60:Y60)</f>
        <v>2578</v>
      </c>
      <c r="N195" s="522">
        <f>SUM('Pensionados RAIS por Género'!Z60:AA60)</f>
        <v>2497</v>
      </c>
      <c r="O195" s="222">
        <f>SUM('Pensionados RAIS por Género'!AB60:AC60)</f>
        <v>13663</v>
      </c>
      <c r="P195" s="523">
        <f>SUM('Pensionados RAIS por Género'!AD60:AE60)</f>
        <v>21896</v>
      </c>
      <c r="Q195" s="145"/>
      <c r="R195" s="145"/>
      <c r="S195" s="145"/>
      <c r="T195" s="145"/>
      <c r="U195" s="145"/>
      <c r="V195" s="145"/>
      <c r="W195" s="525">
        <f>SUM('Pensionados RAIS por Género'!AR60:AS60)</f>
        <v>1612</v>
      </c>
      <c r="X195" s="488">
        <f t="shared" si="6"/>
        <v>34186</v>
      </c>
      <c r="Y195" s="488">
        <f t="shared" si="7"/>
        <v>42742</v>
      </c>
      <c r="Z195" s="488">
        <f t="shared" si="8"/>
        <v>1570</v>
      </c>
    </row>
    <row r="196" spans="1:26" x14ac:dyDescent="0.2">
      <c r="A196" s="171" t="s">
        <v>542</v>
      </c>
      <c r="B196" s="524">
        <f>SUM('Pensionados RAIS por Género'!B61:C61)</f>
        <v>15920</v>
      </c>
      <c r="C196" s="145">
        <f>SUM('Pensionados RAIS por Género'!D61:E61)</f>
        <v>5504</v>
      </c>
      <c r="D196" s="488">
        <f>SUM('Pensionados RAIS por Género'!F61:G61)</f>
        <v>11889</v>
      </c>
      <c r="E196" s="522">
        <f>SUM('Pensionados RAIS por Género'!H61:I61)</f>
        <v>2</v>
      </c>
      <c r="F196" s="222">
        <f>SUM('Pensionados RAIS por Género'!J61:K61)</f>
        <v>0</v>
      </c>
      <c r="G196" s="523">
        <f>SUM('Pensionados RAIS por Género'!L61:M61)</f>
        <v>0</v>
      </c>
      <c r="H196" s="522">
        <f>SUM('Pensionados RAIS por Género'!N61:O61)</f>
        <v>246</v>
      </c>
      <c r="I196" s="222">
        <f>SUM('Pensionados RAIS por Género'!P61:Q61)</f>
        <v>777</v>
      </c>
      <c r="J196" s="523">
        <f>SUM('Pensionados RAIS por Género'!R61:S61)</f>
        <v>591</v>
      </c>
      <c r="K196" s="522">
        <f>SUM('Pensionados RAIS por Género'!T61:U61)</f>
        <v>208</v>
      </c>
      <c r="L196" s="222">
        <f>SUM('Pensionados RAIS por Género'!V61:W61)</f>
        <v>1900</v>
      </c>
      <c r="M196" s="523">
        <f>SUM('Pensionados RAIS por Género'!X61:Y61)</f>
        <v>2578</v>
      </c>
      <c r="N196" s="522">
        <f>SUM('Pensionados RAIS por Género'!Z61:AA61)</f>
        <v>2497</v>
      </c>
      <c r="O196" s="222">
        <f>SUM('Pensionados RAIS por Género'!AB61:AC61)</f>
        <v>13701</v>
      </c>
      <c r="P196" s="523">
        <f>SUM('Pensionados RAIS por Género'!AD61:AE61)</f>
        <v>21928</v>
      </c>
      <c r="Q196" s="145"/>
      <c r="R196" s="145"/>
      <c r="S196" s="145"/>
      <c r="T196" s="145"/>
      <c r="U196" s="145"/>
      <c r="V196" s="145"/>
      <c r="W196" s="525">
        <f>SUM('Pensionados RAIS por Género'!AR61:AS61)</f>
        <v>1739</v>
      </c>
      <c r="X196" s="488">
        <f t="shared" si="6"/>
        <v>35054</v>
      </c>
      <c r="Y196" s="488">
        <f t="shared" si="7"/>
        <v>42812</v>
      </c>
      <c r="Z196" s="488">
        <f t="shared" si="8"/>
        <v>1614</v>
      </c>
    </row>
    <row r="197" spans="1:26" x14ac:dyDescent="0.2">
      <c r="A197" s="171" t="s">
        <v>548</v>
      </c>
      <c r="B197" s="524">
        <f>SUM('Pensionados RAIS por Género'!B62:C62)</f>
        <v>16226</v>
      </c>
      <c r="C197" s="145">
        <f>SUM('Pensionados RAIS por Género'!D62:E62)</f>
        <v>5744</v>
      </c>
      <c r="D197" s="488">
        <f>SUM('Pensionados RAIS por Género'!F62:G62)</f>
        <v>12318</v>
      </c>
      <c r="E197" s="522">
        <f>SUM('Pensionados RAIS por Género'!H62:I62)</f>
        <v>2</v>
      </c>
      <c r="F197" s="222">
        <f>SUM('Pensionados RAIS por Género'!J62:K62)</f>
        <v>0</v>
      </c>
      <c r="G197" s="523">
        <f>SUM('Pensionados RAIS por Género'!L62:M62)</f>
        <v>0</v>
      </c>
      <c r="H197" s="522">
        <f>SUM('Pensionados RAIS por Género'!N62:O62)</f>
        <v>257</v>
      </c>
      <c r="I197" s="222">
        <f>SUM('Pensionados RAIS por Género'!P62:Q62)</f>
        <v>818</v>
      </c>
      <c r="J197" s="523">
        <f>SUM('Pensionados RAIS por Género'!R62:S62)</f>
        <v>617</v>
      </c>
      <c r="K197" s="522">
        <f>SUM('Pensionados RAIS por Género'!T62:U62)</f>
        <v>208</v>
      </c>
      <c r="L197" s="222">
        <f>SUM('Pensionados RAIS por Género'!V62:W62)</f>
        <v>1900</v>
      </c>
      <c r="M197" s="523">
        <f>SUM('Pensionados RAIS por Género'!X62:Y62)</f>
        <v>2578</v>
      </c>
      <c r="N197" s="522">
        <f>SUM('Pensionados RAIS por Género'!Z62:AA62)</f>
        <v>2498</v>
      </c>
      <c r="O197" s="222">
        <f>SUM('Pensionados RAIS por Género'!AB62:AC62)</f>
        <v>13714</v>
      </c>
      <c r="P197" s="523">
        <f>SUM('Pensionados RAIS por Género'!AD62:AE62)</f>
        <v>21948</v>
      </c>
      <c r="Q197" s="145"/>
      <c r="R197" s="145"/>
      <c r="S197" s="145"/>
      <c r="T197" s="145"/>
      <c r="U197" s="145"/>
      <c r="V197" s="145"/>
      <c r="W197" s="525">
        <f>SUM('Pensionados RAIS por Género'!AR62:AS62)</f>
        <v>1867</v>
      </c>
      <c r="X197" s="488">
        <f t="shared" ref="X197:X229" si="9">SUM(B197:D197)+SUM(E197:G197)+SUM(W197)</f>
        <v>36157</v>
      </c>
      <c r="Y197" s="488">
        <f t="shared" ref="Y197:Y229" si="10">SUM(N197:P197)+SUM(K197:M197)</f>
        <v>42846</v>
      </c>
      <c r="Z197" s="488">
        <f t="shared" ref="Z197:Z230" si="11">+SUM(H197:J197)</f>
        <v>1692</v>
      </c>
    </row>
    <row r="198" spans="1:26" x14ac:dyDescent="0.2">
      <c r="A198" s="171" t="s">
        <v>550</v>
      </c>
      <c r="B198" s="524">
        <f>SUM('Pensionados RAIS por Género'!B63:C63)</f>
        <v>16471</v>
      </c>
      <c r="C198" s="145">
        <f>SUM('Pensionados RAIS por Género'!D63:E63)</f>
        <v>5931</v>
      </c>
      <c r="D198" s="488">
        <f>SUM('Pensionados RAIS por Género'!F63:G63)</f>
        <v>12681</v>
      </c>
      <c r="E198" s="522">
        <f>SUM('Pensionados RAIS por Género'!H63:I63)</f>
        <v>2</v>
      </c>
      <c r="F198" s="222">
        <f>SUM('Pensionados RAIS por Género'!J63:K63)</f>
        <v>0</v>
      </c>
      <c r="G198" s="523">
        <f>SUM('Pensionados RAIS por Género'!L63:M63)</f>
        <v>0</v>
      </c>
      <c r="H198" s="522">
        <f>SUM('Pensionados RAIS por Género'!N63:O63)</f>
        <v>269</v>
      </c>
      <c r="I198" s="222">
        <f>SUM('Pensionados RAIS por Género'!P63:Q63)</f>
        <v>856</v>
      </c>
      <c r="J198" s="523">
        <f>SUM('Pensionados RAIS por Género'!R63:S63)</f>
        <v>638</v>
      </c>
      <c r="K198" s="522">
        <f>SUM('Pensionados RAIS por Género'!T63:U63)</f>
        <v>208</v>
      </c>
      <c r="L198" s="222">
        <f>SUM('Pensionados RAIS por Género'!V63:W63)</f>
        <v>1900</v>
      </c>
      <c r="M198" s="523">
        <f>SUM('Pensionados RAIS por Género'!X63:Y63)</f>
        <v>2578</v>
      </c>
      <c r="N198" s="522">
        <f>SUM('Pensionados RAIS por Género'!Z63:AA63)</f>
        <v>2499</v>
      </c>
      <c r="O198" s="222">
        <f>SUM('Pensionados RAIS por Género'!AB63:AC63)</f>
        <v>13782</v>
      </c>
      <c r="P198" s="523">
        <f>SUM('Pensionados RAIS por Género'!AD63:AE63)</f>
        <v>21999</v>
      </c>
      <c r="Q198" s="145"/>
      <c r="R198" s="145"/>
      <c r="S198" s="145"/>
      <c r="T198" s="145"/>
      <c r="U198" s="145"/>
      <c r="V198" s="145"/>
      <c r="W198" s="525">
        <f>SUM('Pensionados RAIS por Género'!AR63:AS63)</f>
        <v>1973</v>
      </c>
      <c r="X198" s="488">
        <f t="shared" si="9"/>
        <v>37058</v>
      </c>
      <c r="Y198" s="488">
        <f t="shared" si="10"/>
        <v>42966</v>
      </c>
      <c r="Z198" s="488">
        <f t="shared" si="11"/>
        <v>1763</v>
      </c>
    </row>
    <row r="199" spans="1:26" x14ac:dyDescent="0.2">
      <c r="A199" s="171" t="s">
        <v>552</v>
      </c>
      <c r="B199" s="524">
        <f>SUM('Pensionados RAIS por Género'!B64:C64)</f>
        <v>16756</v>
      </c>
      <c r="C199" s="145">
        <f>SUM('Pensionados RAIS por Género'!D64:E64)</f>
        <v>6102</v>
      </c>
      <c r="D199" s="488">
        <f>SUM('Pensionados RAIS por Género'!F64:G64)</f>
        <v>12814</v>
      </c>
      <c r="E199" s="522">
        <f>SUM('Pensionados RAIS por Género'!H64:I64)</f>
        <v>2</v>
      </c>
      <c r="F199" s="222">
        <f>SUM('Pensionados RAIS por Género'!J64:K64)</f>
        <v>0</v>
      </c>
      <c r="G199" s="523">
        <f>SUM('Pensionados RAIS por Género'!L64:M64)</f>
        <v>0</v>
      </c>
      <c r="H199" s="522">
        <f>SUM('Pensionados RAIS por Género'!N64:O64)</f>
        <v>277</v>
      </c>
      <c r="I199" s="222">
        <f>SUM('Pensionados RAIS por Género'!P64:Q64)</f>
        <v>891</v>
      </c>
      <c r="J199" s="523">
        <f>SUM('Pensionados RAIS por Género'!R64:S64)</f>
        <v>646</v>
      </c>
      <c r="K199" s="522">
        <f>SUM('Pensionados RAIS por Género'!T64:U64)</f>
        <v>208</v>
      </c>
      <c r="L199" s="222">
        <f>SUM('Pensionados RAIS por Género'!V64:W64)</f>
        <v>1900</v>
      </c>
      <c r="M199" s="523">
        <f>SUM('Pensionados RAIS por Género'!X64:Y64)</f>
        <v>2578</v>
      </c>
      <c r="N199" s="522">
        <f>SUM('Pensionados RAIS por Género'!Z64:AA64)</f>
        <v>2500</v>
      </c>
      <c r="O199" s="222">
        <f>SUM('Pensionados RAIS por Género'!AB64:AC64)</f>
        <v>13991</v>
      </c>
      <c r="P199" s="523">
        <f>SUM('Pensionados RAIS por Género'!AD64:AE64)</f>
        <v>22176</v>
      </c>
      <c r="Q199" s="145"/>
      <c r="R199" s="145"/>
      <c r="S199" s="145"/>
      <c r="T199" s="145"/>
      <c r="U199" s="145"/>
      <c r="V199" s="145"/>
      <c r="W199" s="525">
        <f>SUM('Pensionados RAIS por Género'!AR64:AS64)</f>
        <v>2162</v>
      </c>
      <c r="X199" s="488">
        <f t="shared" si="9"/>
        <v>37836</v>
      </c>
      <c r="Y199" s="488">
        <f t="shared" si="10"/>
        <v>43353</v>
      </c>
      <c r="Z199" s="488">
        <f t="shared" si="11"/>
        <v>1814</v>
      </c>
    </row>
    <row r="200" spans="1:26" x14ac:dyDescent="0.2">
      <c r="A200" s="171" t="s">
        <v>553</v>
      </c>
      <c r="B200" s="524">
        <f>SUM('Pensionados RAIS por Género'!B65:C65)</f>
        <v>17027</v>
      </c>
      <c r="C200" s="145">
        <f>SUM('Pensionados RAIS por Género'!D65:E65)</f>
        <v>6076</v>
      </c>
      <c r="D200" s="488">
        <f>SUM('Pensionados RAIS por Género'!F65:G65)</f>
        <v>12895</v>
      </c>
      <c r="E200" s="522">
        <f>SUM('Pensionados RAIS por Género'!H65:I65)</f>
        <v>2</v>
      </c>
      <c r="F200" s="222">
        <f>SUM('Pensionados RAIS por Género'!J65:K65)</f>
        <v>0</v>
      </c>
      <c r="G200" s="523">
        <f>SUM('Pensionados RAIS por Género'!L65:M65)</f>
        <v>0</v>
      </c>
      <c r="H200" s="522">
        <f>SUM('Pensionados RAIS por Género'!N65:O65)</f>
        <v>285</v>
      </c>
      <c r="I200" s="222">
        <f>SUM('Pensionados RAIS por Género'!P65:Q65)</f>
        <v>892</v>
      </c>
      <c r="J200" s="523">
        <f>SUM('Pensionados RAIS por Género'!R65:S65)</f>
        <v>657</v>
      </c>
      <c r="K200" s="522">
        <f>SUM('Pensionados RAIS por Género'!T65:U65)</f>
        <v>208</v>
      </c>
      <c r="L200" s="222">
        <f>SUM('Pensionados RAIS por Género'!V65:W65)</f>
        <v>1900</v>
      </c>
      <c r="M200" s="523">
        <f>SUM('Pensionados RAIS por Género'!X65:Y65)</f>
        <v>2578</v>
      </c>
      <c r="N200" s="522">
        <f>SUM('Pensionados RAIS por Género'!Z65:AA65)</f>
        <v>2500</v>
      </c>
      <c r="O200" s="222">
        <f>SUM('Pensionados RAIS por Género'!AB65:AC65)</f>
        <v>14287</v>
      </c>
      <c r="P200" s="523">
        <f>SUM('Pensionados RAIS por Género'!AD65:AE65)</f>
        <v>22396</v>
      </c>
      <c r="Q200" s="145"/>
      <c r="R200" s="145"/>
      <c r="S200" s="145"/>
      <c r="T200" s="145"/>
      <c r="U200" s="145"/>
      <c r="V200" s="145"/>
      <c r="W200" s="525">
        <f>SUM('Pensionados RAIS por Género'!AR65:AS65)</f>
        <v>2322</v>
      </c>
      <c r="X200" s="488">
        <f t="shared" si="9"/>
        <v>38322</v>
      </c>
      <c r="Y200" s="488">
        <f t="shared" si="10"/>
        <v>43869</v>
      </c>
      <c r="Z200" s="488">
        <f t="shared" si="11"/>
        <v>1834</v>
      </c>
    </row>
    <row r="201" spans="1:26" x14ac:dyDescent="0.2">
      <c r="A201" s="171" t="s">
        <v>566</v>
      </c>
      <c r="B201" s="524">
        <f>SUM('Pensionados RAIS por Género'!B66:C66)</f>
        <v>17330</v>
      </c>
      <c r="C201" s="145">
        <f>SUM('Pensionados RAIS por Género'!D66:E66)</f>
        <v>6188</v>
      </c>
      <c r="D201" s="488">
        <f>SUM('Pensionados RAIS por Género'!F66:G66)</f>
        <v>12973</v>
      </c>
      <c r="E201" s="522">
        <f>SUM('Pensionados RAIS por Género'!H66:I66)</f>
        <v>2</v>
      </c>
      <c r="F201" s="222">
        <f>SUM('Pensionados RAIS por Género'!J66:K66)</f>
        <v>0</v>
      </c>
      <c r="G201" s="523">
        <f>SUM('Pensionados RAIS por Género'!L66:M66)</f>
        <v>0</v>
      </c>
      <c r="H201" s="522">
        <f>SUM('Pensionados RAIS por Género'!N66:O66)</f>
        <v>294</v>
      </c>
      <c r="I201" s="222">
        <f>SUM('Pensionados RAIS por Género'!P66:Q66)</f>
        <v>900</v>
      </c>
      <c r="J201" s="523">
        <f>SUM('Pensionados RAIS por Género'!R66:S66)</f>
        <v>670</v>
      </c>
      <c r="K201" s="522">
        <f>SUM('Pensionados RAIS por Género'!T66:U66)</f>
        <v>208</v>
      </c>
      <c r="L201" s="222">
        <f>SUM('Pensionados RAIS por Género'!V66:W66)</f>
        <v>1900</v>
      </c>
      <c r="M201" s="523">
        <f>SUM('Pensionados RAIS por Género'!X66:Y66)</f>
        <v>2578</v>
      </c>
      <c r="N201" s="522">
        <f>SUM('Pensionados RAIS por Género'!Z66:AA66)</f>
        <v>2500</v>
      </c>
      <c r="O201" s="222">
        <f>SUM('Pensionados RAIS por Género'!AB66:AC66)</f>
        <v>14705</v>
      </c>
      <c r="P201" s="523">
        <f>SUM('Pensionados RAIS por Género'!AD66:AE66)</f>
        <v>22875</v>
      </c>
      <c r="Q201" s="145"/>
      <c r="R201" s="145"/>
      <c r="S201" s="145"/>
      <c r="T201" s="145"/>
      <c r="U201" s="145"/>
      <c r="V201" s="145"/>
      <c r="W201" s="525">
        <f>SUM('Pensionados RAIS por Género'!AR66:AS66)</f>
        <v>2470</v>
      </c>
      <c r="X201" s="488">
        <f t="shared" si="9"/>
        <v>38963</v>
      </c>
      <c r="Y201" s="488">
        <f t="shared" si="10"/>
        <v>44766</v>
      </c>
      <c r="Z201" s="488">
        <f t="shared" si="11"/>
        <v>1864</v>
      </c>
    </row>
    <row r="202" spans="1:26" x14ac:dyDescent="0.2">
      <c r="A202" s="171" t="s">
        <v>567</v>
      </c>
      <c r="B202" s="524">
        <f>SUM('Pensionados RAIS por Género'!B67:C67)</f>
        <v>17578</v>
      </c>
      <c r="C202" s="145">
        <f>SUM('Pensionados RAIS por Género'!D67:E67)</f>
        <v>6216</v>
      </c>
      <c r="D202" s="488">
        <f>SUM('Pensionados RAIS por Género'!F67:G67)</f>
        <v>12973</v>
      </c>
      <c r="E202" s="522">
        <f>SUM('Pensionados RAIS por Género'!H67:I67)</f>
        <v>2</v>
      </c>
      <c r="F202" s="222">
        <f>SUM('Pensionados RAIS por Género'!J67:K67)</f>
        <v>0</v>
      </c>
      <c r="G202" s="523">
        <f>SUM('Pensionados RAIS por Género'!L67:M67)</f>
        <v>0</v>
      </c>
      <c r="H202" s="522">
        <f>SUM('Pensionados RAIS por Género'!N67:O67)</f>
        <v>300</v>
      </c>
      <c r="I202" s="222">
        <f>SUM('Pensionados RAIS por Género'!P67:Q67)</f>
        <v>917</v>
      </c>
      <c r="J202" s="523">
        <f>SUM('Pensionados RAIS por Género'!R67:S67)</f>
        <v>681</v>
      </c>
      <c r="K202" s="522">
        <f>SUM('Pensionados RAIS por Género'!T67:U67)</f>
        <v>208</v>
      </c>
      <c r="L202" s="222">
        <f>SUM('Pensionados RAIS por Género'!V67:W67)</f>
        <v>1900</v>
      </c>
      <c r="M202" s="523">
        <f>SUM('Pensionados RAIS por Género'!X67:Y67)</f>
        <v>2578</v>
      </c>
      <c r="N202" s="522">
        <f>SUM('Pensionados RAIS por Género'!Z67:AA67)</f>
        <v>2500</v>
      </c>
      <c r="O202" s="222">
        <f>SUM('Pensionados RAIS por Género'!AB67:AC67)</f>
        <v>14955</v>
      </c>
      <c r="P202" s="523">
        <f>SUM('Pensionados RAIS por Género'!AD67:AE67)</f>
        <v>23211</v>
      </c>
      <c r="Q202" s="145"/>
      <c r="R202" s="145"/>
      <c r="S202" s="145"/>
      <c r="T202" s="145"/>
      <c r="U202" s="145"/>
      <c r="V202" s="145"/>
      <c r="W202" s="525">
        <f>SUM('Pensionados RAIS por Género'!AR67:AS67)</f>
        <v>2647</v>
      </c>
      <c r="X202" s="488">
        <f t="shared" si="9"/>
        <v>39416</v>
      </c>
      <c r="Y202" s="488">
        <f t="shared" si="10"/>
        <v>45352</v>
      </c>
      <c r="Z202" s="488">
        <f t="shared" si="11"/>
        <v>1898</v>
      </c>
    </row>
    <row r="203" spans="1:26" x14ac:dyDescent="0.2">
      <c r="A203" s="171" t="s">
        <v>571</v>
      </c>
      <c r="B203" s="524">
        <f>SUM('Pensionados RAIS por Género'!B68:C68)</f>
        <v>17839</v>
      </c>
      <c r="C203" s="145">
        <f>SUM('Pensionados RAIS por Género'!D68:E68)</f>
        <v>6320</v>
      </c>
      <c r="D203" s="488">
        <f>SUM('Pensionados RAIS por Género'!F68:G68)</f>
        <v>13033</v>
      </c>
      <c r="E203" s="522">
        <f>SUM('Pensionados RAIS por Género'!H68:I68)</f>
        <v>2</v>
      </c>
      <c r="F203" s="222">
        <f>SUM('Pensionados RAIS por Género'!J68:K68)</f>
        <v>0</v>
      </c>
      <c r="G203" s="523">
        <f>SUM('Pensionados RAIS por Género'!L68:M68)</f>
        <v>0</v>
      </c>
      <c r="H203" s="522">
        <f>SUM('Pensionados RAIS por Género'!N68:O68)</f>
        <v>306</v>
      </c>
      <c r="I203" s="222">
        <f>SUM('Pensionados RAIS por Género'!P68:Q68)</f>
        <v>951</v>
      </c>
      <c r="J203" s="523">
        <f>SUM('Pensionados RAIS por Género'!R68:S68)</f>
        <v>694</v>
      </c>
      <c r="K203" s="522">
        <f>SUM('Pensionados RAIS por Género'!T68:U68)</f>
        <v>208</v>
      </c>
      <c r="L203" s="222">
        <f>SUM('Pensionados RAIS por Género'!V68:W68)</f>
        <v>1900</v>
      </c>
      <c r="M203" s="523">
        <f>SUM('Pensionados RAIS por Género'!X68:Y68)</f>
        <v>2578</v>
      </c>
      <c r="N203" s="522">
        <f>SUM('Pensionados RAIS por Género'!Z68:AA68)</f>
        <v>2500</v>
      </c>
      <c r="O203" s="222">
        <f>SUM('Pensionados RAIS por Género'!AB68:AC68)</f>
        <v>15132</v>
      </c>
      <c r="P203" s="523">
        <f>SUM('Pensionados RAIS por Género'!AD68:AE68)</f>
        <v>23508</v>
      </c>
      <c r="Q203" s="145"/>
      <c r="R203" s="145"/>
      <c r="S203" s="145"/>
      <c r="T203" s="145"/>
      <c r="U203" s="145"/>
      <c r="V203" s="145"/>
      <c r="W203" s="525">
        <f>SUM('Pensionados RAIS por Género'!AR68:AS68)</f>
        <v>2823</v>
      </c>
      <c r="X203" s="488">
        <f t="shared" si="9"/>
        <v>40017</v>
      </c>
      <c r="Y203" s="488">
        <f t="shared" si="10"/>
        <v>45826</v>
      </c>
      <c r="Z203" s="488">
        <f t="shared" si="11"/>
        <v>1951</v>
      </c>
    </row>
    <row r="204" spans="1:26" x14ac:dyDescent="0.2">
      <c r="A204" s="171" t="s">
        <v>572</v>
      </c>
      <c r="B204" s="524">
        <f>SUM('Pensionados RAIS por Género'!B69:C69)</f>
        <v>18091</v>
      </c>
      <c r="C204" s="145">
        <f>SUM('Pensionados RAIS por Género'!D69:E69)</f>
        <v>6384</v>
      </c>
      <c r="D204" s="488">
        <f>SUM('Pensionados RAIS por Género'!F69:G69)</f>
        <v>12957</v>
      </c>
      <c r="E204" s="522">
        <f>SUM('Pensionados RAIS por Género'!H69:I69)</f>
        <v>2</v>
      </c>
      <c r="F204" s="222">
        <f>SUM('Pensionados RAIS por Género'!J69:K69)</f>
        <v>0</v>
      </c>
      <c r="G204" s="523">
        <f>SUM('Pensionados RAIS por Género'!L69:M69)</f>
        <v>0</v>
      </c>
      <c r="H204" s="522">
        <f>SUM('Pensionados RAIS por Género'!N69:O69)</f>
        <v>315</v>
      </c>
      <c r="I204" s="222">
        <f>SUM('Pensionados RAIS por Género'!P69:Q69)</f>
        <v>944</v>
      </c>
      <c r="J204" s="523">
        <f>SUM('Pensionados RAIS por Género'!R69:S69)</f>
        <v>698</v>
      </c>
      <c r="K204" s="522">
        <f>SUM('Pensionados RAIS por Género'!T69:U69)</f>
        <v>208</v>
      </c>
      <c r="L204" s="222">
        <f>SUM('Pensionados RAIS por Género'!V69:W69)</f>
        <v>1900</v>
      </c>
      <c r="M204" s="523">
        <f>SUM('Pensionados RAIS por Género'!X69:Y69)</f>
        <v>2578</v>
      </c>
      <c r="N204" s="522">
        <f>SUM('Pensionados RAIS por Género'!Z69:AA69)</f>
        <v>2500</v>
      </c>
      <c r="O204" s="222">
        <f>SUM('Pensionados RAIS por Género'!AB69:AC69)</f>
        <v>15326</v>
      </c>
      <c r="P204" s="523">
        <f>SUM('Pensionados RAIS por Género'!AD69:AE69)</f>
        <v>23868</v>
      </c>
      <c r="Q204" s="145"/>
      <c r="R204" s="145"/>
      <c r="S204" s="145"/>
      <c r="T204" s="145"/>
      <c r="U204" s="145"/>
      <c r="V204" s="145"/>
      <c r="W204" s="525">
        <f>SUM('Pensionados RAIS por Género'!AR69:AS69)</f>
        <v>3013</v>
      </c>
      <c r="X204" s="488">
        <f t="shared" si="9"/>
        <v>40447</v>
      </c>
      <c r="Y204" s="488">
        <f t="shared" si="10"/>
        <v>46380</v>
      </c>
      <c r="Z204" s="488">
        <f t="shared" si="11"/>
        <v>1957</v>
      </c>
    </row>
    <row r="205" spans="1:26" x14ac:dyDescent="0.2">
      <c r="A205" s="171" t="s">
        <v>575</v>
      </c>
      <c r="B205" s="524">
        <f>SUM('Pensionados RAIS por Género'!B70:C70)</f>
        <v>18313</v>
      </c>
      <c r="C205" s="145">
        <f>SUM('Pensionados RAIS por Género'!D70:E70)</f>
        <v>6504</v>
      </c>
      <c r="D205" s="488">
        <f>SUM('Pensionados RAIS por Género'!F70:G70)</f>
        <v>13121</v>
      </c>
      <c r="E205" s="522">
        <f>SUM('Pensionados RAIS por Género'!H70:I70)</f>
        <v>2</v>
      </c>
      <c r="F205" s="222">
        <f>SUM('Pensionados RAIS por Género'!J70:K70)</f>
        <v>0</v>
      </c>
      <c r="G205" s="523">
        <f>SUM('Pensionados RAIS por Género'!L70:M70)</f>
        <v>0</v>
      </c>
      <c r="H205" s="522">
        <f>SUM('Pensionados RAIS por Género'!N70:O70)</f>
        <v>325</v>
      </c>
      <c r="I205" s="222">
        <f>SUM('Pensionados RAIS por Género'!P70:Q70)</f>
        <v>982</v>
      </c>
      <c r="J205" s="523">
        <f>SUM('Pensionados RAIS por Género'!R70:S70)</f>
        <v>705</v>
      </c>
      <c r="K205" s="522">
        <f>SUM('Pensionados RAIS por Género'!T70:U70)</f>
        <v>208</v>
      </c>
      <c r="L205" s="222">
        <f>SUM('Pensionados RAIS por Género'!V70:W70)</f>
        <v>1900</v>
      </c>
      <c r="M205" s="523">
        <f>SUM('Pensionados RAIS por Género'!X70:Y70)</f>
        <v>2578</v>
      </c>
      <c r="N205" s="522">
        <f>SUM('Pensionados RAIS por Género'!Z70:AA70)</f>
        <v>2503</v>
      </c>
      <c r="O205" s="222">
        <f>SUM('Pensionados RAIS por Género'!AB70:AC70)</f>
        <v>15470</v>
      </c>
      <c r="P205" s="523">
        <f>SUM('Pensionados RAIS por Género'!AD70:AE70)</f>
        <v>24081</v>
      </c>
      <c r="Q205" s="145"/>
      <c r="R205" s="145"/>
      <c r="S205" s="145"/>
      <c r="T205" s="145"/>
      <c r="U205" s="145"/>
      <c r="V205" s="145"/>
      <c r="W205" s="525">
        <f>SUM('Pensionados RAIS por Género'!AR70:AS70)</f>
        <v>3157</v>
      </c>
      <c r="X205" s="488">
        <f t="shared" si="9"/>
        <v>41097</v>
      </c>
      <c r="Y205" s="488">
        <f t="shared" si="10"/>
        <v>46740</v>
      </c>
      <c r="Z205" s="488">
        <f t="shared" si="11"/>
        <v>2012</v>
      </c>
    </row>
    <row r="206" spans="1:26" x14ac:dyDescent="0.2">
      <c r="A206" s="171" t="s">
        <v>578</v>
      </c>
      <c r="B206" s="524">
        <f>SUM('Pensionados RAIS por Género'!B71:C71)</f>
        <v>18596</v>
      </c>
      <c r="C206" s="145">
        <f>SUM('Pensionados RAIS por Género'!D71:E71)</f>
        <v>6714</v>
      </c>
      <c r="D206" s="488">
        <f>SUM('Pensionados RAIS por Género'!F71:G71)</f>
        <v>13538</v>
      </c>
      <c r="E206" s="522">
        <f>SUM('Pensionados RAIS por Género'!H71:I71)</f>
        <v>2</v>
      </c>
      <c r="F206" s="222">
        <f>SUM('Pensionados RAIS por Género'!J71:K71)</f>
        <v>0</v>
      </c>
      <c r="G206" s="523">
        <f>SUM('Pensionados RAIS por Género'!L71:M71)</f>
        <v>0</v>
      </c>
      <c r="H206" s="522">
        <f>SUM('Pensionados RAIS por Género'!N71:O71)</f>
        <v>337</v>
      </c>
      <c r="I206" s="222">
        <f>SUM('Pensionados RAIS por Género'!P71:Q71)</f>
        <v>1011</v>
      </c>
      <c r="J206" s="523">
        <f>SUM('Pensionados RAIS por Género'!R71:S71)</f>
        <v>718</v>
      </c>
      <c r="K206" s="522">
        <f>SUM('Pensionados RAIS por Género'!T71:U71)</f>
        <v>208</v>
      </c>
      <c r="L206" s="222">
        <f>SUM('Pensionados RAIS por Género'!V71:W71)</f>
        <v>1900</v>
      </c>
      <c r="M206" s="523">
        <f>SUM('Pensionados RAIS por Género'!X71:Y71)</f>
        <v>2578</v>
      </c>
      <c r="N206" s="522">
        <f>SUM('Pensionados RAIS por Género'!Z71:AA71)</f>
        <v>2504</v>
      </c>
      <c r="O206" s="222">
        <f>SUM('Pensionados RAIS por Género'!AB71:AC71)</f>
        <v>15517</v>
      </c>
      <c r="P206" s="523">
        <f>SUM('Pensionados RAIS por Género'!AD71:AE71)</f>
        <v>24096</v>
      </c>
      <c r="Q206" s="145"/>
      <c r="R206" s="145"/>
      <c r="S206" s="145"/>
      <c r="T206" s="145"/>
      <c r="U206" s="145"/>
      <c r="V206" s="145"/>
      <c r="W206" s="525">
        <f>SUM('Pensionados RAIS por Género'!AR71:AS71)</f>
        <v>3310</v>
      </c>
      <c r="X206" s="488">
        <f t="shared" si="9"/>
        <v>42160</v>
      </c>
      <c r="Y206" s="488">
        <f t="shared" si="10"/>
        <v>46803</v>
      </c>
      <c r="Z206" s="488">
        <f t="shared" si="11"/>
        <v>2066</v>
      </c>
    </row>
    <row r="207" spans="1:26" x14ac:dyDescent="0.2">
      <c r="A207" s="171" t="s">
        <v>601</v>
      </c>
      <c r="B207" s="524">
        <f>SUM('Pensionados RAIS por Género'!B72:C72)</f>
        <v>18871</v>
      </c>
      <c r="C207" s="145">
        <f>SUM('Pensionados RAIS por Género'!D72:E72)</f>
        <v>6880</v>
      </c>
      <c r="D207" s="488">
        <f>SUM('Pensionados RAIS por Género'!F72:G72)</f>
        <v>13839</v>
      </c>
      <c r="E207" s="522">
        <f>SUM('Pensionados RAIS por Género'!H72:I72)</f>
        <v>2</v>
      </c>
      <c r="F207" s="222">
        <f>SUM('Pensionados RAIS por Género'!J72:K72)</f>
        <v>0</v>
      </c>
      <c r="G207" s="523">
        <f>SUM('Pensionados RAIS por Género'!L72:M72)</f>
        <v>0</v>
      </c>
      <c r="H207" s="522">
        <f>SUM('Pensionados RAIS por Género'!N72:O72)</f>
        <v>353</v>
      </c>
      <c r="I207" s="222">
        <f>SUM('Pensionados RAIS por Género'!P72:Q72)</f>
        <v>1031</v>
      </c>
      <c r="J207" s="523">
        <f>SUM('Pensionados RAIS por Género'!R72:S72)</f>
        <v>728</v>
      </c>
      <c r="K207" s="522">
        <f>SUM('Pensionados RAIS por Género'!T72:U72)</f>
        <v>208</v>
      </c>
      <c r="L207" s="222">
        <f>SUM('Pensionados RAIS por Género'!V72:W72)</f>
        <v>1900</v>
      </c>
      <c r="M207" s="523">
        <f>SUM('Pensionados RAIS por Género'!X72:Y72)</f>
        <v>2578</v>
      </c>
      <c r="N207" s="522">
        <f>SUM('Pensionados RAIS por Género'!Z72:AA72)</f>
        <v>2518</v>
      </c>
      <c r="O207" s="222">
        <f>SUM('Pensionados RAIS por Género'!AB72:AC72)</f>
        <v>15552</v>
      </c>
      <c r="P207" s="523">
        <f>SUM('Pensionados RAIS por Género'!AD72:AE72)</f>
        <v>24120</v>
      </c>
      <c r="Q207" s="145"/>
      <c r="R207" s="145"/>
      <c r="S207" s="145"/>
      <c r="T207" s="145"/>
      <c r="U207" s="145"/>
      <c r="V207" s="145"/>
      <c r="W207" s="525">
        <f>SUM('Pensionados RAIS por Género'!AR72:AS72)</f>
        <v>3457</v>
      </c>
      <c r="X207" s="488">
        <f t="shared" si="9"/>
        <v>43049</v>
      </c>
      <c r="Y207" s="488">
        <f t="shared" si="10"/>
        <v>46876</v>
      </c>
      <c r="Z207" s="488">
        <f t="shared" si="11"/>
        <v>2112</v>
      </c>
    </row>
    <row r="208" spans="1:26" x14ac:dyDescent="0.2">
      <c r="A208" s="171" t="s">
        <v>607</v>
      </c>
      <c r="B208" s="524">
        <f>SUM('Pensionados RAIS por Género'!B73:C73)</f>
        <v>19106</v>
      </c>
      <c r="C208" s="145">
        <f>SUM('Pensionados RAIS por Género'!D73:E73)</f>
        <v>7010</v>
      </c>
      <c r="D208" s="488">
        <f>SUM('Pensionados RAIS por Género'!F73:G73)</f>
        <v>14062</v>
      </c>
      <c r="E208" s="522">
        <f>SUM('Pensionados RAIS por Género'!H73:I73)</f>
        <v>2</v>
      </c>
      <c r="F208" s="222">
        <f>SUM('Pensionados RAIS por Género'!J73:K73)</f>
        <v>0</v>
      </c>
      <c r="G208" s="523">
        <f>SUM('Pensionados RAIS por Género'!L73:M73)</f>
        <v>0</v>
      </c>
      <c r="H208" s="522">
        <f>SUM('Pensionados RAIS por Género'!N73:O73)</f>
        <v>358</v>
      </c>
      <c r="I208" s="222">
        <f>SUM('Pensionados RAIS por Género'!P73:Q73)</f>
        <v>1057</v>
      </c>
      <c r="J208" s="523">
        <f>SUM('Pensionados RAIS por Género'!R73:S73)</f>
        <v>730</v>
      </c>
      <c r="K208" s="522">
        <f>SUM('Pensionados RAIS por Género'!T73:U73)</f>
        <v>208</v>
      </c>
      <c r="L208" s="222">
        <f>SUM('Pensionados RAIS por Género'!V73:W73)</f>
        <v>1900</v>
      </c>
      <c r="M208" s="523">
        <f>SUM('Pensionados RAIS por Género'!X73:Y73)</f>
        <v>2578</v>
      </c>
      <c r="N208" s="522">
        <f>SUM('Pensionados RAIS por Género'!Z73:AA73)</f>
        <v>2518</v>
      </c>
      <c r="O208" s="222">
        <f>SUM('Pensionados RAIS por Género'!AB73:AC73)</f>
        <v>15561</v>
      </c>
      <c r="P208" s="523">
        <f>SUM('Pensionados RAIS por Género'!AD73:AE73)</f>
        <v>24130</v>
      </c>
      <c r="Q208" s="145"/>
      <c r="R208" s="145"/>
      <c r="S208" s="145"/>
      <c r="T208" s="145"/>
      <c r="U208" s="145"/>
      <c r="V208" s="145"/>
      <c r="W208" s="525">
        <f>SUM('Pensionados RAIS por Género'!AR73:AS73)</f>
        <v>3561</v>
      </c>
      <c r="X208" s="488">
        <f t="shared" si="9"/>
        <v>43741</v>
      </c>
      <c r="Y208" s="488">
        <f t="shared" si="10"/>
        <v>46895</v>
      </c>
      <c r="Z208" s="488">
        <f t="shared" si="11"/>
        <v>2145</v>
      </c>
    </row>
    <row r="209" spans="1:26" x14ac:dyDescent="0.2">
      <c r="A209" s="171" t="s">
        <v>608</v>
      </c>
      <c r="B209" s="524">
        <f>SUM('Pensionados RAIS por Género'!B74:C74)</f>
        <v>19316</v>
      </c>
      <c r="C209" s="145">
        <f>SUM('Pensionados RAIS por Género'!D74:E74)</f>
        <v>7014</v>
      </c>
      <c r="D209" s="488">
        <f>SUM('Pensionados RAIS por Género'!F74:G74)</f>
        <v>14105</v>
      </c>
      <c r="E209" s="522">
        <f>SUM('Pensionados RAIS por Género'!H74:I74)</f>
        <v>2</v>
      </c>
      <c r="F209" s="222">
        <f>SUM('Pensionados RAIS por Género'!J74:K74)</f>
        <v>0</v>
      </c>
      <c r="G209" s="523">
        <f>SUM('Pensionados RAIS por Género'!L74:M74)</f>
        <v>0</v>
      </c>
      <c r="H209" s="522">
        <f>SUM('Pensionados RAIS por Género'!N74:O74)</f>
        <v>363</v>
      </c>
      <c r="I209" s="222">
        <f>SUM('Pensionados RAIS por Género'!P74:Q74)</f>
        <v>1050</v>
      </c>
      <c r="J209" s="523">
        <f>SUM('Pensionados RAIS por Género'!R74:S74)</f>
        <v>733</v>
      </c>
      <c r="K209" s="522">
        <f>SUM('Pensionados RAIS por Género'!T74:U74)</f>
        <v>208</v>
      </c>
      <c r="L209" s="222">
        <f>SUM('Pensionados RAIS por Género'!V74:W74)</f>
        <v>1900</v>
      </c>
      <c r="M209" s="523">
        <f>SUM('Pensionados RAIS por Género'!X74:Y74)</f>
        <v>2578</v>
      </c>
      <c r="N209" s="522">
        <f>SUM('Pensionados RAIS por Género'!Z74:AA74)</f>
        <v>2518</v>
      </c>
      <c r="O209" s="222">
        <f>SUM('Pensionados RAIS por Género'!AB74:AC74)</f>
        <v>15798</v>
      </c>
      <c r="P209" s="523">
        <f>SUM('Pensionados RAIS por Género'!AD74:AE74)</f>
        <v>24436</v>
      </c>
      <c r="Q209" s="145"/>
      <c r="R209" s="145"/>
      <c r="S209" s="145"/>
      <c r="T209" s="145"/>
      <c r="U209" s="145"/>
      <c r="V209" s="145"/>
      <c r="W209" s="525">
        <f>SUM('Pensionados RAIS por Género'!AR74:AS74)</f>
        <v>3688</v>
      </c>
      <c r="X209" s="488">
        <f t="shared" si="9"/>
        <v>44125</v>
      </c>
      <c r="Y209" s="488">
        <f t="shared" si="10"/>
        <v>47438</v>
      </c>
      <c r="Z209" s="488">
        <f t="shared" si="11"/>
        <v>2146</v>
      </c>
    </row>
    <row r="210" spans="1:26" x14ac:dyDescent="0.2">
      <c r="A210" s="171" t="s">
        <v>609</v>
      </c>
      <c r="B210" s="524">
        <f>SUM('Pensionados RAIS por Género'!B75:C75)</f>
        <v>19591</v>
      </c>
      <c r="C210" s="145">
        <f>SUM('Pensionados RAIS por Género'!D75:E75)</f>
        <v>7014</v>
      </c>
      <c r="D210" s="488">
        <f>SUM('Pensionados RAIS por Género'!F75:G75)</f>
        <v>14059</v>
      </c>
      <c r="E210" s="522">
        <f>SUM('Pensionados RAIS por Género'!H75:I75)</f>
        <v>2</v>
      </c>
      <c r="F210" s="222">
        <f>SUM('Pensionados RAIS por Género'!J75:K75)</f>
        <v>0</v>
      </c>
      <c r="G210" s="523">
        <f>SUM('Pensionados RAIS por Género'!L75:M75)</f>
        <v>0</v>
      </c>
      <c r="H210" s="522">
        <f>SUM('Pensionados RAIS por Género'!N75:O75)</f>
        <v>376</v>
      </c>
      <c r="I210" s="222">
        <f>SUM('Pensionados RAIS por Género'!P75:Q75)</f>
        <v>1068</v>
      </c>
      <c r="J210" s="523">
        <f>SUM('Pensionados RAIS por Género'!R75:S75)</f>
        <v>732</v>
      </c>
      <c r="K210" s="522">
        <f>SUM('Pensionados RAIS por Género'!T75:U75)</f>
        <v>208</v>
      </c>
      <c r="L210" s="222">
        <f>SUM('Pensionados RAIS por Género'!V75:W75)</f>
        <v>1900</v>
      </c>
      <c r="M210" s="523">
        <f>SUM('Pensionados RAIS por Género'!X75:Y75)</f>
        <v>2578</v>
      </c>
      <c r="N210" s="522">
        <f>SUM('Pensionados RAIS por Género'!Z75:AA75)</f>
        <v>2517</v>
      </c>
      <c r="O210" s="222">
        <f>SUM('Pensionados RAIS por Género'!AB75:AC75)</f>
        <v>16050</v>
      </c>
      <c r="P210" s="523">
        <f>SUM('Pensionados RAIS por Género'!AD75:AE75)</f>
        <v>24790</v>
      </c>
      <c r="Q210" s="145"/>
      <c r="R210" s="145"/>
      <c r="S210" s="145"/>
      <c r="T210" s="145"/>
      <c r="U210" s="145"/>
      <c r="V210" s="145"/>
      <c r="W210" s="525">
        <f>SUM('Pensionados RAIS por Género'!AR75:AS75)</f>
        <v>3892</v>
      </c>
      <c r="X210" s="488">
        <f t="shared" si="9"/>
        <v>44558</v>
      </c>
      <c r="Y210" s="488">
        <f t="shared" si="10"/>
        <v>48043</v>
      </c>
      <c r="Z210" s="488">
        <f t="shared" si="11"/>
        <v>2176</v>
      </c>
    </row>
    <row r="211" spans="1:26" x14ac:dyDescent="0.2">
      <c r="A211" s="171" t="s">
        <v>610</v>
      </c>
      <c r="B211" s="524">
        <f>SUM('Pensionados RAIS por Género'!B76:C76)</f>
        <v>19801</v>
      </c>
      <c r="C211" s="145">
        <f>SUM('Pensionados RAIS por Género'!D76:E76)</f>
        <v>7096</v>
      </c>
      <c r="D211" s="488">
        <f>SUM('Pensionados RAIS por Género'!F76:G76)</f>
        <v>14076</v>
      </c>
      <c r="E211" s="522">
        <f>SUM('Pensionados RAIS por Género'!H76:I76)</f>
        <v>2</v>
      </c>
      <c r="F211" s="222">
        <f>SUM('Pensionados RAIS por Género'!J76:K76)</f>
        <v>0</v>
      </c>
      <c r="G211" s="523">
        <f>SUM('Pensionados RAIS por Género'!L76:M76)</f>
        <v>0</v>
      </c>
      <c r="H211" s="522">
        <f>SUM('Pensionados RAIS por Género'!N76:O76)</f>
        <v>389</v>
      </c>
      <c r="I211" s="222">
        <f>SUM('Pensionados RAIS por Género'!P76:Q76)</f>
        <v>1074</v>
      </c>
      <c r="J211" s="523">
        <f>SUM('Pensionados RAIS por Género'!R76:S76)</f>
        <v>736</v>
      </c>
      <c r="K211" s="522">
        <f>SUM('Pensionados RAIS por Género'!T76:U76)</f>
        <v>208</v>
      </c>
      <c r="L211" s="222">
        <f>SUM('Pensionados RAIS por Género'!V76:W76)</f>
        <v>1900</v>
      </c>
      <c r="M211" s="523">
        <f>SUM('Pensionados RAIS por Género'!X76:Y76)</f>
        <v>2578</v>
      </c>
      <c r="N211" s="522">
        <f>SUM('Pensionados RAIS por Género'!Z76:AA76)</f>
        <v>2566</v>
      </c>
      <c r="O211" s="222">
        <f>SUM('Pensionados RAIS por Género'!AB76:AC76)</f>
        <v>16304</v>
      </c>
      <c r="P211" s="523">
        <f>SUM('Pensionados RAIS por Género'!AD76:AE76)</f>
        <v>25125</v>
      </c>
      <c r="Q211" s="145"/>
      <c r="R211" s="145"/>
      <c r="S211" s="145"/>
      <c r="T211" s="145"/>
      <c r="U211" s="145"/>
      <c r="V211" s="145"/>
      <c r="W211" s="525">
        <f>SUM('Pensionados RAIS por Género'!AR76:AS76)</f>
        <v>4443</v>
      </c>
      <c r="X211" s="488">
        <f t="shared" si="9"/>
        <v>45418</v>
      </c>
      <c r="Y211" s="488">
        <f t="shared" si="10"/>
        <v>48681</v>
      </c>
      <c r="Z211" s="488">
        <f t="shared" si="11"/>
        <v>2199</v>
      </c>
    </row>
    <row r="212" spans="1:26" x14ac:dyDescent="0.2">
      <c r="A212" s="171" t="s">
        <v>611</v>
      </c>
      <c r="B212" s="524">
        <f>SUM('Pensionados RAIS por Género'!B77:C77)</f>
        <v>20049</v>
      </c>
      <c r="C212" s="145">
        <f>SUM('Pensionados RAIS por Género'!D77:E77)</f>
        <v>7125</v>
      </c>
      <c r="D212" s="488">
        <f>SUM('Pensionados RAIS por Género'!F77:G77)</f>
        <v>14162</v>
      </c>
      <c r="E212" s="522">
        <f>SUM('Pensionados RAIS por Género'!H77:I77)</f>
        <v>2</v>
      </c>
      <c r="F212" s="222">
        <f>SUM('Pensionados RAIS por Género'!J77:K77)</f>
        <v>0</v>
      </c>
      <c r="G212" s="523">
        <f>SUM('Pensionados RAIS por Género'!L77:M77)</f>
        <v>0</v>
      </c>
      <c r="H212" s="522">
        <f>SUM('Pensionados RAIS por Género'!N77:O77)</f>
        <v>395</v>
      </c>
      <c r="I212" s="222">
        <f>SUM('Pensionados RAIS por Género'!P77:Q77)</f>
        <v>1138</v>
      </c>
      <c r="J212" s="523">
        <f>SUM('Pensionados RAIS por Género'!R77:S77)</f>
        <v>784</v>
      </c>
      <c r="K212" s="522">
        <f>SUM('Pensionados RAIS por Género'!T77:U77)</f>
        <v>208</v>
      </c>
      <c r="L212" s="222">
        <f>SUM('Pensionados RAIS por Género'!V77:W77)</f>
        <v>1900</v>
      </c>
      <c r="M212" s="523">
        <f>SUM('Pensionados RAIS por Género'!X77:Y77)</f>
        <v>2578</v>
      </c>
      <c r="N212" s="522">
        <f>SUM('Pensionados RAIS por Género'!Z77:AA77)</f>
        <v>2582</v>
      </c>
      <c r="O212" s="222">
        <f>SUM('Pensionados RAIS por Género'!AB77:AC77)</f>
        <v>16499</v>
      </c>
      <c r="P212" s="523">
        <f>SUM('Pensionados RAIS por Género'!AD77:AE77)</f>
        <v>25373</v>
      </c>
      <c r="Q212" s="145"/>
      <c r="R212" s="145"/>
      <c r="S212" s="145"/>
      <c r="T212" s="145"/>
      <c r="U212" s="145"/>
      <c r="V212" s="145"/>
      <c r="W212" s="525">
        <f>SUM('Pensionados RAIS por Género'!AR77:AS77)</f>
        <v>4676</v>
      </c>
      <c r="X212" s="488">
        <f t="shared" si="9"/>
        <v>46014</v>
      </c>
      <c r="Y212" s="488">
        <f t="shared" si="10"/>
        <v>49140</v>
      </c>
      <c r="Z212" s="488">
        <f t="shared" si="11"/>
        <v>2317</v>
      </c>
    </row>
    <row r="213" spans="1:26" x14ac:dyDescent="0.2">
      <c r="A213" s="171" t="s">
        <v>614</v>
      </c>
      <c r="B213" s="524">
        <f>SUM('Pensionados RAIS por Género'!B78:C78)</f>
        <v>20395</v>
      </c>
      <c r="C213" s="145">
        <f>SUM('Pensionados RAIS por Género'!D78:E78)</f>
        <v>7284</v>
      </c>
      <c r="D213" s="488">
        <f>SUM('Pensionados RAIS por Género'!F78:G78)</f>
        <v>14324</v>
      </c>
      <c r="E213" s="522">
        <f>SUM('Pensionados RAIS por Género'!H78:I78)</f>
        <v>2</v>
      </c>
      <c r="F213" s="222">
        <f>SUM('Pensionados RAIS por Género'!J78:K78)</f>
        <v>0</v>
      </c>
      <c r="G213" s="523">
        <f>SUM('Pensionados RAIS por Género'!L78:M78)</f>
        <v>0</v>
      </c>
      <c r="H213" s="522">
        <f>SUM('Pensionados RAIS por Género'!N78:O78)</f>
        <v>405</v>
      </c>
      <c r="I213" s="222">
        <f>SUM('Pensionados RAIS por Género'!P78:Q78)</f>
        <v>1166</v>
      </c>
      <c r="J213" s="523">
        <f>SUM('Pensionados RAIS por Género'!R78:S78)</f>
        <v>798</v>
      </c>
      <c r="K213" s="522">
        <f>SUM('Pensionados RAIS por Género'!T78:U78)</f>
        <v>208</v>
      </c>
      <c r="L213" s="222">
        <f>SUM('Pensionados RAIS por Género'!V78:W78)</f>
        <v>1900</v>
      </c>
      <c r="M213" s="523">
        <f>SUM('Pensionados RAIS por Género'!X78:Y78)</f>
        <v>2578</v>
      </c>
      <c r="N213" s="522">
        <f>SUM('Pensionados RAIS por Género'!Z78:AA78)</f>
        <v>2630</v>
      </c>
      <c r="O213" s="222">
        <f>SUM('Pensionados RAIS por Género'!AB78:AC78)</f>
        <v>17020</v>
      </c>
      <c r="P213" s="523">
        <f>SUM('Pensionados RAIS por Género'!AD78:AE78)</f>
        <v>25974</v>
      </c>
      <c r="Q213" s="145"/>
      <c r="R213" s="145"/>
      <c r="S213" s="145"/>
      <c r="T213" s="145"/>
      <c r="U213" s="145"/>
      <c r="V213" s="145"/>
      <c r="W213" s="525">
        <f>SUM('Pensionados RAIS por Género'!AR78:AS78)</f>
        <v>4911</v>
      </c>
      <c r="X213" s="488">
        <f t="shared" si="9"/>
        <v>46916</v>
      </c>
      <c r="Y213" s="488">
        <f t="shared" si="10"/>
        <v>50310</v>
      </c>
      <c r="Z213" s="488">
        <f t="shared" si="11"/>
        <v>2369</v>
      </c>
    </row>
    <row r="214" spans="1:26" x14ac:dyDescent="0.2">
      <c r="A214" s="171" t="s">
        <v>615</v>
      </c>
      <c r="B214" s="524">
        <f>SUM('Pensionados RAIS por Género'!B79:C79)</f>
        <v>20676</v>
      </c>
      <c r="C214" s="145">
        <f>SUM('Pensionados RAIS por Género'!D79:E79)</f>
        <v>7290</v>
      </c>
      <c r="D214" s="488">
        <f>SUM('Pensionados RAIS por Género'!F79:G79)</f>
        <v>14404</v>
      </c>
      <c r="E214" s="522">
        <f>SUM('Pensionados RAIS por Género'!H79:I79)</f>
        <v>2</v>
      </c>
      <c r="F214" s="222">
        <f>SUM('Pensionados RAIS por Género'!J79:K79)</f>
        <v>0</v>
      </c>
      <c r="G214" s="523">
        <f>SUM('Pensionados RAIS por Género'!L79:M79)</f>
        <v>0</v>
      </c>
      <c r="H214" s="522">
        <f>SUM('Pensionados RAIS por Género'!N79:O79)</f>
        <v>415</v>
      </c>
      <c r="I214" s="222">
        <f>SUM('Pensionados RAIS por Género'!P79:Q79)</f>
        <v>1178</v>
      </c>
      <c r="J214" s="523">
        <f>SUM('Pensionados RAIS por Género'!R79:S79)</f>
        <v>812</v>
      </c>
      <c r="K214" s="522">
        <f>SUM('Pensionados RAIS por Género'!T79:U79)</f>
        <v>208</v>
      </c>
      <c r="L214" s="222">
        <f>SUM('Pensionados RAIS por Género'!V79:W79)</f>
        <v>1900</v>
      </c>
      <c r="M214" s="523">
        <f>SUM('Pensionados RAIS por Género'!X79:Y79)</f>
        <v>2578</v>
      </c>
      <c r="N214" s="522">
        <f>SUM('Pensionados RAIS por Género'!Z79:AA79)</f>
        <v>2657</v>
      </c>
      <c r="O214" s="222">
        <f>SUM('Pensionados RAIS por Género'!AB79:AC79)</f>
        <v>17905</v>
      </c>
      <c r="P214" s="523">
        <f>SUM('Pensionados RAIS por Género'!AD79:AE79)</f>
        <v>27093</v>
      </c>
      <c r="Q214" s="145"/>
      <c r="R214" s="145"/>
      <c r="S214" s="145"/>
      <c r="T214" s="145"/>
      <c r="U214" s="145"/>
      <c r="V214" s="145"/>
      <c r="W214" s="525">
        <f>SUM('Pensionados RAIS por Género'!AR79:AS79)</f>
        <v>5086</v>
      </c>
      <c r="X214" s="488">
        <f t="shared" si="9"/>
        <v>47458</v>
      </c>
      <c r="Y214" s="488">
        <f t="shared" si="10"/>
        <v>52341</v>
      </c>
      <c r="Z214" s="488">
        <f t="shared" si="11"/>
        <v>2405</v>
      </c>
    </row>
    <row r="215" spans="1:26" x14ac:dyDescent="0.2">
      <c r="A215" s="171" t="s">
        <v>616</v>
      </c>
      <c r="B215" s="524">
        <f>SUM('Pensionados RAIS por Género'!B80:C80)</f>
        <v>20970</v>
      </c>
      <c r="C215" s="145">
        <f>SUM('Pensionados RAIS por Género'!D80:E80)</f>
        <v>7390</v>
      </c>
      <c r="D215" s="488">
        <f>SUM('Pensionados RAIS por Género'!F80:G80)</f>
        <v>14501</v>
      </c>
      <c r="E215" s="522">
        <f>SUM('Pensionados RAIS por Género'!H80:I80)</f>
        <v>2</v>
      </c>
      <c r="F215" s="222">
        <f>SUM('Pensionados RAIS por Género'!J80:K80)</f>
        <v>0</v>
      </c>
      <c r="G215" s="523">
        <f>SUM('Pensionados RAIS por Género'!L80:M80)</f>
        <v>0</v>
      </c>
      <c r="H215" s="522">
        <f>SUM('Pensionados RAIS por Género'!N80:O80)</f>
        <v>426</v>
      </c>
      <c r="I215" s="222">
        <f>SUM('Pensionados RAIS por Género'!P80:Q80)</f>
        <v>1192</v>
      </c>
      <c r="J215" s="523">
        <f>SUM('Pensionados RAIS por Género'!R80:S80)</f>
        <v>817</v>
      </c>
      <c r="K215" s="522">
        <f>SUM('Pensionados RAIS por Género'!T80:U80)</f>
        <v>208</v>
      </c>
      <c r="L215" s="222">
        <f>SUM('Pensionados RAIS por Género'!V80:W80)</f>
        <v>1900</v>
      </c>
      <c r="M215" s="523">
        <f>SUM('Pensionados RAIS por Género'!X80:Y80)</f>
        <v>2578</v>
      </c>
      <c r="N215" s="522">
        <f>SUM('Pensionados RAIS por Género'!Z80:AA80)</f>
        <v>2670</v>
      </c>
      <c r="O215" s="222">
        <f>SUM('Pensionados RAIS por Género'!AB80:AC80)</f>
        <v>18081</v>
      </c>
      <c r="P215" s="523">
        <f>SUM('Pensionados RAIS por Género'!AD80:AE80)</f>
        <v>27350</v>
      </c>
      <c r="Q215" s="145"/>
      <c r="R215" s="145"/>
      <c r="S215" s="145"/>
      <c r="T215" s="145"/>
      <c r="U215" s="145"/>
      <c r="V215" s="145"/>
      <c r="W215" s="525">
        <f>SUM('Pensionados RAIS por Género'!AR80:AS80)</f>
        <v>5301</v>
      </c>
      <c r="X215" s="488">
        <f t="shared" si="9"/>
        <v>48164</v>
      </c>
      <c r="Y215" s="488">
        <f t="shared" si="10"/>
        <v>52787</v>
      </c>
      <c r="Z215" s="488">
        <f t="shared" si="11"/>
        <v>2435</v>
      </c>
    </row>
    <row r="216" spans="1:26" x14ac:dyDescent="0.2">
      <c r="A216" s="171" t="s">
        <v>617</v>
      </c>
      <c r="B216" s="524">
        <f>SUM('Pensionados RAIS por Género'!B81:C81)</f>
        <v>21281</v>
      </c>
      <c r="C216" s="145">
        <f>SUM('Pensionados RAIS por Género'!D81:E81)</f>
        <v>7507</v>
      </c>
      <c r="D216" s="488">
        <f>SUM('Pensionados RAIS por Género'!F81:G81)</f>
        <v>14679</v>
      </c>
      <c r="E216" s="522">
        <f>SUM('Pensionados RAIS por Género'!H81:I81)</f>
        <v>2</v>
      </c>
      <c r="F216" s="222">
        <f>SUM('Pensionados RAIS por Género'!J81:K81)</f>
        <v>0</v>
      </c>
      <c r="G216" s="523">
        <f>SUM('Pensionados RAIS por Género'!L81:M81)</f>
        <v>0</v>
      </c>
      <c r="H216" s="522">
        <f>SUM('Pensionados RAIS por Género'!N81:O81)</f>
        <v>449</v>
      </c>
      <c r="I216" s="222">
        <f>SUM('Pensionados RAIS por Género'!P81:Q81)</f>
        <v>1230</v>
      </c>
      <c r="J216" s="523">
        <f>SUM('Pensionados RAIS por Género'!R81:S81)</f>
        <v>828</v>
      </c>
      <c r="K216" s="522">
        <f>SUM('Pensionados RAIS por Género'!T81:U81)</f>
        <v>208</v>
      </c>
      <c r="L216" s="222">
        <f>SUM('Pensionados RAIS por Género'!V81:W81)</f>
        <v>1900</v>
      </c>
      <c r="M216" s="523">
        <f>SUM('Pensionados RAIS por Género'!X81:Y81)</f>
        <v>2578</v>
      </c>
      <c r="N216" s="522">
        <f>SUM('Pensionados RAIS por Género'!Z81:AA81)</f>
        <v>2706</v>
      </c>
      <c r="O216" s="222">
        <f>SUM('Pensionados RAIS por Género'!AB81:AC81)</f>
        <v>19488</v>
      </c>
      <c r="P216" s="523">
        <f>SUM('Pensionados RAIS por Género'!AD81:AE81)</f>
        <v>28913</v>
      </c>
      <c r="Q216" s="145"/>
      <c r="R216" s="145"/>
      <c r="S216" s="145"/>
      <c r="T216" s="145"/>
      <c r="U216" s="145"/>
      <c r="V216" s="145"/>
      <c r="W216" s="525">
        <f>SUM('Pensionados RAIS por Género'!AR81:AS81)</f>
        <v>5565</v>
      </c>
      <c r="X216" s="488">
        <f t="shared" si="9"/>
        <v>49034</v>
      </c>
      <c r="Y216" s="488">
        <f t="shared" si="10"/>
        <v>55793</v>
      </c>
      <c r="Z216" s="488">
        <f t="shared" si="11"/>
        <v>2507</v>
      </c>
    </row>
    <row r="217" spans="1:26" x14ac:dyDescent="0.2">
      <c r="A217" s="171" t="s">
        <v>618</v>
      </c>
      <c r="B217" s="524">
        <f>SUM('Pensionados RAIS por Género'!B82:C82)</f>
        <v>21559</v>
      </c>
      <c r="C217" s="145">
        <f>SUM('Pensionados RAIS por Género'!D82:E82)</f>
        <v>7590</v>
      </c>
      <c r="D217" s="488">
        <f>SUM('Pensionados RAIS por Género'!F82:G82)</f>
        <v>14869</v>
      </c>
      <c r="E217" s="522">
        <f>SUM('Pensionados RAIS por Género'!H82:I82)</f>
        <v>2</v>
      </c>
      <c r="F217" s="222">
        <f>SUM('Pensionados RAIS por Género'!J82:K82)</f>
        <v>0</v>
      </c>
      <c r="G217" s="523">
        <f>SUM('Pensionados RAIS por Género'!L82:M82)</f>
        <v>0</v>
      </c>
      <c r="H217" s="522">
        <f>SUM('Pensionados RAIS por Género'!N82:O82)</f>
        <v>459</v>
      </c>
      <c r="I217" s="222">
        <f>SUM('Pensionados RAIS por Género'!P82:Q82)</f>
        <v>1231</v>
      </c>
      <c r="J217" s="523">
        <f>SUM('Pensionados RAIS por Género'!R82:S82)</f>
        <v>845</v>
      </c>
      <c r="K217" s="522">
        <f>SUM('Pensionados RAIS por Género'!T82:U82)</f>
        <v>208</v>
      </c>
      <c r="L217" s="222">
        <f>SUM('Pensionados RAIS por Género'!V82:W82)</f>
        <v>1900</v>
      </c>
      <c r="M217" s="523">
        <f>SUM('Pensionados RAIS por Género'!X82:Y82)</f>
        <v>2578</v>
      </c>
      <c r="N217" s="522">
        <f>SUM('Pensionados RAIS por Género'!Z82:AA82)</f>
        <v>2725</v>
      </c>
      <c r="O217" s="222">
        <f>SUM('Pensionados RAIS por Género'!AB82:AC82)</f>
        <v>19637</v>
      </c>
      <c r="P217" s="523">
        <f>SUM('Pensionados RAIS por Género'!AD82:AE82)</f>
        <v>29050</v>
      </c>
      <c r="Q217" s="145"/>
      <c r="R217" s="145"/>
      <c r="S217" s="145"/>
      <c r="T217" s="145"/>
      <c r="U217" s="145"/>
      <c r="V217" s="145"/>
      <c r="W217" s="525">
        <f>SUM('Pensionados RAIS por Género'!AR82:AS82)</f>
        <v>5790</v>
      </c>
      <c r="X217" s="488">
        <f t="shared" si="9"/>
        <v>49810</v>
      </c>
      <c r="Y217" s="488">
        <f t="shared" si="10"/>
        <v>56098</v>
      </c>
      <c r="Z217" s="488">
        <f t="shared" si="11"/>
        <v>2535</v>
      </c>
    </row>
    <row r="218" spans="1:26" x14ac:dyDescent="0.2">
      <c r="A218" s="171" t="s">
        <v>619</v>
      </c>
      <c r="B218" s="524">
        <f>SUM('Pensionados RAIS por Género'!B83:C83)</f>
        <v>21895</v>
      </c>
      <c r="C218" s="145">
        <f>SUM('Pensionados RAIS por Género'!D83:E83)</f>
        <v>7754</v>
      </c>
      <c r="D218" s="488">
        <f>SUM('Pensionados RAIS por Género'!F83:G83)</f>
        <v>15060</v>
      </c>
      <c r="E218" s="522">
        <f>SUM('Pensionados RAIS por Género'!H83:I83)</f>
        <v>2</v>
      </c>
      <c r="F218" s="222">
        <f>SUM('Pensionados RAIS por Género'!J83:K83)</f>
        <v>0</v>
      </c>
      <c r="G218" s="523">
        <f>SUM('Pensionados RAIS por Género'!L83:M83)</f>
        <v>0</v>
      </c>
      <c r="H218" s="522">
        <f>SUM('Pensionados RAIS por Género'!N83:O83)</f>
        <v>477</v>
      </c>
      <c r="I218" s="222">
        <f>SUM('Pensionados RAIS por Género'!P83:Q83)</f>
        <v>1253</v>
      </c>
      <c r="J218" s="523">
        <f>SUM('Pensionados RAIS por Género'!R83:S83)</f>
        <v>854</v>
      </c>
      <c r="K218" s="522">
        <f>SUM('Pensionados RAIS por Género'!T83:U83)</f>
        <v>208</v>
      </c>
      <c r="L218" s="222">
        <f>SUM('Pensionados RAIS por Género'!V83:W83)</f>
        <v>1900</v>
      </c>
      <c r="M218" s="523">
        <f>SUM('Pensionados RAIS por Género'!X83:Y83)</f>
        <v>2578</v>
      </c>
      <c r="N218" s="522">
        <f>SUM('Pensionados RAIS por Género'!Z83:AA83)</f>
        <v>2743</v>
      </c>
      <c r="O218" s="222">
        <f>SUM('Pensionados RAIS por Género'!AB83:AC83)</f>
        <v>19791</v>
      </c>
      <c r="P218" s="523">
        <f>SUM('Pensionados RAIS por Género'!AD83:AE83)</f>
        <v>29253</v>
      </c>
      <c r="Q218" s="145"/>
      <c r="R218" s="145"/>
      <c r="S218" s="145"/>
      <c r="T218" s="145"/>
      <c r="U218" s="145"/>
      <c r="V218" s="145"/>
      <c r="W218" s="525">
        <f>SUM('Pensionados RAIS por Género'!AR83:AS83)</f>
        <v>6046</v>
      </c>
      <c r="X218" s="488">
        <f t="shared" si="9"/>
        <v>50757</v>
      </c>
      <c r="Y218" s="488">
        <f t="shared" si="10"/>
        <v>56473</v>
      </c>
      <c r="Z218" s="488">
        <f t="shared" si="11"/>
        <v>2584</v>
      </c>
    </row>
    <row r="219" spans="1:26" x14ac:dyDescent="0.2">
      <c r="A219" s="171" t="s">
        <v>620</v>
      </c>
      <c r="B219" s="524">
        <f>SUM('Pensionados RAIS por Género'!B84:C84)</f>
        <v>22186</v>
      </c>
      <c r="C219" s="145">
        <f>SUM('Pensionados RAIS por Género'!D84:E84)</f>
        <v>7860</v>
      </c>
      <c r="D219" s="488">
        <f>SUM('Pensionados RAIS por Género'!F84:G84)</f>
        <v>15214</v>
      </c>
      <c r="E219" s="522">
        <f>SUM('Pensionados RAIS por Género'!H84:I84)</f>
        <v>2</v>
      </c>
      <c r="F219" s="222">
        <f>SUM('Pensionados RAIS por Género'!J84:K84)</f>
        <v>0</v>
      </c>
      <c r="G219" s="523">
        <f>SUM('Pensionados RAIS por Género'!L84:M84)</f>
        <v>0</v>
      </c>
      <c r="H219" s="522">
        <f>SUM('Pensionados RAIS por Género'!N84:O84)</f>
        <v>485</v>
      </c>
      <c r="I219" s="222">
        <f>SUM('Pensionados RAIS por Género'!P84:Q84)</f>
        <v>1282</v>
      </c>
      <c r="J219" s="523">
        <f>SUM('Pensionados RAIS por Género'!R84:S84)</f>
        <v>864</v>
      </c>
      <c r="K219" s="522">
        <f>SUM('Pensionados RAIS por Género'!T84:U84)</f>
        <v>208</v>
      </c>
      <c r="L219" s="222">
        <f>SUM('Pensionados RAIS por Género'!V84:W84)</f>
        <v>1900</v>
      </c>
      <c r="M219" s="523">
        <f>SUM('Pensionados RAIS por Género'!X84:Y84)</f>
        <v>2578</v>
      </c>
      <c r="N219" s="522">
        <f>SUM('Pensionados RAIS por Género'!Z84:AA84)</f>
        <v>2746</v>
      </c>
      <c r="O219" s="222">
        <f>SUM('Pensionados RAIS por Género'!AB84:AC84)</f>
        <v>19959</v>
      </c>
      <c r="P219" s="523">
        <f>SUM('Pensionados RAIS por Género'!AD84:AE84)</f>
        <v>29420</v>
      </c>
      <c r="Q219" s="145"/>
      <c r="R219" s="145"/>
      <c r="S219" s="145"/>
      <c r="T219" s="145"/>
      <c r="U219" s="145"/>
      <c r="V219" s="145"/>
      <c r="W219" s="525">
        <f>SUM('Pensionados RAIS por Género'!AR84:AS84)</f>
        <v>6375</v>
      </c>
      <c r="X219" s="488">
        <f t="shared" si="9"/>
        <v>51637</v>
      </c>
      <c r="Y219" s="488">
        <f t="shared" si="10"/>
        <v>56811</v>
      </c>
      <c r="Z219" s="488">
        <f t="shared" si="11"/>
        <v>2631</v>
      </c>
    </row>
    <row r="220" spans="1:26" x14ac:dyDescent="0.2">
      <c r="A220" s="171" t="s">
        <v>624</v>
      </c>
      <c r="B220" s="524">
        <f>SUM('Pensionados RAIS por Género'!B85:C85)</f>
        <v>22621</v>
      </c>
      <c r="C220" s="145">
        <f>SUM('Pensionados RAIS por Género'!D85:E85)</f>
        <v>7921</v>
      </c>
      <c r="D220" s="488">
        <f>SUM('Pensionados RAIS por Género'!F85:G85)</f>
        <v>15291</v>
      </c>
      <c r="E220" s="522">
        <f>SUM('Pensionados RAIS por Género'!H85:I85)</f>
        <v>2</v>
      </c>
      <c r="F220" s="222">
        <f>SUM('Pensionados RAIS por Género'!J85:K85)</f>
        <v>0</v>
      </c>
      <c r="G220" s="523">
        <f>SUM('Pensionados RAIS por Género'!L85:M85)</f>
        <v>0</v>
      </c>
      <c r="H220" s="522">
        <f>SUM('Pensionados RAIS por Género'!N85:O85)</f>
        <v>495</v>
      </c>
      <c r="I220" s="222">
        <f>SUM('Pensionados RAIS por Género'!P85:Q85)</f>
        <v>1289</v>
      </c>
      <c r="J220" s="523">
        <f>SUM('Pensionados RAIS por Género'!R85:S85)</f>
        <v>873</v>
      </c>
      <c r="K220" s="522">
        <f>SUM('Pensionados RAIS por Género'!T85:U85)</f>
        <v>208</v>
      </c>
      <c r="L220" s="222">
        <f>SUM('Pensionados RAIS por Género'!V85:W85)</f>
        <v>1900</v>
      </c>
      <c r="M220" s="523">
        <f>SUM('Pensionados RAIS por Género'!X85:Y85)</f>
        <v>2578</v>
      </c>
      <c r="N220" s="522">
        <f>SUM('Pensionados RAIS por Género'!Z85:AA85)</f>
        <v>2746</v>
      </c>
      <c r="O220" s="222">
        <f>SUM('Pensionados RAIS por Género'!AB85:AC85)</f>
        <v>20122</v>
      </c>
      <c r="P220" s="523">
        <f>SUM('Pensionados RAIS por Género'!AD85:AE85)</f>
        <v>29590</v>
      </c>
      <c r="Q220" s="145"/>
      <c r="R220" s="145"/>
      <c r="S220" s="145"/>
      <c r="T220" s="145"/>
      <c r="U220" s="145"/>
      <c r="V220" s="145"/>
      <c r="W220" s="525">
        <f>SUM('Pensionados RAIS por Género'!AR85:AS85)</f>
        <v>6633</v>
      </c>
      <c r="X220" s="488">
        <f t="shared" si="9"/>
        <v>52468</v>
      </c>
      <c r="Y220" s="488">
        <f t="shared" si="10"/>
        <v>57144</v>
      </c>
      <c r="Z220" s="488">
        <f t="shared" si="11"/>
        <v>2657</v>
      </c>
    </row>
    <row r="221" spans="1:26" x14ac:dyDescent="0.2">
      <c r="A221" s="171" t="s">
        <v>625</v>
      </c>
      <c r="B221" s="524">
        <f>SUM('Pensionados RAIS por Género'!B86:C86)</f>
        <v>23027</v>
      </c>
      <c r="C221" s="145">
        <f>SUM('Pensionados RAIS por Género'!D86:E86)</f>
        <v>8042</v>
      </c>
      <c r="D221" s="488">
        <f>SUM('Pensionados RAIS por Género'!F86:G86)</f>
        <v>15415</v>
      </c>
      <c r="E221" s="522">
        <f>SUM('Pensionados RAIS por Género'!H86:I86)</f>
        <v>2</v>
      </c>
      <c r="F221" s="222">
        <f>SUM('Pensionados RAIS por Género'!J86:K86)</f>
        <v>0</v>
      </c>
      <c r="G221" s="523">
        <f>SUM('Pensionados RAIS por Género'!L86:M86)</f>
        <v>0</v>
      </c>
      <c r="H221" s="522">
        <f>SUM('Pensionados RAIS por Género'!N86:O86)</f>
        <v>505</v>
      </c>
      <c r="I221" s="222">
        <f>SUM('Pensionados RAIS por Género'!P86:Q86)</f>
        <v>1313</v>
      </c>
      <c r="J221" s="523">
        <f>SUM('Pensionados RAIS por Género'!R86:S86)</f>
        <v>884</v>
      </c>
      <c r="K221" s="522">
        <f>SUM('Pensionados RAIS por Género'!T86:U86)</f>
        <v>208</v>
      </c>
      <c r="L221" s="222">
        <f>SUM('Pensionados RAIS por Género'!V86:W86)</f>
        <v>1900</v>
      </c>
      <c r="M221" s="523">
        <f>SUM('Pensionados RAIS por Género'!X86:Y86)</f>
        <v>2578</v>
      </c>
      <c r="N221" s="522">
        <f>SUM('Pensionados RAIS por Género'!Z86:AA86)</f>
        <v>2766</v>
      </c>
      <c r="O221" s="222">
        <f>SUM('Pensionados RAIS por Género'!AB86:AC86)</f>
        <v>20247</v>
      </c>
      <c r="P221" s="523">
        <f>SUM('Pensionados RAIS por Género'!AD86:AE86)</f>
        <v>29732</v>
      </c>
      <c r="Q221" s="145"/>
      <c r="R221" s="145"/>
      <c r="S221" s="145"/>
      <c r="T221" s="145"/>
      <c r="U221" s="145"/>
      <c r="V221" s="145"/>
      <c r="W221" s="525">
        <f>SUM('Pensionados RAIS por Género'!AR86:AS86)</f>
        <v>6922</v>
      </c>
      <c r="X221" s="488">
        <f t="shared" si="9"/>
        <v>53408</v>
      </c>
      <c r="Y221" s="488">
        <f t="shared" si="10"/>
        <v>57431</v>
      </c>
      <c r="Z221" s="488">
        <f t="shared" si="11"/>
        <v>2702</v>
      </c>
    </row>
    <row r="222" spans="1:26" x14ac:dyDescent="0.2">
      <c r="A222" s="171" t="s">
        <v>626</v>
      </c>
      <c r="B222" s="524">
        <f>SUM('Pensionados RAIS por Género'!B87:C87)</f>
        <v>23497</v>
      </c>
      <c r="C222" s="145">
        <f>SUM('Pensionados RAIS por Género'!D87:E87)</f>
        <v>8078</v>
      </c>
      <c r="D222" s="488">
        <f>SUM('Pensionados RAIS por Género'!F87:G87)</f>
        <v>15574</v>
      </c>
      <c r="E222" s="522">
        <f>SUM('Pensionados RAIS por Género'!H87:I87)</f>
        <v>2</v>
      </c>
      <c r="F222" s="222">
        <f>SUM('Pensionados RAIS por Género'!J87:K87)</f>
        <v>0</v>
      </c>
      <c r="G222" s="523">
        <f>SUM('Pensionados RAIS por Género'!L87:M87)</f>
        <v>0</v>
      </c>
      <c r="H222" s="522">
        <f>SUM('Pensionados RAIS por Género'!N87:O87)</f>
        <v>520</v>
      </c>
      <c r="I222" s="222">
        <f>SUM('Pensionados RAIS por Género'!P87:Q87)</f>
        <v>1339</v>
      </c>
      <c r="J222" s="523">
        <f>SUM('Pensionados RAIS por Género'!R87:S87)</f>
        <v>900</v>
      </c>
      <c r="K222" s="522">
        <f>SUM('Pensionados RAIS por Género'!T87:U87)</f>
        <v>208</v>
      </c>
      <c r="L222" s="222">
        <f>SUM('Pensionados RAIS por Género'!V87:W87)</f>
        <v>1900</v>
      </c>
      <c r="M222" s="523">
        <f>SUM('Pensionados RAIS por Género'!X87:Y87)</f>
        <v>2578</v>
      </c>
      <c r="N222" s="522">
        <f>SUM('Pensionados RAIS por Género'!Z87:AA87)</f>
        <v>2794</v>
      </c>
      <c r="O222" s="222">
        <f>SUM('Pensionados RAIS por Género'!AB87:AC87)</f>
        <v>20471</v>
      </c>
      <c r="P222" s="523">
        <f>SUM('Pensionados RAIS por Género'!AD87:AE87)</f>
        <v>29935</v>
      </c>
      <c r="Q222" s="145"/>
      <c r="R222" s="145"/>
      <c r="S222" s="145"/>
      <c r="T222" s="145"/>
      <c r="U222" s="145"/>
      <c r="V222" s="145"/>
      <c r="W222" s="525">
        <f>SUM('Pensionados RAIS por Género'!AR87:AS87)</f>
        <v>7169</v>
      </c>
      <c r="X222" s="488">
        <f t="shared" si="9"/>
        <v>54320</v>
      </c>
      <c r="Y222" s="488">
        <f t="shared" si="10"/>
        <v>57886</v>
      </c>
      <c r="Z222" s="488">
        <f t="shared" si="11"/>
        <v>2759</v>
      </c>
    </row>
    <row r="223" spans="1:26" x14ac:dyDescent="0.2">
      <c r="A223" s="171" t="s">
        <v>630</v>
      </c>
      <c r="B223" s="524">
        <f>SUM('Pensionados RAIS por Género'!B88:C88)</f>
        <v>23872</v>
      </c>
      <c r="C223" s="145">
        <f>SUM('Pensionados RAIS por Género'!D88:E88)</f>
        <v>8154</v>
      </c>
      <c r="D223" s="488">
        <f>SUM('Pensionados RAIS por Género'!F88:G88)</f>
        <v>15634</v>
      </c>
      <c r="E223" s="522">
        <f>SUM('Pensionados RAIS por Género'!H88:I88)</f>
        <v>2</v>
      </c>
      <c r="F223" s="222">
        <f>SUM('Pensionados RAIS por Género'!J88:K88)</f>
        <v>0</v>
      </c>
      <c r="G223" s="523">
        <f>SUM('Pensionados RAIS por Género'!L88:M88)</f>
        <v>0</v>
      </c>
      <c r="H223" s="522">
        <f>SUM('Pensionados RAIS por Género'!N88:O88)</f>
        <v>531</v>
      </c>
      <c r="I223" s="222">
        <f>SUM('Pensionados RAIS por Género'!P88:Q88)</f>
        <v>1370</v>
      </c>
      <c r="J223" s="523">
        <f>SUM('Pensionados RAIS por Género'!R88:S88)</f>
        <v>909</v>
      </c>
      <c r="K223" s="522">
        <f>SUM('Pensionados RAIS por Género'!T88:U88)</f>
        <v>208</v>
      </c>
      <c r="L223" s="222">
        <f>SUM('Pensionados RAIS por Género'!V88:W88)</f>
        <v>1900</v>
      </c>
      <c r="M223" s="523">
        <f>SUM('Pensionados RAIS por Género'!X88:Y88)</f>
        <v>2578</v>
      </c>
      <c r="N223" s="522">
        <f>SUM('Pensionados RAIS por Género'!Z88:AA88)</f>
        <v>2856</v>
      </c>
      <c r="O223" s="222">
        <f>SUM('Pensionados RAIS por Género'!AB88:AC88)</f>
        <v>20588</v>
      </c>
      <c r="P223" s="523">
        <f>SUM('Pensionados RAIS por Género'!AD88:AE88)</f>
        <v>30177</v>
      </c>
      <c r="Q223" s="145"/>
      <c r="R223" s="145"/>
      <c r="S223" s="145"/>
      <c r="T223" s="145"/>
      <c r="U223" s="145"/>
      <c r="V223" s="145"/>
      <c r="W223" s="525">
        <f>SUM('Pensionados RAIS por Género'!AR88:AS88)</f>
        <v>7485</v>
      </c>
      <c r="X223" s="488">
        <f t="shared" si="9"/>
        <v>55147</v>
      </c>
      <c r="Y223" s="488">
        <f t="shared" si="10"/>
        <v>58307</v>
      </c>
      <c r="Z223" s="488">
        <f t="shared" si="11"/>
        <v>2810</v>
      </c>
    </row>
    <row r="224" spans="1:26" x14ac:dyDescent="0.2">
      <c r="A224" s="171" t="s">
        <v>631</v>
      </c>
      <c r="B224" s="524">
        <f>SUM('Pensionados RAIS por Género'!B89:C89)</f>
        <v>24293</v>
      </c>
      <c r="C224" s="145">
        <f>SUM('Pensionados RAIS por Género'!D89:E89)</f>
        <v>8302</v>
      </c>
      <c r="D224" s="488">
        <f>SUM('Pensionados RAIS por Género'!F89:G89)</f>
        <v>15837</v>
      </c>
      <c r="E224" s="522">
        <f>SUM('Pensionados RAIS por Género'!H89:I89)</f>
        <v>2</v>
      </c>
      <c r="F224" s="222">
        <f>SUM('Pensionados RAIS por Género'!J89:K89)</f>
        <v>0</v>
      </c>
      <c r="G224" s="523">
        <f>SUM('Pensionados RAIS por Género'!L89:M89)</f>
        <v>0</v>
      </c>
      <c r="H224" s="522">
        <f>SUM('Pensionados RAIS por Género'!N89:O89)</f>
        <v>547</v>
      </c>
      <c r="I224" s="222">
        <f>SUM('Pensionados RAIS por Género'!P89:Q89)</f>
        <v>1418</v>
      </c>
      <c r="J224" s="523">
        <f>SUM('Pensionados RAIS por Género'!R89:S89)</f>
        <v>929</v>
      </c>
      <c r="K224" s="522">
        <f>SUM('Pensionados RAIS por Género'!T89:U89)</f>
        <v>208</v>
      </c>
      <c r="L224" s="222">
        <f>SUM('Pensionados RAIS por Género'!V89:W89)</f>
        <v>1900</v>
      </c>
      <c r="M224" s="523">
        <f>SUM('Pensionados RAIS por Género'!X89:Y89)</f>
        <v>2578</v>
      </c>
      <c r="N224" s="522">
        <f>SUM('Pensionados RAIS por Género'!Z89:AA89)</f>
        <v>2895</v>
      </c>
      <c r="O224" s="222">
        <f>SUM('Pensionados RAIS por Género'!AB89:AC89)</f>
        <v>20768</v>
      </c>
      <c r="P224" s="523">
        <f>SUM('Pensionados RAIS por Género'!AD89:AE89)</f>
        <v>30383</v>
      </c>
      <c r="Q224" s="145"/>
      <c r="R224" s="145"/>
      <c r="S224" s="145"/>
      <c r="T224" s="145"/>
      <c r="U224" s="145"/>
      <c r="V224" s="145"/>
      <c r="W224" s="525">
        <f>SUM('Pensionados RAIS por Género'!AR89:AS89)</f>
        <v>7823</v>
      </c>
      <c r="X224" s="488">
        <f t="shared" si="9"/>
        <v>56257</v>
      </c>
      <c r="Y224" s="488">
        <f t="shared" si="10"/>
        <v>58732</v>
      </c>
      <c r="Z224" s="488">
        <f t="shared" si="11"/>
        <v>2894</v>
      </c>
    </row>
    <row r="225" spans="1:26" x14ac:dyDescent="0.2">
      <c r="A225" s="171" t="s">
        <v>632</v>
      </c>
      <c r="B225" s="524">
        <f>SUM('Pensionados RAIS por Género'!B90:C90)</f>
        <v>24775</v>
      </c>
      <c r="C225" s="145">
        <f>SUM('Pensionados RAIS por Género'!D90:E90)</f>
        <v>8461</v>
      </c>
      <c r="D225" s="488">
        <f>SUM('Pensionados RAIS por Género'!F90:G90)</f>
        <v>16025</v>
      </c>
      <c r="E225" s="522">
        <f>SUM('Pensionados RAIS por Género'!H90:I90)</f>
        <v>2</v>
      </c>
      <c r="F225" s="222">
        <f>SUM('Pensionados RAIS por Género'!J90:K90)</f>
        <v>0</v>
      </c>
      <c r="G225" s="523">
        <f>SUM('Pensionados RAIS por Género'!L90:M90)</f>
        <v>0</v>
      </c>
      <c r="H225" s="522">
        <f>SUM('Pensionados RAIS por Género'!N90:O90)</f>
        <v>557</v>
      </c>
      <c r="I225" s="222">
        <f>SUM('Pensionados RAIS por Género'!P90:Q90)</f>
        <v>1469</v>
      </c>
      <c r="J225" s="523">
        <f>SUM('Pensionados RAIS por Género'!R90:S90)</f>
        <v>940</v>
      </c>
      <c r="K225" s="522">
        <f>SUM('Pensionados RAIS por Género'!T90:U90)</f>
        <v>208</v>
      </c>
      <c r="L225" s="222">
        <f>SUM('Pensionados RAIS por Género'!V90:W90)</f>
        <v>1900</v>
      </c>
      <c r="M225" s="523">
        <f>SUM('Pensionados RAIS por Género'!X90:Y90)</f>
        <v>2578</v>
      </c>
      <c r="N225" s="522">
        <f>SUM('Pensionados RAIS por Género'!Z90:AA90)</f>
        <v>2949</v>
      </c>
      <c r="O225" s="222">
        <f>SUM('Pensionados RAIS por Género'!AB90:AC90)</f>
        <v>21036</v>
      </c>
      <c r="P225" s="523">
        <f>SUM('Pensionados RAIS por Género'!AD90:AE90)</f>
        <v>30751</v>
      </c>
      <c r="Q225" s="145"/>
      <c r="R225" s="145"/>
      <c r="S225" s="145"/>
      <c r="T225" s="145"/>
      <c r="U225" s="145"/>
      <c r="V225" s="145"/>
      <c r="W225" s="525">
        <f>SUM('Pensionados RAIS por Género'!AR90:AS90)</f>
        <v>8098</v>
      </c>
      <c r="X225" s="488">
        <f t="shared" si="9"/>
        <v>57361</v>
      </c>
      <c r="Y225" s="488">
        <f t="shared" si="10"/>
        <v>59422</v>
      </c>
      <c r="Z225" s="488">
        <f t="shared" si="11"/>
        <v>2966</v>
      </c>
    </row>
    <row r="226" spans="1:26" x14ac:dyDescent="0.2">
      <c r="A226" s="171" t="s">
        <v>633</v>
      </c>
      <c r="B226" s="524">
        <f>SUM('Pensionados RAIS por Género'!B91:C91)</f>
        <v>25291</v>
      </c>
      <c r="C226" s="145">
        <f>SUM('Pensionados RAIS por Género'!D91:E91)</f>
        <v>8630</v>
      </c>
      <c r="D226" s="488">
        <f>SUM('Pensionados RAIS por Género'!F91:G91)</f>
        <v>16286</v>
      </c>
      <c r="E226" s="522">
        <f>SUM('Pensionados RAIS por Género'!H91:I91)</f>
        <v>2</v>
      </c>
      <c r="F226" s="222">
        <f>SUM('Pensionados RAIS por Género'!J91:K91)</f>
        <v>0</v>
      </c>
      <c r="G226" s="523">
        <f>SUM('Pensionados RAIS por Género'!L91:M91)</f>
        <v>0</v>
      </c>
      <c r="H226" s="522">
        <f>SUM('Pensionados RAIS por Género'!N91:O91)</f>
        <v>568</v>
      </c>
      <c r="I226" s="222">
        <f>SUM('Pensionados RAIS por Género'!P91:Q91)</f>
        <v>1499</v>
      </c>
      <c r="J226" s="523">
        <f>SUM('Pensionados RAIS por Género'!R91:S91)</f>
        <v>951</v>
      </c>
      <c r="K226" s="522">
        <f>SUM('Pensionados RAIS por Género'!T91:U91)</f>
        <v>208</v>
      </c>
      <c r="L226" s="222">
        <f>SUM('Pensionados RAIS por Género'!V91:W91)</f>
        <v>1900</v>
      </c>
      <c r="M226" s="523">
        <f>SUM('Pensionados RAIS por Género'!X91:Y91)</f>
        <v>2578</v>
      </c>
      <c r="N226" s="522">
        <f>SUM('Pensionados RAIS por Género'!Z91:AA91)</f>
        <v>2984</v>
      </c>
      <c r="O226" s="222">
        <f>SUM('Pensionados RAIS por Género'!AB91:AC91)</f>
        <v>21160</v>
      </c>
      <c r="P226" s="523">
        <f>SUM('Pensionados RAIS por Género'!AD91:AE91)</f>
        <v>30940</v>
      </c>
      <c r="Q226" s="145"/>
      <c r="R226" s="145"/>
      <c r="S226" s="145"/>
      <c r="T226" s="145"/>
      <c r="U226" s="145"/>
      <c r="V226" s="145"/>
      <c r="W226" s="525">
        <f>SUM('Pensionados RAIS por Género'!AR91:AS91)</f>
        <v>8412</v>
      </c>
      <c r="X226" s="488">
        <f t="shared" si="9"/>
        <v>58621</v>
      </c>
      <c r="Y226" s="488">
        <f t="shared" si="10"/>
        <v>59770</v>
      </c>
      <c r="Z226" s="488">
        <f t="shared" si="11"/>
        <v>3018</v>
      </c>
    </row>
    <row r="227" spans="1:26" x14ac:dyDescent="0.2">
      <c r="A227" s="171" t="s">
        <v>640</v>
      </c>
      <c r="B227" s="524">
        <f>SUM('Pensionados RAIS por Género'!B92:C92)</f>
        <v>25950</v>
      </c>
      <c r="C227" s="145">
        <f>SUM('Pensionados RAIS por Género'!D92:E92)</f>
        <v>8692</v>
      </c>
      <c r="D227" s="488">
        <f>SUM('Pensionados RAIS por Género'!F92:G92)</f>
        <v>16427</v>
      </c>
      <c r="E227" s="522">
        <f>SUM('Pensionados RAIS por Género'!H92:I92)</f>
        <v>2</v>
      </c>
      <c r="F227" s="222">
        <f>SUM('Pensionados RAIS por Género'!J92:K92)</f>
        <v>0</v>
      </c>
      <c r="G227" s="523">
        <f>SUM('Pensionados RAIS por Género'!L92:M92)</f>
        <v>0</v>
      </c>
      <c r="H227" s="522">
        <f>SUM('Pensionados RAIS por Género'!N92:O92)</f>
        <v>584</v>
      </c>
      <c r="I227" s="222">
        <f>SUM('Pensionados RAIS por Género'!P92:Q92)</f>
        <v>1502</v>
      </c>
      <c r="J227" s="523">
        <f>SUM('Pensionados RAIS por Género'!R92:S92)</f>
        <v>956</v>
      </c>
      <c r="K227" s="522">
        <f>SUM('Pensionados RAIS por Género'!T92:U92)</f>
        <v>208</v>
      </c>
      <c r="L227" s="222">
        <f>SUM('Pensionados RAIS por Género'!V92:W92)</f>
        <v>1900</v>
      </c>
      <c r="M227" s="523">
        <f>SUM('Pensionados RAIS por Género'!X92:Y92)</f>
        <v>2578</v>
      </c>
      <c r="N227" s="522">
        <f>SUM('Pensionados RAIS por Género'!Z92:AA92)</f>
        <v>3040</v>
      </c>
      <c r="O227" s="222">
        <f>SUM('Pensionados RAIS por Género'!AB92:AC92)</f>
        <v>21427</v>
      </c>
      <c r="P227" s="523">
        <f>SUM('Pensionados RAIS por Género'!AD92:AE92)</f>
        <v>31272</v>
      </c>
      <c r="Q227" s="145"/>
      <c r="R227" s="145"/>
      <c r="S227" s="145"/>
      <c r="T227" s="145"/>
      <c r="U227" s="145"/>
      <c r="V227" s="145"/>
      <c r="W227" s="525">
        <f>SUM('Pensionados RAIS por Género'!AR92:AS92)</f>
        <v>8929</v>
      </c>
      <c r="X227" s="488">
        <f t="shared" si="9"/>
        <v>60000</v>
      </c>
      <c r="Y227" s="488">
        <f t="shared" si="10"/>
        <v>60425</v>
      </c>
      <c r="Z227" s="488">
        <f t="shared" si="11"/>
        <v>3042</v>
      </c>
    </row>
    <row r="228" spans="1:26" x14ac:dyDescent="0.2">
      <c r="A228" s="171" t="s">
        <v>641</v>
      </c>
      <c r="B228" s="524">
        <f>SUM('Pensionados RAIS por Género'!B93:C93)</f>
        <v>26477</v>
      </c>
      <c r="C228" s="145">
        <f>SUM('Pensionados RAIS por Género'!D93:E93)</f>
        <v>8744</v>
      </c>
      <c r="D228" s="488">
        <f>SUM('Pensionados RAIS por Género'!F93:G93)</f>
        <v>16621</v>
      </c>
      <c r="E228" s="522">
        <f>SUM('Pensionados RAIS por Género'!H93:I93)</f>
        <v>2</v>
      </c>
      <c r="F228" s="222">
        <f>SUM('Pensionados RAIS por Género'!J93:K93)</f>
        <v>0</v>
      </c>
      <c r="G228" s="523">
        <f>SUM('Pensionados RAIS por Género'!L93:M93)</f>
        <v>0</v>
      </c>
      <c r="H228" s="522">
        <f>SUM('Pensionados RAIS por Género'!N93:O93)</f>
        <v>599</v>
      </c>
      <c r="I228" s="222">
        <f>SUM('Pensionados RAIS por Género'!P93:Q93)</f>
        <v>1535</v>
      </c>
      <c r="J228" s="523">
        <f>SUM('Pensionados RAIS por Género'!R93:S93)</f>
        <v>965</v>
      </c>
      <c r="K228" s="522">
        <f>SUM('Pensionados RAIS por Género'!T93:U93)</f>
        <v>208</v>
      </c>
      <c r="L228" s="222">
        <f>SUM('Pensionados RAIS por Género'!V93:W93)</f>
        <v>1900</v>
      </c>
      <c r="M228" s="523">
        <f>SUM('Pensionados RAIS por Género'!X93:Y93)</f>
        <v>2578</v>
      </c>
      <c r="N228" s="522">
        <f>SUM('Pensionados RAIS por Género'!Z93:AA93)</f>
        <v>3102</v>
      </c>
      <c r="O228" s="222">
        <f>SUM('Pensionados RAIS por Género'!AB93:AC93)</f>
        <v>21749</v>
      </c>
      <c r="P228" s="523">
        <f>SUM('Pensionados RAIS por Género'!AD93:AE93)</f>
        <v>31536</v>
      </c>
      <c r="Q228" s="145"/>
      <c r="R228" s="145"/>
      <c r="S228" s="145"/>
      <c r="T228" s="145"/>
      <c r="U228" s="145"/>
      <c r="V228" s="145"/>
      <c r="W228" s="525">
        <f>SUM('Pensionados RAIS por Género'!AR93:AS93)</f>
        <v>9404</v>
      </c>
      <c r="X228" s="488">
        <f t="shared" si="9"/>
        <v>61248</v>
      </c>
      <c r="Y228" s="488">
        <f t="shared" si="10"/>
        <v>61073</v>
      </c>
      <c r="Z228" s="488">
        <f t="shared" si="11"/>
        <v>3099</v>
      </c>
    </row>
    <row r="229" spans="1:26" x14ac:dyDescent="0.2">
      <c r="A229" s="171" t="s">
        <v>645</v>
      </c>
      <c r="B229" s="524">
        <f>SUM('Pensionados RAIS por Género'!B94:C94)</f>
        <v>26994</v>
      </c>
      <c r="C229" s="145">
        <f>SUM('Pensionados RAIS por Género'!D94:E94)</f>
        <v>8856</v>
      </c>
      <c r="D229" s="488">
        <f>SUM('Pensionados RAIS por Género'!F94:G94)</f>
        <v>16745</v>
      </c>
      <c r="E229" s="522">
        <f>SUM('Pensionados RAIS por Género'!H94:I94)</f>
        <v>2</v>
      </c>
      <c r="F229" s="222">
        <f>SUM('Pensionados RAIS por Género'!J94:K94)</f>
        <v>0</v>
      </c>
      <c r="G229" s="523">
        <f>SUM('Pensionados RAIS por Género'!L94:M94)</f>
        <v>0</v>
      </c>
      <c r="H229" s="522">
        <f>SUM('Pensionados RAIS por Género'!N94:O94)</f>
        <v>610</v>
      </c>
      <c r="I229" s="222">
        <f>SUM('Pensionados RAIS por Género'!P94:Q94)</f>
        <v>1565</v>
      </c>
      <c r="J229" s="523">
        <f>SUM('Pensionados RAIS por Género'!R94:S94)</f>
        <v>965</v>
      </c>
      <c r="K229" s="522">
        <f>SUM('Pensionados RAIS por Género'!T94:U94)</f>
        <v>208</v>
      </c>
      <c r="L229" s="222">
        <f>SUM('Pensionados RAIS por Género'!V94:W94)</f>
        <v>1900</v>
      </c>
      <c r="M229" s="523">
        <f>SUM('Pensionados RAIS por Género'!X94:Y94)</f>
        <v>2578</v>
      </c>
      <c r="N229" s="522">
        <f>SUM('Pensionados RAIS por Género'!Z94:AA94)</f>
        <v>3192</v>
      </c>
      <c r="O229" s="222">
        <f>SUM('Pensionados RAIS por Género'!AB94:AC94)</f>
        <v>21958</v>
      </c>
      <c r="P229" s="523">
        <f>SUM('Pensionados RAIS por Género'!AD94:AE94)</f>
        <v>31854</v>
      </c>
      <c r="Q229" s="145"/>
      <c r="R229" s="145"/>
      <c r="S229" s="145"/>
      <c r="T229" s="145"/>
      <c r="U229" s="145"/>
      <c r="V229" s="145"/>
      <c r="W229" s="525">
        <f>SUM('Pensionados RAIS por Género'!AR94:AS94)</f>
        <v>9803</v>
      </c>
      <c r="X229" s="488">
        <f t="shared" si="9"/>
        <v>62400</v>
      </c>
      <c r="Y229" s="488">
        <f t="shared" si="10"/>
        <v>61690</v>
      </c>
      <c r="Z229" s="488">
        <f t="shared" si="11"/>
        <v>3140</v>
      </c>
    </row>
    <row r="230" spans="1:26" x14ac:dyDescent="0.2">
      <c r="A230" s="171" t="s">
        <v>646</v>
      </c>
      <c r="B230" s="524">
        <f>SUM('Pensionados RAIS por Género'!B95:C95)</f>
        <v>27578</v>
      </c>
      <c r="C230" s="145">
        <f>SUM('Pensionados RAIS por Género'!D95:E95)</f>
        <v>9022</v>
      </c>
      <c r="D230" s="488">
        <f>SUM('Pensionados RAIS por Género'!F95:G95)</f>
        <v>16935</v>
      </c>
      <c r="E230" s="522">
        <f>SUM('Pensionados RAIS por Género'!H95:I95)</f>
        <v>2</v>
      </c>
      <c r="F230" s="222">
        <f>SUM('Pensionados RAIS por Género'!J95:K95)</f>
        <v>0</v>
      </c>
      <c r="G230" s="523">
        <f>SUM('Pensionados RAIS por Género'!L95:M95)</f>
        <v>0</v>
      </c>
      <c r="H230" s="522">
        <f>SUM('Pensionados RAIS por Género'!N95:O95)</f>
        <v>618</v>
      </c>
      <c r="I230" s="222">
        <f>SUM('Pensionados RAIS por Género'!P95:Q95)</f>
        <v>1595</v>
      </c>
      <c r="J230" s="523">
        <f>SUM('Pensionados RAIS por Género'!R95:S95)</f>
        <v>974</v>
      </c>
      <c r="K230" s="522">
        <f>SUM('Pensionados RAIS por Género'!T95:U95)</f>
        <v>208</v>
      </c>
      <c r="L230" s="222">
        <f>SUM('Pensionados RAIS por Género'!V95:W95)</f>
        <v>1900</v>
      </c>
      <c r="M230" s="523">
        <f>SUM('Pensionados RAIS por Género'!X95:Y95)</f>
        <v>2578</v>
      </c>
      <c r="N230" s="522">
        <f>SUM('Pensionados RAIS por Género'!Z95:AA95)</f>
        <v>3206</v>
      </c>
      <c r="O230" s="222">
        <f>SUM('Pensionados RAIS por Género'!AB95:AC95)</f>
        <v>22200</v>
      </c>
      <c r="P230" s="523">
        <f>SUM('Pensionados RAIS por Género'!AD95:AE95)</f>
        <v>32107</v>
      </c>
      <c r="Q230" s="145"/>
      <c r="R230" s="145"/>
      <c r="S230" s="145"/>
      <c r="T230" s="145"/>
      <c r="U230" s="145"/>
      <c r="V230" s="145"/>
      <c r="W230" s="525">
        <f>SUM('Pensionados RAIS por Género'!AR95:AS95)</f>
        <v>10203</v>
      </c>
      <c r="X230" s="488">
        <f>SUM(B230:D230)+SUM(E230:G230)+SUM(W230)</f>
        <v>63740</v>
      </c>
      <c r="Y230" s="488">
        <f>SUM(N230:P230)+SUM(K230:M230)</f>
        <v>62199</v>
      </c>
      <c r="Z230" s="488">
        <f t="shared" si="11"/>
        <v>3187</v>
      </c>
    </row>
    <row r="231" spans="1:26" x14ac:dyDescent="0.2">
      <c r="A231" s="171" t="s">
        <v>648</v>
      </c>
      <c r="B231" s="524">
        <f>SUM('Pensionados RAIS por Género'!B96:C96)</f>
        <v>27972</v>
      </c>
      <c r="C231" s="145">
        <f>SUM('Pensionados RAIS por Género'!D96:E96)</f>
        <v>9163</v>
      </c>
      <c r="D231" s="488">
        <f>SUM('Pensionados RAIS por Género'!F96:G96)</f>
        <v>16989</v>
      </c>
      <c r="E231" s="522">
        <f>SUM('Pensionados RAIS por Género'!H96:I96)</f>
        <v>2</v>
      </c>
      <c r="F231" s="222">
        <f>SUM('Pensionados RAIS por Género'!J96:K96)</f>
        <v>0</v>
      </c>
      <c r="G231" s="523">
        <f>SUM('Pensionados RAIS por Género'!L96:M96)</f>
        <v>0</v>
      </c>
      <c r="H231" s="522">
        <f>SUM('Pensionados RAIS por Género'!N96:O96)</f>
        <v>638</v>
      </c>
      <c r="I231" s="222">
        <f>SUM('Pensionados RAIS por Género'!P96:Q96)</f>
        <v>1618</v>
      </c>
      <c r="J231" s="523">
        <f>SUM('Pensionados RAIS por Género'!R96:S96)</f>
        <v>985</v>
      </c>
      <c r="K231" s="522">
        <f>SUM('Pensionados RAIS por Género'!T96:U96)</f>
        <v>208</v>
      </c>
      <c r="L231" s="222">
        <f>SUM('Pensionados RAIS por Género'!V96:W96)</f>
        <v>1900</v>
      </c>
      <c r="M231" s="523">
        <f>SUM('Pensionados RAIS por Género'!X96:Y96)</f>
        <v>2578</v>
      </c>
      <c r="N231" s="522">
        <f>SUM('Pensionados RAIS por Género'!Z96:AA96)</f>
        <v>3280</v>
      </c>
      <c r="O231" s="222">
        <f>SUM('Pensionados RAIS por Género'!AB96:AC96)</f>
        <v>22374</v>
      </c>
      <c r="P231" s="523">
        <f>SUM('Pensionados RAIS por Género'!AD96:AE96)</f>
        <v>32410</v>
      </c>
      <c r="Q231" s="145"/>
      <c r="R231" s="145"/>
      <c r="S231" s="145"/>
      <c r="T231" s="145"/>
      <c r="U231" s="145"/>
      <c r="V231" s="145"/>
      <c r="W231" s="525">
        <f>SUM('Pensionados RAIS por Género'!AR96:AS96)</f>
        <v>10497</v>
      </c>
      <c r="X231" s="488">
        <f>SUM(B231:D231)+SUM(E231:G231)+SUM(W231)</f>
        <v>64623</v>
      </c>
      <c r="Y231" s="488">
        <f>SUM(N231:P231)+SUM(K231:M231)</f>
        <v>62750</v>
      </c>
      <c r="Z231" s="488">
        <f t="shared" ref="Z231" si="12">+SUM(H231:J231)</f>
        <v>3241</v>
      </c>
    </row>
    <row r="232" spans="1:26" x14ac:dyDescent="0.2">
      <c r="A232" s="171" t="s">
        <v>650</v>
      </c>
      <c r="B232" s="524">
        <f>SUM('Pensionados RAIS por Género'!B97:C97)</f>
        <v>28715</v>
      </c>
      <c r="C232" s="145">
        <f>SUM('Pensionados RAIS por Género'!D97:E97)</f>
        <v>9246</v>
      </c>
      <c r="D232" s="488">
        <f>SUM('Pensionados RAIS por Género'!F97:G97)</f>
        <v>17164</v>
      </c>
      <c r="E232" s="522">
        <f>SUM('Pensionados RAIS por Género'!H97:I97)</f>
        <v>2</v>
      </c>
      <c r="F232" s="222">
        <f>SUM('Pensionados RAIS por Género'!J97:K97)</f>
        <v>0</v>
      </c>
      <c r="G232" s="523">
        <f>SUM('Pensionados RAIS por Género'!L97:M97)</f>
        <v>0</v>
      </c>
      <c r="H232" s="522">
        <f>SUM('Pensionados RAIS por Género'!N97:O97)</f>
        <v>652</v>
      </c>
      <c r="I232" s="222">
        <f>SUM('Pensionados RAIS por Género'!P97:Q97)</f>
        <v>1645</v>
      </c>
      <c r="J232" s="523">
        <f>SUM('Pensionados RAIS por Género'!R97:S97)</f>
        <v>991</v>
      </c>
      <c r="K232" s="522">
        <f>SUM('Pensionados RAIS por Género'!T97:U97)</f>
        <v>208</v>
      </c>
      <c r="L232" s="222">
        <f>SUM('Pensionados RAIS por Género'!V97:W97)</f>
        <v>1900</v>
      </c>
      <c r="M232" s="523">
        <f>SUM('Pensionados RAIS por Género'!X97:Y97)</f>
        <v>2578</v>
      </c>
      <c r="N232" s="522">
        <f>SUM('Pensionados RAIS por Género'!Z97:AA97)</f>
        <v>3326</v>
      </c>
      <c r="O232" s="222">
        <f>SUM('Pensionados RAIS por Género'!AB97:AC97)</f>
        <v>22551</v>
      </c>
      <c r="P232" s="523">
        <f>SUM('Pensionados RAIS por Género'!AD97:AE97)</f>
        <v>32603</v>
      </c>
      <c r="Q232" s="145"/>
      <c r="R232" s="145"/>
      <c r="S232" s="145"/>
      <c r="T232" s="145"/>
      <c r="U232" s="145"/>
      <c r="V232" s="145"/>
      <c r="W232" s="525">
        <f>SUM('Pensionados RAIS por Género'!AR97:AS97)</f>
        <v>10822</v>
      </c>
      <c r="X232" s="488">
        <f t="shared" ref="X232:X233" si="13">SUM(B232:D232)+SUM(E232:G232)+SUM(W232)</f>
        <v>65949</v>
      </c>
      <c r="Y232" s="488">
        <f t="shared" ref="Y232:Y233" si="14">SUM(N232:P232)+SUM(K232:M232)</f>
        <v>63166</v>
      </c>
      <c r="Z232" s="488">
        <f t="shared" ref="Z232:Z233" si="15">+SUM(H232:J232)</f>
        <v>3288</v>
      </c>
    </row>
    <row r="233" spans="1:26" x14ac:dyDescent="0.2">
      <c r="A233" s="171" t="s">
        <v>651</v>
      </c>
      <c r="B233" s="524">
        <f>SUM('Pensionados RAIS por Género'!B98:C98)</f>
        <v>29239</v>
      </c>
      <c r="C233" s="145">
        <f>SUM('Pensionados RAIS por Género'!D98:E98)</f>
        <v>9322</v>
      </c>
      <c r="D233" s="488">
        <f>SUM('Pensionados RAIS por Género'!F98:G98)</f>
        <v>17265</v>
      </c>
      <c r="E233" s="522">
        <f>SUM('Pensionados RAIS por Género'!H98:I98)</f>
        <v>2</v>
      </c>
      <c r="F233" s="222">
        <f>SUM('Pensionados RAIS por Género'!J98:K98)</f>
        <v>0</v>
      </c>
      <c r="G233" s="523">
        <f>SUM('Pensionados RAIS por Género'!L98:M98)</f>
        <v>0</v>
      </c>
      <c r="H233" s="522">
        <f>SUM('Pensionados RAIS por Género'!N98:O98)</f>
        <v>656</v>
      </c>
      <c r="I233" s="222">
        <f>SUM('Pensionados RAIS por Género'!P98:Q98)</f>
        <v>1659</v>
      </c>
      <c r="J233" s="523">
        <f>SUM('Pensionados RAIS por Género'!R98:S98)</f>
        <v>990</v>
      </c>
      <c r="K233" s="522">
        <f>SUM('Pensionados RAIS por Género'!T98:U98)</f>
        <v>208</v>
      </c>
      <c r="L233" s="222">
        <f>SUM('Pensionados RAIS por Género'!V98:W98)</f>
        <v>1900</v>
      </c>
      <c r="M233" s="523">
        <f>SUM('Pensionados RAIS por Género'!X98:Y98)</f>
        <v>2578</v>
      </c>
      <c r="N233" s="522">
        <f>SUM('Pensionados RAIS por Género'!Z98:AA98)</f>
        <v>3414</v>
      </c>
      <c r="O233" s="222">
        <f>SUM('Pensionados RAIS por Género'!AB98:AC98)</f>
        <v>22788</v>
      </c>
      <c r="P233" s="523">
        <f>SUM('Pensionados RAIS por Género'!AD98:AE98)</f>
        <v>32913</v>
      </c>
      <c r="Q233" s="145"/>
      <c r="R233" s="145"/>
      <c r="S233" s="145"/>
      <c r="T233" s="145"/>
      <c r="U233" s="145"/>
      <c r="V233" s="145"/>
      <c r="W233" s="525">
        <f>SUM('Pensionados RAIS por Género'!AR98:AS98)</f>
        <v>11217</v>
      </c>
      <c r="X233" s="488">
        <f t="shared" si="13"/>
        <v>67045</v>
      </c>
      <c r="Y233" s="488">
        <f t="shared" si="14"/>
        <v>63801</v>
      </c>
      <c r="Z233" s="488">
        <f t="shared" si="15"/>
        <v>3305</v>
      </c>
    </row>
    <row r="234" spans="1:26" x14ac:dyDescent="0.2">
      <c r="A234" s="171" t="s">
        <v>654</v>
      </c>
      <c r="B234" s="524">
        <f>SUM('Pensionados RAIS por Género'!B99:C99)</f>
        <v>29722</v>
      </c>
      <c r="C234" s="145">
        <f>SUM('Pensionados RAIS por Género'!D99:E99)</f>
        <v>9450</v>
      </c>
      <c r="D234" s="488">
        <f>SUM('Pensionados RAIS por Género'!F99:G99)</f>
        <v>17375</v>
      </c>
      <c r="E234" s="522">
        <f>SUM('Pensionados RAIS por Género'!H99:I99)</f>
        <v>2</v>
      </c>
      <c r="F234" s="222">
        <f>SUM('Pensionados RAIS por Género'!J99:K99)</f>
        <v>0</v>
      </c>
      <c r="G234" s="523">
        <f>SUM('Pensionados RAIS por Género'!L99:M99)</f>
        <v>0</v>
      </c>
      <c r="H234" s="522">
        <f>SUM('Pensionados RAIS por Género'!N99:O99)</f>
        <v>680</v>
      </c>
      <c r="I234" s="222">
        <f>SUM('Pensionados RAIS por Género'!P99:Q99)</f>
        <v>1695</v>
      </c>
      <c r="J234" s="523">
        <f>SUM('Pensionados RAIS por Género'!R99:S99)</f>
        <v>996</v>
      </c>
      <c r="K234" s="522">
        <f>SUM('Pensionados RAIS por Género'!T99:U99)</f>
        <v>208</v>
      </c>
      <c r="L234" s="222">
        <f>SUM('Pensionados RAIS por Género'!V99:W99)</f>
        <v>1900</v>
      </c>
      <c r="M234" s="523">
        <f>SUM('Pensionados RAIS por Género'!X99:Y99)</f>
        <v>2578</v>
      </c>
      <c r="N234" s="522">
        <f>SUM('Pensionados RAIS por Género'!Z99:AA99)</f>
        <v>3490</v>
      </c>
      <c r="O234" s="222">
        <f>SUM('Pensionados RAIS por Género'!AB99:AC99)</f>
        <v>22997</v>
      </c>
      <c r="P234" s="523">
        <f>SUM('Pensionados RAIS por Género'!AD99:AE99)</f>
        <v>33208</v>
      </c>
      <c r="Q234" s="145"/>
      <c r="R234" s="145"/>
      <c r="S234" s="145"/>
      <c r="T234" s="145"/>
      <c r="U234" s="145"/>
      <c r="V234" s="145"/>
      <c r="W234" s="525">
        <f>SUM('Pensionados RAIS por Género'!AR99:AS99)</f>
        <v>11618</v>
      </c>
      <c r="X234" s="488">
        <f t="shared" ref="X234:X235" si="16">SUM(B234:D234)+SUM(E234:G234)+SUM(W234)</f>
        <v>68167</v>
      </c>
      <c r="Y234" s="488">
        <f t="shared" ref="Y234:Y235" si="17">SUM(N234:P234)+SUM(K234:M234)</f>
        <v>64381</v>
      </c>
      <c r="Z234" s="488">
        <f t="shared" ref="Z234:Z235" si="18">+SUM(H234:J234)</f>
        <v>3371</v>
      </c>
    </row>
    <row r="235" spans="1:26" x14ac:dyDescent="0.2">
      <c r="A235" s="171" t="s">
        <v>655</v>
      </c>
      <c r="B235" s="524">
        <f>SUM('Pensionados RAIS por Género'!B100:C100)</f>
        <v>30310</v>
      </c>
      <c r="C235" s="145">
        <f>SUM('Pensionados RAIS por Género'!D100:E100)</f>
        <v>9575</v>
      </c>
      <c r="D235" s="488">
        <f>SUM('Pensionados RAIS por Género'!F100:G100)</f>
        <v>17476</v>
      </c>
      <c r="E235" s="522">
        <f>SUM('Pensionados RAIS por Género'!H100:I100)</f>
        <v>2</v>
      </c>
      <c r="F235" s="222">
        <f>SUM('Pensionados RAIS por Género'!J100:K100)</f>
        <v>0</v>
      </c>
      <c r="G235" s="523">
        <f>SUM('Pensionados RAIS por Género'!L100:M100)</f>
        <v>0</v>
      </c>
      <c r="H235" s="522">
        <f>SUM('Pensionados RAIS por Género'!N100:O100)</f>
        <v>695</v>
      </c>
      <c r="I235" s="222">
        <f>SUM('Pensionados RAIS por Género'!P100:Q100)</f>
        <v>1734</v>
      </c>
      <c r="J235" s="523">
        <f>SUM('Pensionados RAIS por Género'!R100:S100)</f>
        <v>1014</v>
      </c>
      <c r="K235" s="522">
        <f>SUM('Pensionados RAIS por Género'!T100:U100)</f>
        <v>208</v>
      </c>
      <c r="L235" s="222">
        <f>SUM('Pensionados RAIS por Género'!V100:W100)</f>
        <v>1900</v>
      </c>
      <c r="M235" s="523">
        <f>SUM('Pensionados RAIS por Género'!X100:Y100)</f>
        <v>2578</v>
      </c>
      <c r="N235" s="522">
        <f>SUM('Pensionados RAIS por Género'!Z100:AA100)</f>
        <v>3572</v>
      </c>
      <c r="O235" s="222">
        <f>SUM('Pensionados RAIS por Género'!AB100:AC100)</f>
        <v>23269</v>
      </c>
      <c r="P235" s="523">
        <f>SUM('Pensionados RAIS por Género'!AD100:AE100)</f>
        <v>33559</v>
      </c>
      <c r="Q235" s="145"/>
      <c r="R235" s="145"/>
      <c r="S235" s="145"/>
      <c r="T235" s="145"/>
      <c r="U235" s="145"/>
      <c r="V235" s="145"/>
      <c r="W235" s="525">
        <f>SUM('Pensionados RAIS por Género'!AR100:AS100)</f>
        <v>12033</v>
      </c>
      <c r="X235" s="488">
        <f t="shared" si="16"/>
        <v>69396</v>
      </c>
      <c r="Y235" s="488">
        <f t="shared" si="17"/>
        <v>65086</v>
      </c>
      <c r="Z235" s="488">
        <f t="shared" si="18"/>
        <v>3443</v>
      </c>
    </row>
    <row r="236" spans="1:26" x14ac:dyDescent="0.2">
      <c r="A236" s="171" t="s">
        <v>658</v>
      </c>
      <c r="B236" s="524">
        <f>SUM('Pensionados RAIS por Género'!B101:C101)</f>
        <v>31285</v>
      </c>
      <c r="C236" s="145">
        <f>SUM('Pensionados RAIS por Género'!D101:E101)</f>
        <v>9733</v>
      </c>
      <c r="D236" s="488">
        <f>SUM('Pensionados RAIS por Género'!F101:G101)</f>
        <v>17602</v>
      </c>
      <c r="E236" s="522">
        <f>SUM('Pensionados RAIS por Género'!H101:I101)</f>
        <v>2</v>
      </c>
      <c r="F236" s="222">
        <f>SUM('Pensionados RAIS por Género'!J101:K101)</f>
        <v>0</v>
      </c>
      <c r="G236" s="523">
        <f>SUM('Pensionados RAIS por Género'!L101:M101)</f>
        <v>0</v>
      </c>
      <c r="H236" s="522">
        <f>SUM('Pensionados RAIS por Género'!N101:O101)</f>
        <v>710</v>
      </c>
      <c r="I236" s="222">
        <f>SUM('Pensionados RAIS por Género'!P101:Q101)</f>
        <v>1752</v>
      </c>
      <c r="J236" s="523">
        <f>SUM('Pensionados RAIS por Género'!R101:S101)</f>
        <v>1025</v>
      </c>
      <c r="K236" s="522">
        <f>SUM('Pensionados RAIS por Género'!T101:U101)</f>
        <v>208</v>
      </c>
      <c r="L236" s="222">
        <f>SUM('Pensionados RAIS por Género'!V101:W101)</f>
        <v>1900</v>
      </c>
      <c r="M236" s="523">
        <f>SUM('Pensionados RAIS por Género'!X101:Y101)</f>
        <v>2578</v>
      </c>
      <c r="N236" s="522">
        <f>SUM('Pensionados RAIS por Género'!Z101:AA101)</f>
        <v>3655</v>
      </c>
      <c r="O236" s="222">
        <f>SUM('Pensionados RAIS por Género'!AB101:AC101)</f>
        <v>23352</v>
      </c>
      <c r="P236" s="523">
        <f>SUM('Pensionados RAIS por Género'!AD101:AE101)</f>
        <v>33713</v>
      </c>
      <c r="Q236" s="145"/>
      <c r="R236" s="145"/>
      <c r="S236" s="145"/>
      <c r="T236" s="145"/>
      <c r="U236" s="145"/>
      <c r="V236" s="145"/>
      <c r="W236" s="525">
        <f>SUM('Pensionados RAIS por Género'!AR101:AS101)</f>
        <v>12468</v>
      </c>
      <c r="X236" s="488">
        <f t="shared" ref="X236:X237" si="19">SUM(B236:D236)+SUM(E236:G236)+SUM(W236)</f>
        <v>71090</v>
      </c>
      <c r="Y236" s="488">
        <f t="shared" ref="Y236" si="20">SUM(N236:P236)+SUM(K236:M236)</f>
        <v>65406</v>
      </c>
      <c r="Z236" s="488">
        <f t="shared" ref="Z236:Z237" si="21">+SUM(H236:J236)</f>
        <v>3487</v>
      </c>
    </row>
    <row r="237" spans="1:26" x14ac:dyDescent="0.2">
      <c r="A237" s="171" t="s">
        <v>659</v>
      </c>
      <c r="B237" s="524">
        <f>SUM('Pensionados RAIS por Género'!B102:C102)</f>
        <v>32350</v>
      </c>
      <c r="C237" s="145">
        <f>SUM('Pensionados RAIS por Género'!D102:E102)</f>
        <v>9911</v>
      </c>
      <c r="D237" s="488">
        <f>SUM('Pensionados RAIS por Género'!F102:G102)</f>
        <v>17750</v>
      </c>
      <c r="E237" s="522">
        <f>SUM('Pensionados RAIS por Género'!H102:I102)</f>
        <v>2</v>
      </c>
      <c r="F237" s="222">
        <f>SUM('Pensionados RAIS por Género'!J102:K102)</f>
        <v>0</v>
      </c>
      <c r="G237" s="523">
        <f>SUM('Pensionados RAIS por Género'!L102:M102)</f>
        <v>0</v>
      </c>
      <c r="H237" s="522">
        <f>SUM('Pensionados RAIS por Género'!N102:O102)</f>
        <v>731</v>
      </c>
      <c r="I237" s="222">
        <f>SUM('Pensionados RAIS por Género'!P102:Q102)</f>
        <v>1792</v>
      </c>
      <c r="J237" s="523">
        <f>SUM('Pensionados RAIS por Género'!R102:S102)</f>
        <v>1031</v>
      </c>
      <c r="K237" s="522">
        <f>SUM('Pensionados RAIS por Género'!T102:U102)</f>
        <v>208</v>
      </c>
      <c r="L237" s="222">
        <f>SUM('Pensionados RAIS por Género'!V102:W102)</f>
        <v>1900</v>
      </c>
      <c r="M237" s="523">
        <f>SUM('Pensionados RAIS por Género'!X102:Y102)</f>
        <v>2578</v>
      </c>
      <c r="N237" s="522">
        <f>SUM('Pensionados RAIS por Género'!Z102:AA102)</f>
        <v>3720</v>
      </c>
      <c r="O237" s="222">
        <f>SUM('Pensionados RAIS por Género'!AB102:AC102)</f>
        <v>23421</v>
      </c>
      <c r="P237" s="523">
        <f>SUM('Pensionados RAIS por Género'!AD102:AE102)</f>
        <v>33797</v>
      </c>
      <c r="Q237" s="145"/>
      <c r="R237" s="145"/>
      <c r="S237" s="145"/>
      <c r="T237" s="145"/>
      <c r="U237" s="145"/>
      <c r="V237" s="145"/>
      <c r="W237" s="525">
        <f>SUM('Pensionados RAIS por Género'!AR102:AS102)</f>
        <v>12799</v>
      </c>
      <c r="X237" s="488">
        <f t="shared" si="19"/>
        <v>72812</v>
      </c>
      <c r="Y237" s="488">
        <f>SUM(N237:P237)+SUM(K237:M237)</f>
        <v>65624</v>
      </c>
      <c r="Z237" s="488">
        <f t="shared" si="21"/>
        <v>3554</v>
      </c>
    </row>
    <row r="238" spans="1:26" x14ac:dyDescent="0.2">
      <c r="A238" s="171" t="s">
        <v>662</v>
      </c>
      <c r="B238" s="524">
        <f>SUM('Pensionados RAIS por Género'!B103:C103)</f>
        <v>41885</v>
      </c>
      <c r="C238" s="145">
        <f>SUM('Pensionados RAIS por Género'!D103:E103)</f>
        <v>10107</v>
      </c>
      <c r="D238" s="488">
        <f>SUM('Pensionados RAIS por Género'!F103:G103)</f>
        <v>16263</v>
      </c>
      <c r="E238" s="522">
        <f>SUM('Pensionados RAIS por Género'!H103:I103)</f>
        <v>2</v>
      </c>
      <c r="F238" s="222">
        <f>SUM('Pensionados RAIS por Género'!J103:K103)</f>
        <v>0</v>
      </c>
      <c r="G238" s="523">
        <f>SUM('Pensionados RAIS por Género'!L103:M103)</f>
        <v>0</v>
      </c>
      <c r="H238" s="522">
        <f>SUM('Pensionados RAIS por Género'!N103:O103)</f>
        <v>751</v>
      </c>
      <c r="I238" s="222">
        <f>SUM('Pensionados RAIS por Género'!P103:Q103)</f>
        <v>1819</v>
      </c>
      <c r="J238" s="523">
        <f>SUM('Pensionados RAIS por Género'!R103:S103)</f>
        <v>1042</v>
      </c>
      <c r="K238" s="522">
        <f>SUM('Pensionados RAIS por Género'!T103:U103)</f>
        <v>208</v>
      </c>
      <c r="L238" s="222">
        <f>SUM('Pensionados RAIS por Género'!V103:W103)</f>
        <v>1900</v>
      </c>
      <c r="M238" s="523">
        <f>SUM('Pensionados RAIS por Género'!X103:Y103)</f>
        <v>2578</v>
      </c>
      <c r="N238" s="522">
        <f>SUM('Pensionados RAIS por Género'!Z103:AA103)</f>
        <v>3819</v>
      </c>
      <c r="O238" s="222">
        <f>SUM('Pensionados RAIS por Género'!AB103:AC103)</f>
        <v>23609</v>
      </c>
      <c r="P238" s="523">
        <f>SUM('Pensionados RAIS por Género'!AD103:AE103)</f>
        <v>32474</v>
      </c>
      <c r="Q238" s="145"/>
      <c r="R238" s="145"/>
      <c r="S238" s="145"/>
      <c r="T238" s="145"/>
      <c r="U238" s="145"/>
      <c r="V238" s="145"/>
      <c r="W238" s="525">
        <f>SUM('Pensionados RAIS por Género'!AR103:AS103)</f>
        <v>6970</v>
      </c>
      <c r="X238" s="488">
        <f t="shared" ref="X238:X239" si="22">SUM(B238:D238)+SUM(E238:G238)+SUM(W238)</f>
        <v>75227</v>
      </c>
      <c r="Y238" s="488">
        <f t="shared" ref="Y238" si="23">SUM(N238:P238)+SUM(K238:M238)</f>
        <v>64588</v>
      </c>
      <c r="Z238" s="488">
        <f t="shared" ref="Z238:Z239" si="24">+SUM(H238:J238)</f>
        <v>3612</v>
      </c>
    </row>
    <row r="239" spans="1:26" x14ac:dyDescent="0.2">
      <c r="A239" s="171" t="s">
        <v>663</v>
      </c>
      <c r="B239" s="524">
        <f>SUM('Pensionados RAIS por Género'!B104:C104)</f>
        <v>43196</v>
      </c>
      <c r="C239" s="145">
        <f>SUM('Pensionados RAIS por Género'!D104:E104)</f>
        <v>10314</v>
      </c>
      <c r="D239" s="488">
        <f>SUM('Pensionados RAIS por Género'!F104:G104)</f>
        <v>16382</v>
      </c>
      <c r="E239" s="522">
        <f>SUM('Pensionados RAIS por Género'!H104:I104)</f>
        <v>2</v>
      </c>
      <c r="F239" s="222">
        <f>SUM('Pensionados RAIS por Género'!J104:K104)</f>
        <v>0</v>
      </c>
      <c r="G239" s="523">
        <f>SUM('Pensionados RAIS por Género'!L104:M104)</f>
        <v>0</v>
      </c>
      <c r="H239" s="522">
        <f>SUM('Pensionados RAIS por Género'!N104:O104)</f>
        <v>774</v>
      </c>
      <c r="I239" s="222">
        <f>SUM('Pensionados RAIS por Género'!P104:Q104)</f>
        <v>1849</v>
      </c>
      <c r="J239" s="523">
        <f>SUM('Pensionados RAIS por Género'!R104:S104)</f>
        <v>1053</v>
      </c>
      <c r="K239" s="522">
        <f>SUM('Pensionados RAIS por Género'!T104:U104)</f>
        <v>208</v>
      </c>
      <c r="L239" s="222">
        <f>SUM('Pensionados RAIS por Género'!V104:W104)</f>
        <v>1900</v>
      </c>
      <c r="M239" s="523">
        <f>SUM('Pensionados RAIS por Género'!X104:Y104)</f>
        <v>2578</v>
      </c>
      <c r="N239" s="522">
        <f>SUM('Pensionados RAIS por Género'!Z104:AA104)</f>
        <v>3881</v>
      </c>
      <c r="O239" s="222">
        <f>SUM('Pensionados RAIS por Género'!AB104:AC104)</f>
        <v>23819</v>
      </c>
      <c r="P239" s="523">
        <f>SUM('Pensionados RAIS por Género'!AD104:AE104)</f>
        <v>32772</v>
      </c>
      <c r="Q239" s="145"/>
      <c r="R239" s="145"/>
      <c r="S239" s="145"/>
      <c r="T239" s="145"/>
      <c r="U239" s="145"/>
      <c r="V239" s="145"/>
      <c r="W239" s="525">
        <f>SUM('Pensionados RAIS por Género'!AR104:AS104)</f>
        <v>7145</v>
      </c>
      <c r="X239" s="488">
        <f t="shared" si="22"/>
        <v>77039</v>
      </c>
      <c r="Y239" s="488">
        <f>SUM(N239:P239)+SUM(K239:M239)</f>
        <v>65158</v>
      </c>
      <c r="Z239" s="488">
        <f t="shared" si="24"/>
        <v>3676</v>
      </c>
    </row>
    <row r="240" spans="1:26" x14ac:dyDescent="0.2">
      <c r="A240" s="171" t="s">
        <v>669</v>
      </c>
      <c r="B240" s="524">
        <f>SUM('Pensionados RAIS por Género'!B105:C105)</f>
        <v>45907</v>
      </c>
      <c r="C240" s="145">
        <f>SUM('Pensionados RAIS por Género'!D105:E105)</f>
        <v>10058</v>
      </c>
      <c r="D240" s="488">
        <f>SUM('Pensionados RAIS por Género'!F105:G105)</f>
        <v>16869</v>
      </c>
      <c r="E240" s="522">
        <f>SUM('Pensionados RAIS por Género'!H105:I105)</f>
        <v>2</v>
      </c>
      <c r="F240" s="222">
        <f>SUM('Pensionados RAIS por Género'!J105:K105)</f>
        <v>0</v>
      </c>
      <c r="G240" s="523">
        <f>SUM('Pensionados RAIS por Género'!L105:M105)</f>
        <v>0</v>
      </c>
      <c r="H240" s="522">
        <f>SUM('Pensionados RAIS por Género'!N105:O105)</f>
        <v>269</v>
      </c>
      <c r="I240" s="222">
        <f>SUM('Pensionados RAIS por Género'!P105:Q105)</f>
        <v>999</v>
      </c>
      <c r="J240" s="523">
        <f>SUM('Pensionados RAIS por Género'!R105:S105)</f>
        <v>1076</v>
      </c>
      <c r="K240" s="522">
        <f>SUM('Pensionados RAIS por Género'!T105:U105)</f>
        <v>208</v>
      </c>
      <c r="L240" s="222">
        <f>SUM('Pensionados RAIS por Género'!V105:W105)</f>
        <v>1900</v>
      </c>
      <c r="M240" s="523">
        <f>SUM('Pensionados RAIS por Género'!X105:Y105)</f>
        <v>2578</v>
      </c>
      <c r="N240" s="522">
        <f>SUM('Pensionados RAIS por Género'!Z105:AA105)</f>
        <v>4009</v>
      </c>
      <c r="O240" s="222">
        <f>SUM('Pensionados RAIS por Género'!AB105:AC105)</f>
        <v>23867</v>
      </c>
      <c r="P240" s="523">
        <f>SUM('Pensionados RAIS por Género'!AD105:AE105)</f>
        <v>32802</v>
      </c>
      <c r="Q240" s="145"/>
      <c r="R240" s="145"/>
      <c r="S240" s="145"/>
      <c r="T240" s="145"/>
      <c r="U240" s="145"/>
      <c r="V240" s="145"/>
      <c r="W240" s="525">
        <f>SUM('Pensionados RAIS por Género'!AR105:AS105)</f>
        <v>7176</v>
      </c>
      <c r="X240" s="488">
        <f t="shared" ref="X240:X241" si="25">SUM(B240:D240)+SUM(E240:G240)+SUM(W240)</f>
        <v>80012</v>
      </c>
      <c r="Y240" s="488">
        <f t="shared" ref="Y240:Y241" si="26">SUM(N240:P240)+SUM(K240:M240)</f>
        <v>65364</v>
      </c>
      <c r="Z240" s="488">
        <f t="shared" ref="Z240:Z241" si="27">+SUM(H240:J240)</f>
        <v>2344</v>
      </c>
    </row>
    <row r="241" spans="1:26" x14ac:dyDescent="0.2">
      <c r="A241" s="171" t="s">
        <v>670</v>
      </c>
      <c r="B241" s="524">
        <f>SUM('Pensionados RAIS por Género'!B106:C106)</f>
        <v>47162</v>
      </c>
      <c r="C241" s="145">
        <f>SUM('Pensionados RAIS por Género'!D106:E106)</f>
        <v>10291</v>
      </c>
      <c r="D241" s="488">
        <f>SUM('Pensionados RAIS por Género'!F106:G106)</f>
        <v>16944</v>
      </c>
      <c r="E241" s="522">
        <f>SUM('Pensionados RAIS por Género'!H106:I106)</f>
        <v>2</v>
      </c>
      <c r="F241" s="222">
        <f>SUM('Pensionados RAIS por Género'!J106:K106)</f>
        <v>0</v>
      </c>
      <c r="G241" s="523">
        <f>SUM('Pensionados RAIS por Género'!L106:M106)</f>
        <v>0</v>
      </c>
      <c r="H241" s="522">
        <f>SUM('Pensionados RAIS por Género'!N106:O106)</f>
        <v>269</v>
      </c>
      <c r="I241" s="222">
        <f>SUM('Pensionados RAIS por Género'!P106:Q106)</f>
        <v>1004</v>
      </c>
      <c r="J241" s="523">
        <f>SUM('Pensionados RAIS por Género'!R106:S106)</f>
        <v>1093</v>
      </c>
      <c r="K241" s="522">
        <f>SUM('Pensionados RAIS por Género'!T106:U106)</f>
        <v>208</v>
      </c>
      <c r="L241" s="222">
        <f>SUM('Pensionados RAIS por Género'!V106:W106)</f>
        <v>1900</v>
      </c>
      <c r="M241" s="523">
        <f>SUM('Pensionados RAIS por Género'!X106:Y106)</f>
        <v>2578</v>
      </c>
      <c r="N241" s="522">
        <f>SUM('Pensionados RAIS por Género'!Z106:AA106)</f>
        <v>4124</v>
      </c>
      <c r="O241" s="222">
        <f>SUM('Pensionados RAIS por Género'!AB106:AC106)</f>
        <v>24012</v>
      </c>
      <c r="P241" s="523">
        <f>SUM('Pensionados RAIS por Género'!AD106:AE106)</f>
        <v>33033</v>
      </c>
      <c r="Q241" s="145"/>
      <c r="R241" s="145"/>
      <c r="S241" s="145"/>
      <c r="T241" s="145"/>
      <c r="U241" s="145"/>
      <c r="V241" s="145"/>
      <c r="W241" s="525">
        <f>SUM('Pensionados RAIS por Género'!AR106:AS106)</f>
        <v>7321</v>
      </c>
      <c r="X241" s="488">
        <f t="shared" si="25"/>
        <v>81720</v>
      </c>
      <c r="Y241" s="488">
        <f t="shared" si="26"/>
        <v>65855</v>
      </c>
      <c r="Z241" s="488">
        <f t="shared" si="27"/>
        <v>2366</v>
      </c>
    </row>
    <row r="242" spans="1:26" x14ac:dyDescent="0.2">
      <c r="A242" s="35" t="s">
        <v>154</v>
      </c>
      <c r="X242" s="74"/>
      <c r="Y242" s="74"/>
    </row>
    <row r="243" spans="1:26" x14ac:dyDescent="0.2">
      <c r="E243" s="74"/>
      <c r="F243" s="74"/>
      <c r="Y243" s="35" t="s">
        <v>317</v>
      </c>
    </row>
    <row r="244" spans="1:26" x14ac:dyDescent="0.2">
      <c r="A244" s="35" t="s">
        <v>181</v>
      </c>
      <c r="E244" s="74"/>
      <c r="F244" s="74"/>
    </row>
    <row r="245" spans="1:26" x14ac:dyDescent="0.2">
      <c r="F245" s="175"/>
    </row>
  </sheetData>
  <mergeCells count="11">
    <mergeCell ref="A9:A10"/>
    <mergeCell ref="E9:G9"/>
    <mergeCell ref="H9:J9"/>
    <mergeCell ref="K9:M9"/>
    <mergeCell ref="Q9:S9"/>
    <mergeCell ref="Z9:Z10"/>
    <mergeCell ref="B9:D9"/>
    <mergeCell ref="N9:P9"/>
    <mergeCell ref="X9:X10"/>
    <mergeCell ref="Y9:Y10"/>
    <mergeCell ref="T9:V9"/>
  </mergeCells>
  <phoneticPr fontId="0" type="noConversion"/>
  <pageMargins left="0.75" right="0.75" top="1" bottom="1" header="0" footer="0"/>
  <pageSetup orientation="portrait" horizontalDpi="4294967295" verticalDpi="4294967295" r:id="rId1"/>
  <headerFooter alignWithMargins="0"/>
  <ignoredErrors>
    <ignoredError sqref="B196:D206 E206:Z206 X192:Z192 X193:Z193 E193:V193 E194:Z205 E192:V192 E150:AA191 W193 W192 AA194:AA205 AA193 AA192 B207:P207 W207 B208:W209 H210:K210 B210:G210 M210:W210 B212 B211:Z211 C212:Z212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7">
    <tabColor rgb="FF00B050"/>
  </sheetPr>
  <dimension ref="A1:AS106"/>
  <sheetViews>
    <sheetView showGridLines="0" zoomScale="85" zoomScaleNormal="85" workbookViewId="0">
      <pane xSplit="1" ySplit="14" topLeftCell="B101" activePane="bottomRight" state="frozen"/>
      <selection activeCell="T14" sqref="T14:T24"/>
      <selection pane="topRight" activeCell="T14" sqref="T14:T24"/>
      <selection pane="bottomLeft" activeCell="T14" sqref="T14:T24"/>
      <selection pane="bottomRight" activeCell="F108" sqref="F108"/>
    </sheetView>
  </sheetViews>
  <sheetFormatPr baseColWidth="10" defaultColWidth="11.42578125" defaultRowHeight="12.75" x14ac:dyDescent="0.2"/>
  <cols>
    <col min="44" max="44" width="19.28515625" customWidth="1"/>
    <col min="45" max="45" width="16.28515625" customWidth="1"/>
  </cols>
  <sheetData>
    <row r="1" spans="1:45" s="19" customFormat="1" x14ac:dyDescent="0.2"/>
    <row r="2" spans="1:45" s="19" customFormat="1" x14ac:dyDescent="0.2"/>
    <row r="3" spans="1:45" s="19" customFormat="1" x14ac:dyDescent="0.2"/>
    <row r="4" spans="1:45" s="19" customFormat="1" x14ac:dyDescent="0.2"/>
    <row r="5" spans="1:45" s="19" customFormat="1" ht="4.9000000000000004" customHeight="1" x14ac:dyDescent="0.2"/>
    <row r="6" spans="1:45" s="19" customFormat="1" ht="27.75" x14ac:dyDescent="0.4">
      <c r="C6" s="57" t="s">
        <v>424</v>
      </c>
    </row>
    <row r="7" spans="1:45" s="19" customFormat="1" ht="33" customHeight="1" x14ac:dyDescent="0.4">
      <c r="C7" s="57"/>
    </row>
    <row r="8" spans="1:45" s="19" customFormat="1" x14ac:dyDescent="0.2"/>
    <row r="9" spans="1:45" s="19" customFormat="1" x14ac:dyDescent="0.2"/>
    <row r="11" spans="1:45" ht="13.5" thickBot="1" x14ac:dyDescent="0.25"/>
    <row r="12" spans="1:45" s="298" customFormat="1" ht="23.25" customHeight="1" x14ac:dyDescent="0.2">
      <c r="A12" s="803" t="s">
        <v>419</v>
      </c>
      <c r="B12" s="806" t="s">
        <v>418</v>
      </c>
      <c r="C12" s="799"/>
      <c r="D12" s="799"/>
      <c r="E12" s="799"/>
      <c r="F12" s="799"/>
      <c r="G12" s="807"/>
      <c r="H12" s="806" t="s">
        <v>417</v>
      </c>
      <c r="I12" s="799"/>
      <c r="J12" s="799"/>
      <c r="K12" s="799"/>
      <c r="L12" s="799"/>
      <c r="M12" s="800"/>
      <c r="N12" s="798" t="s">
        <v>416</v>
      </c>
      <c r="O12" s="799"/>
      <c r="P12" s="799"/>
      <c r="Q12" s="799"/>
      <c r="R12" s="799"/>
      <c r="S12" s="807"/>
      <c r="T12" s="806" t="s">
        <v>606</v>
      </c>
      <c r="U12" s="799"/>
      <c r="V12" s="799"/>
      <c r="W12" s="799"/>
      <c r="X12" s="799"/>
      <c r="Y12" s="800"/>
      <c r="Z12" s="798" t="s">
        <v>415</v>
      </c>
      <c r="AA12" s="799"/>
      <c r="AB12" s="799"/>
      <c r="AC12" s="799"/>
      <c r="AD12" s="799"/>
      <c r="AE12" s="800"/>
      <c r="AF12" s="798" t="s">
        <v>533</v>
      </c>
      <c r="AG12" s="799"/>
      <c r="AH12" s="799"/>
      <c r="AI12" s="799"/>
      <c r="AJ12" s="799"/>
      <c r="AK12" s="800"/>
      <c r="AL12" s="798" t="s">
        <v>534</v>
      </c>
      <c r="AM12" s="799"/>
      <c r="AN12" s="799"/>
      <c r="AO12" s="799"/>
      <c r="AP12" s="799"/>
      <c r="AQ12" s="800"/>
      <c r="AR12" s="801" t="s">
        <v>605</v>
      </c>
      <c r="AS12" s="802"/>
    </row>
    <row r="13" spans="1:45" s="298" customFormat="1" ht="13.5" customHeight="1" x14ac:dyDescent="0.2">
      <c r="A13" s="804"/>
      <c r="B13" s="796" t="s">
        <v>414</v>
      </c>
      <c r="C13" s="793"/>
      <c r="D13" s="794" t="s">
        <v>413</v>
      </c>
      <c r="E13" s="794"/>
      <c r="F13" s="794" t="s">
        <v>412</v>
      </c>
      <c r="G13" s="797"/>
      <c r="H13" s="796" t="s">
        <v>414</v>
      </c>
      <c r="I13" s="793"/>
      <c r="J13" s="794" t="s">
        <v>413</v>
      </c>
      <c r="K13" s="794"/>
      <c r="L13" s="794" t="s">
        <v>412</v>
      </c>
      <c r="M13" s="795"/>
      <c r="N13" s="792" t="s">
        <v>414</v>
      </c>
      <c r="O13" s="793"/>
      <c r="P13" s="794" t="s">
        <v>413</v>
      </c>
      <c r="Q13" s="794"/>
      <c r="R13" s="794" t="s">
        <v>412</v>
      </c>
      <c r="S13" s="797"/>
      <c r="T13" s="796" t="s">
        <v>414</v>
      </c>
      <c r="U13" s="793"/>
      <c r="V13" s="794" t="s">
        <v>413</v>
      </c>
      <c r="W13" s="794"/>
      <c r="X13" s="794" t="s">
        <v>412</v>
      </c>
      <c r="Y13" s="795"/>
      <c r="Z13" s="792" t="s">
        <v>414</v>
      </c>
      <c r="AA13" s="793"/>
      <c r="AB13" s="794" t="s">
        <v>413</v>
      </c>
      <c r="AC13" s="794"/>
      <c r="AD13" s="794" t="s">
        <v>412</v>
      </c>
      <c r="AE13" s="795"/>
      <c r="AF13" s="792" t="s">
        <v>414</v>
      </c>
      <c r="AG13" s="793"/>
      <c r="AH13" s="794" t="s">
        <v>413</v>
      </c>
      <c r="AI13" s="794"/>
      <c r="AJ13" s="794" t="s">
        <v>412</v>
      </c>
      <c r="AK13" s="795"/>
      <c r="AL13" s="792" t="s">
        <v>414</v>
      </c>
      <c r="AM13" s="793"/>
      <c r="AN13" s="794" t="s">
        <v>413</v>
      </c>
      <c r="AO13" s="794"/>
      <c r="AP13" s="794" t="s">
        <v>412</v>
      </c>
      <c r="AQ13" s="795"/>
      <c r="AR13" s="796" t="s">
        <v>414</v>
      </c>
      <c r="AS13" s="808"/>
    </row>
    <row r="14" spans="1:45" s="298" customFormat="1" ht="13.5" thickBot="1" x14ac:dyDescent="0.25">
      <c r="A14" s="805"/>
      <c r="B14" s="533" t="s">
        <v>411</v>
      </c>
      <c r="C14" s="534" t="s">
        <v>410</v>
      </c>
      <c r="D14" s="535" t="s">
        <v>411</v>
      </c>
      <c r="E14" s="535" t="s">
        <v>410</v>
      </c>
      <c r="F14" s="535" t="s">
        <v>411</v>
      </c>
      <c r="G14" s="541" t="s">
        <v>410</v>
      </c>
      <c r="H14" s="533" t="s">
        <v>411</v>
      </c>
      <c r="I14" s="534" t="s">
        <v>410</v>
      </c>
      <c r="J14" s="535" t="s">
        <v>411</v>
      </c>
      <c r="K14" s="535" t="s">
        <v>410</v>
      </c>
      <c r="L14" s="535" t="s">
        <v>411</v>
      </c>
      <c r="M14" s="542" t="s">
        <v>410</v>
      </c>
      <c r="N14" s="543" t="s">
        <v>411</v>
      </c>
      <c r="O14" s="534" t="s">
        <v>410</v>
      </c>
      <c r="P14" s="535" t="s">
        <v>411</v>
      </c>
      <c r="Q14" s="535" t="s">
        <v>410</v>
      </c>
      <c r="R14" s="535" t="s">
        <v>411</v>
      </c>
      <c r="S14" s="541" t="s">
        <v>410</v>
      </c>
      <c r="T14" s="533" t="s">
        <v>411</v>
      </c>
      <c r="U14" s="534" t="s">
        <v>410</v>
      </c>
      <c r="V14" s="535" t="s">
        <v>411</v>
      </c>
      <c r="W14" s="535" t="s">
        <v>410</v>
      </c>
      <c r="X14" s="535" t="s">
        <v>411</v>
      </c>
      <c r="Y14" s="542" t="s">
        <v>410</v>
      </c>
      <c r="Z14" s="543" t="s">
        <v>411</v>
      </c>
      <c r="AA14" s="534" t="s">
        <v>410</v>
      </c>
      <c r="AB14" s="535" t="s">
        <v>411</v>
      </c>
      <c r="AC14" s="535" t="s">
        <v>410</v>
      </c>
      <c r="AD14" s="535" t="s">
        <v>411</v>
      </c>
      <c r="AE14" s="542" t="s">
        <v>410</v>
      </c>
      <c r="AF14" s="543" t="s">
        <v>411</v>
      </c>
      <c r="AG14" s="534" t="s">
        <v>410</v>
      </c>
      <c r="AH14" s="535" t="s">
        <v>411</v>
      </c>
      <c r="AI14" s="535" t="s">
        <v>410</v>
      </c>
      <c r="AJ14" s="535" t="s">
        <v>411</v>
      </c>
      <c r="AK14" s="542" t="s">
        <v>410</v>
      </c>
      <c r="AL14" s="543" t="s">
        <v>411</v>
      </c>
      <c r="AM14" s="534" t="s">
        <v>410</v>
      </c>
      <c r="AN14" s="535" t="s">
        <v>411</v>
      </c>
      <c r="AO14" s="535" t="s">
        <v>410</v>
      </c>
      <c r="AP14" s="535" t="s">
        <v>411</v>
      </c>
      <c r="AQ14" s="542" t="s">
        <v>410</v>
      </c>
      <c r="AR14" s="533" t="s">
        <v>411</v>
      </c>
      <c r="AS14" s="539" t="s">
        <v>410</v>
      </c>
    </row>
    <row r="15" spans="1:45" x14ac:dyDescent="0.2">
      <c r="A15" s="421">
        <v>40603</v>
      </c>
      <c r="B15" s="540">
        <v>6151</v>
      </c>
      <c r="C15" s="540">
        <v>1394</v>
      </c>
      <c r="D15" s="540">
        <v>1852</v>
      </c>
      <c r="E15" s="540">
        <v>902</v>
      </c>
      <c r="F15" s="540">
        <v>5146</v>
      </c>
      <c r="G15" s="540">
        <v>1253</v>
      </c>
      <c r="H15" s="540">
        <v>6</v>
      </c>
      <c r="I15" s="540">
        <v>0</v>
      </c>
      <c r="J15" s="540">
        <v>0</v>
      </c>
      <c r="K15" s="540">
        <v>0</v>
      </c>
      <c r="L15" s="540">
        <v>0</v>
      </c>
      <c r="M15" s="540">
        <v>0</v>
      </c>
      <c r="N15" s="540">
        <v>45</v>
      </c>
      <c r="O15" s="540">
        <v>15</v>
      </c>
      <c r="P15" s="540">
        <v>205</v>
      </c>
      <c r="Q15" s="540">
        <v>99</v>
      </c>
      <c r="R15" s="540">
        <v>174</v>
      </c>
      <c r="S15" s="540">
        <v>38</v>
      </c>
      <c r="T15" s="540">
        <v>0</v>
      </c>
      <c r="U15" s="540">
        <v>0</v>
      </c>
      <c r="V15" s="540">
        <v>0</v>
      </c>
      <c r="W15" s="540">
        <v>0</v>
      </c>
      <c r="X15" s="540">
        <v>0</v>
      </c>
      <c r="Y15" s="540">
        <v>0</v>
      </c>
      <c r="Z15" s="540">
        <v>1890</v>
      </c>
      <c r="AA15" s="540">
        <v>515</v>
      </c>
      <c r="AB15" s="540">
        <v>6248</v>
      </c>
      <c r="AC15" s="540">
        <v>3235</v>
      </c>
      <c r="AD15" s="540">
        <v>14132</v>
      </c>
      <c r="AE15" s="540">
        <v>3056</v>
      </c>
      <c r="AF15" s="538"/>
      <c r="AG15" s="538"/>
      <c r="AH15" s="538"/>
      <c r="AI15" s="538"/>
      <c r="AJ15" s="538"/>
      <c r="AK15" s="538"/>
      <c r="AL15" s="538"/>
      <c r="AM15" s="538"/>
      <c r="AN15" s="538"/>
      <c r="AO15" s="538"/>
      <c r="AP15" s="538"/>
      <c r="AQ15" s="538"/>
      <c r="AR15" s="538"/>
      <c r="AS15" s="538"/>
    </row>
    <row r="16" spans="1:45" x14ac:dyDescent="0.2">
      <c r="A16" s="421">
        <v>40634</v>
      </c>
      <c r="B16" s="267">
        <v>6278</v>
      </c>
      <c r="C16" s="267">
        <v>1444</v>
      </c>
      <c r="D16" s="267">
        <v>1869</v>
      </c>
      <c r="E16" s="267">
        <v>913</v>
      </c>
      <c r="F16" s="267">
        <v>5226</v>
      </c>
      <c r="G16" s="267">
        <v>1262</v>
      </c>
      <c r="H16" s="267">
        <v>6</v>
      </c>
      <c r="I16" s="267">
        <v>0</v>
      </c>
      <c r="J16" s="267">
        <v>0</v>
      </c>
      <c r="K16" s="267">
        <v>0</v>
      </c>
      <c r="L16" s="267">
        <v>0</v>
      </c>
      <c r="M16" s="267">
        <v>0</v>
      </c>
      <c r="N16" s="267">
        <v>49</v>
      </c>
      <c r="O16" s="267">
        <v>15</v>
      </c>
      <c r="P16" s="267">
        <v>206</v>
      </c>
      <c r="Q16" s="267">
        <v>103</v>
      </c>
      <c r="R16" s="267">
        <v>183</v>
      </c>
      <c r="S16" s="267">
        <v>39</v>
      </c>
      <c r="T16" s="267">
        <v>0</v>
      </c>
      <c r="U16" s="267">
        <v>0</v>
      </c>
      <c r="V16" s="267">
        <v>0</v>
      </c>
      <c r="W16" s="267">
        <v>0</v>
      </c>
      <c r="X16" s="267">
        <v>0</v>
      </c>
      <c r="Y16" s="267">
        <v>0</v>
      </c>
      <c r="Z16" s="267">
        <v>1893</v>
      </c>
      <c r="AA16" s="267">
        <v>515</v>
      </c>
      <c r="AB16" s="267">
        <v>5158</v>
      </c>
      <c r="AC16" s="267">
        <v>3279</v>
      </c>
      <c r="AD16" s="267">
        <v>14258</v>
      </c>
      <c r="AE16" s="267">
        <v>3092</v>
      </c>
      <c r="AF16" s="508"/>
      <c r="AG16" s="508"/>
      <c r="AH16" s="508"/>
      <c r="AI16" s="508"/>
      <c r="AJ16" s="508"/>
      <c r="AK16" s="508"/>
      <c r="AL16" s="508"/>
      <c r="AM16" s="508"/>
      <c r="AN16" s="508"/>
      <c r="AO16" s="508"/>
      <c r="AP16" s="508"/>
      <c r="AQ16" s="508"/>
      <c r="AR16" s="508"/>
      <c r="AS16" s="508"/>
    </row>
    <row r="17" spans="1:45" x14ac:dyDescent="0.2">
      <c r="A17" s="421">
        <v>40664</v>
      </c>
      <c r="B17" s="267">
        <v>6370</v>
      </c>
      <c r="C17" s="267">
        <v>1501</v>
      </c>
      <c r="D17" s="267">
        <v>1875</v>
      </c>
      <c r="E17" s="267">
        <v>897</v>
      </c>
      <c r="F17" s="267">
        <v>5224</v>
      </c>
      <c r="G17" s="267">
        <v>1272</v>
      </c>
      <c r="H17" s="267">
        <v>6</v>
      </c>
      <c r="I17" s="267">
        <v>0</v>
      </c>
      <c r="J17" s="267">
        <v>0</v>
      </c>
      <c r="K17" s="267">
        <v>0</v>
      </c>
      <c r="L17" s="267">
        <v>0</v>
      </c>
      <c r="M17" s="267">
        <v>0</v>
      </c>
      <c r="N17" s="267">
        <v>50</v>
      </c>
      <c r="O17" s="267">
        <v>16</v>
      </c>
      <c r="P17" s="267">
        <v>207</v>
      </c>
      <c r="Q17" s="267">
        <v>98</v>
      </c>
      <c r="R17" s="267">
        <v>187</v>
      </c>
      <c r="S17" s="267">
        <v>39</v>
      </c>
      <c r="T17" s="267">
        <v>0</v>
      </c>
      <c r="U17" s="267">
        <v>0</v>
      </c>
      <c r="V17" s="267">
        <v>0</v>
      </c>
      <c r="W17" s="267">
        <v>0</v>
      </c>
      <c r="X17" s="267">
        <v>0</v>
      </c>
      <c r="Y17" s="267">
        <v>0</v>
      </c>
      <c r="Z17" s="267">
        <v>1902</v>
      </c>
      <c r="AA17" s="267">
        <v>517</v>
      </c>
      <c r="AB17" s="267">
        <v>5262</v>
      </c>
      <c r="AC17" s="267">
        <v>3344</v>
      </c>
      <c r="AD17" s="267">
        <v>14433</v>
      </c>
      <c r="AE17" s="267">
        <v>3129</v>
      </c>
      <c r="AF17" s="509"/>
      <c r="AG17" s="508"/>
      <c r="AH17" s="508"/>
      <c r="AI17" s="508"/>
      <c r="AJ17" s="508"/>
      <c r="AK17" s="508"/>
      <c r="AL17" s="508"/>
      <c r="AM17" s="508"/>
      <c r="AN17" s="508"/>
      <c r="AO17" s="508"/>
      <c r="AP17" s="508"/>
      <c r="AQ17" s="508"/>
      <c r="AR17" s="508"/>
      <c r="AS17" s="508"/>
    </row>
    <row r="18" spans="1:45" x14ac:dyDescent="0.2">
      <c r="A18" s="421">
        <v>40695</v>
      </c>
      <c r="B18" s="267">
        <v>6451</v>
      </c>
      <c r="C18" s="267">
        <v>1551</v>
      </c>
      <c r="D18" s="267">
        <v>1885</v>
      </c>
      <c r="E18" s="267">
        <v>906</v>
      </c>
      <c r="F18" s="267">
        <v>5214</v>
      </c>
      <c r="G18" s="267">
        <v>1268</v>
      </c>
      <c r="H18" s="267">
        <v>6</v>
      </c>
      <c r="I18" s="267">
        <v>0</v>
      </c>
      <c r="J18" s="267">
        <v>0</v>
      </c>
      <c r="K18" s="267">
        <v>0</v>
      </c>
      <c r="L18" s="267">
        <v>0</v>
      </c>
      <c r="M18" s="267">
        <v>0</v>
      </c>
      <c r="N18" s="267">
        <v>51</v>
      </c>
      <c r="O18" s="267">
        <v>17</v>
      </c>
      <c r="P18" s="267">
        <v>209</v>
      </c>
      <c r="Q18" s="267">
        <v>99</v>
      </c>
      <c r="R18" s="267">
        <v>186</v>
      </c>
      <c r="S18" s="267">
        <v>39</v>
      </c>
      <c r="T18" s="267">
        <v>0</v>
      </c>
      <c r="U18" s="267">
        <v>0</v>
      </c>
      <c r="V18" s="267">
        <v>0</v>
      </c>
      <c r="W18" s="267">
        <v>0</v>
      </c>
      <c r="X18" s="267">
        <v>0</v>
      </c>
      <c r="Y18" s="267">
        <v>0</v>
      </c>
      <c r="Z18" s="267">
        <v>1907</v>
      </c>
      <c r="AA18" s="267">
        <v>517</v>
      </c>
      <c r="AB18" s="267">
        <v>6463</v>
      </c>
      <c r="AC18" s="267">
        <v>3366</v>
      </c>
      <c r="AD18" s="267">
        <v>14539</v>
      </c>
      <c r="AE18" s="267">
        <v>3157</v>
      </c>
      <c r="AF18" s="509"/>
      <c r="AG18" s="508"/>
      <c r="AH18" s="508"/>
      <c r="AI18" s="508"/>
      <c r="AJ18" s="508"/>
      <c r="AK18" s="508"/>
      <c r="AL18" s="508"/>
      <c r="AM18" s="508"/>
      <c r="AN18" s="508"/>
      <c r="AO18" s="508"/>
      <c r="AP18" s="508"/>
      <c r="AQ18" s="508"/>
      <c r="AR18" s="508"/>
      <c r="AS18" s="508"/>
    </row>
    <row r="19" spans="1:45" x14ac:dyDescent="0.2">
      <c r="A19" s="421">
        <v>40725</v>
      </c>
      <c r="B19" s="267">
        <v>6512</v>
      </c>
      <c r="C19" s="267">
        <v>1578</v>
      </c>
      <c r="D19" s="267">
        <v>1872</v>
      </c>
      <c r="E19" s="267">
        <v>903</v>
      </c>
      <c r="F19" s="267">
        <v>5239</v>
      </c>
      <c r="G19" s="267">
        <v>1285</v>
      </c>
      <c r="H19" s="267">
        <v>6</v>
      </c>
      <c r="I19" s="267">
        <v>0</v>
      </c>
      <c r="J19" s="267">
        <v>0</v>
      </c>
      <c r="K19" s="267">
        <v>0</v>
      </c>
      <c r="L19" s="267">
        <v>0</v>
      </c>
      <c r="M19" s="267">
        <v>0</v>
      </c>
      <c r="N19" s="267">
        <v>52</v>
      </c>
      <c r="O19" s="267">
        <v>17</v>
      </c>
      <c r="P19" s="267">
        <v>217</v>
      </c>
      <c r="Q19" s="267">
        <v>98</v>
      </c>
      <c r="R19" s="267">
        <v>193</v>
      </c>
      <c r="S19" s="267">
        <v>41</v>
      </c>
      <c r="T19" s="267">
        <v>0</v>
      </c>
      <c r="U19" s="267">
        <v>0</v>
      </c>
      <c r="V19" s="267">
        <v>0</v>
      </c>
      <c r="W19" s="267">
        <v>0</v>
      </c>
      <c r="X19" s="267">
        <v>0</v>
      </c>
      <c r="Y19" s="267">
        <v>0</v>
      </c>
      <c r="Z19" s="267">
        <v>1917</v>
      </c>
      <c r="AA19" s="267">
        <v>519</v>
      </c>
      <c r="AB19" s="267">
        <v>6528</v>
      </c>
      <c r="AC19" s="267">
        <v>3403</v>
      </c>
      <c r="AD19" s="267">
        <v>14676</v>
      </c>
      <c r="AE19" s="267">
        <v>3180</v>
      </c>
      <c r="AF19" s="509"/>
      <c r="AG19" s="508"/>
      <c r="AH19" s="508"/>
      <c r="AI19" s="508"/>
      <c r="AJ19" s="508"/>
      <c r="AK19" s="508"/>
      <c r="AL19" s="508"/>
      <c r="AM19" s="508"/>
      <c r="AN19" s="508"/>
      <c r="AO19" s="508"/>
      <c r="AP19" s="508"/>
      <c r="AQ19" s="508"/>
      <c r="AR19" s="508"/>
      <c r="AS19" s="508"/>
    </row>
    <row r="20" spans="1:45" x14ac:dyDescent="0.2">
      <c r="A20" s="421">
        <v>40756</v>
      </c>
      <c r="B20" s="267">
        <v>6623</v>
      </c>
      <c r="C20" s="267">
        <v>1634</v>
      </c>
      <c r="D20" s="267">
        <v>1878</v>
      </c>
      <c r="E20" s="267">
        <v>901</v>
      </c>
      <c r="F20" s="267">
        <v>5254</v>
      </c>
      <c r="G20" s="267">
        <v>1332</v>
      </c>
      <c r="H20" s="267">
        <v>6</v>
      </c>
      <c r="I20" s="267">
        <v>0</v>
      </c>
      <c r="J20" s="267">
        <v>0</v>
      </c>
      <c r="K20" s="267">
        <v>0</v>
      </c>
      <c r="L20" s="267">
        <v>0</v>
      </c>
      <c r="M20" s="267">
        <v>0</v>
      </c>
      <c r="N20" s="267">
        <v>52</v>
      </c>
      <c r="O20" s="267">
        <v>19</v>
      </c>
      <c r="P20" s="267">
        <v>216</v>
      </c>
      <c r="Q20" s="267">
        <v>97</v>
      </c>
      <c r="R20" s="267">
        <v>193</v>
      </c>
      <c r="S20" s="267">
        <v>40</v>
      </c>
      <c r="T20" s="267">
        <v>0</v>
      </c>
      <c r="U20" s="267">
        <v>0</v>
      </c>
      <c r="V20" s="267">
        <v>0</v>
      </c>
      <c r="W20" s="267">
        <v>0</v>
      </c>
      <c r="X20" s="267">
        <v>0</v>
      </c>
      <c r="Y20" s="267">
        <v>0</v>
      </c>
      <c r="Z20" s="267">
        <v>1919</v>
      </c>
      <c r="AA20" s="267">
        <v>521</v>
      </c>
      <c r="AB20" s="267">
        <v>6609</v>
      </c>
      <c r="AC20" s="267">
        <v>3440</v>
      </c>
      <c r="AD20" s="267">
        <v>14826</v>
      </c>
      <c r="AE20" s="267">
        <v>3226</v>
      </c>
      <c r="AF20" s="509"/>
      <c r="AG20" s="508"/>
      <c r="AH20" s="508"/>
      <c r="AI20" s="508"/>
      <c r="AJ20" s="508"/>
      <c r="AK20" s="508"/>
      <c r="AL20" s="508"/>
      <c r="AM20" s="508"/>
      <c r="AN20" s="508"/>
      <c r="AO20" s="508"/>
      <c r="AP20" s="508"/>
      <c r="AQ20" s="508"/>
      <c r="AR20" s="508"/>
      <c r="AS20" s="508"/>
    </row>
    <row r="21" spans="1:45" x14ac:dyDescent="0.2">
      <c r="A21" s="421">
        <v>40787</v>
      </c>
      <c r="B21" s="267">
        <v>6728</v>
      </c>
      <c r="C21" s="267">
        <v>1697</v>
      </c>
      <c r="D21" s="267">
        <v>1885</v>
      </c>
      <c r="E21" s="267">
        <v>912</v>
      </c>
      <c r="F21" s="267">
        <v>5196</v>
      </c>
      <c r="G21" s="267">
        <v>1412</v>
      </c>
      <c r="H21" s="267">
        <v>3</v>
      </c>
      <c r="I21" s="267">
        <v>0</v>
      </c>
      <c r="J21" s="267">
        <v>0</v>
      </c>
      <c r="K21" s="267">
        <v>0</v>
      </c>
      <c r="L21" s="267">
        <v>0</v>
      </c>
      <c r="M21" s="267">
        <v>0</v>
      </c>
      <c r="N21" s="267">
        <v>53</v>
      </c>
      <c r="O21" s="267">
        <v>20</v>
      </c>
      <c r="P21" s="267">
        <v>222</v>
      </c>
      <c r="Q21" s="267">
        <v>96</v>
      </c>
      <c r="R21" s="267">
        <v>202</v>
      </c>
      <c r="S21" s="267">
        <v>44</v>
      </c>
      <c r="T21" s="267">
        <v>0</v>
      </c>
      <c r="U21" s="267">
        <v>0</v>
      </c>
      <c r="V21" s="267">
        <v>0</v>
      </c>
      <c r="W21" s="267">
        <v>0</v>
      </c>
      <c r="X21" s="267">
        <v>0</v>
      </c>
      <c r="Y21" s="267">
        <v>0</v>
      </c>
      <c r="Z21" s="267">
        <v>1927</v>
      </c>
      <c r="AA21" s="267">
        <v>522</v>
      </c>
      <c r="AB21" s="267">
        <v>6700</v>
      </c>
      <c r="AC21" s="267">
        <v>3503</v>
      </c>
      <c r="AD21" s="267">
        <v>14994</v>
      </c>
      <c r="AE21" s="267">
        <v>3265</v>
      </c>
      <c r="AF21" s="509"/>
      <c r="AG21" s="508"/>
      <c r="AH21" s="508"/>
      <c r="AI21" s="508"/>
      <c r="AJ21" s="508"/>
      <c r="AK21" s="508"/>
      <c r="AL21" s="508"/>
      <c r="AM21" s="508"/>
      <c r="AN21" s="508"/>
      <c r="AO21" s="508"/>
      <c r="AP21" s="508"/>
      <c r="AQ21" s="508"/>
      <c r="AR21" s="508"/>
      <c r="AS21" s="508"/>
    </row>
    <row r="22" spans="1:45" x14ac:dyDescent="0.2">
      <c r="A22" s="421">
        <v>40817</v>
      </c>
      <c r="B22" s="267">
        <v>6822</v>
      </c>
      <c r="C22" s="267">
        <v>1749</v>
      </c>
      <c r="D22" s="267">
        <v>1920</v>
      </c>
      <c r="E22" s="267">
        <v>919</v>
      </c>
      <c r="F22" s="267">
        <v>5298</v>
      </c>
      <c r="G22" s="267">
        <v>1431</v>
      </c>
      <c r="H22" s="267">
        <v>3</v>
      </c>
      <c r="I22" s="267">
        <v>0</v>
      </c>
      <c r="J22" s="267">
        <v>0</v>
      </c>
      <c r="K22" s="267">
        <v>0</v>
      </c>
      <c r="L22" s="267">
        <v>0</v>
      </c>
      <c r="M22" s="267">
        <v>0</v>
      </c>
      <c r="N22" s="267">
        <v>53</v>
      </c>
      <c r="O22" s="267">
        <v>22</v>
      </c>
      <c r="P22" s="267">
        <v>235</v>
      </c>
      <c r="Q22" s="267">
        <v>97</v>
      </c>
      <c r="R22" s="267">
        <v>206</v>
      </c>
      <c r="S22" s="267">
        <v>47</v>
      </c>
      <c r="T22" s="267">
        <v>0</v>
      </c>
      <c r="U22" s="267">
        <v>0</v>
      </c>
      <c r="V22" s="267">
        <v>0</v>
      </c>
      <c r="W22" s="267">
        <v>0</v>
      </c>
      <c r="X22" s="267">
        <v>0</v>
      </c>
      <c r="Y22" s="267">
        <v>0</v>
      </c>
      <c r="Z22" s="267">
        <v>1926</v>
      </c>
      <c r="AA22" s="267">
        <v>522</v>
      </c>
      <c r="AB22" s="267">
        <v>6735</v>
      </c>
      <c r="AC22" s="267">
        <v>3519</v>
      </c>
      <c r="AD22" s="267">
        <v>15072</v>
      </c>
      <c r="AE22" s="267">
        <v>3295</v>
      </c>
      <c r="AF22" s="509"/>
      <c r="AG22" s="508"/>
      <c r="AH22" s="508"/>
      <c r="AI22" s="508"/>
      <c r="AJ22" s="508"/>
      <c r="AK22" s="508"/>
      <c r="AL22" s="508"/>
      <c r="AM22" s="508"/>
      <c r="AN22" s="508"/>
      <c r="AO22" s="508"/>
      <c r="AP22" s="508"/>
      <c r="AQ22" s="508"/>
      <c r="AR22" s="508"/>
      <c r="AS22" s="508"/>
    </row>
    <row r="23" spans="1:45" x14ac:dyDescent="0.2">
      <c r="A23" s="421">
        <v>40848</v>
      </c>
      <c r="B23" s="267">
        <v>6938</v>
      </c>
      <c r="C23" s="267">
        <v>1791</v>
      </c>
      <c r="D23" s="267">
        <v>1965</v>
      </c>
      <c r="E23" s="267">
        <v>951</v>
      </c>
      <c r="F23" s="267">
        <v>5378</v>
      </c>
      <c r="G23" s="267">
        <v>1451</v>
      </c>
      <c r="H23" s="267">
        <v>3</v>
      </c>
      <c r="I23" s="267">
        <v>0</v>
      </c>
      <c r="J23" s="267">
        <v>0</v>
      </c>
      <c r="K23" s="267">
        <v>0</v>
      </c>
      <c r="L23" s="267">
        <v>0</v>
      </c>
      <c r="M23" s="267">
        <v>0</v>
      </c>
      <c r="N23" s="267">
        <v>56</v>
      </c>
      <c r="O23" s="267">
        <v>25</v>
      </c>
      <c r="P23" s="267">
        <v>228</v>
      </c>
      <c r="Q23" s="267">
        <v>95</v>
      </c>
      <c r="R23" s="267">
        <v>205</v>
      </c>
      <c r="S23" s="267">
        <v>48</v>
      </c>
      <c r="T23" s="267">
        <v>0</v>
      </c>
      <c r="U23" s="267">
        <v>0</v>
      </c>
      <c r="V23" s="267">
        <v>0</v>
      </c>
      <c r="W23" s="267">
        <v>0</v>
      </c>
      <c r="X23" s="267">
        <v>0</v>
      </c>
      <c r="Y23" s="267">
        <v>0</v>
      </c>
      <c r="Z23" s="267">
        <v>1941</v>
      </c>
      <c r="AA23" s="267">
        <v>525</v>
      </c>
      <c r="AB23" s="267">
        <v>6869</v>
      </c>
      <c r="AC23" s="267">
        <v>3610</v>
      </c>
      <c r="AD23" s="267">
        <v>15267</v>
      </c>
      <c r="AE23" s="267">
        <v>3335</v>
      </c>
      <c r="AF23" s="509"/>
      <c r="AG23" s="508"/>
      <c r="AH23" s="508"/>
      <c r="AI23" s="508"/>
      <c r="AJ23" s="508"/>
      <c r="AK23" s="508"/>
      <c r="AL23" s="508"/>
      <c r="AM23" s="508"/>
      <c r="AN23" s="508"/>
      <c r="AO23" s="508"/>
      <c r="AP23" s="508"/>
      <c r="AQ23" s="508"/>
      <c r="AR23" s="508"/>
      <c r="AS23" s="508"/>
    </row>
    <row r="24" spans="1:45" x14ac:dyDescent="0.2">
      <c r="A24" s="421">
        <v>40878</v>
      </c>
      <c r="B24" s="267">
        <v>7039</v>
      </c>
      <c r="C24" s="267">
        <v>1831</v>
      </c>
      <c r="D24" s="267">
        <v>2005</v>
      </c>
      <c r="E24" s="267">
        <v>975</v>
      </c>
      <c r="F24" s="267">
        <v>5517</v>
      </c>
      <c r="G24" s="267">
        <v>1482</v>
      </c>
      <c r="H24" s="267">
        <v>3</v>
      </c>
      <c r="I24" s="267">
        <v>0</v>
      </c>
      <c r="J24" s="267">
        <v>0</v>
      </c>
      <c r="K24" s="267">
        <v>0</v>
      </c>
      <c r="L24" s="267">
        <v>0</v>
      </c>
      <c r="M24" s="267">
        <v>0</v>
      </c>
      <c r="N24" s="267">
        <v>56</v>
      </c>
      <c r="O24" s="267">
        <v>26</v>
      </c>
      <c r="P24" s="267">
        <v>234</v>
      </c>
      <c r="Q24" s="267">
        <v>99</v>
      </c>
      <c r="R24" s="267">
        <v>219</v>
      </c>
      <c r="S24" s="267">
        <v>51</v>
      </c>
      <c r="T24" s="267">
        <v>0</v>
      </c>
      <c r="U24" s="267">
        <v>0</v>
      </c>
      <c r="V24" s="267">
        <v>0</v>
      </c>
      <c r="W24" s="267">
        <v>0</v>
      </c>
      <c r="X24" s="267">
        <v>0</v>
      </c>
      <c r="Y24" s="267">
        <v>0</v>
      </c>
      <c r="Z24" s="267">
        <v>1944</v>
      </c>
      <c r="AA24" s="267">
        <v>525</v>
      </c>
      <c r="AB24" s="267">
        <v>6958</v>
      </c>
      <c r="AC24" s="267">
        <v>3650</v>
      </c>
      <c r="AD24" s="267">
        <v>15381</v>
      </c>
      <c r="AE24" s="267">
        <v>3362</v>
      </c>
      <c r="AF24" s="509"/>
      <c r="AG24" s="508"/>
      <c r="AH24" s="508"/>
      <c r="AI24" s="508"/>
      <c r="AJ24" s="508"/>
      <c r="AK24" s="508"/>
      <c r="AL24" s="508"/>
      <c r="AM24" s="508"/>
      <c r="AN24" s="508"/>
      <c r="AO24" s="508"/>
      <c r="AP24" s="508"/>
      <c r="AQ24" s="508"/>
      <c r="AR24" s="508"/>
      <c r="AS24" s="508"/>
    </row>
    <row r="25" spans="1:45" x14ac:dyDescent="0.2">
      <c r="A25" s="421">
        <v>40909</v>
      </c>
      <c r="B25" s="267">
        <v>7097</v>
      </c>
      <c r="C25" s="267">
        <v>1841</v>
      </c>
      <c r="D25" s="267">
        <v>2068</v>
      </c>
      <c r="E25" s="267">
        <v>1013</v>
      </c>
      <c r="F25" s="267">
        <v>5529</v>
      </c>
      <c r="G25" s="267">
        <v>1509</v>
      </c>
      <c r="H25" s="267">
        <v>3</v>
      </c>
      <c r="I25" s="267">
        <v>0</v>
      </c>
      <c r="J25" s="267">
        <v>0</v>
      </c>
      <c r="K25" s="267">
        <v>0</v>
      </c>
      <c r="L25" s="267">
        <v>0</v>
      </c>
      <c r="M25" s="267">
        <v>0</v>
      </c>
      <c r="N25" s="267">
        <v>62</v>
      </c>
      <c r="O25" s="267">
        <v>31</v>
      </c>
      <c r="P25" s="267">
        <v>277</v>
      </c>
      <c r="Q25" s="267">
        <v>121</v>
      </c>
      <c r="R25" s="267">
        <v>273</v>
      </c>
      <c r="S25" s="267">
        <v>61</v>
      </c>
      <c r="T25" s="267">
        <v>0</v>
      </c>
      <c r="U25" s="267">
        <v>0</v>
      </c>
      <c r="V25" s="267">
        <v>0</v>
      </c>
      <c r="W25" s="267">
        <v>0</v>
      </c>
      <c r="X25" s="267">
        <v>0</v>
      </c>
      <c r="Y25" s="267">
        <v>0</v>
      </c>
      <c r="Z25" s="267">
        <v>1943</v>
      </c>
      <c r="AA25" s="267">
        <v>525</v>
      </c>
      <c r="AB25" s="267">
        <v>7005</v>
      </c>
      <c r="AC25" s="267">
        <v>3672</v>
      </c>
      <c r="AD25" s="267">
        <v>13235</v>
      </c>
      <c r="AE25" s="267">
        <v>5610</v>
      </c>
      <c r="AF25" s="509"/>
      <c r="AG25" s="508"/>
      <c r="AH25" s="508"/>
      <c r="AI25" s="508"/>
      <c r="AJ25" s="508"/>
      <c r="AK25" s="508"/>
      <c r="AL25" s="508"/>
      <c r="AM25" s="508"/>
      <c r="AN25" s="508"/>
      <c r="AO25" s="508"/>
      <c r="AP25" s="508"/>
      <c r="AQ25" s="508"/>
      <c r="AR25" s="508"/>
      <c r="AS25" s="508"/>
    </row>
    <row r="26" spans="1:45" x14ac:dyDescent="0.2">
      <c r="A26" s="421">
        <v>40940</v>
      </c>
      <c r="B26" s="267">
        <v>7211</v>
      </c>
      <c r="C26" s="267">
        <v>1883</v>
      </c>
      <c r="D26" s="267">
        <v>2130</v>
      </c>
      <c r="E26" s="267">
        <v>1039</v>
      </c>
      <c r="F26" s="267">
        <v>5614</v>
      </c>
      <c r="G26" s="267">
        <v>1541</v>
      </c>
      <c r="H26" s="267">
        <v>2</v>
      </c>
      <c r="I26" s="267">
        <v>0</v>
      </c>
      <c r="J26" s="267">
        <v>0</v>
      </c>
      <c r="K26" s="267">
        <v>0</v>
      </c>
      <c r="L26" s="267">
        <v>0</v>
      </c>
      <c r="M26" s="267">
        <v>0</v>
      </c>
      <c r="N26" s="267">
        <v>63</v>
      </c>
      <c r="O26" s="267">
        <v>35</v>
      </c>
      <c r="P26" s="267">
        <v>276</v>
      </c>
      <c r="Q26" s="267">
        <v>121</v>
      </c>
      <c r="R26" s="267">
        <v>284</v>
      </c>
      <c r="S26" s="267">
        <v>52</v>
      </c>
      <c r="T26" s="267">
        <v>156</v>
      </c>
      <c r="U26" s="267">
        <v>49</v>
      </c>
      <c r="V26" s="267">
        <v>996</v>
      </c>
      <c r="W26" s="267">
        <v>600</v>
      </c>
      <c r="X26" s="267">
        <v>1841</v>
      </c>
      <c r="Y26" s="267">
        <v>468</v>
      </c>
      <c r="Z26" s="267">
        <v>1794</v>
      </c>
      <c r="AA26" s="267">
        <v>478</v>
      </c>
      <c r="AB26" s="267">
        <v>6106</v>
      </c>
      <c r="AC26" s="267">
        <v>3123</v>
      </c>
      <c r="AD26" s="267">
        <v>11493</v>
      </c>
      <c r="AE26" s="267">
        <v>5189</v>
      </c>
      <c r="AF26" s="509"/>
      <c r="AG26" s="508"/>
      <c r="AH26" s="508"/>
      <c r="AI26" s="508"/>
      <c r="AJ26" s="508"/>
      <c r="AK26" s="508"/>
      <c r="AL26" s="508"/>
      <c r="AM26" s="508"/>
      <c r="AN26" s="508"/>
      <c r="AO26" s="508"/>
      <c r="AP26" s="508"/>
      <c r="AQ26" s="508"/>
      <c r="AR26" s="508"/>
      <c r="AS26" s="508"/>
    </row>
    <row r="27" spans="1:45" x14ac:dyDescent="0.2">
      <c r="A27" s="421">
        <v>40969</v>
      </c>
      <c r="B27" s="267">
        <v>7329</v>
      </c>
      <c r="C27" s="267">
        <v>1948</v>
      </c>
      <c r="D27" s="267">
        <v>2158</v>
      </c>
      <c r="E27" s="267">
        <v>1054</v>
      </c>
      <c r="F27" s="267">
        <v>5674</v>
      </c>
      <c r="G27" s="267">
        <v>1555</v>
      </c>
      <c r="H27" s="267">
        <v>2</v>
      </c>
      <c r="I27" s="267">
        <v>0</v>
      </c>
      <c r="J27" s="267">
        <v>0</v>
      </c>
      <c r="K27" s="267">
        <v>0</v>
      </c>
      <c r="L27" s="267">
        <v>0</v>
      </c>
      <c r="M27" s="267">
        <v>0</v>
      </c>
      <c r="N27" s="267">
        <v>63</v>
      </c>
      <c r="O27" s="267">
        <v>37</v>
      </c>
      <c r="P27" s="267">
        <v>276</v>
      </c>
      <c r="Q27" s="267">
        <v>125</v>
      </c>
      <c r="R27" s="267">
        <v>289</v>
      </c>
      <c r="S27" s="267">
        <v>55</v>
      </c>
      <c r="T27" s="267">
        <v>156</v>
      </c>
      <c r="U27" s="267">
        <v>49</v>
      </c>
      <c r="V27" s="267">
        <v>1017</v>
      </c>
      <c r="W27" s="267">
        <v>610</v>
      </c>
      <c r="X27" s="267">
        <v>1882</v>
      </c>
      <c r="Y27" s="267">
        <v>477</v>
      </c>
      <c r="Z27" s="267">
        <v>1803</v>
      </c>
      <c r="AA27" s="267">
        <v>482</v>
      </c>
      <c r="AB27" s="267">
        <v>6221</v>
      </c>
      <c r="AC27" s="267">
        <v>3185</v>
      </c>
      <c r="AD27" s="267">
        <v>11638</v>
      </c>
      <c r="AE27" s="267">
        <v>5223</v>
      </c>
      <c r="AF27" s="509"/>
      <c r="AG27" s="508"/>
      <c r="AH27" s="508"/>
      <c r="AI27" s="508"/>
      <c r="AJ27" s="508"/>
      <c r="AK27" s="508"/>
      <c r="AL27" s="508"/>
      <c r="AM27" s="508"/>
      <c r="AN27" s="508"/>
      <c r="AO27" s="508"/>
      <c r="AP27" s="508"/>
      <c r="AQ27" s="508"/>
      <c r="AR27" s="508"/>
      <c r="AS27" s="508"/>
    </row>
    <row r="28" spans="1:45" x14ac:dyDescent="0.2">
      <c r="A28" s="421">
        <v>41000</v>
      </c>
      <c r="B28" s="267">
        <v>7402</v>
      </c>
      <c r="C28" s="267">
        <v>1994</v>
      </c>
      <c r="D28" s="267">
        <v>2197</v>
      </c>
      <c r="E28" s="267">
        <v>1071</v>
      </c>
      <c r="F28" s="267">
        <v>5742</v>
      </c>
      <c r="G28" s="267">
        <v>1594</v>
      </c>
      <c r="H28" s="267">
        <v>2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65</v>
      </c>
      <c r="O28" s="267">
        <v>38</v>
      </c>
      <c r="P28" s="267">
        <v>280</v>
      </c>
      <c r="Q28" s="267">
        <v>135</v>
      </c>
      <c r="R28" s="267">
        <v>293</v>
      </c>
      <c r="S28" s="267">
        <v>69</v>
      </c>
      <c r="T28" s="267">
        <v>156</v>
      </c>
      <c r="U28" s="267">
        <v>49</v>
      </c>
      <c r="V28" s="267">
        <v>1024</v>
      </c>
      <c r="W28" s="267">
        <v>613</v>
      </c>
      <c r="X28" s="267">
        <v>1909</v>
      </c>
      <c r="Y28" s="267">
        <v>483</v>
      </c>
      <c r="Z28" s="267">
        <v>1816</v>
      </c>
      <c r="AA28" s="267">
        <v>486</v>
      </c>
      <c r="AB28" s="267">
        <v>6272</v>
      </c>
      <c r="AC28" s="267">
        <v>3223</v>
      </c>
      <c r="AD28" s="267">
        <v>11704</v>
      </c>
      <c r="AE28" s="267">
        <v>5260</v>
      </c>
      <c r="AF28" s="509"/>
      <c r="AG28" s="508"/>
      <c r="AH28" s="508"/>
      <c r="AI28" s="508"/>
      <c r="AJ28" s="508"/>
      <c r="AK28" s="508"/>
      <c r="AL28" s="508"/>
      <c r="AM28" s="508"/>
      <c r="AN28" s="508"/>
      <c r="AO28" s="508"/>
      <c r="AP28" s="508"/>
      <c r="AQ28" s="508"/>
      <c r="AR28" s="508"/>
      <c r="AS28" s="508"/>
    </row>
    <row r="29" spans="1:45" x14ac:dyDescent="0.2">
      <c r="A29" s="421">
        <v>41030</v>
      </c>
      <c r="B29" s="267">
        <v>7533</v>
      </c>
      <c r="C29" s="267">
        <v>2065</v>
      </c>
      <c r="D29" s="267">
        <v>2191</v>
      </c>
      <c r="E29" s="267">
        <v>1083</v>
      </c>
      <c r="F29" s="267">
        <v>5808</v>
      </c>
      <c r="G29" s="267">
        <v>1616</v>
      </c>
      <c r="H29" s="267">
        <v>2</v>
      </c>
      <c r="I29" s="267">
        <v>0</v>
      </c>
      <c r="J29" s="267">
        <v>0</v>
      </c>
      <c r="K29" s="267">
        <v>0</v>
      </c>
      <c r="L29" s="267">
        <v>0</v>
      </c>
      <c r="M29" s="267">
        <v>0</v>
      </c>
      <c r="N29" s="267">
        <v>66</v>
      </c>
      <c r="O29" s="267">
        <v>38</v>
      </c>
      <c r="P29" s="267">
        <v>278</v>
      </c>
      <c r="Q29" s="267">
        <v>134</v>
      </c>
      <c r="R29" s="267">
        <v>304</v>
      </c>
      <c r="S29" s="267">
        <v>67</v>
      </c>
      <c r="T29" s="267">
        <v>157</v>
      </c>
      <c r="U29" s="267">
        <v>49</v>
      </c>
      <c r="V29" s="267">
        <v>1049</v>
      </c>
      <c r="W29" s="267">
        <v>627</v>
      </c>
      <c r="X29" s="267">
        <v>1917</v>
      </c>
      <c r="Y29" s="267">
        <v>495</v>
      </c>
      <c r="Z29" s="267">
        <v>1821</v>
      </c>
      <c r="AA29" s="267">
        <v>487</v>
      </c>
      <c r="AB29" s="267">
        <v>6379</v>
      </c>
      <c r="AC29" s="267">
        <v>3280</v>
      </c>
      <c r="AD29" s="267">
        <v>11814</v>
      </c>
      <c r="AE29" s="267">
        <v>5328</v>
      </c>
      <c r="AF29" s="509"/>
      <c r="AG29" s="508"/>
      <c r="AH29" s="508"/>
      <c r="AI29" s="508"/>
      <c r="AJ29" s="508"/>
      <c r="AK29" s="508"/>
      <c r="AL29" s="508"/>
      <c r="AM29" s="508"/>
      <c r="AN29" s="508"/>
      <c r="AO29" s="508"/>
      <c r="AP29" s="508"/>
      <c r="AQ29" s="508"/>
      <c r="AR29" s="508"/>
      <c r="AS29" s="508"/>
    </row>
    <row r="30" spans="1:45" x14ac:dyDescent="0.2">
      <c r="A30" s="421">
        <v>41061</v>
      </c>
      <c r="B30" s="267">
        <v>7731</v>
      </c>
      <c r="C30" s="267">
        <v>2151</v>
      </c>
      <c r="D30" s="267">
        <v>2207</v>
      </c>
      <c r="E30" s="267">
        <v>1088</v>
      </c>
      <c r="F30" s="267">
        <v>5892</v>
      </c>
      <c r="G30" s="267">
        <v>1661</v>
      </c>
      <c r="H30" s="267">
        <v>2</v>
      </c>
      <c r="I30" s="267">
        <v>0</v>
      </c>
      <c r="J30" s="267">
        <v>0</v>
      </c>
      <c r="K30" s="267">
        <v>0</v>
      </c>
      <c r="L30" s="267">
        <v>0</v>
      </c>
      <c r="M30" s="267">
        <v>0</v>
      </c>
      <c r="N30" s="267">
        <v>68</v>
      </c>
      <c r="O30" s="267">
        <v>40</v>
      </c>
      <c r="P30" s="267">
        <v>282</v>
      </c>
      <c r="Q30" s="267">
        <v>136</v>
      </c>
      <c r="R30" s="267">
        <v>314</v>
      </c>
      <c r="S30" s="267">
        <v>68</v>
      </c>
      <c r="T30" s="267">
        <v>157</v>
      </c>
      <c r="U30" s="267">
        <v>49</v>
      </c>
      <c r="V30" s="267">
        <v>1080</v>
      </c>
      <c r="W30" s="267">
        <v>634</v>
      </c>
      <c r="X30" s="267">
        <v>1947</v>
      </c>
      <c r="Y30" s="267">
        <v>501</v>
      </c>
      <c r="Z30" s="267">
        <v>1824</v>
      </c>
      <c r="AA30" s="267">
        <v>487</v>
      </c>
      <c r="AB30" s="267">
        <v>6467</v>
      </c>
      <c r="AC30" s="267">
        <v>3328</v>
      </c>
      <c r="AD30" s="267">
        <v>11950</v>
      </c>
      <c r="AE30" s="267">
        <v>5358</v>
      </c>
      <c r="AF30" s="509"/>
      <c r="AG30" s="508"/>
      <c r="AH30" s="508"/>
      <c r="AI30" s="508"/>
      <c r="AJ30" s="508"/>
      <c r="AK30" s="508"/>
      <c r="AL30" s="508"/>
      <c r="AM30" s="508"/>
      <c r="AN30" s="508"/>
      <c r="AO30" s="508"/>
      <c r="AP30" s="508"/>
      <c r="AQ30" s="508"/>
      <c r="AR30" s="508"/>
      <c r="AS30" s="508"/>
    </row>
    <row r="31" spans="1:45" x14ac:dyDescent="0.2">
      <c r="A31" s="421">
        <v>41091</v>
      </c>
      <c r="B31" s="267">
        <v>7882</v>
      </c>
      <c r="C31" s="267">
        <v>2225</v>
      </c>
      <c r="D31" s="267">
        <v>2235</v>
      </c>
      <c r="E31" s="267">
        <v>1101</v>
      </c>
      <c r="F31" s="267">
        <v>5974</v>
      </c>
      <c r="G31" s="267">
        <v>1697</v>
      </c>
      <c r="H31" s="267">
        <v>2</v>
      </c>
      <c r="I31" s="267">
        <v>0</v>
      </c>
      <c r="J31" s="267">
        <v>0</v>
      </c>
      <c r="K31" s="267">
        <v>0</v>
      </c>
      <c r="L31" s="267">
        <v>0</v>
      </c>
      <c r="M31" s="267">
        <v>0</v>
      </c>
      <c r="N31" s="267">
        <v>69</v>
      </c>
      <c r="O31" s="267">
        <v>41</v>
      </c>
      <c r="P31" s="267">
        <v>285</v>
      </c>
      <c r="Q31" s="267">
        <v>138</v>
      </c>
      <c r="R31" s="267">
        <v>318</v>
      </c>
      <c r="S31" s="267">
        <v>80</v>
      </c>
      <c r="T31" s="267">
        <v>157</v>
      </c>
      <c r="U31" s="267">
        <v>49</v>
      </c>
      <c r="V31" s="267">
        <v>1099</v>
      </c>
      <c r="W31" s="267">
        <v>639</v>
      </c>
      <c r="X31" s="267">
        <v>1966</v>
      </c>
      <c r="Y31" s="267">
        <v>509</v>
      </c>
      <c r="Z31" s="267">
        <v>1831</v>
      </c>
      <c r="AA31" s="267">
        <v>493</v>
      </c>
      <c r="AB31" s="267">
        <v>6527</v>
      </c>
      <c r="AC31" s="267">
        <v>3368</v>
      </c>
      <c r="AD31" s="267">
        <v>12041</v>
      </c>
      <c r="AE31" s="267">
        <v>5427</v>
      </c>
      <c r="AF31" s="509"/>
      <c r="AG31" s="508"/>
      <c r="AH31" s="508"/>
      <c r="AI31" s="508"/>
      <c r="AJ31" s="508"/>
      <c r="AK31" s="508"/>
      <c r="AL31" s="508"/>
      <c r="AM31" s="508"/>
      <c r="AN31" s="508"/>
      <c r="AO31" s="508"/>
      <c r="AP31" s="508"/>
      <c r="AQ31" s="508"/>
      <c r="AR31" s="508"/>
      <c r="AS31" s="508"/>
    </row>
    <row r="32" spans="1:45" x14ac:dyDescent="0.2">
      <c r="A32" s="421">
        <v>41122</v>
      </c>
      <c r="B32" s="267">
        <v>8044</v>
      </c>
      <c r="C32" s="267">
        <v>2279</v>
      </c>
      <c r="D32" s="267">
        <v>2293</v>
      </c>
      <c r="E32" s="267">
        <v>1113</v>
      </c>
      <c r="F32" s="267">
        <v>6127</v>
      </c>
      <c r="G32" s="267">
        <v>1744</v>
      </c>
      <c r="H32" s="267">
        <v>2</v>
      </c>
      <c r="I32" s="267">
        <v>0</v>
      </c>
      <c r="J32" s="267">
        <v>0</v>
      </c>
      <c r="K32" s="267">
        <v>0</v>
      </c>
      <c r="L32" s="267">
        <v>0</v>
      </c>
      <c r="M32" s="267">
        <v>0</v>
      </c>
      <c r="N32" s="267">
        <v>63</v>
      </c>
      <c r="O32" s="267">
        <v>40</v>
      </c>
      <c r="P32" s="267">
        <v>345</v>
      </c>
      <c r="Q32" s="267">
        <v>165</v>
      </c>
      <c r="R32" s="267">
        <v>335</v>
      </c>
      <c r="S32" s="267">
        <v>89</v>
      </c>
      <c r="T32" s="267">
        <v>157</v>
      </c>
      <c r="U32" s="267">
        <v>49</v>
      </c>
      <c r="V32" s="267">
        <v>1120</v>
      </c>
      <c r="W32" s="267">
        <v>651</v>
      </c>
      <c r="X32" s="267">
        <v>1986</v>
      </c>
      <c r="Y32" s="267">
        <v>518</v>
      </c>
      <c r="Z32" s="267">
        <v>1851</v>
      </c>
      <c r="AA32" s="267">
        <v>517</v>
      </c>
      <c r="AB32" s="267">
        <v>6585</v>
      </c>
      <c r="AC32" s="267">
        <v>3412</v>
      </c>
      <c r="AD32" s="267">
        <v>12137</v>
      </c>
      <c r="AE32" s="267">
        <v>5445</v>
      </c>
      <c r="AF32" s="509"/>
      <c r="AG32" s="508"/>
      <c r="AH32" s="508"/>
      <c r="AI32" s="508"/>
      <c r="AJ32" s="508"/>
      <c r="AK32" s="508"/>
      <c r="AL32" s="508"/>
      <c r="AM32" s="508"/>
      <c r="AN32" s="508"/>
      <c r="AO32" s="508"/>
      <c r="AP32" s="508"/>
      <c r="AQ32" s="508"/>
      <c r="AR32" s="508"/>
      <c r="AS32" s="508"/>
    </row>
    <row r="33" spans="1:45" x14ac:dyDescent="0.2">
      <c r="A33" s="421">
        <v>41153</v>
      </c>
      <c r="B33" s="267">
        <v>8224</v>
      </c>
      <c r="C33" s="267">
        <v>2353</v>
      </c>
      <c r="D33" s="267">
        <v>2323</v>
      </c>
      <c r="E33" s="267">
        <v>1135</v>
      </c>
      <c r="F33" s="267">
        <v>6291</v>
      </c>
      <c r="G33" s="267">
        <v>1794</v>
      </c>
      <c r="H33" s="267">
        <v>2</v>
      </c>
      <c r="I33" s="267">
        <v>0</v>
      </c>
      <c r="J33" s="267">
        <v>0</v>
      </c>
      <c r="K33" s="267">
        <v>0</v>
      </c>
      <c r="L33" s="267">
        <v>0</v>
      </c>
      <c r="M33" s="267">
        <v>0</v>
      </c>
      <c r="N33" s="267">
        <v>65</v>
      </c>
      <c r="O33" s="267">
        <v>42</v>
      </c>
      <c r="P33" s="267">
        <v>353</v>
      </c>
      <c r="Q33" s="267">
        <v>166</v>
      </c>
      <c r="R33" s="267">
        <v>338</v>
      </c>
      <c r="S33" s="267">
        <v>95</v>
      </c>
      <c r="T33" s="267">
        <v>157</v>
      </c>
      <c r="U33" s="267">
        <v>49</v>
      </c>
      <c r="V33" s="267">
        <v>1144</v>
      </c>
      <c r="W33" s="267">
        <v>669</v>
      </c>
      <c r="X33" s="267">
        <v>1998</v>
      </c>
      <c r="Y33" s="267">
        <v>523</v>
      </c>
      <c r="Z33" s="267">
        <v>1856</v>
      </c>
      <c r="AA33" s="267">
        <v>519</v>
      </c>
      <c r="AB33" s="267">
        <v>6648</v>
      </c>
      <c r="AC33" s="267">
        <v>3456</v>
      </c>
      <c r="AD33" s="267">
        <v>12212</v>
      </c>
      <c r="AE33" s="267">
        <v>5478</v>
      </c>
      <c r="AF33" s="509"/>
      <c r="AG33" s="508"/>
      <c r="AH33" s="508"/>
      <c r="AI33" s="508"/>
      <c r="AJ33" s="508"/>
      <c r="AK33" s="508"/>
      <c r="AL33" s="508"/>
      <c r="AM33" s="508"/>
      <c r="AN33" s="508"/>
      <c r="AO33" s="508"/>
      <c r="AP33" s="508"/>
      <c r="AQ33" s="508"/>
      <c r="AR33" s="508"/>
      <c r="AS33" s="508"/>
    </row>
    <row r="34" spans="1:45" x14ac:dyDescent="0.2">
      <c r="A34" s="421">
        <v>41183</v>
      </c>
      <c r="B34" s="267">
        <v>8378</v>
      </c>
      <c r="C34" s="267">
        <v>2415</v>
      </c>
      <c r="D34" s="267">
        <v>2356</v>
      </c>
      <c r="E34" s="267">
        <v>1154</v>
      </c>
      <c r="F34" s="267">
        <v>6346</v>
      </c>
      <c r="G34" s="267">
        <v>1817</v>
      </c>
      <c r="H34" s="267">
        <v>2</v>
      </c>
      <c r="I34" s="267">
        <v>0</v>
      </c>
      <c r="J34" s="267">
        <v>0</v>
      </c>
      <c r="K34" s="267">
        <v>0</v>
      </c>
      <c r="L34" s="267">
        <v>0</v>
      </c>
      <c r="M34" s="267">
        <v>0</v>
      </c>
      <c r="N34" s="267">
        <v>66</v>
      </c>
      <c r="O34" s="267">
        <v>43</v>
      </c>
      <c r="P34" s="267">
        <v>351</v>
      </c>
      <c r="Q34" s="267">
        <v>165</v>
      </c>
      <c r="R34" s="267">
        <v>338</v>
      </c>
      <c r="S34" s="267">
        <v>98</v>
      </c>
      <c r="T34" s="267">
        <v>158</v>
      </c>
      <c r="U34" s="267">
        <v>49</v>
      </c>
      <c r="V34" s="267">
        <v>1153</v>
      </c>
      <c r="W34" s="267">
        <v>673</v>
      </c>
      <c r="X34" s="267">
        <v>2011</v>
      </c>
      <c r="Y34" s="267">
        <v>529</v>
      </c>
      <c r="Z34" s="267">
        <v>1864</v>
      </c>
      <c r="AA34" s="267">
        <v>526</v>
      </c>
      <c r="AB34" s="267">
        <v>6721</v>
      </c>
      <c r="AC34" s="267">
        <v>3496</v>
      </c>
      <c r="AD34" s="267">
        <v>12340</v>
      </c>
      <c r="AE34" s="267">
        <v>5513</v>
      </c>
      <c r="AF34" s="508"/>
      <c r="AG34" s="508"/>
      <c r="AH34" s="508"/>
      <c r="AI34" s="508"/>
      <c r="AJ34" s="508"/>
      <c r="AK34" s="508"/>
      <c r="AL34" s="508"/>
      <c r="AM34" s="508"/>
      <c r="AN34" s="508"/>
      <c r="AO34" s="508"/>
      <c r="AP34" s="508"/>
      <c r="AQ34" s="508"/>
      <c r="AR34" s="508"/>
      <c r="AS34" s="508"/>
    </row>
    <row r="35" spans="1:45" x14ac:dyDescent="0.2">
      <c r="A35" s="421">
        <v>41214</v>
      </c>
      <c r="B35" s="267">
        <v>8464</v>
      </c>
      <c r="C35" s="267">
        <v>2463</v>
      </c>
      <c r="D35" s="267">
        <v>2342</v>
      </c>
      <c r="E35" s="267">
        <v>1143</v>
      </c>
      <c r="F35" s="267">
        <v>6345</v>
      </c>
      <c r="G35" s="267">
        <v>1831</v>
      </c>
      <c r="H35" s="267">
        <v>2</v>
      </c>
      <c r="I35" s="267">
        <v>0</v>
      </c>
      <c r="J35" s="267">
        <v>0</v>
      </c>
      <c r="K35" s="267">
        <v>0</v>
      </c>
      <c r="L35" s="267">
        <v>0</v>
      </c>
      <c r="M35" s="267">
        <v>0</v>
      </c>
      <c r="N35" s="267">
        <v>68</v>
      </c>
      <c r="O35" s="267">
        <v>45</v>
      </c>
      <c r="P35" s="267">
        <v>352</v>
      </c>
      <c r="Q35" s="267">
        <v>161</v>
      </c>
      <c r="R35" s="267">
        <v>338</v>
      </c>
      <c r="S35" s="267">
        <v>97</v>
      </c>
      <c r="T35" s="267">
        <v>159</v>
      </c>
      <c r="U35" s="267">
        <v>49</v>
      </c>
      <c r="V35" s="267">
        <v>1163</v>
      </c>
      <c r="W35" s="267">
        <v>681</v>
      </c>
      <c r="X35" s="267">
        <v>2021</v>
      </c>
      <c r="Y35" s="267">
        <v>534</v>
      </c>
      <c r="Z35" s="267">
        <v>1865</v>
      </c>
      <c r="AA35" s="267">
        <v>529</v>
      </c>
      <c r="AB35" s="267">
        <v>6811</v>
      </c>
      <c r="AC35" s="267">
        <v>3544</v>
      </c>
      <c r="AD35" s="267">
        <v>12484</v>
      </c>
      <c r="AE35" s="267">
        <v>5575</v>
      </c>
      <c r="AF35" s="508"/>
      <c r="AG35" s="508"/>
      <c r="AH35" s="508"/>
      <c r="AI35" s="508"/>
      <c r="AJ35" s="508"/>
      <c r="AK35" s="508"/>
      <c r="AL35" s="508"/>
      <c r="AM35" s="508"/>
      <c r="AN35" s="508"/>
      <c r="AO35" s="508"/>
      <c r="AP35" s="508"/>
      <c r="AQ35" s="508"/>
      <c r="AR35" s="508"/>
      <c r="AS35" s="508"/>
    </row>
    <row r="36" spans="1:45" x14ac:dyDescent="0.2">
      <c r="A36" s="421">
        <v>41244</v>
      </c>
      <c r="B36" s="267">
        <v>8597</v>
      </c>
      <c r="C36" s="267">
        <v>2518</v>
      </c>
      <c r="D36" s="267">
        <v>2385</v>
      </c>
      <c r="E36" s="267">
        <v>1161</v>
      </c>
      <c r="F36" s="267">
        <v>6446</v>
      </c>
      <c r="G36" s="267">
        <v>1855</v>
      </c>
      <c r="H36" s="267">
        <v>2</v>
      </c>
      <c r="I36" s="267">
        <v>0</v>
      </c>
      <c r="J36" s="267">
        <v>0</v>
      </c>
      <c r="K36" s="267">
        <v>0</v>
      </c>
      <c r="L36" s="267">
        <v>0</v>
      </c>
      <c r="M36" s="267">
        <v>0</v>
      </c>
      <c r="N36" s="267">
        <v>71</v>
      </c>
      <c r="O36" s="267">
        <v>47</v>
      </c>
      <c r="P36" s="267">
        <v>358</v>
      </c>
      <c r="Q36" s="267">
        <v>161</v>
      </c>
      <c r="R36" s="267">
        <v>337</v>
      </c>
      <c r="S36" s="267">
        <v>93</v>
      </c>
      <c r="T36" s="267">
        <v>159</v>
      </c>
      <c r="U36" s="267">
        <v>49</v>
      </c>
      <c r="V36" s="267">
        <v>1194</v>
      </c>
      <c r="W36" s="267">
        <v>691</v>
      </c>
      <c r="X36" s="267">
        <v>2034</v>
      </c>
      <c r="Y36" s="267">
        <v>538</v>
      </c>
      <c r="Z36" s="267">
        <v>1865</v>
      </c>
      <c r="AA36" s="267">
        <v>529</v>
      </c>
      <c r="AB36" s="267">
        <v>6869</v>
      </c>
      <c r="AC36" s="267">
        <v>3581</v>
      </c>
      <c r="AD36" s="267">
        <v>12594</v>
      </c>
      <c r="AE36" s="267">
        <v>5630</v>
      </c>
      <c r="AF36" s="508"/>
      <c r="AG36" s="508"/>
      <c r="AH36" s="508"/>
      <c r="AI36" s="508"/>
      <c r="AJ36" s="508"/>
      <c r="AK36" s="508"/>
      <c r="AL36" s="508"/>
      <c r="AM36" s="508"/>
      <c r="AN36" s="508"/>
      <c r="AO36" s="508"/>
      <c r="AP36" s="508"/>
      <c r="AQ36" s="508"/>
      <c r="AR36" s="508"/>
      <c r="AS36" s="508"/>
    </row>
    <row r="37" spans="1:45" x14ac:dyDescent="0.2">
      <c r="A37" s="421">
        <v>41275</v>
      </c>
      <c r="B37" s="267">
        <v>8682</v>
      </c>
      <c r="C37" s="267">
        <v>2549</v>
      </c>
      <c r="D37" s="267">
        <v>2454</v>
      </c>
      <c r="E37" s="267">
        <v>1227</v>
      </c>
      <c r="F37" s="267">
        <v>6450</v>
      </c>
      <c r="G37" s="267">
        <v>1857</v>
      </c>
      <c r="H37" s="267">
        <v>2</v>
      </c>
      <c r="I37" s="267">
        <v>0</v>
      </c>
      <c r="J37" s="267">
        <v>0</v>
      </c>
      <c r="K37" s="267">
        <v>0</v>
      </c>
      <c r="L37" s="267">
        <v>0</v>
      </c>
      <c r="M37" s="267">
        <v>0</v>
      </c>
      <c r="N37" s="267">
        <v>72</v>
      </c>
      <c r="O37" s="267">
        <v>48</v>
      </c>
      <c r="P37" s="267">
        <v>353</v>
      </c>
      <c r="Q37" s="267">
        <v>162</v>
      </c>
      <c r="R37" s="267">
        <v>335</v>
      </c>
      <c r="S37" s="267">
        <v>93</v>
      </c>
      <c r="T37" s="267">
        <v>159</v>
      </c>
      <c r="U37" s="267">
        <v>49</v>
      </c>
      <c r="V37" s="267">
        <v>1204</v>
      </c>
      <c r="W37" s="267">
        <v>695</v>
      </c>
      <c r="X37" s="267">
        <v>2038</v>
      </c>
      <c r="Y37" s="267">
        <v>540</v>
      </c>
      <c r="Z37" s="267">
        <v>1868</v>
      </c>
      <c r="AA37" s="267">
        <v>529</v>
      </c>
      <c r="AB37" s="267">
        <v>6960</v>
      </c>
      <c r="AC37" s="267">
        <v>3619</v>
      </c>
      <c r="AD37" s="267">
        <v>12755</v>
      </c>
      <c r="AE37" s="267">
        <v>5675</v>
      </c>
      <c r="AF37" s="508"/>
      <c r="AG37" s="508"/>
      <c r="AH37" s="508"/>
      <c r="AI37" s="508"/>
      <c r="AJ37" s="508"/>
      <c r="AK37" s="508"/>
      <c r="AL37" s="508"/>
      <c r="AM37" s="508"/>
      <c r="AN37" s="508"/>
      <c r="AO37" s="508"/>
      <c r="AP37" s="508"/>
      <c r="AQ37" s="508"/>
      <c r="AR37" s="508"/>
      <c r="AS37" s="508"/>
    </row>
    <row r="38" spans="1:45" x14ac:dyDescent="0.2">
      <c r="A38" s="421">
        <v>41306</v>
      </c>
      <c r="B38" s="267">
        <v>8801</v>
      </c>
      <c r="C38" s="267">
        <v>2619</v>
      </c>
      <c r="D38" s="267">
        <v>2445</v>
      </c>
      <c r="E38" s="267">
        <v>1212</v>
      </c>
      <c r="F38" s="267">
        <v>6592</v>
      </c>
      <c r="G38" s="267">
        <v>1879</v>
      </c>
      <c r="H38" s="267">
        <v>2</v>
      </c>
      <c r="I38" s="267">
        <v>0</v>
      </c>
      <c r="J38" s="267">
        <v>0</v>
      </c>
      <c r="K38" s="267">
        <v>0</v>
      </c>
      <c r="L38" s="267">
        <v>0</v>
      </c>
      <c r="M38" s="267">
        <v>0</v>
      </c>
      <c r="N38" s="267">
        <v>74</v>
      </c>
      <c r="O38" s="267">
        <v>49</v>
      </c>
      <c r="P38" s="267">
        <v>359</v>
      </c>
      <c r="Q38" s="267">
        <v>164</v>
      </c>
      <c r="R38" s="267">
        <v>339</v>
      </c>
      <c r="S38" s="267">
        <v>95</v>
      </c>
      <c r="T38" s="267">
        <v>159</v>
      </c>
      <c r="U38" s="267">
        <v>49</v>
      </c>
      <c r="V38" s="267">
        <v>1204</v>
      </c>
      <c r="W38" s="267">
        <v>695</v>
      </c>
      <c r="X38" s="267">
        <v>2038</v>
      </c>
      <c r="Y38" s="267">
        <v>540</v>
      </c>
      <c r="Z38" s="267">
        <v>1868</v>
      </c>
      <c r="AA38" s="267">
        <v>529</v>
      </c>
      <c r="AB38" s="267">
        <v>7053</v>
      </c>
      <c r="AC38" s="267">
        <v>3680</v>
      </c>
      <c r="AD38" s="267">
        <v>12866</v>
      </c>
      <c r="AE38" s="267">
        <v>5705</v>
      </c>
      <c r="AF38" s="508"/>
      <c r="AG38" s="508"/>
      <c r="AH38" s="508"/>
      <c r="AI38" s="508"/>
      <c r="AJ38" s="508"/>
      <c r="AK38" s="508"/>
      <c r="AL38" s="508"/>
      <c r="AM38" s="508"/>
      <c r="AN38" s="508"/>
      <c r="AO38" s="508"/>
      <c r="AP38" s="508"/>
      <c r="AQ38" s="508"/>
      <c r="AR38" s="508"/>
      <c r="AS38" s="508"/>
    </row>
    <row r="39" spans="1:45" x14ac:dyDescent="0.2">
      <c r="A39" s="421">
        <v>41334</v>
      </c>
      <c r="B39" s="267">
        <v>8916</v>
      </c>
      <c r="C39" s="267">
        <v>2682</v>
      </c>
      <c r="D39" s="267">
        <v>2478</v>
      </c>
      <c r="E39" s="267">
        <v>1242</v>
      </c>
      <c r="F39" s="267">
        <v>6631</v>
      </c>
      <c r="G39" s="267">
        <v>1892</v>
      </c>
      <c r="H39" s="267">
        <v>2</v>
      </c>
      <c r="I39" s="267">
        <v>0</v>
      </c>
      <c r="J39" s="267">
        <v>0</v>
      </c>
      <c r="K39" s="267">
        <v>0</v>
      </c>
      <c r="L39" s="267">
        <v>0</v>
      </c>
      <c r="M39" s="267">
        <v>0</v>
      </c>
      <c r="N39" s="267">
        <v>76</v>
      </c>
      <c r="O39" s="267">
        <v>51</v>
      </c>
      <c r="P39" s="267">
        <v>363</v>
      </c>
      <c r="Q39" s="267">
        <v>169</v>
      </c>
      <c r="R39" s="267">
        <v>345</v>
      </c>
      <c r="S39" s="267">
        <v>96</v>
      </c>
      <c r="T39" s="267">
        <v>159</v>
      </c>
      <c r="U39" s="267">
        <v>49</v>
      </c>
      <c r="V39" s="267">
        <v>1205</v>
      </c>
      <c r="W39" s="267">
        <v>695</v>
      </c>
      <c r="X39" s="267">
        <v>2038</v>
      </c>
      <c r="Y39" s="267">
        <v>540</v>
      </c>
      <c r="Z39" s="267">
        <v>1868</v>
      </c>
      <c r="AA39" s="267">
        <v>529</v>
      </c>
      <c r="AB39" s="267">
        <v>7135</v>
      </c>
      <c r="AC39" s="267">
        <v>3708</v>
      </c>
      <c r="AD39" s="267">
        <v>13068</v>
      </c>
      <c r="AE39" s="267">
        <v>5748</v>
      </c>
      <c r="AF39" s="508"/>
      <c r="AG39" s="508"/>
      <c r="AH39" s="508"/>
      <c r="AI39" s="508"/>
      <c r="AJ39" s="508"/>
      <c r="AK39" s="508"/>
      <c r="AL39" s="508"/>
      <c r="AM39" s="508"/>
      <c r="AN39" s="508"/>
      <c r="AO39" s="508"/>
      <c r="AP39" s="508"/>
      <c r="AQ39" s="508"/>
      <c r="AR39" s="508"/>
      <c r="AS39" s="508"/>
    </row>
    <row r="40" spans="1:45" x14ac:dyDescent="0.2">
      <c r="A40" s="421">
        <v>41365</v>
      </c>
      <c r="B40" s="267">
        <v>9114</v>
      </c>
      <c r="C40" s="267">
        <v>2753</v>
      </c>
      <c r="D40" s="267">
        <v>2474</v>
      </c>
      <c r="E40" s="267">
        <v>1254</v>
      </c>
      <c r="F40" s="267">
        <v>6767</v>
      </c>
      <c r="G40" s="267">
        <v>1950</v>
      </c>
      <c r="H40" s="267">
        <v>2</v>
      </c>
      <c r="I40" s="267">
        <v>0</v>
      </c>
      <c r="J40" s="267">
        <v>0</v>
      </c>
      <c r="K40" s="267">
        <v>0</v>
      </c>
      <c r="L40" s="267">
        <v>0</v>
      </c>
      <c r="M40" s="267">
        <v>0</v>
      </c>
      <c r="N40" s="267">
        <v>80</v>
      </c>
      <c r="O40" s="267">
        <v>51</v>
      </c>
      <c r="P40" s="267">
        <v>370</v>
      </c>
      <c r="Q40" s="267">
        <v>172</v>
      </c>
      <c r="R40" s="267">
        <v>349</v>
      </c>
      <c r="S40" s="267">
        <v>96</v>
      </c>
      <c r="T40" s="267">
        <v>159</v>
      </c>
      <c r="U40" s="267">
        <v>49</v>
      </c>
      <c r="V40" s="267">
        <v>1205</v>
      </c>
      <c r="W40" s="267">
        <v>695</v>
      </c>
      <c r="X40" s="267">
        <v>2038</v>
      </c>
      <c r="Y40" s="267">
        <v>540</v>
      </c>
      <c r="Z40" s="267">
        <v>1869</v>
      </c>
      <c r="AA40" s="267">
        <v>530</v>
      </c>
      <c r="AB40" s="267">
        <v>7262</v>
      </c>
      <c r="AC40" s="267">
        <v>3770</v>
      </c>
      <c r="AD40" s="267">
        <v>13239</v>
      </c>
      <c r="AE40" s="267">
        <v>5781</v>
      </c>
      <c r="AF40" s="508"/>
      <c r="AG40" s="508"/>
      <c r="AH40" s="508"/>
      <c r="AI40" s="508"/>
      <c r="AJ40" s="508"/>
      <c r="AK40" s="508"/>
      <c r="AL40" s="508"/>
      <c r="AM40" s="508"/>
      <c r="AN40" s="508"/>
      <c r="AO40" s="508"/>
      <c r="AP40" s="508"/>
      <c r="AQ40" s="508"/>
      <c r="AR40" s="508"/>
      <c r="AS40" s="508"/>
    </row>
    <row r="41" spans="1:45" x14ac:dyDescent="0.2">
      <c r="A41" s="421">
        <v>41395</v>
      </c>
      <c r="B41" s="267">
        <v>9305</v>
      </c>
      <c r="C41" s="267">
        <v>2845</v>
      </c>
      <c r="D41" s="267">
        <v>2486</v>
      </c>
      <c r="E41" s="267">
        <v>1267</v>
      </c>
      <c r="F41" s="267">
        <v>6801</v>
      </c>
      <c r="G41" s="267">
        <v>1963</v>
      </c>
      <c r="H41" s="267">
        <v>2</v>
      </c>
      <c r="I41" s="267">
        <v>0</v>
      </c>
      <c r="J41" s="267">
        <v>0</v>
      </c>
      <c r="K41" s="267">
        <v>0</v>
      </c>
      <c r="L41" s="267">
        <v>0</v>
      </c>
      <c r="M41" s="267">
        <v>0</v>
      </c>
      <c r="N41" s="267">
        <v>84</v>
      </c>
      <c r="O41" s="267">
        <v>55</v>
      </c>
      <c r="P41" s="267">
        <v>372</v>
      </c>
      <c r="Q41" s="267">
        <v>174</v>
      </c>
      <c r="R41" s="267">
        <v>353</v>
      </c>
      <c r="S41" s="267">
        <v>98</v>
      </c>
      <c r="T41" s="267">
        <v>159</v>
      </c>
      <c r="U41" s="267">
        <v>49</v>
      </c>
      <c r="V41" s="267">
        <v>1205</v>
      </c>
      <c r="W41" s="267">
        <v>695</v>
      </c>
      <c r="X41" s="267">
        <v>2038</v>
      </c>
      <c r="Y41" s="267">
        <v>540</v>
      </c>
      <c r="Z41" s="267">
        <v>1871</v>
      </c>
      <c r="AA41" s="267">
        <v>530</v>
      </c>
      <c r="AB41" s="267">
        <v>7375</v>
      </c>
      <c r="AC41" s="267">
        <v>3827</v>
      </c>
      <c r="AD41" s="267">
        <v>13439</v>
      </c>
      <c r="AE41" s="267">
        <v>5830</v>
      </c>
      <c r="AF41" s="508"/>
      <c r="AG41" s="508"/>
      <c r="AH41" s="508"/>
      <c r="AI41" s="508"/>
      <c r="AJ41" s="508"/>
      <c r="AK41" s="508"/>
      <c r="AL41" s="508"/>
      <c r="AM41" s="508"/>
      <c r="AN41" s="508"/>
      <c r="AO41" s="508"/>
      <c r="AP41" s="508"/>
      <c r="AQ41" s="508"/>
      <c r="AR41" s="508"/>
      <c r="AS41" s="508"/>
    </row>
    <row r="42" spans="1:45" x14ac:dyDescent="0.2">
      <c r="A42" s="421">
        <v>41426</v>
      </c>
      <c r="B42" s="267">
        <v>9457</v>
      </c>
      <c r="C42" s="267">
        <v>2938</v>
      </c>
      <c r="D42" s="267">
        <v>2524</v>
      </c>
      <c r="E42" s="267">
        <v>1291</v>
      </c>
      <c r="F42" s="267">
        <v>6866</v>
      </c>
      <c r="G42" s="267">
        <v>1987</v>
      </c>
      <c r="H42" s="267">
        <v>2</v>
      </c>
      <c r="I42" s="267">
        <v>0</v>
      </c>
      <c r="J42" s="267">
        <v>0</v>
      </c>
      <c r="K42" s="267">
        <v>0</v>
      </c>
      <c r="L42" s="267">
        <v>0</v>
      </c>
      <c r="M42" s="267">
        <v>0</v>
      </c>
      <c r="N42" s="267">
        <v>88</v>
      </c>
      <c r="O42" s="267">
        <v>55</v>
      </c>
      <c r="P42" s="267">
        <v>382</v>
      </c>
      <c r="Q42" s="267">
        <v>178</v>
      </c>
      <c r="R42" s="267">
        <v>359</v>
      </c>
      <c r="S42" s="267">
        <v>101</v>
      </c>
      <c r="T42" s="267">
        <v>159</v>
      </c>
      <c r="U42" s="267">
        <v>49</v>
      </c>
      <c r="V42" s="267">
        <v>1205</v>
      </c>
      <c r="W42" s="267">
        <v>695</v>
      </c>
      <c r="X42" s="267">
        <v>2038</v>
      </c>
      <c r="Y42" s="267">
        <v>540</v>
      </c>
      <c r="Z42" s="267">
        <v>1871</v>
      </c>
      <c r="AA42" s="267">
        <v>530</v>
      </c>
      <c r="AB42" s="267">
        <v>7456</v>
      </c>
      <c r="AC42" s="267">
        <v>3869</v>
      </c>
      <c r="AD42" s="267">
        <v>13592</v>
      </c>
      <c r="AE42" s="267">
        <v>5869</v>
      </c>
      <c r="AF42" s="508"/>
      <c r="AG42" s="508"/>
      <c r="AH42" s="508"/>
      <c r="AI42" s="508"/>
      <c r="AJ42" s="508"/>
      <c r="AK42" s="508"/>
      <c r="AL42" s="508"/>
      <c r="AM42" s="508"/>
      <c r="AN42" s="508"/>
      <c r="AO42" s="508"/>
      <c r="AP42" s="508"/>
      <c r="AQ42" s="508"/>
      <c r="AR42" s="508"/>
      <c r="AS42" s="508"/>
    </row>
    <row r="43" spans="1:45" x14ac:dyDescent="0.2">
      <c r="A43" s="421">
        <v>41456</v>
      </c>
      <c r="B43" s="267">
        <v>9636</v>
      </c>
      <c r="C43" s="267">
        <v>3041</v>
      </c>
      <c r="D43" s="267">
        <v>2549</v>
      </c>
      <c r="E43" s="267">
        <v>1324</v>
      </c>
      <c r="F43" s="267">
        <v>7059</v>
      </c>
      <c r="G43" s="267">
        <v>2012</v>
      </c>
      <c r="H43" s="267">
        <v>2</v>
      </c>
      <c r="I43" s="267">
        <v>0</v>
      </c>
      <c r="J43" s="267">
        <v>0</v>
      </c>
      <c r="K43" s="267">
        <v>0</v>
      </c>
      <c r="L43" s="267">
        <v>0</v>
      </c>
      <c r="M43" s="267">
        <v>0</v>
      </c>
      <c r="N43" s="267">
        <v>91</v>
      </c>
      <c r="O43" s="267">
        <v>54</v>
      </c>
      <c r="P43" s="267">
        <v>394</v>
      </c>
      <c r="Q43" s="267">
        <v>184</v>
      </c>
      <c r="R43" s="267">
        <v>368</v>
      </c>
      <c r="S43" s="267">
        <v>102</v>
      </c>
      <c r="T43" s="267">
        <v>159</v>
      </c>
      <c r="U43" s="267">
        <v>49</v>
      </c>
      <c r="V43" s="267">
        <v>1205</v>
      </c>
      <c r="W43" s="267">
        <v>695</v>
      </c>
      <c r="X43" s="267">
        <v>2038</v>
      </c>
      <c r="Y43" s="267">
        <v>540</v>
      </c>
      <c r="Z43" s="267">
        <v>1876</v>
      </c>
      <c r="AA43" s="267">
        <v>531</v>
      </c>
      <c r="AB43" s="267">
        <v>7525</v>
      </c>
      <c r="AC43" s="267">
        <v>3906</v>
      </c>
      <c r="AD43" s="267">
        <v>13686</v>
      </c>
      <c r="AE43" s="267">
        <v>5902</v>
      </c>
      <c r="AF43" s="508"/>
      <c r="AG43" s="508"/>
      <c r="AH43" s="508"/>
      <c r="AI43" s="508"/>
      <c r="AJ43" s="508"/>
      <c r="AK43" s="508"/>
      <c r="AL43" s="508"/>
      <c r="AM43" s="508"/>
      <c r="AN43" s="508"/>
      <c r="AO43" s="508"/>
      <c r="AP43" s="508"/>
      <c r="AQ43" s="508"/>
      <c r="AR43" s="508"/>
      <c r="AS43" s="508"/>
    </row>
    <row r="44" spans="1:45" x14ac:dyDescent="0.2">
      <c r="A44" s="421">
        <v>41487</v>
      </c>
      <c r="B44" s="267">
        <v>9793</v>
      </c>
      <c r="C44" s="267">
        <v>3142</v>
      </c>
      <c r="D44" s="267">
        <v>2547</v>
      </c>
      <c r="E44" s="267">
        <v>1326</v>
      </c>
      <c r="F44" s="267">
        <v>7091</v>
      </c>
      <c r="G44" s="267">
        <v>2019</v>
      </c>
      <c r="H44" s="267">
        <v>2</v>
      </c>
      <c r="I44" s="267">
        <v>0</v>
      </c>
      <c r="J44" s="267">
        <v>0</v>
      </c>
      <c r="K44" s="267">
        <v>0</v>
      </c>
      <c r="L44" s="267">
        <v>0</v>
      </c>
      <c r="M44" s="267">
        <v>0</v>
      </c>
      <c r="N44" s="267">
        <v>92</v>
      </c>
      <c r="O44" s="267">
        <v>56</v>
      </c>
      <c r="P44" s="267">
        <v>400</v>
      </c>
      <c r="Q44" s="267">
        <v>184</v>
      </c>
      <c r="R44" s="267">
        <v>370</v>
      </c>
      <c r="S44" s="267">
        <v>105</v>
      </c>
      <c r="T44" s="267">
        <v>159</v>
      </c>
      <c r="U44" s="267">
        <v>49</v>
      </c>
      <c r="V44" s="267">
        <v>1205</v>
      </c>
      <c r="W44" s="267">
        <v>695</v>
      </c>
      <c r="X44" s="267">
        <v>2038</v>
      </c>
      <c r="Y44" s="267">
        <v>540</v>
      </c>
      <c r="Z44" s="267">
        <v>1880</v>
      </c>
      <c r="AA44" s="267">
        <v>534</v>
      </c>
      <c r="AB44" s="267">
        <v>7657</v>
      </c>
      <c r="AC44" s="267">
        <v>3975</v>
      </c>
      <c r="AD44" s="267">
        <v>13877</v>
      </c>
      <c r="AE44" s="267">
        <v>5958</v>
      </c>
      <c r="AF44" s="508"/>
      <c r="AG44" s="508"/>
      <c r="AH44" s="508"/>
      <c r="AI44" s="508"/>
      <c r="AJ44" s="508"/>
      <c r="AK44" s="508"/>
      <c r="AL44" s="508"/>
      <c r="AM44" s="508"/>
      <c r="AN44" s="508"/>
      <c r="AO44" s="508"/>
      <c r="AP44" s="508"/>
      <c r="AQ44" s="508"/>
      <c r="AR44" s="508"/>
      <c r="AS44" s="508"/>
    </row>
    <row r="45" spans="1:45" x14ac:dyDescent="0.2">
      <c r="A45" s="421">
        <v>41518</v>
      </c>
      <c r="B45" s="267">
        <v>9959</v>
      </c>
      <c r="C45" s="267">
        <v>3252</v>
      </c>
      <c r="D45" s="267">
        <v>2585</v>
      </c>
      <c r="E45" s="267">
        <v>1334</v>
      </c>
      <c r="F45" s="267">
        <v>7219</v>
      </c>
      <c r="G45" s="267">
        <v>2037</v>
      </c>
      <c r="H45" s="267">
        <v>2</v>
      </c>
      <c r="I45" s="267">
        <v>0</v>
      </c>
      <c r="J45" s="267">
        <v>0</v>
      </c>
      <c r="K45" s="267">
        <v>0</v>
      </c>
      <c r="L45" s="267">
        <v>0</v>
      </c>
      <c r="M45" s="267">
        <v>0</v>
      </c>
      <c r="N45" s="267">
        <v>94</v>
      </c>
      <c r="O45" s="267">
        <v>59</v>
      </c>
      <c r="P45" s="267">
        <v>413</v>
      </c>
      <c r="Q45" s="267">
        <v>182</v>
      </c>
      <c r="R45" s="267">
        <v>379</v>
      </c>
      <c r="S45" s="267">
        <v>106</v>
      </c>
      <c r="T45" s="267">
        <v>159</v>
      </c>
      <c r="U45" s="267">
        <v>49</v>
      </c>
      <c r="V45" s="267">
        <v>1205</v>
      </c>
      <c r="W45" s="267">
        <v>695</v>
      </c>
      <c r="X45" s="267">
        <v>2038</v>
      </c>
      <c r="Y45" s="267">
        <v>540</v>
      </c>
      <c r="Z45" s="267">
        <v>1883</v>
      </c>
      <c r="AA45" s="267">
        <v>536</v>
      </c>
      <c r="AB45" s="267">
        <v>7723</v>
      </c>
      <c r="AC45" s="267">
        <v>4010</v>
      </c>
      <c r="AD45" s="267">
        <v>13998</v>
      </c>
      <c r="AE45" s="267">
        <v>5998</v>
      </c>
      <c r="AF45" s="508"/>
      <c r="AG45" s="508"/>
      <c r="AH45" s="508"/>
      <c r="AI45" s="508"/>
      <c r="AJ45" s="508"/>
      <c r="AK45" s="508"/>
      <c r="AL45" s="508"/>
      <c r="AM45" s="508"/>
      <c r="AN45" s="508"/>
      <c r="AO45" s="508"/>
      <c r="AP45" s="508"/>
      <c r="AQ45" s="508"/>
      <c r="AR45" s="508"/>
      <c r="AS45" s="508"/>
    </row>
    <row r="46" spans="1:45" x14ac:dyDescent="0.2">
      <c r="A46" s="421">
        <v>41548</v>
      </c>
      <c r="B46" s="267">
        <v>10127</v>
      </c>
      <c r="C46" s="267">
        <v>3363</v>
      </c>
      <c r="D46" s="267">
        <v>2578</v>
      </c>
      <c r="E46" s="267">
        <v>1357</v>
      </c>
      <c r="F46" s="267">
        <v>7307</v>
      </c>
      <c r="G46" s="267">
        <v>2046</v>
      </c>
      <c r="H46" s="267">
        <v>2</v>
      </c>
      <c r="I46" s="267">
        <v>0</v>
      </c>
      <c r="J46" s="267">
        <v>0</v>
      </c>
      <c r="K46" s="267">
        <v>0</v>
      </c>
      <c r="L46" s="267">
        <v>0</v>
      </c>
      <c r="M46" s="267">
        <v>0</v>
      </c>
      <c r="N46" s="267">
        <v>95</v>
      </c>
      <c r="O46" s="267">
        <v>60</v>
      </c>
      <c r="P46" s="267">
        <v>407</v>
      </c>
      <c r="Q46" s="267">
        <v>183</v>
      </c>
      <c r="R46" s="267">
        <v>372</v>
      </c>
      <c r="S46" s="267">
        <v>105</v>
      </c>
      <c r="T46" s="267">
        <v>159</v>
      </c>
      <c r="U46" s="267">
        <v>49</v>
      </c>
      <c r="V46" s="267">
        <v>1205</v>
      </c>
      <c r="W46" s="267">
        <v>695</v>
      </c>
      <c r="X46" s="267">
        <v>2038</v>
      </c>
      <c r="Y46" s="267">
        <v>540</v>
      </c>
      <c r="Z46" s="267">
        <v>1746</v>
      </c>
      <c r="AA46" s="267">
        <v>487</v>
      </c>
      <c r="AB46" s="267">
        <v>7525</v>
      </c>
      <c r="AC46" s="267">
        <v>3974</v>
      </c>
      <c r="AD46" s="267">
        <v>15518</v>
      </c>
      <c r="AE46" s="267">
        <v>3507</v>
      </c>
      <c r="AF46" s="508"/>
      <c r="AG46" s="508"/>
      <c r="AH46" s="508"/>
      <c r="AI46" s="508"/>
      <c r="AJ46" s="508"/>
      <c r="AK46" s="508"/>
      <c r="AL46" s="508"/>
      <c r="AM46" s="508"/>
      <c r="AN46" s="508"/>
      <c r="AO46" s="508"/>
      <c r="AP46" s="508"/>
      <c r="AQ46" s="508"/>
      <c r="AR46" s="508"/>
      <c r="AS46" s="508"/>
    </row>
    <row r="47" spans="1:45" x14ac:dyDescent="0.2">
      <c r="A47" s="421">
        <v>41579</v>
      </c>
      <c r="B47" s="267">
        <v>10298</v>
      </c>
      <c r="C47" s="267">
        <v>3460</v>
      </c>
      <c r="D47" s="267">
        <v>2617</v>
      </c>
      <c r="E47" s="267">
        <v>1386</v>
      </c>
      <c r="F47" s="267">
        <v>7413</v>
      </c>
      <c r="G47" s="267">
        <v>2089</v>
      </c>
      <c r="H47" s="267">
        <v>2</v>
      </c>
      <c r="I47" s="267">
        <v>0</v>
      </c>
      <c r="J47" s="267">
        <v>0</v>
      </c>
      <c r="K47" s="267">
        <v>0</v>
      </c>
      <c r="L47" s="267">
        <v>0</v>
      </c>
      <c r="M47" s="267">
        <v>0</v>
      </c>
      <c r="N47" s="267">
        <v>96</v>
      </c>
      <c r="O47" s="267">
        <v>62</v>
      </c>
      <c r="P47" s="267">
        <v>422</v>
      </c>
      <c r="Q47" s="267">
        <v>196</v>
      </c>
      <c r="R47" s="267">
        <v>403</v>
      </c>
      <c r="S47" s="267">
        <v>110</v>
      </c>
      <c r="T47" s="267">
        <v>159</v>
      </c>
      <c r="U47" s="267">
        <v>49</v>
      </c>
      <c r="V47" s="267">
        <v>1205</v>
      </c>
      <c r="W47" s="267">
        <v>695</v>
      </c>
      <c r="X47" s="267">
        <v>2038</v>
      </c>
      <c r="Y47" s="267">
        <v>540</v>
      </c>
      <c r="Z47" s="267">
        <v>1889</v>
      </c>
      <c r="AA47" s="267">
        <v>538</v>
      </c>
      <c r="AB47" s="267">
        <v>7927</v>
      </c>
      <c r="AC47" s="267">
        <v>4121</v>
      </c>
      <c r="AD47" s="267">
        <v>14336</v>
      </c>
      <c r="AE47" s="267">
        <v>6086</v>
      </c>
      <c r="AF47" s="508"/>
      <c r="AG47" s="508"/>
      <c r="AH47" s="508"/>
      <c r="AI47" s="508"/>
      <c r="AJ47" s="508"/>
      <c r="AK47" s="508"/>
      <c r="AL47" s="508"/>
      <c r="AM47" s="508"/>
      <c r="AN47" s="508"/>
      <c r="AO47" s="508"/>
      <c r="AP47" s="508"/>
      <c r="AQ47" s="508"/>
      <c r="AR47" s="508"/>
      <c r="AS47" s="508"/>
    </row>
    <row r="48" spans="1:45" x14ac:dyDescent="0.2">
      <c r="A48" s="421">
        <v>41609</v>
      </c>
      <c r="B48" s="267">
        <v>10409</v>
      </c>
      <c r="C48" s="267">
        <v>3519</v>
      </c>
      <c r="D48" s="267">
        <v>2587</v>
      </c>
      <c r="E48" s="267">
        <v>1356</v>
      </c>
      <c r="F48" s="267">
        <v>7530</v>
      </c>
      <c r="G48" s="267">
        <v>2121</v>
      </c>
      <c r="H48" s="267">
        <v>2</v>
      </c>
      <c r="I48" s="267">
        <v>0</v>
      </c>
      <c r="J48" s="267">
        <v>0</v>
      </c>
      <c r="K48" s="267">
        <v>0</v>
      </c>
      <c r="L48" s="267">
        <v>0</v>
      </c>
      <c r="M48" s="267">
        <v>0</v>
      </c>
      <c r="N48" s="267">
        <v>98</v>
      </c>
      <c r="O48" s="267">
        <v>61</v>
      </c>
      <c r="P48" s="267">
        <v>433</v>
      </c>
      <c r="Q48" s="267">
        <v>198</v>
      </c>
      <c r="R48" s="267">
        <v>404</v>
      </c>
      <c r="S48" s="267">
        <v>113</v>
      </c>
      <c r="T48" s="267">
        <v>159</v>
      </c>
      <c r="U48" s="267">
        <v>49</v>
      </c>
      <c r="V48" s="267">
        <v>1205</v>
      </c>
      <c r="W48" s="267">
        <v>695</v>
      </c>
      <c r="X48" s="267">
        <v>2038</v>
      </c>
      <c r="Y48" s="267">
        <v>540</v>
      </c>
      <c r="Z48" s="267">
        <v>1893</v>
      </c>
      <c r="AA48" s="267">
        <v>539</v>
      </c>
      <c r="AB48" s="267">
        <v>8091</v>
      </c>
      <c r="AC48" s="267">
        <v>4200</v>
      </c>
      <c r="AD48" s="267">
        <v>14425</v>
      </c>
      <c r="AE48" s="267">
        <v>6106</v>
      </c>
      <c r="AF48" s="508"/>
      <c r="AG48" s="508"/>
      <c r="AH48" s="508"/>
      <c r="AI48" s="508"/>
      <c r="AJ48" s="508"/>
      <c r="AK48" s="508"/>
      <c r="AL48" s="508"/>
      <c r="AM48" s="508"/>
      <c r="AN48" s="508"/>
      <c r="AO48" s="508"/>
      <c r="AP48" s="508"/>
      <c r="AQ48" s="508"/>
      <c r="AR48" s="508"/>
      <c r="AS48" s="508"/>
    </row>
    <row r="49" spans="1:45" x14ac:dyDescent="0.2">
      <c r="A49" s="421">
        <v>41640</v>
      </c>
      <c r="B49" s="267">
        <v>10423</v>
      </c>
      <c r="C49" s="267">
        <v>3551</v>
      </c>
      <c r="D49" s="267">
        <v>2888</v>
      </c>
      <c r="E49" s="267">
        <v>1495</v>
      </c>
      <c r="F49" s="267">
        <v>7837</v>
      </c>
      <c r="G49" s="267">
        <v>2151</v>
      </c>
      <c r="H49" s="267">
        <v>2</v>
      </c>
      <c r="I49" s="267">
        <v>0</v>
      </c>
      <c r="J49" s="267">
        <v>0</v>
      </c>
      <c r="K49" s="267">
        <v>0</v>
      </c>
      <c r="L49" s="267">
        <v>0</v>
      </c>
      <c r="M49" s="267">
        <v>0</v>
      </c>
      <c r="N49" s="267">
        <v>96</v>
      </c>
      <c r="O49" s="267">
        <v>52</v>
      </c>
      <c r="P49" s="267">
        <v>373</v>
      </c>
      <c r="Q49" s="267">
        <v>179</v>
      </c>
      <c r="R49" s="267">
        <v>343</v>
      </c>
      <c r="S49" s="267">
        <v>105</v>
      </c>
      <c r="T49" s="267">
        <v>159</v>
      </c>
      <c r="U49" s="267">
        <v>49</v>
      </c>
      <c r="V49" s="267">
        <v>1205</v>
      </c>
      <c r="W49" s="267">
        <v>695</v>
      </c>
      <c r="X49" s="267">
        <v>2038</v>
      </c>
      <c r="Y49" s="267">
        <v>540</v>
      </c>
      <c r="Z49" s="267">
        <v>1906</v>
      </c>
      <c r="AA49" s="267">
        <v>535</v>
      </c>
      <c r="AB49" s="267">
        <v>8213</v>
      </c>
      <c r="AC49" s="267">
        <v>4242</v>
      </c>
      <c r="AD49" s="267">
        <v>14479</v>
      </c>
      <c r="AE49" s="267">
        <v>6079</v>
      </c>
      <c r="AF49" s="508"/>
      <c r="AG49" s="508"/>
      <c r="AH49" s="508"/>
      <c r="AI49" s="508"/>
      <c r="AJ49" s="508"/>
      <c r="AK49" s="508"/>
      <c r="AL49" s="508"/>
      <c r="AM49" s="508"/>
      <c r="AN49" s="508"/>
      <c r="AO49" s="508"/>
      <c r="AP49" s="508"/>
      <c r="AQ49" s="508"/>
      <c r="AR49" s="508"/>
      <c r="AS49" s="508"/>
    </row>
    <row r="50" spans="1:45" x14ac:dyDescent="0.2">
      <c r="A50" s="421">
        <v>41671</v>
      </c>
      <c r="B50" s="267">
        <v>10533</v>
      </c>
      <c r="C50" s="267">
        <v>3618</v>
      </c>
      <c r="D50" s="267">
        <v>2970</v>
      </c>
      <c r="E50" s="267">
        <v>1538</v>
      </c>
      <c r="F50" s="267">
        <v>7924</v>
      </c>
      <c r="G50" s="267">
        <v>2192</v>
      </c>
      <c r="H50" s="267">
        <v>2</v>
      </c>
      <c r="I50" s="267">
        <v>0</v>
      </c>
      <c r="J50" s="267">
        <v>0</v>
      </c>
      <c r="K50" s="267">
        <v>0</v>
      </c>
      <c r="L50" s="267">
        <v>0</v>
      </c>
      <c r="M50" s="267">
        <v>0</v>
      </c>
      <c r="N50" s="267">
        <v>101</v>
      </c>
      <c r="O50" s="267">
        <v>52</v>
      </c>
      <c r="P50" s="267">
        <v>388</v>
      </c>
      <c r="Q50" s="267">
        <v>184</v>
      </c>
      <c r="R50" s="267">
        <v>347</v>
      </c>
      <c r="S50" s="267">
        <v>107</v>
      </c>
      <c r="T50" s="267">
        <v>159</v>
      </c>
      <c r="U50" s="267">
        <v>49</v>
      </c>
      <c r="V50" s="267">
        <v>1205</v>
      </c>
      <c r="W50" s="267">
        <v>695</v>
      </c>
      <c r="X50" s="267">
        <v>2038</v>
      </c>
      <c r="Y50" s="267">
        <v>540</v>
      </c>
      <c r="Z50" s="267">
        <v>1906</v>
      </c>
      <c r="AA50" s="267">
        <v>535</v>
      </c>
      <c r="AB50" s="267">
        <v>8266</v>
      </c>
      <c r="AC50" s="267">
        <v>4266</v>
      </c>
      <c r="AD50" s="267">
        <v>14553</v>
      </c>
      <c r="AE50" s="267">
        <v>6109</v>
      </c>
      <c r="AF50" s="508"/>
      <c r="AG50" s="508"/>
      <c r="AH50" s="508"/>
      <c r="AI50" s="508"/>
      <c r="AJ50" s="508"/>
      <c r="AK50" s="508"/>
      <c r="AL50" s="508"/>
      <c r="AM50" s="508"/>
      <c r="AN50" s="508"/>
      <c r="AO50" s="508"/>
      <c r="AP50" s="508"/>
      <c r="AQ50" s="508"/>
      <c r="AR50" s="508"/>
      <c r="AS50" s="508"/>
    </row>
    <row r="51" spans="1:45" x14ac:dyDescent="0.2">
      <c r="A51" s="421">
        <v>41699</v>
      </c>
      <c r="B51" s="267">
        <v>10602</v>
      </c>
      <c r="C51" s="267">
        <v>3689</v>
      </c>
      <c r="D51" s="267">
        <v>3040</v>
      </c>
      <c r="E51" s="267">
        <v>1597</v>
      </c>
      <c r="F51" s="267">
        <v>8060</v>
      </c>
      <c r="G51" s="267">
        <v>2218</v>
      </c>
      <c r="H51" s="267">
        <v>2</v>
      </c>
      <c r="I51" s="267">
        <v>0</v>
      </c>
      <c r="J51" s="267">
        <v>0</v>
      </c>
      <c r="K51" s="267">
        <v>0</v>
      </c>
      <c r="L51" s="267">
        <v>0</v>
      </c>
      <c r="M51" s="267">
        <v>0</v>
      </c>
      <c r="N51" s="267">
        <v>104</v>
      </c>
      <c r="O51" s="267">
        <v>53</v>
      </c>
      <c r="P51" s="267">
        <v>399</v>
      </c>
      <c r="Q51" s="267">
        <v>190</v>
      </c>
      <c r="R51" s="267">
        <v>357</v>
      </c>
      <c r="S51" s="267">
        <v>111</v>
      </c>
      <c r="T51" s="267">
        <v>159</v>
      </c>
      <c r="U51" s="267">
        <v>49</v>
      </c>
      <c r="V51" s="267">
        <v>1205</v>
      </c>
      <c r="W51" s="267">
        <v>695</v>
      </c>
      <c r="X51" s="267">
        <v>2038</v>
      </c>
      <c r="Y51" s="267">
        <v>540</v>
      </c>
      <c r="Z51" s="267">
        <v>1907</v>
      </c>
      <c r="AA51" s="267">
        <v>535</v>
      </c>
      <c r="AB51" s="267">
        <v>8331</v>
      </c>
      <c r="AC51" s="267">
        <v>4312</v>
      </c>
      <c r="AD51" s="267">
        <v>14669</v>
      </c>
      <c r="AE51" s="267">
        <v>6150</v>
      </c>
      <c r="AF51" s="508"/>
      <c r="AG51" s="508"/>
      <c r="AH51" s="508"/>
      <c r="AI51" s="508"/>
      <c r="AJ51" s="508"/>
      <c r="AK51" s="508"/>
      <c r="AL51" s="508"/>
      <c r="AM51" s="508"/>
      <c r="AN51" s="508"/>
      <c r="AO51" s="508"/>
      <c r="AP51" s="508"/>
      <c r="AQ51" s="508"/>
      <c r="AR51" s="508"/>
      <c r="AS51" s="508"/>
    </row>
    <row r="52" spans="1:45" x14ac:dyDescent="0.2">
      <c r="A52" s="421">
        <v>41730</v>
      </c>
      <c r="B52" s="267">
        <v>10700</v>
      </c>
      <c r="C52" s="267">
        <v>3777</v>
      </c>
      <c r="D52" s="267">
        <v>3033</v>
      </c>
      <c r="E52" s="267">
        <v>1596</v>
      </c>
      <c r="F52" s="267">
        <v>8084</v>
      </c>
      <c r="G52" s="267">
        <v>2222</v>
      </c>
      <c r="H52" s="267">
        <v>2</v>
      </c>
      <c r="I52" s="267">
        <v>0</v>
      </c>
      <c r="J52" s="267">
        <v>0</v>
      </c>
      <c r="K52" s="267">
        <v>0</v>
      </c>
      <c r="L52" s="267">
        <v>0</v>
      </c>
      <c r="M52" s="267">
        <v>0</v>
      </c>
      <c r="N52" s="267">
        <v>105</v>
      </c>
      <c r="O52" s="267">
        <v>57</v>
      </c>
      <c r="P52" s="267">
        <v>407</v>
      </c>
      <c r="Q52" s="267">
        <v>190</v>
      </c>
      <c r="R52" s="267">
        <v>369</v>
      </c>
      <c r="S52" s="267">
        <v>113</v>
      </c>
      <c r="T52" s="267">
        <v>159</v>
      </c>
      <c r="U52" s="267">
        <v>49</v>
      </c>
      <c r="V52" s="267">
        <v>1205</v>
      </c>
      <c r="W52" s="267">
        <v>695</v>
      </c>
      <c r="X52" s="267">
        <v>2038</v>
      </c>
      <c r="Y52" s="267">
        <v>540</v>
      </c>
      <c r="Z52" s="267">
        <v>1908</v>
      </c>
      <c r="AA52" s="267">
        <v>536</v>
      </c>
      <c r="AB52" s="267">
        <v>8424</v>
      </c>
      <c r="AC52" s="267">
        <v>4372</v>
      </c>
      <c r="AD52" s="267">
        <v>14777</v>
      </c>
      <c r="AE52" s="267">
        <v>6169</v>
      </c>
      <c r="AF52" s="508"/>
      <c r="AG52" s="508"/>
      <c r="AH52" s="508"/>
      <c r="AI52" s="508"/>
      <c r="AJ52" s="508"/>
      <c r="AK52" s="508"/>
      <c r="AL52" s="508"/>
      <c r="AM52" s="508"/>
      <c r="AN52" s="508"/>
      <c r="AO52" s="508"/>
      <c r="AP52" s="508"/>
      <c r="AQ52" s="508"/>
      <c r="AR52" s="508"/>
      <c r="AS52" s="508"/>
    </row>
    <row r="53" spans="1:45" x14ac:dyDescent="0.2">
      <c r="A53" s="421">
        <v>41760</v>
      </c>
      <c r="B53" s="267">
        <v>10799</v>
      </c>
      <c r="C53" s="267">
        <v>3830</v>
      </c>
      <c r="D53" s="267">
        <v>3015</v>
      </c>
      <c r="E53" s="267">
        <v>1578</v>
      </c>
      <c r="F53" s="267">
        <v>8066</v>
      </c>
      <c r="G53" s="267">
        <v>2205</v>
      </c>
      <c r="H53" s="267">
        <v>2</v>
      </c>
      <c r="I53" s="267">
        <v>0</v>
      </c>
      <c r="J53" s="267">
        <v>0</v>
      </c>
      <c r="K53" s="267">
        <v>0</v>
      </c>
      <c r="L53" s="267">
        <v>0</v>
      </c>
      <c r="M53" s="267">
        <v>0</v>
      </c>
      <c r="N53" s="267">
        <v>108</v>
      </c>
      <c r="O53" s="267">
        <v>63</v>
      </c>
      <c r="P53" s="267">
        <v>419</v>
      </c>
      <c r="Q53" s="267">
        <v>192</v>
      </c>
      <c r="R53" s="267">
        <v>378</v>
      </c>
      <c r="S53" s="267">
        <v>115</v>
      </c>
      <c r="T53" s="267">
        <v>159</v>
      </c>
      <c r="U53" s="267">
        <v>49</v>
      </c>
      <c r="V53" s="267">
        <v>1205</v>
      </c>
      <c r="W53" s="267">
        <v>695</v>
      </c>
      <c r="X53" s="267">
        <v>2038</v>
      </c>
      <c r="Y53" s="267">
        <v>540</v>
      </c>
      <c r="Z53" s="267">
        <v>1922</v>
      </c>
      <c r="AA53" s="267">
        <v>536</v>
      </c>
      <c r="AB53" s="267">
        <v>8549</v>
      </c>
      <c r="AC53" s="267">
        <v>4438</v>
      </c>
      <c r="AD53" s="267">
        <v>14972</v>
      </c>
      <c r="AE53" s="267">
        <v>6217</v>
      </c>
      <c r="AF53" s="508"/>
      <c r="AG53" s="508"/>
      <c r="AH53" s="508"/>
      <c r="AI53" s="508"/>
      <c r="AJ53" s="508"/>
      <c r="AK53" s="508"/>
      <c r="AL53" s="508"/>
      <c r="AM53" s="508"/>
      <c r="AN53" s="508"/>
      <c r="AO53" s="508"/>
      <c r="AP53" s="508"/>
      <c r="AQ53" s="508"/>
      <c r="AR53" s="508"/>
      <c r="AS53" s="508"/>
    </row>
    <row r="54" spans="1:45" x14ac:dyDescent="0.2">
      <c r="A54" s="421">
        <v>41791</v>
      </c>
      <c r="B54" s="267">
        <v>10886</v>
      </c>
      <c r="C54" s="267">
        <v>3890</v>
      </c>
      <c r="D54" s="267">
        <v>3035</v>
      </c>
      <c r="E54" s="267">
        <v>1595</v>
      </c>
      <c r="F54" s="267">
        <v>8107</v>
      </c>
      <c r="G54" s="267">
        <v>2189</v>
      </c>
      <c r="H54" s="267">
        <v>2</v>
      </c>
      <c r="I54" s="267">
        <v>0</v>
      </c>
      <c r="J54" s="267">
        <v>0</v>
      </c>
      <c r="K54" s="267">
        <v>0</v>
      </c>
      <c r="L54" s="267">
        <v>0</v>
      </c>
      <c r="M54" s="267">
        <v>0</v>
      </c>
      <c r="N54" s="267">
        <v>112</v>
      </c>
      <c r="O54" s="267">
        <v>68</v>
      </c>
      <c r="P54" s="267">
        <v>431</v>
      </c>
      <c r="Q54" s="267">
        <v>194</v>
      </c>
      <c r="R54" s="267">
        <v>387</v>
      </c>
      <c r="S54" s="267">
        <v>117</v>
      </c>
      <c r="T54" s="267">
        <v>159</v>
      </c>
      <c r="U54" s="267">
        <v>49</v>
      </c>
      <c r="V54" s="267">
        <v>1205</v>
      </c>
      <c r="W54" s="267">
        <v>695</v>
      </c>
      <c r="X54" s="267">
        <v>2038</v>
      </c>
      <c r="Y54" s="267">
        <v>540</v>
      </c>
      <c r="Z54" s="267">
        <v>1923</v>
      </c>
      <c r="AA54" s="267">
        <v>536</v>
      </c>
      <c r="AB54" s="267">
        <v>8619</v>
      </c>
      <c r="AC54" s="267">
        <v>4478</v>
      </c>
      <c r="AD54" s="267">
        <v>15081</v>
      </c>
      <c r="AE54" s="422">
        <v>6251</v>
      </c>
      <c r="AF54" s="508"/>
      <c r="AG54" s="508"/>
      <c r="AH54" s="508"/>
      <c r="AI54" s="508"/>
      <c r="AJ54" s="508"/>
      <c r="AK54" s="508"/>
      <c r="AL54" s="508"/>
      <c r="AM54" s="508"/>
      <c r="AN54" s="508"/>
      <c r="AO54" s="508"/>
      <c r="AP54" s="508"/>
      <c r="AQ54" s="508"/>
      <c r="AR54" s="508"/>
      <c r="AS54" s="508"/>
    </row>
    <row r="55" spans="1:45" ht="13.5" customHeight="1" x14ac:dyDescent="0.2">
      <c r="A55" s="421">
        <v>41821</v>
      </c>
      <c r="B55" s="267">
        <v>10998</v>
      </c>
      <c r="C55" s="267">
        <v>3960</v>
      </c>
      <c r="D55" s="267">
        <v>3102</v>
      </c>
      <c r="E55" s="267">
        <v>1622</v>
      </c>
      <c r="F55" s="267">
        <v>8213</v>
      </c>
      <c r="G55" s="267">
        <v>2225</v>
      </c>
      <c r="H55" s="267">
        <v>2</v>
      </c>
      <c r="I55" s="267">
        <v>0</v>
      </c>
      <c r="J55" s="267">
        <v>0</v>
      </c>
      <c r="K55" s="267">
        <v>0</v>
      </c>
      <c r="L55" s="267">
        <v>0</v>
      </c>
      <c r="M55" s="267">
        <v>0</v>
      </c>
      <c r="N55" s="267">
        <v>114</v>
      </c>
      <c r="O55" s="267">
        <v>73</v>
      </c>
      <c r="P55" s="267">
        <v>437</v>
      </c>
      <c r="Q55" s="267">
        <v>199</v>
      </c>
      <c r="R55" s="267">
        <v>398</v>
      </c>
      <c r="S55" s="267">
        <v>120</v>
      </c>
      <c r="T55" s="267">
        <v>159</v>
      </c>
      <c r="U55" s="267">
        <v>49</v>
      </c>
      <c r="V55" s="267">
        <v>1205</v>
      </c>
      <c r="W55" s="267">
        <v>695</v>
      </c>
      <c r="X55" s="267">
        <v>2038</v>
      </c>
      <c r="Y55" s="267">
        <v>540</v>
      </c>
      <c r="Z55" s="267">
        <v>1927</v>
      </c>
      <c r="AA55" s="267">
        <v>536</v>
      </c>
      <c r="AB55" s="267">
        <v>8688</v>
      </c>
      <c r="AC55" s="267">
        <v>4514</v>
      </c>
      <c r="AD55" s="267">
        <v>15167</v>
      </c>
      <c r="AE55" s="422">
        <v>6272</v>
      </c>
      <c r="AF55" s="508"/>
      <c r="AG55" s="508"/>
      <c r="AH55" s="508"/>
      <c r="AI55" s="508"/>
      <c r="AJ55" s="508"/>
      <c r="AK55" s="508"/>
      <c r="AL55" s="508"/>
      <c r="AM55" s="508"/>
      <c r="AN55" s="508"/>
      <c r="AO55" s="508"/>
      <c r="AP55" s="508"/>
      <c r="AQ55" s="508"/>
      <c r="AR55" s="508"/>
      <c r="AS55" s="508"/>
    </row>
    <row r="56" spans="1:45" x14ac:dyDescent="0.2">
      <c r="A56" s="421">
        <v>41852</v>
      </c>
      <c r="B56" s="267">
        <v>11079</v>
      </c>
      <c r="C56" s="267">
        <v>4043</v>
      </c>
      <c r="D56" s="267">
        <v>3084</v>
      </c>
      <c r="E56" s="267">
        <v>1629</v>
      </c>
      <c r="F56" s="267">
        <v>8259</v>
      </c>
      <c r="G56" s="267">
        <v>2238</v>
      </c>
      <c r="H56" s="267">
        <v>2</v>
      </c>
      <c r="I56" s="267">
        <v>0</v>
      </c>
      <c r="J56" s="267">
        <v>0</v>
      </c>
      <c r="K56" s="267">
        <v>0</v>
      </c>
      <c r="L56" s="267">
        <v>0</v>
      </c>
      <c r="M56" s="267">
        <v>0</v>
      </c>
      <c r="N56" s="267">
        <v>117</v>
      </c>
      <c r="O56" s="267">
        <v>78</v>
      </c>
      <c r="P56" s="267">
        <v>454</v>
      </c>
      <c r="Q56" s="267">
        <v>203</v>
      </c>
      <c r="R56" s="267">
        <v>405</v>
      </c>
      <c r="S56" s="267">
        <v>124</v>
      </c>
      <c r="T56" s="267">
        <v>159</v>
      </c>
      <c r="U56" s="267">
        <v>49</v>
      </c>
      <c r="V56" s="267">
        <v>1205</v>
      </c>
      <c r="W56" s="267">
        <v>695</v>
      </c>
      <c r="X56" s="267">
        <v>2038</v>
      </c>
      <c r="Y56" s="267">
        <v>540</v>
      </c>
      <c r="Z56" s="267">
        <v>1933</v>
      </c>
      <c r="AA56" s="267">
        <v>538</v>
      </c>
      <c r="AB56" s="267">
        <v>8828</v>
      </c>
      <c r="AC56" s="267">
        <v>4563</v>
      </c>
      <c r="AD56" s="267">
        <v>15292</v>
      </c>
      <c r="AE56" s="422">
        <v>6308</v>
      </c>
      <c r="AF56" s="508"/>
      <c r="AG56" s="508"/>
      <c r="AH56" s="508"/>
      <c r="AI56" s="508"/>
      <c r="AJ56" s="508"/>
      <c r="AK56" s="508"/>
      <c r="AL56" s="508"/>
      <c r="AM56" s="508"/>
      <c r="AN56" s="508"/>
      <c r="AO56" s="508"/>
      <c r="AP56" s="508"/>
      <c r="AQ56" s="508"/>
      <c r="AR56" s="508"/>
      <c r="AS56" s="508"/>
    </row>
    <row r="57" spans="1:45" x14ac:dyDescent="0.2">
      <c r="A57" s="421">
        <v>41883</v>
      </c>
      <c r="B57" s="267">
        <v>11166</v>
      </c>
      <c r="C57" s="267">
        <v>4112</v>
      </c>
      <c r="D57" s="267">
        <v>3161</v>
      </c>
      <c r="E57" s="267">
        <v>1672</v>
      </c>
      <c r="F57" s="267">
        <v>8479</v>
      </c>
      <c r="G57" s="267">
        <v>2286</v>
      </c>
      <c r="H57" s="267">
        <v>2</v>
      </c>
      <c r="I57" s="267">
        <v>0</v>
      </c>
      <c r="J57" s="267">
        <v>0</v>
      </c>
      <c r="K57" s="267">
        <v>0</v>
      </c>
      <c r="L57" s="267">
        <v>0</v>
      </c>
      <c r="M57" s="267">
        <v>0</v>
      </c>
      <c r="N57" s="267">
        <v>119</v>
      </c>
      <c r="O57" s="267">
        <v>79</v>
      </c>
      <c r="P57" s="267">
        <v>460</v>
      </c>
      <c r="Q57" s="267">
        <v>205</v>
      </c>
      <c r="R57" s="267">
        <v>404</v>
      </c>
      <c r="S57" s="267">
        <v>123</v>
      </c>
      <c r="T57" s="267">
        <v>159</v>
      </c>
      <c r="U57" s="267">
        <v>49</v>
      </c>
      <c r="V57" s="267">
        <v>1205</v>
      </c>
      <c r="W57" s="267">
        <v>695</v>
      </c>
      <c r="X57" s="267">
        <v>2038</v>
      </c>
      <c r="Y57" s="267">
        <v>540</v>
      </c>
      <c r="Z57" s="267">
        <v>1941</v>
      </c>
      <c r="AA57" s="267">
        <v>538</v>
      </c>
      <c r="AB57" s="267">
        <v>8849</v>
      </c>
      <c r="AC57" s="267">
        <v>4580</v>
      </c>
      <c r="AD57" s="267">
        <v>15325</v>
      </c>
      <c r="AE57" s="422">
        <v>6318</v>
      </c>
      <c r="AF57" s="508"/>
      <c r="AG57" s="508"/>
      <c r="AH57" s="508"/>
      <c r="AI57" s="508"/>
      <c r="AJ57" s="508"/>
      <c r="AK57" s="508"/>
      <c r="AL57" s="508"/>
      <c r="AM57" s="508"/>
      <c r="AN57" s="508"/>
      <c r="AO57" s="508"/>
      <c r="AP57" s="508"/>
      <c r="AQ57" s="508"/>
      <c r="AR57" s="508"/>
      <c r="AS57" s="508"/>
    </row>
    <row r="58" spans="1:45" x14ac:dyDescent="0.2">
      <c r="A58" s="421">
        <v>41913</v>
      </c>
      <c r="B58" s="267">
        <v>11226</v>
      </c>
      <c r="C58" s="267">
        <v>4169</v>
      </c>
      <c r="D58" s="267">
        <v>3251</v>
      </c>
      <c r="E58" s="267">
        <v>1747</v>
      </c>
      <c r="F58" s="267">
        <v>8710</v>
      </c>
      <c r="G58" s="267">
        <v>2340</v>
      </c>
      <c r="H58" s="267">
        <v>2</v>
      </c>
      <c r="I58" s="267">
        <v>0</v>
      </c>
      <c r="J58" s="267">
        <v>0</v>
      </c>
      <c r="K58" s="267">
        <v>0</v>
      </c>
      <c r="L58" s="267">
        <v>0</v>
      </c>
      <c r="M58" s="267">
        <v>0</v>
      </c>
      <c r="N58" s="267">
        <v>123</v>
      </c>
      <c r="O58" s="267">
        <v>84</v>
      </c>
      <c r="P58" s="267">
        <v>477</v>
      </c>
      <c r="Q58" s="267">
        <v>224</v>
      </c>
      <c r="R58" s="267">
        <v>416</v>
      </c>
      <c r="S58" s="267">
        <v>124</v>
      </c>
      <c r="T58" s="267">
        <v>159</v>
      </c>
      <c r="U58" s="267">
        <v>49</v>
      </c>
      <c r="V58" s="267">
        <v>1205</v>
      </c>
      <c r="W58" s="267">
        <v>695</v>
      </c>
      <c r="X58" s="267">
        <v>2038</v>
      </c>
      <c r="Y58" s="267">
        <v>540</v>
      </c>
      <c r="Z58" s="267">
        <v>1944</v>
      </c>
      <c r="AA58" s="267">
        <v>540</v>
      </c>
      <c r="AB58" s="267">
        <v>8903</v>
      </c>
      <c r="AC58" s="267">
        <v>4602</v>
      </c>
      <c r="AD58" s="267">
        <v>15348</v>
      </c>
      <c r="AE58" s="422">
        <v>6323</v>
      </c>
      <c r="AF58" s="508"/>
      <c r="AG58" s="508"/>
      <c r="AH58" s="508"/>
      <c r="AI58" s="508"/>
      <c r="AJ58" s="508"/>
      <c r="AK58" s="508"/>
      <c r="AL58" s="508"/>
      <c r="AM58" s="508"/>
      <c r="AN58" s="508"/>
      <c r="AO58" s="508"/>
      <c r="AP58" s="508"/>
      <c r="AQ58" s="508"/>
      <c r="AR58" s="508"/>
      <c r="AS58" s="508"/>
    </row>
    <row r="59" spans="1:45" x14ac:dyDescent="0.2">
      <c r="A59" s="421">
        <v>41944</v>
      </c>
      <c r="B59" s="267">
        <v>11312</v>
      </c>
      <c r="C59" s="267">
        <v>4226</v>
      </c>
      <c r="D59" s="267">
        <v>3331</v>
      </c>
      <c r="E59" s="267">
        <v>1792</v>
      </c>
      <c r="F59" s="267">
        <v>8903</v>
      </c>
      <c r="G59" s="267">
        <v>2379</v>
      </c>
      <c r="H59" s="267">
        <v>2</v>
      </c>
      <c r="I59" s="267">
        <v>0</v>
      </c>
      <c r="J59" s="267">
        <v>0</v>
      </c>
      <c r="K59" s="267">
        <v>0</v>
      </c>
      <c r="L59" s="267">
        <v>0</v>
      </c>
      <c r="M59" s="267">
        <v>0</v>
      </c>
      <c r="N59" s="267">
        <v>130</v>
      </c>
      <c r="O59" s="267">
        <v>93</v>
      </c>
      <c r="P59" s="267">
        <v>490</v>
      </c>
      <c r="Q59" s="267">
        <v>233</v>
      </c>
      <c r="R59" s="267">
        <v>437</v>
      </c>
      <c r="S59" s="267">
        <v>126</v>
      </c>
      <c r="T59" s="267">
        <v>159</v>
      </c>
      <c r="U59" s="267">
        <v>49</v>
      </c>
      <c r="V59" s="267">
        <v>1205</v>
      </c>
      <c r="W59" s="267">
        <v>695</v>
      </c>
      <c r="X59" s="267">
        <v>2038</v>
      </c>
      <c r="Y59" s="267">
        <v>540</v>
      </c>
      <c r="Z59" s="267">
        <v>1949</v>
      </c>
      <c r="AA59" s="267">
        <v>545</v>
      </c>
      <c r="AB59" s="267">
        <v>8973</v>
      </c>
      <c r="AC59" s="267">
        <v>4632</v>
      </c>
      <c r="AD59" s="267">
        <v>15472</v>
      </c>
      <c r="AE59" s="422">
        <v>6350</v>
      </c>
      <c r="AF59" s="508"/>
      <c r="AG59" s="508"/>
      <c r="AH59" s="508"/>
      <c r="AI59" s="508"/>
      <c r="AJ59" s="508"/>
      <c r="AK59" s="508"/>
      <c r="AL59" s="508"/>
      <c r="AM59" s="508"/>
      <c r="AN59" s="508"/>
      <c r="AO59" s="508"/>
      <c r="AP59" s="508"/>
      <c r="AQ59" s="508"/>
      <c r="AR59" s="508">
        <v>779</v>
      </c>
      <c r="AS59" s="508">
        <v>715</v>
      </c>
    </row>
    <row r="60" spans="1:45" x14ac:dyDescent="0.2">
      <c r="A60" s="421">
        <v>41974</v>
      </c>
      <c r="B60" s="267">
        <v>11406</v>
      </c>
      <c r="C60" s="267">
        <v>4304</v>
      </c>
      <c r="D60" s="267">
        <v>3443</v>
      </c>
      <c r="E60" s="267">
        <v>1869</v>
      </c>
      <c r="F60" s="267">
        <v>9121</v>
      </c>
      <c r="G60" s="267">
        <v>2429</v>
      </c>
      <c r="H60" s="267">
        <v>2</v>
      </c>
      <c r="I60" s="267">
        <v>0</v>
      </c>
      <c r="J60" s="267">
        <v>0</v>
      </c>
      <c r="K60" s="267">
        <v>0</v>
      </c>
      <c r="L60" s="267">
        <v>0</v>
      </c>
      <c r="M60" s="267">
        <v>0</v>
      </c>
      <c r="N60" s="267">
        <v>138</v>
      </c>
      <c r="O60" s="267">
        <v>101</v>
      </c>
      <c r="P60" s="267">
        <v>510</v>
      </c>
      <c r="Q60" s="267">
        <v>242</v>
      </c>
      <c r="R60" s="267">
        <v>451</v>
      </c>
      <c r="S60" s="267">
        <v>128</v>
      </c>
      <c r="T60" s="267">
        <v>159</v>
      </c>
      <c r="U60" s="267">
        <v>49</v>
      </c>
      <c r="V60" s="267">
        <v>1205</v>
      </c>
      <c r="W60" s="267">
        <v>695</v>
      </c>
      <c r="X60" s="267">
        <v>2038</v>
      </c>
      <c r="Y60" s="267">
        <v>540</v>
      </c>
      <c r="Z60" s="267">
        <v>1952</v>
      </c>
      <c r="AA60" s="267">
        <v>545</v>
      </c>
      <c r="AB60" s="267">
        <v>9011</v>
      </c>
      <c r="AC60" s="267">
        <v>4652</v>
      </c>
      <c r="AD60" s="267">
        <v>15535</v>
      </c>
      <c r="AE60" s="422">
        <v>6361</v>
      </c>
      <c r="AF60" s="508">
        <v>0</v>
      </c>
      <c r="AG60" s="508">
        <v>0</v>
      </c>
      <c r="AH60" s="508">
        <v>0</v>
      </c>
      <c r="AI60" s="508">
        <v>0</v>
      </c>
      <c r="AJ60" s="508">
        <v>0</v>
      </c>
      <c r="AK60" s="508">
        <v>0</v>
      </c>
      <c r="AL60" s="508">
        <v>0</v>
      </c>
      <c r="AM60" s="508">
        <v>0</v>
      </c>
      <c r="AN60" s="508">
        <v>0</v>
      </c>
      <c r="AO60" s="508">
        <v>0</v>
      </c>
      <c r="AP60" s="508">
        <v>0</v>
      </c>
      <c r="AQ60" s="508">
        <v>0</v>
      </c>
      <c r="AR60" s="508">
        <v>822</v>
      </c>
      <c r="AS60" s="508">
        <v>790</v>
      </c>
    </row>
    <row r="61" spans="1:45" x14ac:dyDescent="0.2">
      <c r="A61" s="421">
        <v>42005</v>
      </c>
      <c r="B61" s="267">
        <v>11531</v>
      </c>
      <c r="C61" s="267">
        <v>4389</v>
      </c>
      <c r="D61" s="267">
        <v>3557</v>
      </c>
      <c r="E61" s="267">
        <v>1947</v>
      </c>
      <c r="F61" s="267">
        <v>9386</v>
      </c>
      <c r="G61" s="267">
        <v>2503</v>
      </c>
      <c r="H61" s="267">
        <v>2</v>
      </c>
      <c r="I61" s="267">
        <v>0</v>
      </c>
      <c r="J61" s="267">
        <v>0</v>
      </c>
      <c r="K61" s="267">
        <v>0</v>
      </c>
      <c r="L61" s="267">
        <v>0</v>
      </c>
      <c r="M61" s="267">
        <v>0</v>
      </c>
      <c r="N61" s="267">
        <v>141</v>
      </c>
      <c r="O61" s="267">
        <v>105</v>
      </c>
      <c r="P61" s="267">
        <v>526</v>
      </c>
      <c r="Q61" s="267">
        <v>251</v>
      </c>
      <c r="R61" s="267">
        <v>459</v>
      </c>
      <c r="S61" s="267">
        <v>132</v>
      </c>
      <c r="T61" s="267">
        <v>159</v>
      </c>
      <c r="U61" s="267">
        <v>49</v>
      </c>
      <c r="V61" s="267">
        <v>1205</v>
      </c>
      <c r="W61" s="267">
        <v>695</v>
      </c>
      <c r="X61" s="267">
        <v>2038</v>
      </c>
      <c r="Y61" s="267">
        <v>540</v>
      </c>
      <c r="Z61" s="267">
        <v>1952</v>
      </c>
      <c r="AA61" s="267">
        <v>545</v>
      </c>
      <c r="AB61" s="267">
        <v>9036</v>
      </c>
      <c r="AC61" s="267">
        <v>4665</v>
      </c>
      <c r="AD61" s="267">
        <v>15559</v>
      </c>
      <c r="AE61" s="422">
        <v>6369</v>
      </c>
      <c r="AF61" s="508">
        <v>0</v>
      </c>
      <c r="AG61" s="508">
        <v>0</v>
      </c>
      <c r="AH61" s="508">
        <v>0</v>
      </c>
      <c r="AI61" s="508">
        <v>0</v>
      </c>
      <c r="AJ61" s="508">
        <v>0</v>
      </c>
      <c r="AK61" s="508">
        <v>0</v>
      </c>
      <c r="AL61" s="508">
        <v>0</v>
      </c>
      <c r="AM61" s="508">
        <v>0</v>
      </c>
      <c r="AN61" s="508">
        <v>0</v>
      </c>
      <c r="AO61" s="508">
        <v>0</v>
      </c>
      <c r="AP61" s="508">
        <v>0</v>
      </c>
      <c r="AQ61" s="508">
        <v>0</v>
      </c>
      <c r="AR61" s="508">
        <v>871</v>
      </c>
      <c r="AS61" s="508">
        <v>868</v>
      </c>
    </row>
    <row r="62" spans="1:45" x14ac:dyDescent="0.2">
      <c r="A62" s="421">
        <v>42036</v>
      </c>
      <c r="B62" s="267">
        <v>11684</v>
      </c>
      <c r="C62" s="267">
        <v>4542</v>
      </c>
      <c r="D62" s="267">
        <v>3703</v>
      </c>
      <c r="E62" s="267">
        <v>2041</v>
      </c>
      <c r="F62" s="267">
        <v>9708</v>
      </c>
      <c r="G62" s="267">
        <v>2610</v>
      </c>
      <c r="H62" s="267">
        <v>2</v>
      </c>
      <c r="I62" s="267">
        <v>0</v>
      </c>
      <c r="J62" s="267">
        <v>0</v>
      </c>
      <c r="K62" s="267">
        <v>0</v>
      </c>
      <c r="L62" s="267">
        <v>0</v>
      </c>
      <c r="M62" s="267">
        <v>0</v>
      </c>
      <c r="N62" s="267">
        <v>147</v>
      </c>
      <c r="O62" s="267">
        <v>110</v>
      </c>
      <c r="P62" s="267">
        <v>556</v>
      </c>
      <c r="Q62" s="267">
        <v>262</v>
      </c>
      <c r="R62" s="267">
        <v>480</v>
      </c>
      <c r="S62" s="267">
        <v>137</v>
      </c>
      <c r="T62" s="267">
        <v>159</v>
      </c>
      <c r="U62" s="267">
        <v>49</v>
      </c>
      <c r="V62" s="267">
        <v>1205</v>
      </c>
      <c r="W62" s="267">
        <v>695</v>
      </c>
      <c r="X62" s="267">
        <v>2038</v>
      </c>
      <c r="Y62" s="267">
        <v>540</v>
      </c>
      <c r="Z62" s="267">
        <v>1952</v>
      </c>
      <c r="AA62" s="267">
        <v>546</v>
      </c>
      <c r="AB62" s="267">
        <v>9046</v>
      </c>
      <c r="AC62" s="267">
        <v>4668</v>
      </c>
      <c r="AD62" s="267">
        <v>15573</v>
      </c>
      <c r="AE62" s="422">
        <v>6375</v>
      </c>
      <c r="AF62" s="508">
        <v>0</v>
      </c>
      <c r="AG62" s="508">
        <v>0</v>
      </c>
      <c r="AH62" s="508">
        <v>0</v>
      </c>
      <c r="AI62" s="508">
        <v>0</v>
      </c>
      <c r="AJ62" s="508">
        <v>0</v>
      </c>
      <c r="AK62" s="508">
        <v>0</v>
      </c>
      <c r="AL62" s="508">
        <v>0</v>
      </c>
      <c r="AM62" s="508">
        <v>0</v>
      </c>
      <c r="AN62" s="508">
        <v>0</v>
      </c>
      <c r="AO62" s="508">
        <v>0</v>
      </c>
      <c r="AP62" s="508">
        <v>0</v>
      </c>
      <c r="AQ62" s="508">
        <v>0</v>
      </c>
      <c r="AR62" s="508">
        <v>928</v>
      </c>
      <c r="AS62" s="508">
        <v>939</v>
      </c>
    </row>
    <row r="63" spans="1:45" x14ac:dyDescent="0.2">
      <c r="A63" s="421">
        <v>42064</v>
      </c>
      <c r="B63" s="267">
        <v>11809</v>
      </c>
      <c r="C63" s="267">
        <v>4662</v>
      </c>
      <c r="D63" s="267">
        <v>3822</v>
      </c>
      <c r="E63" s="267">
        <v>2109</v>
      </c>
      <c r="F63" s="267">
        <v>9997</v>
      </c>
      <c r="G63" s="267">
        <v>2684</v>
      </c>
      <c r="H63" s="267">
        <v>2</v>
      </c>
      <c r="I63" s="267">
        <v>0</v>
      </c>
      <c r="J63" s="267">
        <v>0</v>
      </c>
      <c r="K63" s="267">
        <v>0</v>
      </c>
      <c r="L63" s="267">
        <v>0</v>
      </c>
      <c r="M63" s="267">
        <v>0</v>
      </c>
      <c r="N63" s="267">
        <v>151</v>
      </c>
      <c r="O63" s="267">
        <v>118</v>
      </c>
      <c r="P63" s="267">
        <v>584</v>
      </c>
      <c r="Q63" s="267">
        <v>272</v>
      </c>
      <c r="R63" s="267">
        <v>496</v>
      </c>
      <c r="S63" s="267">
        <v>142</v>
      </c>
      <c r="T63" s="267">
        <v>159</v>
      </c>
      <c r="U63" s="267">
        <v>49</v>
      </c>
      <c r="V63" s="267">
        <v>1205</v>
      </c>
      <c r="W63" s="267">
        <v>695</v>
      </c>
      <c r="X63" s="267">
        <v>2038</v>
      </c>
      <c r="Y63" s="267">
        <v>540</v>
      </c>
      <c r="Z63" s="267">
        <v>1952</v>
      </c>
      <c r="AA63" s="267">
        <v>547</v>
      </c>
      <c r="AB63" s="267">
        <v>9088</v>
      </c>
      <c r="AC63" s="267">
        <v>4694</v>
      </c>
      <c r="AD63" s="267">
        <v>15614</v>
      </c>
      <c r="AE63" s="422">
        <v>6385</v>
      </c>
      <c r="AF63" s="508">
        <v>0</v>
      </c>
      <c r="AG63" s="508">
        <v>0</v>
      </c>
      <c r="AH63" s="508">
        <v>0</v>
      </c>
      <c r="AI63" s="508">
        <v>0</v>
      </c>
      <c r="AJ63" s="508">
        <v>0</v>
      </c>
      <c r="AK63" s="508">
        <v>0</v>
      </c>
      <c r="AL63" s="508">
        <v>0</v>
      </c>
      <c r="AM63" s="508">
        <v>0</v>
      </c>
      <c r="AN63" s="508">
        <v>0</v>
      </c>
      <c r="AO63" s="508">
        <v>0</v>
      </c>
      <c r="AP63" s="508">
        <v>0</v>
      </c>
      <c r="AQ63" s="508">
        <v>0</v>
      </c>
      <c r="AR63" s="508">
        <v>968</v>
      </c>
      <c r="AS63" s="508">
        <v>1005</v>
      </c>
    </row>
    <row r="64" spans="1:45" x14ac:dyDescent="0.2">
      <c r="A64" s="421">
        <v>42095</v>
      </c>
      <c r="B64" s="267">
        <v>11934</v>
      </c>
      <c r="C64" s="267">
        <v>4822</v>
      </c>
      <c r="D64" s="267">
        <v>3917</v>
      </c>
      <c r="E64" s="267">
        <v>2185</v>
      </c>
      <c r="F64" s="267">
        <v>10100</v>
      </c>
      <c r="G64" s="267">
        <v>2714</v>
      </c>
      <c r="H64" s="267">
        <v>2</v>
      </c>
      <c r="I64" s="267">
        <v>0</v>
      </c>
      <c r="J64" s="267">
        <v>0</v>
      </c>
      <c r="K64" s="267">
        <v>0</v>
      </c>
      <c r="L64" s="267">
        <v>0</v>
      </c>
      <c r="M64" s="267">
        <v>0</v>
      </c>
      <c r="N64" s="267">
        <v>155</v>
      </c>
      <c r="O64" s="267">
        <v>122</v>
      </c>
      <c r="P64" s="267">
        <v>600</v>
      </c>
      <c r="Q64" s="267">
        <v>291</v>
      </c>
      <c r="R64" s="267">
        <v>499</v>
      </c>
      <c r="S64" s="267">
        <v>147</v>
      </c>
      <c r="T64" s="267">
        <v>159</v>
      </c>
      <c r="U64" s="267">
        <v>49</v>
      </c>
      <c r="V64" s="267">
        <v>1205</v>
      </c>
      <c r="W64" s="267">
        <v>695</v>
      </c>
      <c r="X64" s="267">
        <v>2038</v>
      </c>
      <c r="Y64" s="267">
        <v>540</v>
      </c>
      <c r="Z64" s="267">
        <v>1953</v>
      </c>
      <c r="AA64" s="267">
        <v>547</v>
      </c>
      <c r="AB64" s="267">
        <v>9227</v>
      </c>
      <c r="AC64" s="267">
        <v>4764</v>
      </c>
      <c r="AD64" s="267">
        <v>15758</v>
      </c>
      <c r="AE64" s="422">
        <v>6418</v>
      </c>
      <c r="AF64" s="508">
        <v>0</v>
      </c>
      <c r="AG64" s="508">
        <v>0</v>
      </c>
      <c r="AH64" s="508">
        <v>0</v>
      </c>
      <c r="AI64" s="508">
        <v>0</v>
      </c>
      <c r="AJ64" s="508">
        <v>0</v>
      </c>
      <c r="AK64" s="508">
        <v>0</v>
      </c>
      <c r="AL64" s="508">
        <v>0</v>
      </c>
      <c r="AM64" s="508">
        <v>0</v>
      </c>
      <c r="AN64" s="508">
        <v>0</v>
      </c>
      <c r="AO64" s="508">
        <v>0</v>
      </c>
      <c r="AP64" s="508">
        <v>0</v>
      </c>
      <c r="AQ64" s="508">
        <v>0</v>
      </c>
      <c r="AR64" s="508">
        <v>1047</v>
      </c>
      <c r="AS64" s="508">
        <v>1115</v>
      </c>
    </row>
    <row r="65" spans="1:45" x14ac:dyDescent="0.2">
      <c r="A65" s="421">
        <v>42125</v>
      </c>
      <c r="B65" s="267">
        <v>12067</v>
      </c>
      <c r="C65" s="267">
        <v>4960</v>
      </c>
      <c r="D65" s="267">
        <v>3898</v>
      </c>
      <c r="E65" s="267">
        <v>2178</v>
      </c>
      <c r="F65" s="267">
        <v>10144</v>
      </c>
      <c r="G65" s="267">
        <v>2751</v>
      </c>
      <c r="H65" s="267">
        <v>2</v>
      </c>
      <c r="I65" s="267">
        <v>0</v>
      </c>
      <c r="J65" s="267">
        <v>0</v>
      </c>
      <c r="K65" s="267">
        <v>0</v>
      </c>
      <c r="L65" s="267">
        <v>0</v>
      </c>
      <c r="M65" s="267">
        <v>0</v>
      </c>
      <c r="N65" s="267">
        <v>157</v>
      </c>
      <c r="O65" s="267">
        <v>128</v>
      </c>
      <c r="P65" s="267">
        <v>601</v>
      </c>
      <c r="Q65" s="267">
        <v>291</v>
      </c>
      <c r="R65" s="267">
        <v>509</v>
      </c>
      <c r="S65" s="267">
        <v>148</v>
      </c>
      <c r="T65" s="267">
        <v>159</v>
      </c>
      <c r="U65" s="267">
        <v>49</v>
      </c>
      <c r="V65" s="267">
        <v>1205</v>
      </c>
      <c r="W65" s="267">
        <v>695</v>
      </c>
      <c r="X65" s="267">
        <v>2038</v>
      </c>
      <c r="Y65" s="267">
        <v>540</v>
      </c>
      <c r="Z65" s="267">
        <v>1953</v>
      </c>
      <c r="AA65" s="267">
        <v>547</v>
      </c>
      <c r="AB65" s="267">
        <v>9422</v>
      </c>
      <c r="AC65" s="267">
        <v>4865</v>
      </c>
      <c r="AD65" s="267">
        <v>15946</v>
      </c>
      <c r="AE65" s="422">
        <v>6450</v>
      </c>
      <c r="AF65" s="508">
        <v>0</v>
      </c>
      <c r="AG65" s="508">
        <v>0</v>
      </c>
      <c r="AH65" s="508">
        <v>0</v>
      </c>
      <c r="AI65" s="508">
        <v>0</v>
      </c>
      <c r="AJ65" s="508">
        <v>0</v>
      </c>
      <c r="AK65" s="508">
        <v>0</v>
      </c>
      <c r="AL65" s="508">
        <v>0</v>
      </c>
      <c r="AM65" s="508">
        <v>0</v>
      </c>
      <c r="AN65" s="508">
        <v>0</v>
      </c>
      <c r="AO65" s="508">
        <v>0</v>
      </c>
      <c r="AP65" s="508">
        <v>0</v>
      </c>
      <c r="AQ65" s="508">
        <v>0</v>
      </c>
      <c r="AR65" s="508">
        <v>1123</v>
      </c>
      <c r="AS65" s="508">
        <v>1199</v>
      </c>
    </row>
    <row r="66" spans="1:45" x14ac:dyDescent="0.2">
      <c r="A66" s="421">
        <v>42156</v>
      </c>
      <c r="B66" s="267">
        <v>12196</v>
      </c>
      <c r="C66" s="267">
        <v>5134</v>
      </c>
      <c r="D66" s="267">
        <v>3972</v>
      </c>
      <c r="E66" s="267">
        <v>2216</v>
      </c>
      <c r="F66" s="267">
        <v>10217</v>
      </c>
      <c r="G66" s="267">
        <v>2756</v>
      </c>
      <c r="H66" s="267">
        <v>2</v>
      </c>
      <c r="I66" s="267">
        <v>0</v>
      </c>
      <c r="J66" s="267">
        <v>0</v>
      </c>
      <c r="K66" s="267">
        <v>0</v>
      </c>
      <c r="L66" s="267">
        <v>0</v>
      </c>
      <c r="M66" s="267">
        <v>0</v>
      </c>
      <c r="N66" s="267">
        <v>162</v>
      </c>
      <c r="O66" s="267">
        <v>132</v>
      </c>
      <c r="P66" s="267">
        <v>607</v>
      </c>
      <c r="Q66" s="267">
        <v>293</v>
      </c>
      <c r="R66" s="267">
        <v>522</v>
      </c>
      <c r="S66" s="267">
        <v>148</v>
      </c>
      <c r="T66" s="267">
        <v>159</v>
      </c>
      <c r="U66" s="267">
        <v>49</v>
      </c>
      <c r="V66" s="267">
        <v>1205</v>
      </c>
      <c r="W66" s="267">
        <v>695</v>
      </c>
      <c r="X66" s="267">
        <v>2038</v>
      </c>
      <c r="Y66" s="267">
        <v>540</v>
      </c>
      <c r="Z66" s="267">
        <v>1953</v>
      </c>
      <c r="AA66" s="267">
        <v>547</v>
      </c>
      <c r="AB66" s="267">
        <v>9693</v>
      </c>
      <c r="AC66" s="267">
        <v>5012</v>
      </c>
      <c r="AD66" s="267">
        <v>16335</v>
      </c>
      <c r="AE66" s="422">
        <v>6540</v>
      </c>
      <c r="AF66" s="508">
        <v>0</v>
      </c>
      <c r="AG66" s="508">
        <v>0</v>
      </c>
      <c r="AH66" s="508">
        <v>0</v>
      </c>
      <c r="AI66" s="508">
        <v>0</v>
      </c>
      <c r="AJ66" s="508">
        <v>0</v>
      </c>
      <c r="AK66" s="508">
        <v>0</v>
      </c>
      <c r="AL66" s="508">
        <v>0</v>
      </c>
      <c r="AM66" s="508">
        <v>0</v>
      </c>
      <c r="AN66" s="508">
        <v>0</v>
      </c>
      <c r="AO66" s="508">
        <v>0</v>
      </c>
      <c r="AP66" s="508">
        <v>0</v>
      </c>
      <c r="AQ66" s="508">
        <v>0</v>
      </c>
      <c r="AR66" s="508">
        <v>1194</v>
      </c>
      <c r="AS66" s="508">
        <v>1276</v>
      </c>
    </row>
    <row r="67" spans="1:45" x14ac:dyDescent="0.2">
      <c r="A67" s="421">
        <v>42186</v>
      </c>
      <c r="B67" s="267">
        <v>12320</v>
      </c>
      <c r="C67" s="267">
        <v>5258</v>
      </c>
      <c r="D67" s="267">
        <v>3983</v>
      </c>
      <c r="E67" s="267">
        <v>2233</v>
      </c>
      <c r="F67" s="267">
        <v>10216</v>
      </c>
      <c r="G67" s="267">
        <v>2757</v>
      </c>
      <c r="H67" s="267">
        <v>2</v>
      </c>
      <c r="I67" s="267">
        <v>0</v>
      </c>
      <c r="J67" s="267">
        <v>0</v>
      </c>
      <c r="K67" s="267">
        <v>0</v>
      </c>
      <c r="L67" s="267">
        <v>0</v>
      </c>
      <c r="M67" s="267">
        <v>0</v>
      </c>
      <c r="N67" s="267">
        <v>166</v>
      </c>
      <c r="O67" s="267">
        <v>134</v>
      </c>
      <c r="P67" s="267">
        <v>618</v>
      </c>
      <c r="Q67" s="267">
        <v>299</v>
      </c>
      <c r="R67" s="267">
        <v>533</v>
      </c>
      <c r="S67" s="267">
        <v>148</v>
      </c>
      <c r="T67" s="267">
        <v>159</v>
      </c>
      <c r="U67" s="267">
        <v>49</v>
      </c>
      <c r="V67" s="267">
        <v>1205</v>
      </c>
      <c r="W67" s="267">
        <v>695</v>
      </c>
      <c r="X67" s="267">
        <v>2038</v>
      </c>
      <c r="Y67" s="267">
        <v>540</v>
      </c>
      <c r="Z67" s="267">
        <v>1953</v>
      </c>
      <c r="AA67" s="267">
        <v>547</v>
      </c>
      <c r="AB67" s="267">
        <v>9860</v>
      </c>
      <c r="AC67" s="267">
        <v>5095</v>
      </c>
      <c r="AD67" s="267">
        <v>16597</v>
      </c>
      <c r="AE67" s="422">
        <v>6614</v>
      </c>
      <c r="AF67" s="508">
        <v>0</v>
      </c>
      <c r="AG67" s="508">
        <v>0</v>
      </c>
      <c r="AH67" s="508">
        <v>0</v>
      </c>
      <c r="AI67" s="508">
        <v>0</v>
      </c>
      <c r="AJ67" s="508">
        <v>0</v>
      </c>
      <c r="AK67" s="508">
        <v>0</v>
      </c>
      <c r="AL67" s="508">
        <v>0</v>
      </c>
      <c r="AM67" s="508">
        <v>0</v>
      </c>
      <c r="AN67" s="508">
        <v>0</v>
      </c>
      <c r="AO67" s="508">
        <v>0</v>
      </c>
      <c r="AP67" s="508">
        <v>0</v>
      </c>
      <c r="AQ67" s="508">
        <v>0</v>
      </c>
      <c r="AR67" s="508">
        <v>1263</v>
      </c>
      <c r="AS67" s="508">
        <v>1384</v>
      </c>
    </row>
    <row r="68" spans="1:45" x14ac:dyDescent="0.2">
      <c r="A68" s="421">
        <v>42217</v>
      </c>
      <c r="B68" s="267">
        <v>12449</v>
      </c>
      <c r="C68" s="267">
        <v>5390</v>
      </c>
      <c r="D68" s="267">
        <v>4047</v>
      </c>
      <c r="E68" s="267">
        <v>2273</v>
      </c>
      <c r="F68" s="267">
        <v>10260</v>
      </c>
      <c r="G68" s="267">
        <v>2773</v>
      </c>
      <c r="H68" s="267">
        <v>2</v>
      </c>
      <c r="I68" s="267">
        <v>0</v>
      </c>
      <c r="J68" s="267">
        <v>0</v>
      </c>
      <c r="K68" s="267">
        <v>0</v>
      </c>
      <c r="L68" s="267">
        <v>0</v>
      </c>
      <c r="M68" s="267">
        <v>0</v>
      </c>
      <c r="N68" s="267">
        <v>171</v>
      </c>
      <c r="O68" s="267">
        <v>135</v>
      </c>
      <c r="P68" s="267">
        <v>642</v>
      </c>
      <c r="Q68" s="267">
        <v>309</v>
      </c>
      <c r="R68" s="267">
        <v>546</v>
      </c>
      <c r="S68" s="267">
        <v>148</v>
      </c>
      <c r="T68" s="267">
        <v>159</v>
      </c>
      <c r="U68" s="267">
        <v>49</v>
      </c>
      <c r="V68" s="267">
        <v>1205</v>
      </c>
      <c r="W68" s="267">
        <v>695</v>
      </c>
      <c r="X68" s="267">
        <v>2038</v>
      </c>
      <c r="Y68" s="267">
        <v>540</v>
      </c>
      <c r="Z68" s="267">
        <v>1953</v>
      </c>
      <c r="AA68" s="267">
        <v>547</v>
      </c>
      <c r="AB68" s="267">
        <v>9966</v>
      </c>
      <c r="AC68" s="267">
        <v>5166</v>
      </c>
      <c r="AD68" s="267">
        <v>16826</v>
      </c>
      <c r="AE68" s="422">
        <v>6682</v>
      </c>
      <c r="AF68" s="508">
        <v>0</v>
      </c>
      <c r="AG68" s="508">
        <v>0</v>
      </c>
      <c r="AH68" s="508">
        <v>0</v>
      </c>
      <c r="AI68" s="508">
        <v>0</v>
      </c>
      <c r="AJ68" s="508">
        <v>0</v>
      </c>
      <c r="AK68" s="508">
        <v>0</v>
      </c>
      <c r="AL68" s="508">
        <v>0</v>
      </c>
      <c r="AM68" s="508">
        <v>0</v>
      </c>
      <c r="AN68" s="508">
        <v>0</v>
      </c>
      <c r="AO68" s="508">
        <v>0</v>
      </c>
      <c r="AP68" s="508">
        <v>0</v>
      </c>
      <c r="AQ68" s="508">
        <v>0</v>
      </c>
      <c r="AR68" s="508">
        <v>1345</v>
      </c>
      <c r="AS68" s="508">
        <v>1478</v>
      </c>
    </row>
    <row r="69" spans="1:45" x14ac:dyDescent="0.2">
      <c r="A69" s="421">
        <v>42248</v>
      </c>
      <c r="B69" s="267">
        <v>12570</v>
      </c>
      <c r="C69" s="267">
        <v>5521</v>
      </c>
      <c r="D69" s="267">
        <v>4087</v>
      </c>
      <c r="E69" s="267">
        <v>2297</v>
      </c>
      <c r="F69" s="267">
        <v>10208</v>
      </c>
      <c r="G69" s="267">
        <v>2749</v>
      </c>
      <c r="H69" s="267">
        <v>2</v>
      </c>
      <c r="I69" s="267">
        <v>0</v>
      </c>
      <c r="J69" s="267">
        <v>0</v>
      </c>
      <c r="K69" s="267">
        <v>0</v>
      </c>
      <c r="L69" s="267">
        <v>0</v>
      </c>
      <c r="M69" s="267">
        <v>0</v>
      </c>
      <c r="N69" s="267">
        <v>175</v>
      </c>
      <c r="O69" s="267">
        <v>140</v>
      </c>
      <c r="P69" s="267">
        <v>640</v>
      </c>
      <c r="Q69" s="267">
        <v>304</v>
      </c>
      <c r="R69" s="267">
        <v>548</v>
      </c>
      <c r="S69" s="267">
        <v>150</v>
      </c>
      <c r="T69" s="267">
        <v>159</v>
      </c>
      <c r="U69" s="267">
        <v>49</v>
      </c>
      <c r="V69" s="267">
        <v>1205</v>
      </c>
      <c r="W69" s="267">
        <v>695</v>
      </c>
      <c r="X69" s="267">
        <v>2038</v>
      </c>
      <c r="Y69" s="267">
        <v>540</v>
      </c>
      <c r="Z69" s="267">
        <v>1953</v>
      </c>
      <c r="AA69" s="267">
        <v>547</v>
      </c>
      <c r="AB69" s="267">
        <v>10096</v>
      </c>
      <c r="AC69" s="267">
        <v>5230</v>
      </c>
      <c r="AD69" s="267">
        <v>17099</v>
      </c>
      <c r="AE69" s="422">
        <v>6769</v>
      </c>
      <c r="AF69" s="508">
        <v>0</v>
      </c>
      <c r="AG69" s="508">
        <v>0</v>
      </c>
      <c r="AH69" s="508">
        <v>0</v>
      </c>
      <c r="AI69" s="508">
        <v>0</v>
      </c>
      <c r="AJ69" s="508">
        <v>0</v>
      </c>
      <c r="AK69" s="508">
        <v>0</v>
      </c>
      <c r="AL69" s="508">
        <v>0</v>
      </c>
      <c r="AM69" s="508">
        <v>0</v>
      </c>
      <c r="AN69" s="508">
        <v>0</v>
      </c>
      <c r="AO69" s="508">
        <v>0</v>
      </c>
      <c r="AP69" s="508">
        <v>0</v>
      </c>
      <c r="AQ69" s="508">
        <v>0</v>
      </c>
      <c r="AR69" s="508">
        <v>1418</v>
      </c>
      <c r="AS69" s="508">
        <v>1595</v>
      </c>
    </row>
    <row r="70" spans="1:45" x14ac:dyDescent="0.2">
      <c r="A70" s="421">
        <v>42278</v>
      </c>
      <c r="B70" s="267">
        <v>12684</v>
      </c>
      <c r="C70" s="267">
        <v>5629</v>
      </c>
      <c r="D70" s="267">
        <v>4159</v>
      </c>
      <c r="E70" s="267">
        <v>2345</v>
      </c>
      <c r="F70" s="267">
        <v>10337</v>
      </c>
      <c r="G70" s="267">
        <v>2784</v>
      </c>
      <c r="H70" s="267">
        <v>2</v>
      </c>
      <c r="I70" s="267">
        <v>0</v>
      </c>
      <c r="J70" s="267">
        <v>0</v>
      </c>
      <c r="K70" s="267">
        <v>0</v>
      </c>
      <c r="L70" s="267">
        <v>0</v>
      </c>
      <c r="M70" s="267">
        <v>0</v>
      </c>
      <c r="N70" s="267">
        <v>182</v>
      </c>
      <c r="O70" s="267">
        <v>143</v>
      </c>
      <c r="P70" s="267">
        <v>664</v>
      </c>
      <c r="Q70" s="267">
        <v>318</v>
      </c>
      <c r="R70" s="267">
        <v>558</v>
      </c>
      <c r="S70" s="267">
        <v>147</v>
      </c>
      <c r="T70" s="267">
        <v>159</v>
      </c>
      <c r="U70" s="267">
        <v>49</v>
      </c>
      <c r="V70" s="267">
        <v>1205</v>
      </c>
      <c r="W70" s="267">
        <v>695</v>
      </c>
      <c r="X70" s="267">
        <v>2038</v>
      </c>
      <c r="Y70" s="267">
        <v>540</v>
      </c>
      <c r="Z70" s="267">
        <v>1955</v>
      </c>
      <c r="AA70" s="267">
        <v>548</v>
      </c>
      <c r="AB70" s="267">
        <v>10191</v>
      </c>
      <c r="AC70" s="267">
        <v>5279</v>
      </c>
      <c r="AD70" s="267">
        <v>17261</v>
      </c>
      <c r="AE70" s="422">
        <v>6820</v>
      </c>
      <c r="AF70" s="508">
        <v>0</v>
      </c>
      <c r="AG70" s="508">
        <v>0</v>
      </c>
      <c r="AH70" s="508">
        <v>0</v>
      </c>
      <c r="AI70" s="508">
        <v>0</v>
      </c>
      <c r="AJ70" s="508">
        <v>0</v>
      </c>
      <c r="AK70" s="508">
        <v>0</v>
      </c>
      <c r="AL70" s="508">
        <v>0</v>
      </c>
      <c r="AM70" s="508">
        <v>0</v>
      </c>
      <c r="AN70" s="508">
        <v>0</v>
      </c>
      <c r="AO70" s="508">
        <v>0</v>
      </c>
      <c r="AP70" s="508">
        <v>0</v>
      </c>
      <c r="AQ70" s="508">
        <v>0</v>
      </c>
      <c r="AR70" s="508">
        <v>1481</v>
      </c>
      <c r="AS70" s="508">
        <v>1676</v>
      </c>
    </row>
    <row r="71" spans="1:45" x14ac:dyDescent="0.2">
      <c r="A71" s="421">
        <v>42309</v>
      </c>
      <c r="B71" s="267">
        <v>12822</v>
      </c>
      <c r="C71" s="267">
        <v>5774</v>
      </c>
      <c r="D71" s="267">
        <v>4287</v>
      </c>
      <c r="E71" s="267">
        <v>2427</v>
      </c>
      <c r="F71" s="267">
        <v>10681</v>
      </c>
      <c r="G71" s="267">
        <v>2857</v>
      </c>
      <c r="H71" s="267">
        <v>2</v>
      </c>
      <c r="I71" s="267">
        <v>0</v>
      </c>
      <c r="J71" s="267">
        <v>0</v>
      </c>
      <c r="K71" s="267">
        <v>0</v>
      </c>
      <c r="L71" s="267">
        <v>0</v>
      </c>
      <c r="M71" s="267">
        <v>0</v>
      </c>
      <c r="N71" s="267">
        <v>191</v>
      </c>
      <c r="O71" s="267">
        <v>146</v>
      </c>
      <c r="P71" s="267">
        <v>688</v>
      </c>
      <c r="Q71" s="267">
        <v>323</v>
      </c>
      <c r="R71" s="267">
        <v>569</v>
      </c>
      <c r="S71" s="267">
        <v>149</v>
      </c>
      <c r="T71" s="267">
        <v>159</v>
      </c>
      <c r="U71" s="267">
        <v>49</v>
      </c>
      <c r="V71" s="267">
        <v>1205</v>
      </c>
      <c r="W71" s="267">
        <v>695</v>
      </c>
      <c r="X71" s="267">
        <v>2038</v>
      </c>
      <c r="Y71" s="267">
        <v>540</v>
      </c>
      <c r="Z71" s="267">
        <v>1956</v>
      </c>
      <c r="AA71" s="267">
        <v>548</v>
      </c>
      <c r="AB71" s="267">
        <v>10225</v>
      </c>
      <c r="AC71" s="267">
        <v>5292</v>
      </c>
      <c r="AD71" s="267">
        <v>17271</v>
      </c>
      <c r="AE71" s="422">
        <v>6825</v>
      </c>
      <c r="AF71" s="508">
        <v>0</v>
      </c>
      <c r="AG71" s="508">
        <v>0</v>
      </c>
      <c r="AH71" s="508">
        <v>0</v>
      </c>
      <c r="AI71" s="508">
        <v>0</v>
      </c>
      <c r="AJ71" s="508">
        <v>0</v>
      </c>
      <c r="AK71" s="508">
        <v>0</v>
      </c>
      <c r="AL71" s="508">
        <v>0</v>
      </c>
      <c r="AM71" s="508">
        <v>0</v>
      </c>
      <c r="AN71" s="508">
        <v>0</v>
      </c>
      <c r="AO71" s="508">
        <v>0</v>
      </c>
      <c r="AP71" s="508">
        <v>0</v>
      </c>
      <c r="AQ71" s="508">
        <v>0</v>
      </c>
      <c r="AR71" s="508">
        <v>1547</v>
      </c>
      <c r="AS71" s="508">
        <v>1763</v>
      </c>
    </row>
    <row r="72" spans="1:45" x14ac:dyDescent="0.2">
      <c r="A72" s="421">
        <v>42339</v>
      </c>
      <c r="B72" s="267">
        <v>12966</v>
      </c>
      <c r="C72" s="267">
        <v>5905</v>
      </c>
      <c r="D72" s="267">
        <v>4389</v>
      </c>
      <c r="E72" s="267">
        <v>2491</v>
      </c>
      <c r="F72" s="267">
        <v>10918</v>
      </c>
      <c r="G72" s="267">
        <v>2921</v>
      </c>
      <c r="H72" s="267">
        <v>2</v>
      </c>
      <c r="I72" s="267">
        <v>0</v>
      </c>
      <c r="J72" s="267">
        <v>0</v>
      </c>
      <c r="K72" s="267">
        <v>0</v>
      </c>
      <c r="L72" s="267">
        <v>0</v>
      </c>
      <c r="M72" s="267">
        <v>0</v>
      </c>
      <c r="N72" s="267">
        <v>197</v>
      </c>
      <c r="O72" s="267">
        <v>156</v>
      </c>
      <c r="P72" s="267">
        <v>701</v>
      </c>
      <c r="Q72" s="267">
        <v>330</v>
      </c>
      <c r="R72" s="267">
        <v>574</v>
      </c>
      <c r="S72" s="267">
        <v>154</v>
      </c>
      <c r="T72" s="267">
        <v>159</v>
      </c>
      <c r="U72" s="267">
        <v>49</v>
      </c>
      <c r="V72" s="267">
        <v>1205</v>
      </c>
      <c r="W72" s="267">
        <v>695</v>
      </c>
      <c r="X72" s="267">
        <v>2038</v>
      </c>
      <c r="Y72" s="267">
        <v>540</v>
      </c>
      <c r="Z72" s="267">
        <v>1968</v>
      </c>
      <c r="AA72" s="267">
        <v>550</v>
      </c>
      <c r="AB72" s="267">
        <v>10249</v>
      </c>
      <c r="AC72" s="267">
        <v>5303</v>
      </c>
      <c r="AD72" s="267">
        <v>17293</v>
      </c>
      <c r="AE72" s="422">
        <v>6827</v>
      </c>
      <c r="AF72" s="508">
        <v>0</v>
      </c>
      <c r="AG72" s="508">
        <v>0</v>
      </c>
      <c r="AH72" s="508">
        <v>0</v>
      </c>
      <c r="AI72" s="508">
        <v>0</v>
      </c>
      <c r="AJ72" s="508">
        <v>0</v>
      </c>
      <c r="AK72" s="508">
        <v>0</v>
      </c>
      <c r="AL72" s="508">
        <v>0</v>
      </c>
      <c r="AM72" s="508">
        <v>0</v>
      </c>
      <c r="AN72" s="508">
        <v>0</v>
      </c>
      <c r="AO72" s="508">
        <v>0</v>
      </c>
      <c r="AP72" s="508">
        <v>0</v>
      </c>
      <c r="AQ72" s="508">
        <v>0</v>
      </c>
      <c r="AR72" s="508">
        <v>1594</v>
      </c>
      <c r="AS72" s="508">
        <v>1863</v>
      </c>
    </row>
    <row r="73" spans="1:45" x14ac:dyDescent="0.2">
      <c r="A73" s="421">
        <v>42370</v>
      </c>
      <c r="B73" s="267">
        <v>13061</v>
      </c>
      <c r="C73" s="267">
        <v>6045</v>
      </c>
      <c r="D73" s="267">
        <v>4473</v>
      </c>
      <c r="E73" s="267">
        <v>2537</v>
      </c>
      <c r="F73" s="267">
        <v>11099</v>
      </c>
      <c r="G73" s="267">
        <v>2963</v>
      </c>
      <c r="H73" s="267">
        <v>2</v>
      </c>
      <c r="I73" s="267">
        <v>0</v>
      </c>
      <c r="J73" s="267">
        <v>0</v>
      </c>
      <c r="K73" s="267">
        <v>0</v>
      </c>
      <c r="L73" s="267">
        <v>0</v>
      </c>
      <c r="M73" s="267">
        <v>0</v>
      </c>
      <c r="N73" s="267">
        <v>200</v>
      </c>
      <c r="O73" s="267">
        <v>158</v>
      </c>
      <c r="P73" s="267">
        <v>717</v>
      </c>
      <c r="Q73" s="267">
        <v>340</v>
      </c>
      <c r="R73" s="267">
        <v>575</v>
      </c>
      <c r="S73" s="267">
        <v>155</v>
      </c>
      <c r="T73" s="267">
        <v>159</v>
      </c>
      <c r="U73" s="267">
        <v>49</v>
      </c>
      <c r="V73" s="267">
        <v>1205</v>
      </c>
      <c r="W73" s="267">
        <v>695</v>
      </c>
      <c r="X73" s="267">
        <v>2038</v>
      </c>
      <c r="Y73" s="267">
        <v>540</v>
      </c>
      <c r="Z73" s="267">
        <v>1968</v>
      </c>
      <c r="AA73" s="267">
        <v>550</v>
      </c>
      <c r="AB73" s="267">
        <v>10256</v>
      </c>
      <c r="AC73" s="267">
        <v>5305</v>
      </c>
      <c r="AD73" s="267">
        <v>17299</v>
      </c>
      <c r="AE73" s="422">
        <v>6831</v>
      </c>
      <c r="AF73" s="508">
        <v>0</v>
      </c>
      <c r="AG73" s="508">
        <v>0</v>
      </c>
      <c r="AH73" s="508">
        <v>0</v>
      </c>
      <c r="AI73" s="508">
        <v>0</v>
      </c>
      <c r="AJ73" s="508">
        <v>0</v>
      </c>
      <c r="AK73" s="508">
        <v>0</v>
      </c>
      <c r="AL73" s="508">
        <v>0</v>
      </c>
      <c r="AM73" s="508">
        <v>0</v>
      </c>
      <c r="AN73" s="508">
        <v>0</v>
      </c>
      <c r="AO73" s="508">
        <v>0</v>
      </c>
      <c r="AP73" s="508">
        <v>0</v>
      </c>
      <c r="AQ73" s="508">
        <v>0</v>
      </c>
      <c r="AR73" s="508">
        <v>1621</v>
      </c>
      <c r="AS73" s="508">
        <v>1940</v>
      </c>
    </row>
    <row r="74" spans="1:45" x14ac:dyDescent="0.2">
      <c r="A74" s="421">
        <v>42401</v>
      </c>
      <c r="B74" s="267">
        <v>13157</v>
      </c>
      <c r="C74" s="267">
        <v>6159</v>
      </c>
      <c r="D74" s="267">
        <v>4485</v>
      </c>
      <c r="E74" s="267">
        <v>2529</v>
      </c>
      <c r="F74" s="267">
        <v>11127</v>
      </c>
      <c r="G74" s="267">
        <v>2978</v>
      </c>
      <c r="H74" s="267">
        <v>2</v>
      </c>
      <c r="I74" s="267">
        <v>0</v>
      </c>
      <c r="J74" s="267">
        <v>0</v>
      </c>
      <c r="K74" s="267">
        <v>0</v>
      </c>
      <c r="L74" s="267">
        <v>0</v>
      </c>
      <c r="M74" s="267">
        <v>0</v>
      </c>
      <c r="N74" s="267">
        <v>204</v>
      </c>
      <c r="O74" s="267">
        <v>159</v>
      </c>
      <c r="P74" s="267">
        <v>709</v>
      </c>
      <c r="Q74" s="267">
        <v>341</v>
      </c>
      <c r="R74" s="267">
        <v>578</v>
      </c>
      <c r="S74" s="267">
        <v>155</v>
      </c>
      <c r="T74" s="267">
        <v>159</v>
      </c>
      <c r="U74" s="267">
        <v>49</v>
      </c>
      <c r="V74" s="267">
        <v>1205</v>
      </c>
      <c r="W74" s="267">
        <v>695</v>
      </c>
      <c r="X74" s="267">
        <v>2038</v>
      </c>
      <c r="Y74" s="267">
        <v>540</v>
      </c>
      <c r="Z74" s="267">
        <v>1968</v>
      </c>
      <c r="AA74" s="267">
        <v>550</v>
      </c>
      <c r="AB74" s="267">
        <v>10402</v>
      </c>
      <c r="AC74" s="267">
        <v>5396</v>
      </c>
      <c r="AD74" s="267">
        <v>17546</v>
      </c>
      <c r="AE74" s="422">
        <v>6890</v>
      </c>
      <c r="AF74" s="508">
        <v>0</v>
      </c>
      <c r="AG74" s="508">
        <v>0</v>
      </c>
      <c r="AH74" s="508">
        <v>0</v>
      </c>
      <c r="AI74" s="508">
        <v>0</v>
      </c>
      <c r="AJ74" s="508">
        <v>0</v>
      </c>
      <c r="AK74" s="508">
        <v>0</v>
      </c>
      <c r="AL74" s="508">
        <v>0</v>
      </c>
      <c r="AM74" s="508">
        <v>0</v>
      </c>
      <c r="AN74" s="508">
        <v>0</v>
      </c>
      <c r="AO74" s="508">
        <v>0</v>
      </c>
      <c r="AP74" s="508">
        <v>0</v>
      </c>
      <c r="AQ74" s="508">
        <v>0</v>
      </c>
      <c r="AR74" s="508">
        <v>1653</v>
      </c>
      <c r="AS74" s="508">
        <v>2035</v>
      </c>
    </row>
    <row r="75" spans="1:45" x14ac:dyDescent="0.2">
      <c r="A75" s="421">
        <v>42430</v>
      </c>
      <c r="B75" s="267">
        <v>13316</v>
      </c>
      <c r="C75" s="267">
        <v>6275</v>
      </c>
      <c r="D75" s="267">
        <v>4469</v>
      </c>
      <c r="E75" s="267">
        <v>2545</v>
      </c>
      <c r="F75" s="267">
        <v>11070</v>
      </c>
      <c r="G75" s="267">
        <v>2989</v>
      </c>
      <c r="H75" s="267">
        <v>2</v>
      </c>
      <c r="I75" s="267">
        <v>0</v>
      </c>
      <c r="J75" s="267">
        <v>0</v>
      </c>
      <c r="K75" s="267">
        <v>0</v>
      </c>
      <c r="L75" s="267">
        <v>0</v>
      </c>
      <c r="M75" s="267">
        <v>0</v>
      </c>
      <c r="N75" s="267">
        <v>209</v>
      </c>
      <c r="O75" s="267">
        <v>167</v>
      </c>
      <c r="P75" s="267">
        <v>717</v>
      </c>
      <c r="Q75" s="267">
        <v>351</v>
      </c>
      <c r="R75" s="267">
        <v>579</v>
      </c>
      <c r="S75" s="267">
        <v>153</v>
      </c>
      <c r="T75" s="267">
        <v>159</v>
      </c>
      <c r="U75" s="267">
        <v>49</v>
      </c>
      <c r="V75" s="267">
        <v>1205</v>
      </c>
      <c r="W75" s="267">
        <v>695</v>
      </c>
      <c r="X75" s="267">
        <v>2038</v>
      </c>
      <c r="Y75" s="267">
        <v>540</v>
      </c>
      <c r="Z75" s="267">
        <v>1967</v>
      </c>
      <c r="AA75" s="267">
        <v>550</v>
      </c>
      <c r="AB75" s="267">
        <v>10569</v>
      </c>
      <c r="AC75" s="267">
        <v>5481</v>
      </c>
      <c r="AD75" s="267">
        <v>17842</v>
      </c>
      <c r="AE75" s="422">
        <v>6948</v>
      </c>
      <c r="AF75" s="508">
        <v>0</v>
      </c>
      <c r="AG75" s="508">
        <v>0</v>
      </c>
      <c r="AH75" s="508">
        <v>0</v>
      </c>
      <c r="AI75" s="508">
        <v>0</v>
      </c>
      <c r="AJ75" s="508">
        <v>0</v>
      </c>
      <c r="AK75" s="508">
        <v>0</v>
      </c>
      <c r="AL75" s="508">
        <v>0</v>
      </c>
      <c r="AM75" s="508">
        <v>0</v>
      </c>
      <c r="AN75" s="508">
        <v>0</v>
      </c>
      <c r="AO75" s="508">
        <v>0</v>
      </c>
      <c r="AP75" s="508">
        <v>0</v>
      </c>
      <c r="AQ75" s="508">
        <v>0</v>
      </c>
      <c r="AR75" s="508">
        <v>1722</v>
      </c>
      <c r="AS75" s="508">
        <v>2170</v>
      </c>
    </row>
    <row r="76" spans="1:45" x14ac:dyDescent="0.2">
      <c r="A76" s="421">
        <v>42461</v>
      </c>
      <c r="B76" s="267">
        <v>13430</v>
      </c>
      <c r="C76" s="267">
        <v>6371</v>
      </c>
      <c r="D76" s="267">
        <v>4524</v>
      </c>
      <c r="E76" s="267">
        <v>2572</v>
      </c>
      <c r="F76" s="267">
        <v>11093</v>
      </c>
      <c r="G76" s="267">
        <v>2983</v>
      </c>
      <c r="H76" s="267">
        <v>2</v>
      </c>
      <c r="I76" s="267">
        <v>0</v>
      </c>
      <c r="J76" s="267">
        <v>0</v>
      </c>
      <c r="K76" s="267">
        <v>0</v>
      </c>
      <c r="L76" s="267">
        <v>0</v>
      </c>
      <c r="M76" s="267">
        <v>0</v>
      </c>
      <c r="N76" s="267">
        <v>216</v>
      </c>
      <c r="O76" s="267">
        <v>173</v>
      </c>
      <c r="P76" s="267">
        <v>728</v>
      </c>
      <c r="Q76" s="267">
        <v>346</v>
      </c>
      <c r="R76" s="267">
        <v>581</v>
      </c>
      <c r="S76" s="267">
        <v>155</v>
      </c>
      <c r="T76" s="267">
        <v>159</v>
      </c>
      <c r="U76" s="267">
        <v>49</v>
      </c>
      <c r="V76" s="267">
        <v>1205</v>
      </c>
      <c r="W76" s="267">
        <v>695</v>
      </c>
      <c r="X76" s="267">
        <v>2038</v>
      </c>
      <c r="Y76" s="267">
        <v>540</v>
      </c>
      <c r="Z76" s="267">
        <v>2008</v>
      </c>
      <c r="AA76" s="267">
        <v>558</v>
      </c>
      <c r="AB76" s="267">
        <v>10723</v>
      </c>
      <c r="AC76" s="267">
        <v>5581</v>
      </c>
      <c r="AD76" s="267">
        <v>18111</v>
      </c>
      <c r="AE76" s="422">
        <v>7014</v>
      </c>
      <c r="AF76" s="508">
        <v>0</v>
      </c>
      <c r="AG76" s="508">
        <v>0</v>
      </c>
      <c r="AH76" s="508">
        <v>0</v>
      </c>
      <c r="AI76" s="508">
        <v>0</v>
      </c>
      <c r="AJ76" s="508">
        <v>0</v>
      </c>
      <c r="AK76" s="508">
        <v>0</v>
      </c>
      <c r="AL76" s="508">
        <v>0</v>
      </c>
      <c r="AM76" s="508">
        <v>0</v>
      </c>
      <c r="AN76" s="508">
        <v>0</v>
      </c>
      <c r="AO76" s="508">
        <v>0</v>
      </c>
      <c r="AP76" s="508">
        <v>0</v>
      </c>
      <c r="AQ76" s="508">
        <v>0</v>
      </c>
      <c r="AR76" s="508">
        <v>1961</v>
      </c>
      <c r="AS76" s="508">
        <v>2482</v>
      </c>
    </row>
    <row r="77" spans="1:45" x14ac:dyDescent="0.2">
      <c r="A77" s="421">
        <v>42491</v>
      </c>
      <c r="B77" s="267">
        <v>13551</v>
      </c>
      <c r="C77" s="267">
        <v>6498</v>
      </c>
      <c r="D77" s="267">
        <v>4521</v>
      </c>
      <c r="E77" s="267">
        <v>2604</v>
      </c>
      <c r="F77" s="267">
        <v>11153</v>
      </c>
      <c r="G77" s="267">
        <v>3009</v>
      </c>
      <c r="H77" s="267">
        <v>2</v>
      </c>
      <c r="I77" s="267">
        <v>0</v>
      </c>
      <c r="J77" s="267">
        <v>0</v>
      </c>
      <c r="K77" s="267">
        <v>0</v>
      </c>
      <c r="L77" s="267">
        <v>0</v>
      </c>
      <c r="M77" s="267">
        <v>0</v>
      </c>
      <c r="N77" s="267">
        <v>217</v>
      </c>
      <c r="O77" s="267">
        <v>178</v>
      </c>
      <c r="P77" s="267">
        <v>769</v>
      </c>
      <c r="Q77" s="267">
        <v>369</v>
      </c>
      <c r="R77" s="267">
        <v>621</v>
      </c>
      <c r="S77" s="267">
        <v>163</v>
      </c>
      <c r="T77" s="267">
        <v>159</v>
      </c>
      <c r="U77" s="267">
        <v>49</v>
      </c>
      <c r="V77" s="267">
        <v>1205</v>
      </c>
      <c r="W77" s="267">
        <v>695</v>
      </c>
      <c r="X77" s="267">
        <v>2038</v>
      </c>
      <c r="Y77" s="267">
        <v>540</v>
      </c>
      <c r="Z77" s="267">
        <v>2022</v>
      </c>
      <c r="AA77" s="267">
        <v>560</v>
      </c>
      <c r="AB77" s="267">
        <v>10856</v>
      </c>
      <c r="AC77" s="267">
        <v>5643</v>
      </c>
      <c r="AD77" s="267">
        <v>18316</v>
      </c>
      <c r="AE77" s="422">
        <v>7057</v>
      </c>
      <c r="AF77" s="508">
        <v>0</v>
      </c>
      <c r="AG77" s="508">
        <v>0</v>
      </c>
      <c r="AH77" s="508">
        <v>0</v>
      </c>
      <c r="AI77" s="508">
        <v>0</v>
      </c>
      <c r="AJ77" s="508">
        <v>0</v>
      </c>
      <c r="AK77" s="508">
        <v>0</v>
      </c>
      <c r="AL77" s="508">
        <v>0</v>
      </c>
      <c r="AM77" s="508">
        <v>0</v>
      </c>
      <c r="AN77" s="508">
        <v>0</v>
      </c>
      <c r="AO77" s="508">
        <v>0</v>
      </c>
      <c r="AP77" s="508">
        <v>0</v>
      </c>
      <c r="AQ77" s="508">
        <v>0</v>
      </c>
      <c r="AR77" s="508">
        <v>2051</v>
      </c>
      <c r="AS77" s="508">
        <v>2625</v>
      </c>
    </row>
    <row r="78" spans="1:45" x14ac:dyDescent="0.2">
      <c r="A78" s="421">
        <v>42522</v>
      </c>
      <c r="B78" s="267">
        <v>13713</v>
      </c>
      <c r="C78" s="267">
        <v>6682</v>
      </c>
      <c r="D78" s="267">
        <v>4627</v>
      </c>
      <c r="E78" s="267">
        <v>2657</v>
      </c>
      <c r="F78" s="267">
        <v>11288</v>
      </c>
      <c r="G78" s="267">
        <v>3036</v>
      </c>
      <c r="H78" s="267">
        <v>2</v>
      </c>
      <c r="I78" s="267">
        <v>0</v>
      </c>
      <c r="J78" s="267">
        <v>0</v>
      </c>
      <c r="K78" s="267">
        <v>0</v>
      </c>
      <c r="L78" s="267">
        <v>0</v>
      </c>
      <c r="M78" s="267">
        <v>0</v>
      </c>
      <c r="N78" s="267">
        <v>221</v>
      </c>
      <c r="O78" s="267">
        <v>184</v>
      </c>
      <c r="P78" s="267">
        <v>788</v>
      </c>
      <c r="Q78" s="267">
        <v>378</v>
      </c>
      <c r="R78" s="267">
        <v>631</v>
      </c>
      <c r="S78" s="267">
        <v>167</v>
      </c>
      <c r="T78" s="267">
        <v>159</v>
      </c>
      <c r="U78" s="267">
        <v>49</v>
      </c>
      <c r="V78" s="267">
        <v>1205</v>
      </c>
      <c r="W78" s="267">
        <v>695</v>
      </c>
      <c r="X78" s="267">
        <v>2038</v>
      </c>
      <c r="Y78" s="267">
        <v>540</v>
      </c>
      <c r="Z78" s="267">
        <v>2060</v>
      </c>
      <c r="AA78" s="267">
        <v>570</v>
      </c>
      <c r="AB78" s="267">
        <v>11209</v>
      </c>
      <c r="AC78" s="267">
        <v>5811</v>
      </c>
      <c r="AD78" s="267">
        <v>18813</v>
      </c>
      <c r="AE78" s="422">
        <v>7161</v>
      </c>
      <c r="AF78" s="508">
        <v>0</v>
      </c>
      <c r="AG78" s="508">
        <v>0</v>
      </c>
      <c r="AH78" s="508">
        <v>0</v>
      </c>
      <c r="AI78" s="508">
        <v>0</v>
      </c>
      <c r="AJ78" s="508">
        <v>0</v>
      </c>
      <c r="AK78" s="508">
        <v>0</v>
      </c>
      <c r="AL78" s="508">
        <v>0</v>
      </c>
      <c r="AM78" s="508">
        <v>0</v>
      </c>
      <c r="AN78" s="508">
        <v>0</v>
      </c>
      <c r="AO78" s="508">
        <v>0</v>
      </c>
      <c r="AP78" s="508">
        <v>0</v>
      </c>
      <c r="AQ78" s="508">
        <v>0</v>
      </c>
      <c r="AR78" s="508">
        <v>2149</v>
      </c>
      <c r="AS78" s="508">
        <v>2762</v>
      </c>
    </row>
    <row r="79" spans="1:45" x14ac:dyDescent="0.2">
      <c r="A79" s="421">
        <v>42552</v>
      </c>
      <c r="B79" s="267">
        <v>13844</v>
      </c>
      <c r="C79" s="267">
        <v>6832</v>
      </c>
      <c r="D79" s="267">
        <v>4620</v>
      </c>
      <c r="E79" s="267">
        <v>2670</v>
      </c>
      <c r="F79" s="267">
        <v>11344</v>
      </c>
      <c r="G79" s="267">
        <v>3060</v>
      </c>
      <c r="H79" s="267">
        <v>2</v>
      </c>
      <c r="I79" s="267">
        <v>0</v>
      </c>
      <c r="J79" s="267">
        <v>0</v>
      </c>
      <c r="K79" s="267">
        <v>0</v>
      </c>
      <c r="L79" s="267">
        <v>0</v>
      </c>
      <c r="M79" s="267">
        <v>0</v>
      </c>
      <c r="N79" s="267">
        <v>224</v>
      </c>
      <c r="O79" s="267">
        <v>191</v>
      </c>
      <c r="P79" s="267">
        <v>788</v>
      </c>
      <c r="Q79" s="267">
        <v>390</v>
      </c>
      <c r="R79" s="267">
        <v>643</v>
      </c>
      <c r="S79" s="267">
        <v>169</v>
      </c>
      <c r="T79" s="267">
        <v>159</v>
      </c>
      <c r="U79" s="267">
        <v>49</v>
      </c>
      <c r="V79" s="267">
        <v>1205</v>
      </c>
      <c r="W79" s="267">
        <v>695</v>
      </c>
      <c r="X79" s="267">
        <v>2038</v>
      </c>
      <c r="Y79" s="267">
        <v>540</v>
      </c>
      <c r="Z79" s="267">
        <v>2081</v>
      </c>
      <c r="AA79" s="267">
        <v>576</v>
      </c>
      <c r="AB79" s="267">
        <v>11832</v>
      </c>
      <c r="AC79" s="267">
        <v>6073</v>
      </c>
      <c r="AD79" s="267">
        <v>19792</v>
      </c>
      <c r="AE79" s="422">
        <v>7301</v>
      </c>
      <c r="AF79" s="508">
        <v>0</v>
      </c>
      <c r="AG79" s="508">
        <v>0</v>
      </c>
      <c r="AH79" s="508">
        <v>0</v>
      </c>
      <c r="AI79" s="508">
        <v>0</v>
      </c>
      <c r="AJ79" s="508">
        <v>0</v>
      </c>
      <c r="AK79" s="508">
        <v>0</v>
      </c>
      <c r="AL79" s="508">
        <v>0</v>
      </c>
      <c r="AM79" s="508">
        <v>0</v>
      </c>
      <c r="AN79" s="508">
        <v>0</v>
      </c>
      <c r="AO79" s="508">
        <v>0</v>
      </c>
      <c r="AP79" s="508">
        <v>0</v>
      </c>
      <c r="AQ79" s="508">
        <v>0</v>
      </c>
      <c r="AR79" s="508">
        <v>2207</v>
      </c>
      <c r="AS79" s="508">
        <v>2879</v>
      </c>
    </row>
    <row r="80" spans="1:45" x14ac:dyDescent="0.2">
      <c r="A80" s="421">
        <v>42583</v>
      </c>
      <c r="B80" s="267">
        <v>13965</v>
      </c>
      <c r="C80" s="267">
        <v>7005</v>
      </c>
      <c r="D80" s="267">
        <v>4675</v>
      </c>
      <c r="E80" s="267">
        <v>2715</v>
      </c>
      <c r="F80" s="267">
        <v>11425</v>
      </c>
      <c r="G80" s="267">
        <v>3076</v>
      </c>
      <c r="H80" s="267">
        <v>2</v>
      </c>
      <c r="I80" s="267">
        <v>0</v>
      </c>
      <c r="J80" s="267">
        <v>0</v>
      </c>
      <c r="K80" s="267">
        <v>0</v>
      </c>
      <c r="L80" s="267">
        <v>0</v>
      </c>
      <c r="M80" s="267">
        <v>0</v>
      </c>
      <c r="N80" s="267">
        <v>228</v>
      </c>
      <c r="O80" s="267">
        <v>198</v>
      </c>
      <c r="P80" s="267">
        <v>797</v>
      </c>
      <c r="Q80" s="267">
        <v>395</v>
      </c>
      <c r="R80" s="267">
        <v>651</v>
      </c>
      <c r="S80" s="267">
        <v>166</v>
      </c>
      <c r="T80" s="267">
        <v>159</v>
      </c>
      <c r="U80" s="267">
        <v>49</v>
      </c>
      <c r="V80" s="267">
        <v>1205</v>
      </c>
      <c r="W80" s="267">
        <v>695</v>
      </c>
      <c r="X80" s="267">
        <v>2038</v>
      </c>
      <c r="Y80" s="267">
        <v>540</v>
      </c>
      <c r="Z80" s="267">
        <v>2091</v>
      </c>
      <c r="AA80" s="267">
        <v>579</v>
      </c>
      <c r="AB80" s="267">
        <v>11943</v>
      </c>
      <c r="AC80" s="267">
        <v>6138</v>
      </c>
      <c r="AD80" s="267">
        <v>19988</v>
      </c>
      <c r="AE80" s="422">
        <v>7362</v>
      </c>
      <c r="AF80" s="508">
        <v>0</v>
      </c>
      <c r="AG80" s="508">
        <v>0</v>
      </c>
      <c r="AH80" s="508">
        <v>0</v>
      </c>
      <c r="AI80" s="508">
        <v>0</v>
      </c>
      <c r="AJ80" s="508">
        <v>0</v>
      </c>
      <c r="AK80" s="508">
        <v>0</v>
      </c>
      <c r="AL80" s="508">
        <v>0</v>
      </c>
      <c r="AM80" s="508">
        <v>0</v>
      </c>
      <c r="AN80" s="508">
        <v>0</v>
      </c>
      <c r="AO80" s="508">
        <v>0</v>
      </c>
      <c r="AP80" s="508">
        <v>0</v>
      </c>
      <c r="AQ80" s="508">
        <v>0</v>
      </c>
      <c r="AR80" s="508">
        <v>2277</v>
      </c>
      <c r="AS80" s="508">
        <v>3024</v>
      </c>
    </row>
    <row r="81" spans="1:45" x14ac:dyDescent="0.2">
      <c r="A81" s="421">
        <v>42614</v>
      </c>
      <c r="B81" s="267">
        <v>14100</v>
      </c>
      <c r="C81" s="267">
        <v>7181</v>
      </c>
      <c r="D81" s="267">
        <v>4763</v>
      </c>
      <c r="E81" s="267">
        <v>2744</v>
      </c>
      <c r="F81" s="267">
        <v>11575</v>
      </c>
      <c r="G81" s="267">
        <v>3104</v>
      </c>
      <c r="H81" s="267">
        <v>2</v>
      </c>
      <c r="I81" s="267">
        <v>0</v>
      </c>
      <c r="J81" s="267">
        <v>0</v>
      </c>
      <c r="K81" s="267">
        <v>0</v>
      </c>
      <c r="L81" s="267">
        <v>0</v>
      </c>
      <c r="M81" s="267">
        <v>0</v>
      </c>
      <c r="N81" s="267">
        <v>240</v>
      </c>
      <c r="O81" s="267">
        <v>209</v>
      </c>
      <c r="P81" s="267">
        <v>825</v>
      </c>
      <c r="Q81" s="267">
        <v>405</v>
      </c>
      <c r="R81" s="267">
        <v>661</v>
      </c>
      <c r="S81" s="267">
        <v>167</v>
      </c>
      <c r="T81" s="267">
        <v>159</v>
      </c>
      <c r="U81" s="267">
        <v>49</v>
      </c>
      <c r="V81" s="267">
        <v>1205</v>
      </c>
      <c r="W81" s="267">
        <v>695</v>
      </c>
      <c r="X81" s="267">
        <v>2038</v>
      </c>
      <c r="Y81" s="267">
        <v>540</v>
      </c>
      <c r="Z81" s="267">
        <v>2124</v>
      </c>
      <c r="AA81" s="267">
        <v>582</v>
      </c>
      <c r="AB81" s="267">
        <v>12843</v>
      </c>
      <c r="AC81" s="267">
        <v>6645</v>
      </c>
      <c r="AD81" s="267">
        <v>21317</v>
      </c>
      <c r="AE81" s="422">
        <v>7596</v>
      </c>
      <c r="AF81" s="508">
        <v>0</v>
      </c>
      <c r="AG81" s="508">
        <v>1</v>
      </c>
      <c r="AH81" s="508">
        <v>0</v>
      </c>
      <c r="AI81" s="508">
        <v>0</v>
      </c>
      <c r="AJ81" s="508">
        <v>0</v>
      </c>
      <c r="AK81" s="508">
        <v>0</v>
      </c>
      <c r="AL81" s="508">
        <v>0</v>
      </c>
      <c r="AM81" s="508">
        <v>0</v>
      </c>
      <c r="AN81" s="508">
        <v>0</v>
      </c>
      <c r="AO81" s="508">
        <v>0</v>
      </c>
      <c r="AP81" s="508">
        <v>0</v>
      </c>
      <c r="AQ81" s="508">
        <v>0</v>
      </c>
      <c r="AR81" s="508">
        <v>2354</v>
      </c>
      <c r="AS81" s="508">
        <v>3211</v>
      </c>
    </row>
    <row r="82" spans="1:45" x14ac:dyDescent="0.2">
      <c r="A82" s="421">
        <v>42644</v>
      </c>
      <c r="B82" s="267">
        <v>14213</v>
      </c>
      <c r="C82" s="267">
        <v>7346</v>
      </c>
      <c r="D82" s="267">
        <v>4810</v>
      </c>
      <c r="E82" s="267">
        <v>2780</v>
      </c>
      <c r="F82" s="267">
        <v>11718</v>
      </c>
      <c r="G82" s="267">
        <v>3151</v>
      </c>
      <c r="H82" s="267">
        <v>2</v>
      </c>
      <c r="I82" s="267">
        <v>0</v>
      </c>
      <c r="J82" s="267">
        <v>0</v>
      </c>
      <c r="K82" s="267">
        <v>0</v>
      </c>
      <c r="L82" s="267">
        <v>0</v>
      </c>
      <c r="M82" s="267">
        <v>0</v>
      </c>
      <c r="N82" s="267">
        <v>249</v>
      </c>
      <c r="O82" s="267">
        <v>210</v>
      </c>
      <c r="P82" s="267">
        <v>828</v>
      </c>
      <c r="Q82" s="267">
        <v>403</v>
      </c>
      <c r="R82" s="267">
        <v>674</v>
      </c>
      <c r="S82" s="267">
        <v>171</v>
      </c>
      <c r="T82" s="267">
        <v>159</v>
      </c>
      <c r="U82" s="267">
        <v>49</v>
      </c>
      <c r="V82" s="267">
        <v>1205</v>
      </c>
      <c r="W82" s="267">
        <v>695</v>
      </c>
      <c r="X82" s="267">
        <v>2038</v>
      </c>
      <c r="Y82" s="267">
        <v>540</v>
      </c>
      <c r="Z82" s="267">
        <v>2143</v>
      </c>
      <c r="AA82" s="267">
        <v>582</v>
      </c>
      <c r="AB82" s="267">
        <v>12937</v>
      </c>
      <c r="AC82" s="267">
        <v>6700</v>
      </c>
      <c r="AD82" s="267">
        <v>21424</v>
      </c>
      <c r="AE82" s="422">
        <v>7626</v>
      </c>
      <c r="AF82" s="508">
        <v>0</v>
      </c>
      <c r="AG82" s="508">
        <v>1</v>
      </c>
      <c r="AH82" s="508">
        <v>0</v>
      </c>
      <c r="AI82" s="508">
        <v>0</v>
      </c>
      <c r="AJ82" s="508">
        <v>0</v>
      </c>
      <c r="AK82" s="508">
        <v>0</v>
      </c>
      <c r="AL82" s="508">
        <v>0</v>
      </c>
      <c r="AM82" s="508">
        <v>0</v>
      </c>
      <c r="AN82" s="508">
        <v>0</v>
      </c>
      <c r="AO82" s="508">
        <v>0</v>
      </c>
      <c r="AP82" s="508">
        <v>0</v>
      </c>
      <c r="AQ82" s="508">
        <v>0</v>
      </c>
      <c r="AR82" s="508">
        <v>2442</v>
      </c>
      <c r="AS82" s="508">
        <v>3348</v>
      </c>
    </row>
    <row r="83" spans="1:45" x14ac:dyDescent="0.2">
      <c r="A83" s="421">
        <v>42675</v>
      </c>
      <c r="B83" s="267">
        <v>14351</v>
      </c>
      <c r="C83" s="267">
        <v>7544</v>
      </c>
      <c r="D83" s="267">
        <v>4908</v>
      </c>
      <c r="E83" s="267">
        <v>2846</v>
      </c>
      <c r="F83" s="267">
        <v>11884</v>
      </c>
      <c r="G83" s="267">
        <v>3176</v>
      </c>
      <c r="H83" s="267">
        <v>2</v>
      </c>
      <c r="I83" s="267">
        <v>0</v>
      </c>
      <c r="J83" s="267">
        <v>0</v>
      </c>
      <c r="K83" s="267">
        <v>0</v>
      </c>
      <c r="L83" s="267">
        <v>0</v>
      </c>
      <c r="M83" s="267">
        <v>0</v>
      </c>
      <c r="N83" s="267">
        <v>259</v>
      </c>
      <c r="O83" s="267">
        <v>218</v>
      </c>
      <c r="P83" s="267">
        <v>843</v>
      </c>
      <c r="Q83" s="267">
        <v>410</v>
      </c>
      <c r="R83" s="267">
        <v>681</v>
      </c>
      <c r="S83" s="267">
        <v>173</v>
      </c>
      <c r="T83" s="267">
        <v>159</v>
      </c>
      <c r="U83" s="267">
        <v>49</v>
      </c>
      <c r="V83" s="267">
        <v>1205</v>
      </c>
      <c r="W83" s="267">
        <v>695</v>
      </c>
      <c r="X83" s="267">
        <v>2038</v>
      </c>
      <c r="Y83" s="267">
        <v>540</v>
      </c>
      <c r="Z83" s="267">
        <v>2157</v>
      </c>
      <c r="AA83" s="267">
        <v>586</v>
      </c>
      <c r="AB83" s="267">
        <v>13026</v>
      </c>
      <c r="AC83" s="267">
        <v>6765</v>
      </c>
      <c r="AD83" s="267">
        <v>21574</v>
      </c>
      <c r="AE83" s="422">
        <v>7679</v>
      </c>
      <c r="AF83" s="508">
        <v>0</v>
      </c>
      <c r="AG83" s="508">
        <v>1</v>
      </c>
      <c r="AH83" s="508">
        <v>0</v>
      </c>
      <c r="AI83" s="508">
        <v>0</v>
      </c>
      <c r="AJ83" s="508">
        <v>0</v>
      </c>
      <c r="AK83" s="508">
        <v>0</v>
      </c>
      <c r="AL83" s="508">
        <v>0</v>
      </c>
      <c r="AM83" s="508">
        <v>0</v>
      </c>
      <c r="AN83" s="508">
        <v>0</v>
      </c>
      <c r="AO83" s="508">
        <v>0</v>
      </c>
      <c r="AP83" s="508">
        <v>0</v>
      </c>
      <c r="AQ83" s="508">
        <v>0</v>
      </c>
      <c r="AR83" s="508">
        <v>2527</v>
      </c>
      <c r="AS83" s="508">
        <v>3519</v>
      </c>
    </row>
    <row r="84" spans="1:45" x14ac:dyDescent="0.2">
      <c r="A84" s="421">
        <v>42705</v>
      </c>
      <c r="B84" s="267">
        <v>14503</v>
      </c>
      <c r="C84" s="267">
        <v>7683</v>
      </c>
      <c r="D84" s="267">
        <v>4959</v>
      </c>
      <c r="E84" s="267">
        <v>2901</v>
      </c>
      <c r="F84" s="267">
        <v>12003</v>
      </c>
      <c r="G84" s="267">
        <v>3211</v>
      </c>
      <c r="H84" s="267">
        <v>2</v>
      </c>
      <c r="I84" s="267">
        <v>0</v>
      </c>
      <c r="J84" s="267">
        <v>0</v>
      </c>
      <c r="K84" s="267">
        <v>0</v>
      </c>
      <c r="L84" s="267">
        <v>0</v>
      </c>
      <c r="M84" s="267">
        <v>0</v>
      </c>
      <c r="N84" s="267">
        <v>263</v>
      </c>
      <c r="O84" s="267">
        <v>222</v>
      </c>
      <c r="P84" s="267">
        <v>863</v>
      </c>
      <c r="Q84" s="267">
        <v>419</v>
      </c>
      <c r="R84" s="267">
        <v>690</v>
      </c>
      <c r="S84" s="267">
        <v>174</v>
      </c>
      <c r="T84" s="267">
        <v>159</v>
      </c>
      <c r="U84" s="267">
        <v>49</v>
      </c>
      <c r="V84" s="267">
        <v>1205</v>
      </c>
      <c r="W84" s="267">
        <v>695</v>
      </c>
      <c r="X84" s="267">
        <v>2038</v>
      </c>
      <c r="Y84" s="267">
        <v>540</v>
      </c>
      <c r="Z84" s="267">
        <v>2160</v>
      </c>
      <c r="AA84" s="267">
        <v>586</v>
      </c>
      <c r="AB84" s="267">
        <v>13126</v>
      </c>
      <c r="AC84" s="267">
        <v>6833</v>
      </c>
      <c r="AD84" s="267">
        <v>21703</v>
      </c>
      <c r="AE84" s="422">
        <v>7717</v>
      </c>
      <c r="AF84" s="508">
        <v>0</v>
      </c>
      <c r="AG84" s="508">
        <v>1</v>
      </c>
      <c r="AH84" s="508">
        <v>0</v>
      </c>
      <c r="AI84" s="508">
        <v>0</v>
      </c>
      <c r="AJ84" s="508">
        <v>0</v>
      </c>
      <c r="AK84" s="508">
        <v>0</v>
      </c>
      <c r="AL84" s="508">
        <v>0</v>
      </c>
      <c r="AM84" s="508">
        <v>0</v>
      </c>
      <c r="AN84" s="508">
        <v>0</v>
      </c>
      <c r="AO84" s="508">
        <v>0</v>
      </c>
      <c r="AP84" s="508">
        <v>0</v>
      </c>
      <c r="AQ84" s="508">
        <v>0</v>
      </c>
      <c r="AR84" s="508">
        <v>2630</v>
      </c>
      <c r="AS84" s="508">
        <v>3745</v>
      </c>
    </row>
    <row r="85" spans="1:45" x14ac:dyDescent="0.2">
      <c r="A85" s="421">
        <v>42736</v>
      </c>
      <c r="B85" s="267">
        <v>14708</v>
      </c>
      <c r="C85" s="267">
        <v>7913</v>
      </c>
      <c r="D85" s="267">
        <v>4992</v>
      </c>
      <c r="E85" s="267">
        <v>2929</v>
      </c>
      <c r="F85" s="267">
        <v>12054</v>
      </c>
      <c r="G85" s="267">
        <v>3237</v>
      </c>
      <c r="H85" s="267">
        <v>2</v>
      </c>
      <c r="I85" s="267">
        <v>0</v>
      </c>
      <c r="J85" s="267">
        <v>0</v>
      </c>
      <c r="K85" s="267">
        <v>0</v>
      </c>
      <c r="L85" s="267">
        <v>0</v>
      </c>
      <c r="M85" s="267">
        <v>0</v>
      </c>
      <c r="N85" s="267">
        <v>269</v>
      </c>
      <c r="O85" s="267">
        <v>226</v>
      </c>
      <c r="P85" s="267">
        <v>867</v>
      </c>
      <c r="Q85" s="267">
        <v>422</v>
      </c>
      <c r="R85" s="267">
        <v>700</v>
      </c>
      <c r="S85" s="267">
        <v>173</v>
      </c>
      <c r="T85" s="267">
        <v>159</v>
      </c>
      <c r="U85" s="267">
        <v>49</v>
      </c>
      <c r="V85" s="267">
        <v>1205</v>
      </c>
      <c r="W85" s="267">
        <v>695</v>
      </c>
      <c r="X85" s="267">
        <v>2038</v>
      </c>
      <c r="Y85" s="267">
        <v>540</v>
      </c>
      <c r="Z85" s="267">
        <v>2160</v>
      </c>
      <c r="AA85" s="267">
        <v>586</v>
      </c>
      <c r="AB85" s="267">
        <v>13225</v>
      </c>
      <c r="AC85" s="267">
        <v>6897</v>
      </c>
      <c r="AD85" s="267">
        <v>21840</v>
      </c>
      <c r="AE85" s="422">
        <v>7750</v>
      </c>
      <c r="AF85" s="508">
        <v>0</v>
      </c>
      <c r="AG85" s="508">
        <v>1</v>
      </c>
      <c r="AH85" s="508">
        <v>0</v>
      </c>
      <c r="AI85" s="508">
        <v>0</v>
      </c>
      <c r="AJ85" s="508">
        <v>0</v>
      </c>
      <c r="AK85" s="508">
        <v>0</v>
      </c>
      <c r="AL85" s="508">
        <v>0</v>
      </c>
      <c r="AM85" s="508">
        <v>0</v>
      </c>
      <c r="AN85" s="508">
        <v>0</v>
      </c>
      <c r="AO85" s="508">
        <v>0</v>
      </c>
      <c r="AP85" s="508">
        <v>0</v>
      </c>
      <c r="AQ85" s="508">
        <v>0</v>
      </c>
      <c r="AR85" s="508">
        <v>2703</v>
      </c>
      <c r="AS85" s="508">
        <v>3930</v>
      </c>
    </row>
    <row r="86" spans="1:45" x14ac:dyDescent="0.2">
      <c r="A86" s="421">
        <v>42767</v>
      </c>
      <c r="B86" s="267">
        <v>14914</v>
      </c>
      <c r="C86" s="267">
        <v>8113</v>
      </c>
      <c r="D86" s="267">
        <v>5065</v>
      </c>
      <c r="E86" s="267">
        <v>2977</v>
      </c>
      <c r="F86" s="267">
        <v>12153</v>
      </c>
      <c r="G86" s="267">
        <v>3262</v>
      </c>
      <c r="H86" s="267">
        <v>2</v>
      </c>
      <c r="I86" s="267">
        <v>0</v>
      </c>
      <c r="J86" s="267">
        <v>0</v>
      </c>
      <c r="K86" s="267">
        <v>0</v>
      </c>
      <c r="L86" s="267">
        <v>0</v>
      </c>
      <c r="M86" s="267">
        <v>0</v>
      </c>
      <c r="N86" s="267">
        <v>274</v>
      </c>
      <c r="O86" s="267">
        <v>231</v>
      </c>
      <c r="P86" s="267">
        <v>888</v>
      </c>
      <c r="Q86" s="267">
        <v>425</v>
      </c>
      <c r="R86" s="267">
        <v>709</v>
      </c>
      <c r="S86" s="267">
        <v>175</v>
      </c>
      <c r="T86" s="267">
        <v>159</v>
      </c>
      <c r="U86" s="267">
        <v>49</v>
      </c>
      <c r="V86" s="267">
        <v>1205</v>
      </c>
      <c r="W86" s="267">
        <v>695</v>
      </c>
      <c r="X86" s="267">
        <v>2038</v>
      </c>
      <c r="Y86" s="267">
        <v>540</v>
      </c>
      <c r="Z86" s="267">
        <v>2178</v>
      </c>
      <c r="AA86" s="267">
        <v>588</v>
      </c>
      <c r="AB86" s="267">
        <v>13303</v>
      </c>
      <c r="AC86" s="267">
        <v>6944</v>
      </c>
      <c r="AD86" s="267">
        <v>21951</v>
      </c>
      <c r="AE86" s="422">
        <v>7781</v>
      </c>
      <c r="AF86" s="508">
        <v>0</v>
      </c>
      <c r="AG86" s="508">
        <v>1</v>
      </c>
      <c r="AH86" s="508">
        <v>0</v>
      </c>
      <c r="AI86" s="508">
        <v>0</v>
      </c>
      <c r="AJ86" s="508">
        <v>0</v>
      </c>
      <c r="AK86" s="508">
        <v>0</v>
      </c>
      <c r="AL86" s="508">
        <v>0</v>
      </c>
      <c r="AM86" s="508">
        <v>0</v>
      </c>
      <c r="AN86" s="508">
        <v>0</v>
      </c>
      <c r="AO86" s="508">
        <v>0</v>
      </c>
      <c r="AP86" s="508">
        <v>0</v>
      </c>
      <c r="AQ86" s="508">
        <v>0</v>
      </c>
      <c r="AR86" s="508">
        <v>2803</v>
      </c>
      <c r="AS86" s="508">
        <v>4119</v>
      </c>
    </row>
    <row r="87" spans="1:45" x14ac:dyDescent="0.2">
      <c r="A87" s="421">
        <v>42795</v>
      </c>
      <c r="B87" s="267">
        <v>15143</v>
      </c>
      <c r="C87" s="267">
        <v>8354</v>
      </c>
      <c r="D87" s="267">
        <v>5074</v>
      </c>
      <c r="E87" s="267">
        <v>3004</v>
      </c>
      <c r="F87" s="267">
        <v>12287</v>
      </c>
      <c r="G87" s="267">
        <v>3287</v>
      </c>
      <c r="H87" s="267">
        <v>2</v>
      </c>
      <c r="I87" s="267">
        <v>0</v>
      </c>
      <c r="J87" s="267">
        <v>0</v>
      </c>
      <c r="K87" s="267">
        <v>0</v>
      </c>
      <c r="L87" s="267">
        <v>0</v>
      </c>
      <c r="M87" s="267">
        <v>0</v>
      </c>
      <c r="N87" s="267">
        <v>282</v>
      </c>
      <c r="O87" s="267">
        <v>238</v>
      </c>
      <c r="P87" s="267">
        <v>907</v>
      </c>
      <c r="Q87" s="267">
        <v>432</v>
      </c>
      <c r="R87" s="267">
        <v>720</v>
      </c>
      <c r="S87" s="267">
        <v>180</v>
      </c>
      <c r="T87" s="267">
        <v>159</v>
      </c>
      <c r="U87" s="267">
        <v>49</v>
      </c>
      <c r="V87" s="267">
        <v>1205</v>
      </c>
      <c r="W87" s="267">
        <v>695</v>
      </c>
      <c r="X87" s="267">
        <v>2038</v>
      </c>
      <c r="Y87" s="267">
        <v>540</v>
      </c>
      <c r="Z87" s="267">
        <v>2198</v>
      </c>
      <c r="AA87" s="267">
        <v>596</v>
      </c>
      <c r="AB87" s="267">
        <v>13457</v>
      </c>
      <c r="AC87" s="267">
        <v>7014</v>
      </c>
      <c r="AD87" s="267">
        <v>22115</v>
      </c>
      <c r="AE87" s="422">
        <v>7820</v>
      </c>
      <c r="AF87" s="508">
        <v>0</v>
      </c>
      <c r="AG87" s="508">
        <v>1</v>
      </c>
      <c r="AH87" s="508">
        <v>0</v>
      </c>
      <c r="AI87" s="508">
        <v>0</v>
      </c>
      <c r="AJ87" s="508">
        <v>0</v>
      </c>
      <c r="AK87" s="508">
        <v>0</v>
      </c>
      <c r="AL87" s="508">
        <v>0</v>
      </c>
      <c r="AM87" s="508">
        <v>0</v>
      </c>
      <c r="AN87" s="508">
        <v>0</v>
      </c>
      <c r="AO87" s="508">
        <v>0</v>
      </c>
      <c r="AP87" s="508">
        <v>0</v>
      </c>
      <c r="AQ87" s="508">
        <v>0</v>
      </c>
      <c r="AR87" s="508">
        <v>2868</v>
      </c>
      <c r="AS87" s="508">
        <v>4301</v>
      </c>
    </row>
    <row r="88" spans="1:45" x14ac:dyDescent="0.2">
      <c r="A88" s="421">
        <v>42826</v>
      </c>
      <c r="B88" s="267">
        <v>15312</v>
      </c>
      <c r="C88" s="267">
        <v>8560</v>
      </c>
      <c r="D88" s="267">
        <v>5112</v>
      </c>
      <c r="E88" s="267">
        <v>3042</v>
      </c>
      <c r="F88" s="267">
        <v>12331</v>
      </c>
      <c r="G88" s="267">
        <v>3303</v>
      </c>
      <c r="H88" s="267">
        <v>2</v>
      </c>
      <c r="I88" s="267">
        <v>0</v>
      </c>
      <c r="J88" s="267">
        <v>0</v>
      </c>
      <c r="K88" s="267">
        <v>0</v>
      </c>
      <c r="L88" s="267">
        <v>0</v>
      </c>
      <c r="M88" s="267">
        <v>0</v>
      </c>
      <c r="N88" s="267">
        <v>284</v>
      </c>
      <c r="O88" s="267">
        <v>247</v>
      </c>
      <c r="P88" s="267">
        <v>926</v>
      </c>
      <c r="Q88" s="267">
        <v>444</v>
      </c>
      <c r="R88" s="267">
        <v>727</v>
      </c>
      <c r="S88" s="267">
        <v>182</v>
      </c>
      <c r="T88" s="267">
        <v>159</v>
      </c>
      <c r="U88" s="267">
        <v>49</v>
      </c>
      <c r="V88" s="267">
        <v>1205</v>
      </c>
      <c r="W88" s="267">
        <v>695</v>
      </c>
      <c r="X88" s="267">
        <v>2038</v>
      </c>
      <c r="Y88" s="267">
        <v>540</v>
      </c>
      <c r="Z88" s="267">
        <v>2252</v>
      </c>
      <c r="AA88" s="267">
        <v>604</v>
      </c>
      <c r="AB88" s="267">
        <v>13537</v>
      </c>
      <c r="AC88" s="267">
        <v>7051</v>
      </c>
      <c r="AD88" s="267">
        <v>22306</v>
      </c>
      <c r="AE88" s="422">
        <v>7871</v>
      </c>
      <c r="AF88" s="508">
        <v>0</v>
      </c>
      <c r="AG88" s="508">
        <v>1</v>
      </c>
      <c r="AH88" s="508">
        <v>0</v>
      </c>
      <c r="AI88" s="508">
        <v>0</v>
      </c>
      <c r="AJ88" s="508">
        <v>0</v>
      </c>
      <c r="AK88" s="508">
        <v>0</v>
      </c>
      <c r="AL88" s="508">
        <v>0</v>
      </c>
      <c r="AM88" s="508">
        <v>0</v>
      </c>
      <c r="AN88" s="508">
        <v>0</v>
      </c>
      <c r="AO88" s="508">
        <v>0</v>
      </c>
      <c r="AP88" s="508">
        <v>0</v>
      </c>
      <c r="AQ88" s="508">
        <v>0</v>
      </c>
      <c r="AR88" s="508">
        <v>2939</v>
      </c>
      <c r="AS88" s="508">
        <v>4546</v>
      </c>
    </row>
    <row r="89" spans="1:45" x14ac:dyDescent="0.2">
      <c r="A89" s="421">
        <v>42856</v>
      </c>
      <c r="B89" s="267">
        <v>15522</v>
      </c>
      <c r="C89" s="267">
        <v>8771</v>
      </c>
      <c r="D89" s="267">
        <v>5198</v>
      </c>
      <c r="E89" s="267">
        <v>3104</v>
      </c>
      <c r="F89" s="267">
        <v>12488</v>
      </c>
      <c r="G89" s="267">
        <v>3349</v>
      </c>
      <c r="H89" s="267">
        <v>2</v>
      </c>
      <c r="I89" s="267">
        <v>0</v>
      </c>
      <c r="J89" s="267">
        <v>0</v>
      </c>
      <c r="K89" s="267">
        <v>0</v>
      </c>
      <c r="L89" s="267">
        <v>0</v>
      </c>
      <c r="M89" s="267">
        <v>0</v>
      </c>
      <c r="N89" s="267">
        <v>289</v>
      </c>
      <c r="O89" s="267">
        <v>258</v>
      </c>
      <c r="P89" s="267">
        <v>950</v>
      </c>
      <c r="Q89" s="267">
        <v>468</v>
      </c>
      <c r="R89" s="267">
        <v>741</v>
      </c>
      <c r="S89" s="267">
        <v>188</v>
      </c>
      <c r="T89" s="267">
        <v>159</v>
      </c>
      <c r="U89" s="267">
        <v>49</v>
      </c>
      <c r="V89" s="267">
        <v>1205</v>
      </c>
      <c r="W89" s="267">
        <v>695</v>
      </c>
      <c r="X89" s="267">
        <v>2038</v>
      </c>
      <c r="Y89" s="267">
        <v>540</v>
      </c>
      <c r="Z89" s="267">
        <v>2288</v>
      </c>
      <c r="AA89" s="267">
        <v>607</v>
      </c>
      <c r="AB89" s="267">
        <v>13646</v>
      </c>
      <c r="AC89" s="267">
        <v>7122</v>
      </c>
      <c r="AD89" s="267">
        <v>22471</v>
      </c>
      <c r="AE89" s="422">
        <v>7912</v>
      </c>
      <c r="AF89" s="508">
        <v>0</v>
      </c>
      <c r="AG89" s="508">
        <v>1</v>
      </c>
      <c r="AH89" s="508">
        <v>0</v>
      </c>
      <c r="AI89" s="508">
        <v>0</v>
      </c>
      <c r="AJ89" s="508">
        <v>0</v>
      </c>
      <c r="AK89" s="508">
        <v>0</v>
      </c>
      <c r="AL89" s="508">
        <v>0</v>
      </c>
      <c r="AM89" s="508">
        <v>0</v>
      </c>
      <c r="AN89" s="508">
        <v>0</v>
      </c>
      <c r="AO89" s="508">
        <v>0</v>
      </c>
      <c r="AP89" s="508">
        <v>0</v>
      </c>
      <c r="AQ89" s="508">
        <v>0</v>
      </c>
      <c r="AR89" s="508">
        <v>3047</v>
      </c>
      <c r="AS89" s="508">
        <v>4776</v>
      </c>
    </row>
    <row r="90" spans="1:45" x14ac:dyDescent="0.2">
      <c r="A90" s="421">
        <v>42887</v>
      </c>
      <c r="B90" s="267">
        <v>15752</v>
      </c>
      <c r="C90" s="267">
        <v>9023</v>
      </c>
      <c r="D90" s="267">
        <v>5305</v>
      </c>
      <c r="E90" s="267">
        <v>3156</v>
      </c>
      <c r="F90" s="267">
        <v>12635</v>
      </c>
      <c r="G90" s="267">
        <v>3390</v>
      </c>
      <c r="H90" s="267">
        <v>2</v>
      </c>
      <c r="I90" s="267">
        <v>0</v>
      </c>
      <c r="J90" s="267">
        <v>0</v>
      </c>
      <c r="K90" s="267">
        <v>0</v>
      </c>
      <c r="L90" s="267">
        <v>0</v>
      </c>
      <c r="M90" s="267">
        <v>0</v>
      </c>
      <c r="N90" s="267">
        <v>294</v>
      </c>
      <c r="O90" s="267">
        <v>263</v>
      </c>
      <c r="P90" s="267">
        <v>972</v>
      </c>
      <c r="Q90" s="267">
        <v>497</v>
      </c>
      <c r="R90" s="267">
        <v>747</v>
      </c>
      <c r="S90" s="267">
        <v>193</v>
      </c>
      <c r="T90" s="267">
        <v>159</v>
      </c>
      <c r="U90" s="267">
        <v>49</v>
      </c>
      <c r="V90" s="267">
        <v>1205</v>
      </c>
      <c r="W90" s="267">
        <v>695</v>
      </c>
      <c r="X90" s="267">
        <v>2038</v>
      </c>
      <c r="Y90" s="267">
        <v>540</v>
      </c>
      <c r="Z90" s="267">
        <v>2336</v>
      </c>
      <c r="AA90" s="267">
        <v>613</v>
      </c>
      <c r="AB90" s="267">
        <v>13805</v>
      </c>
      <c r="AC90" s="267">
        <v>7231</v>
      </c>
      <c r="AD90" s="267">
        <v>22758</v>
      </c>
      <c r="AE90" s="422">
        <v>7993</v>
      </c>
      <c r="AF90" s="508">
        <v>0</v>
      </c>
      <c r="AG90" s="508">
        <v>1</v>
      </c>
      <c r="AH90" s="508">
        <v>0</v>
      </c>
      <c r="AI90" s="508">
        <v>0</v>
      </c>
      <c r="AJ90" s="508">
        <v>0</v>
      </c>
      <c r="AK90" s="508">
        <v>0</v>
      </c>
      <c r="AL90" s="508">
        <v>0</v>
      </c>
      <c r="AM90" s="508">
        <v>0</v>
      </c>
      <c r="AN90" s="508">
        <v>0</v>
      </c>
      <c r="AO90" s="508">
        <v>0</v>
      </c>
      <c r="AP90" s="508">
        <v>0</v>
      </c>
      <c r="AQ90" s="508">
        <v>0</v>
      </c>
      <c r="AR90" s="508">
        <v>3142</v>
      </c>
      <c r="AS90" s="508">
        <v>4956</v>
      </c>
    </row>
    <row r="91" spans="1:45" x14ac:dyDescent="0.2">
      <c r="A91" s="421">
        <v>42917</v>
      </c>
      <c r="B91" s="267">
        <v>16025</v>
      </c>
      <c r="C91" s="267">
        <v>9266</v>
      </c>
      <c r="D91" s="267">
        <v>5417</v>
      </c>
      <c r="E91" s="267">
        <v>3213</v>
      </c>
      <c r="F91" s="267">
        <v>12840</v>
      </c>
      <c r="G91" s="267">
        <v>3446</v>
      </c>
      <c r="H91" s="267">
        <v>2</v>
      </c>
      <c r="I91" s="267">
        <v>0</v>
      </c>
      <c r="J91" s="267">
        <v>0</v>
      </c>
      <c r="K91" s="267">
        <v>0</v>
      </c>
      <c r="L91" s="267">
        <v>0</v>
      </c>
      <c r="M91" s="267">
        <v>0</v>
      </c>
      <c r="N91" s="267">
        <v>301</v>
      </c>
      <c r="O91" s="267">
        <v>267</v>
      </c>
      <c r="P91" s="267">
        <v>988</v>
      </c>
      <c r="Q91" s="267">
        <v>511</v>
      </c>
      <c r="R91" s="267">
        <v>757</v>
      </c>
      <c r="S91" s="267">
        <v>194</v>
      </c>
      <c r="T91" s="267">
        <v>159</v>
      </c>
      <c r="U91" s="267">
        <v>49</v>
      </c>
      <c r="V91" s="267">
        <v>1205</v>
      </c>
      <c r="W91" s="267">
        <v>695</v>
      </c>
      <c r="X91" s="267">
        <v>2038</v>
      </c>
      <c r="Y91" s="267">
        <v>540</v>
      </c>
      <c r="Z91" s="267">
        <v>2365</v>
      </c>
      <c r="AA91" s="267">
        <v>619</v>
      </c>
      <c r="AB91" s="267">
        <v>13878</v>
      </c>
      <c r="AC91" s="267">
        <v>7282</v>
      </c>
      <c r="AD91" s="267">
        <v>22890</v>
      </c>
      <c r="AE91" s="422">
        <v>8050</v>
      </c>
      <c r="AF91" s="508">
        <v>0</v>
      </c>
      <c r="AG91" s="508">
        <v>1</v>
      </c>
      <c r="AH91" s="508">
        <v>0</v>
      </c>
      <c r="AI91" s="508">
        <v>0</v>
      </c>
      <c r="AJ91" s="508">
        <v>0</v>
      </c>
      <c r="AK91" s="508">
        <v>0</v>
      </c>
      <c r="AL91" s="508">
        <v>0</v>
      </c>
      <c r="AM91" s="508">
        <v>0</v>
      </c>
      <c r="AN91" s="508">
        <v>0</v>
      </c>
      <c r="AO91" s="508">
        <v>0</v>
      </c>
      <c r="AP91" s="508">
        <v>0</v>
      </c>
      <c r="AQ91" s="508">
        <v>0</v>
      </c>
      <c r="AR91" s="508">
        <v>3257</v>
      </c>
      <c r="AS91" s="508">
        <v>5155</v>
      </c>
    </row>
    <row r="92" spans="1:45" x14ac:dyDescent="0.2">
      <c r="A92" s="421">
        <v>42948</v>
      </c>
      <c r="B92" s="267">
        <v>16317</v>
      </c>
      <c r="C92" s="267">
        <v>9633</v>
      </c>
      <c r="D92" s="267">
        <v>5456</v>
      </c>
      <c r="E92" s="267">
        <v>3236</v>
      </c>
      <c r="F92" s="267">
        <v>12950</v>
      </c>
      <c r="G92" s="267">
        <v>3477</v>
      </c>
      <c r="H92" s="267">
        <v>2</v>
      </c>
      <c r="I92" s="267">
        <v>0</v>
      </c>
      <c r="J92" s="267">
        <v>0</v>
      </c>
      <c r="K92" s="267">
        <v>0</v>
      </c>
      <c r="L92" s="267">
        <v>0</v>
      </c>
      <c r="M92" s="267">
        <v>0</v>
      </c>
      <c r="N92" s="267">
        <v>309</v>
      </c>
      <c r="O92" s="267">
        <v>275</v>
      </c>
      <c r="P92" s="267">
        <v>985</v>
      </c>
      <c r="Q92" s="267">
        <v>517</v>
      </c>
      <c r="R92" s="267">
        <v>759</v>
      </c>
      <c r="S92" s="267">
        <v>197</v>
      </c>
      <c r="T92" s="267">
        <v>159</v>
      </c>
      <c r="U92" s="267">
        <v>49</v>
      </c>
      <c r="V92" s="267">
        <v>1205</v>
      </c>
      <c r="W92" s="267">
        <v>695</v>
      </c>
      <c r="X92" s="267">
        <v>2038</v>
      </c>
      <c r="Y92" s="267">
        <v>540</v>
      </c>
      <c r="Z92" s="267">
        <v>2417</v>
      </c>
      <c r="AA92" s="267">
        <v>623</v>
      </c>
      <c r="AB92" s="267">
        <v>14044</v>
      </c>
      <c r="AC92" s="267">
        <v>7383</v>
      </c>
      <c r="AD92" s="267">
        <v>23160</v>
      </c>
      <c r="AE92" s="422">
        <v>8112</v>
      </c>
      <c r="AF92" s="508">
        <v>0</v>
      </c>
      <c r="AG92" s="508">
        <v>1</v>
      </c>
      <c r="AH92" s="508">
        <v>0</v>
      </c>
      <c r="AI92" s="508">
        <v>0</v>
      </c>
      <c r="AJ92" s="508">
        <v>0</v>
      </c>
      <c r="AK92" s="508">
        <v>0</v>
      </c>
      <c r="AL92" s="508">
        <v>0</v>
      </c>
      <c r="AM92" s="508">
        <v>0</v>
      </c>
      <c r="AN92" s="508">
        <v>0</v>
      </c>
      <c r="AO92" s="508">
        <v>0</v>
      </c>
      <c r="AP92" s="508">
        <v>0</v>
      </c>
      <c r="AQ92" s="508">
        <v>0</v>
      </c>
      <c r="AR92" s="508">
        <v>3467</v>
      </c>
      <c r="AS92" s="508">
        <v>5462</v>
      </c>
    </row>
    <row r="93" spans="1:45" x14ac:dyDescent="0.2">
      <c r="A93" s="421">
        <v>42979</v>
      </c>
      <c r="B93" s="267">
        <v>16527</v>
      </c>
      <c r="C93" s="267">
        <v>9950</v>
      </c>
      <c r="D93" s="267">
        <v>5481</v>
      </c>
      <c r="E93" s="267">
        <v>3263</v>
      </c>
      <c r="F93" s="267">
        <v>13089</v>
      </c>
      <c r="G93" s="267">
        <v>3532</v>
      </c>
      <c r="H93" s="267">
        <v>2</v>
      </c>
      <c r="I93" s="267">
        <v>0</v>
      </c>
      <c r="J93" s="267">
        <v>0</v>
      </c>
      <c r="K93" s="267">
        <v>0</v>
      </c>
      <c r="L93" s="267">
        <v>0</v>
      </c>
      <c r="M93" s="267">
        <v>0</v>
      </c>
      <c r="N93" s="267">
        <v>316</v>
      </c>
      <c r="O93" s="267">
        <v>283</v>
      </c>
      <c r="P93" s="267">
        <v>1010</v>
      </c>
      <c r="Q93" s="267">
        <v>525</v>
      </c>
      <c r="R93" s="267">
        <v>767</v>
      </c>
      <c r="S93" s="267">
        <v>198</v>
      </c>
      <c r="T93" s="267">
        <v>159</v>
      </c>
      <c r="U93" s="267">
        <v>49</v>
      </c>
      <c r="V93" s="267">
        <v>1205</v>
      </c>
      <c r="W93" s="267">
        <v>695</v>
      </c>
      <c r="X93" s="267">
        <v>2038</v>
      </c>
      <c r="Y93" s="267">
        <v>540</v>
      </c>
      <c r="Z93" s="267">
        <v>2472</v>
      </c>
      <c r="AA93" s="267">
        <v>630</v>
      </c>
      <c r="AB93" s="267">
        <v>14237</v>
      </c>
      <c r="AC93" s="267">
        <v>7512</v>
      </c>
      <c r="AD93" s="267">
        <v>23368</v>
      </c>
      <c r="AE93" s="422">
        <v>8168</v>
      </c>
      <c r="AF93" s="508">
        <v>0</v>
      </c>
      <c r="AG93" s="508">
        <v>1</v>
      </c>
      <c r="AH93" s="508">
        <v>0</v>
      </c>
      <c r="AI93" s="508">
        <v>0</v>
      </c>
      <c r="AJ93" s="508">
        <v>0</v>
      </c>
      <c r="AK93" s="508">
        <v>0</v>
      </c>
      <c r="AL93" s="508">
        <v>0</v>
      </c>
      <c r="AM93" s="508">
        <v>0</v>
      </c>
      <c r="AN93" s="508">
        <v>0</v>
      </c>
      <c r="AO93" s="508">
        <v>0</v>
      </c>
      <c r="AP93" s="508">
        <v>0</v>
      </c>
      <c r="AQ93" s="508">
        <v>0</v>
      </c>
      <c r="AR93" s="508">
        <v>3585</v>
      </c>
      <c r="AS93" s="508">
        <v>5819</v>
      </c>
    </row>
    <row r="94" spans="1:45" x14ac:dyDescent="0.2">
      <c r="A94" s="421">
        <v>43009</v>
      </c>
      <c r="B94" s="267">
        <v>16798</v>
      </c>
      <c r="C94" s="267">
        <v>10196</v>
      </c>
      <c r="D94" s="267">
        <v>5552</v>
      </c>
      <c r="E94" s="267">
        <v>3304</v>
      </c>
      <c r="F94" s="267">
        <v>13170</v>
      </c>
      <c r="G94" s="267">
        <v>3575</v>
      </c>
      <c r="H94" s="267">
        <v>2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321</v>
      </c>
      <c r="O94" s="267">
        <v>289</v>
      </c>
      <c r="P94" s="267">
        <v>1030</v>
      </c>
      <c r="Q94" s="267">
        <v>535</v>
      </c>
      <c r="R94" s="267">
        <v>771</v>
      </c>
      <c r="S94" s="267">
        <v>194</v>
      </c>
      <c r="T94" s="267">
        <v>159</v>
      </c>
      <c r="U94" s="267">
        <v>49</v>
      </c>
      <c r="V94" s="267">
        <v>1205</v>
      </c>
      <c r="W94" s="267">
        <v>695</v>
      </c>
      <c r="X94" s="267">
        <v>2038</v>
      </c>
      <c r="Y94" s="267">
        <v>540</v>
      </c>
      <c r="Z94" s="267">
        <v>2551</v>
      </c>
      <c r="AA94" s="267">
        <v>641</v>
      </c>
      <c r="AB94" s="267">
        <v>14368</v>
      </c>
      <c r="AC94" s="267">
        <v>7590</v>
      </c>
      <c r="AD94" s="267">
        <v>23609</v>
      </c>
      <c r="AE94" s="422">
        <v>8245</v>
      </c>
      <c r="AF94" s="508">
        <v>0</v>
      </c>
      <c r="AG94" s="508">
        <v>1</v>
      </c>
      <c r="AH94" s="508">
        <v>0</v>
      </c>
      <c r="AI94" s="508">
        <v>0</v>
      </c>
      <c r="AJ94" s="508">
        <v>0</v>
      </c>
      <c r="AK94" s="508">
        <v>0</v>
      </c>
      <c r="AL94" s="508">
        <v>0</v>
      </c>
      <c r="AM94" s="508">
        <v>0</v>
      </c>
      <c r="AN94" s="508">
        <v>0</v>
      </c>
      <c r="AO94" s="508">
        <v>0</v>
      </c>
      <c r="AP94" s="508">
        <v>0</v>
      </c>
      <c r="AQ94" s="508">
        <v>0</v>
      </c>
      <c r="AR94" s="508">
        <v>3698</v>
      </c>
      <c r="AS94" s="508">
        <v>6105</v>
      </c>
    </row>
    <row r="95" spans="1:45" x14ac:dyDescent="0.2">
      <c r="A95" s="421">
        <v>43040</v>
      </c>
      <c r="B95" s="267">
        <v>17078</v>
      </c>
      <c r="C95" s="267">
        <v>10500</v>
      </c>
      <c r="D95" s="267">
        <v>5644</v>
      </c>
      <c r="E95" s="267">
        <v>3378</v>
      </c>
      <c r="F95" s="267">
        <v>13323</v>
      </c>
      <c r="G95" s="267">
        <v>3612</v>
      </c>
      <c r="H95" s="267">
        <v>2</v>
      </c>
      <c r="I95" s="267">
        <v>0</v>
      </c>
      <c r="J95" s="267">
        <v>0</v>
      </c>
      <c r="K95" s="267">
        <v>0</v>
      </c>
      <c r="L95" s="267">
        <v>0</v>
      </c>
      <c r="M95" s="267">
        <v>0</v>
      </c>
      <c r="N95" s="267">
        <v>323</v>
      </c>
      <c r="O95" s="267">
        <v>295</v>
      </c>
      <c r="P95" s="267">
        <v>1053</v>
      </c>
      <c r="Q95" s="267">
        <v>542</v>
      </c>
      <c r="R95" s="267">
        <v>780</v>
      </c>
      <c r="S95" s="267">
        <v>194</v>
      </c>
      <c r="T95" s="267">
        <v>159</v>
      </c>
      <c r="U95" s="267">
        <v>49</v>
      </c>
      <c r="V95" s="267">
        <v>1205</v>
      </c>
      <c r="W95" s="267">
        <v>695</v>
      </c>
      <c r="X95" s="267">
        <v>2038</v>
      </c>
      <c r="Y95" s="267">
        <v>540</v>
      </c>
      <c r="Z95" s="267">
        <v>2564</v>
      </c>
      <c r="AA95" s="267">
        <v>642</v>
      </c>
      <c r="AB95" s="267">
        <v>14516</v>
      </c>
      <c r="AC95" s="267">
        <v>7684</v>
      </c>
      <c r="AD95" s="267">
        <v>23795</v>
      </c>
      <c r="AE95" s="422">
        <v>8312</v>
      </c>
      <c r="AF95" s="508">
        <v>0</v>
      </c>
      <c r="AG95" s="508">
        <v>1</v>
      </c>
      <c r="AH95" s="508">
        <v>0</v>
      </c>
      <c r="AI95" s="508">
        <v>0</v>
      </c>
      <c r="AJ95" s="508">
        <v>0</v>
      </c>
      <c r="AK95" s="508">
        <v>0</v>
      </c>
      <c r="AL95" s="508">
        <v>0</v>
      </c>
      <c r="AM95" s="508">
        <v>0</v>
      </c>
      <c r="AN95" s="508">
        <v>0</v>
      </c>
      <c r="AO95" s="508">
        <v>0</v>
      </c>
      <c r="AP95" s="508">
        <v>0</v>
      </c>
      <c r="AQ95" s="508">
        <v>0</v>
      </c>
      <c r="AR95" s="508">
        <v>3807</v>
      </c>
      <c r="AS95" s="508">
        <v>6396</v>
      </c>
    </row>
    <row r="96" spans="1:45" x14ac:dyDescent="0.2">
      <c r="A96" s="421">
        <v>43070</v>
      </c>
      <c r="B96" s="267">
        <v>17274</v>
      </c>
      <c r="C96" s="267">
        <v>10698</v>
      </c>
      <c r="D96" s="267">
        <v>5734</v>
      </c>
      <c r="E96" s="267">
        <v>3429</v>
      </c>
      <c r="F96" s="267">
        <v>13360</v>
      </c>
      <c r="G96" s="267">
        <v>3629</v>
      </c>
      <c r="H96" s="267">
        <v>2</v>
      </c>
      <c r="I96" s="267">
        <v>0</v>
      </c>
      <c r="J96" s="267">
        <v>0</v>
      </c>
      <c r="K96" s="267">
        <v>0</v>
      </c>
      <c r="L96" s="267">
        <v>0</v>
      </c>
      <c r="M96" s="267">
        <v>0</v>
      </c>
      <c r="N96" s="267">
        <v>332</v>
      </c>
      <c r="O96" s="267">
        <v>306</v>
      </c>
      <c r="P96" s="267">
        <v>1067</v>
      </c>
      <c r="Q96" s="267">
        <v>551</v>
      </c>
      <c r="R96" s="267">
        <v>789</v>
      </c>
      <c r="S96" s="267">
        <v>196</v>
      </c>
      <c r="T96" s="267">
        <v>159</v>
      </c>
      <c r="U96" s="267">
        <v>49</v>
      </c>
      <c r="V96" s="267">
        <v>1205</v>
      </c>
      <c r="W96" s="267">
        <v>695</v>
      </c>
      <c r="X96" s="267">
        <v>2038</v>
      </c>
      <c r="Y96" s="267">
        <v>540</v>
      </c>
      <c r="Z96" s="267">
        <v>2627</v>
      </c>
      <c r="AA96" s="267">
        <v>653</v>
      </c>
      <c r="AB96" s="267">
        <v>14626</v>
      </c>
      <c r="AC96" s="267">
        <v>7748</v>
      </c>
      <c r="AD96" s="267">
        <v>24042</v>
      </c>
      <c r="AE96" s="422">
        <v>8368</v>
      </c>
      <c r="AF96" s="508">
        <v>0</v>
      </c>
      <c r="AG96" s="508">
        <v>1</v>
      </c>
      <c r="AH96" s="508">
        <v>0</v>
      </c>
      <c r="AI96" s="508">
        <v>0</v>
      </c>
      <c r="AJ96" s="508">
        <v>0</v>
      </c>
      <c r="AK96" s="508">
        <v>0</v>
      </c>
      <c r="AL96" s="508">
        <v>0</v>
      </c>
      <c r="AM96" s="508">
        <v>0</v>
      </c>
      <c r="AN96" s="508">
        <v>0</v>
      </c>
      <c r="AO96" s="508">
        <v>0</v>
      </c>
      <c r="AP96" s="508">
        <v>0</v>
      </c>
      <c r="AQ96" s="508">
        <v>0</v>
      </c>
      <c r="AR96" s="508">
        <v>3878</v>
      </c>
      <c r="AS96" s="508">
        <v>6619</v>
      </c>
    </row>
    <row r="97" spans="1:45" x14ac:dyDescent="0.2">
      <c r="A97" s="421">
        <v>43101</v>
      </c>
      <c r="B97" s="267">
        <v>17591</v>
      </c>
      <c r="C97" s="267">
        <v>11124</v>
      </c>
      <c r="D97" s="267">
        <v>5783</v>
      </c>
      <c r="E97" s="267">
        <v>3463</v>
      </c>
      <c r="F97" s="267">
        <v>13498</v>
      </c>
      <c r="G97" s="267">
        <v>3666</v>
      </c>
      <c r="H97" s="267">
        <v>2</v>
      </c>
      <c r="I97" s="267">
        <v>0</v>
      </c>
      <c r="J97" s="267">
        <v>0</v>
      </c>
      <c r="K97" s="267">
        <v>0</v>
      </c>
      <c r="L97" s="267">
        <v>0</v>
      </c>
      <c r="M97" s="267">
        <v>0</v>
      </c>
      <c r="N97" s="267">
        <v>337</v>
      </c>
      <c r="O97" s="267">
        <v>315</v>
      </c>
      <c r="P97" s="267">
        <v>1079</v>
      </c>
      <c r="Q97" s="267">
        <v>566</v>
      </c>
      <c r="R97" s="267">
        <v>793</v>
      </c>
      <c r="S97" s="267">
        <v>198</v>
      </c>
      <c r="T97" s="267">
        <v>159</v>
      </c>
      <c r="U97" s="267">
        <v>49</v>
      </c>
      <c r="V97" s="267">
        <v>1205</v>
      </c>
      <c r="W97" s="267">
        <v>695</v>
      </c>
      <c r="X97" s="267">
        <v>2038</v>
      </c>
      <c r="Y97" s="267">
        <v>540</v>
      </c>
      <c r="Z97" s="267">
        <v>2667</v>
      </c>
      <c r="AA97" s="267">
        <v>659</v>
      </c>
      <c r="AB97" s="267">
        <v>14743</v>
      </c>
      <c r="AC97" s="267">
        <v>7808</v>
      </c>
      <c r="AD97" s="267">
        <v>24188</v>
      </c>
      <c r="AE97" s="422">
        <v>8415</v>
      </c>
      <c r="AF97" s="508">
        <v>0</v>
      </c>
      <c r="AG97" s="508">
        <v>1</v>
      </c>
      <c r="AH97" s="508">
        <v>0</v>
      </c>
      <c r="AI97" s="508">
        <v>0</v>
      </c>
      <c r="AJ97" s="508">
        <v>0</v>
      </c>
      <c r="AK97" s="508">
        <v>0</v>
      </c>
      <c r="AL97" s="508">
        <v>0</v>
      </c>
      <c r="AM97" s="508">
        <v>0</v>
      </c>
      <c r="AN97" s="508">
        <v>0</v>
      </c>
      <c r="AO97" s="508">
        <v>0</v>
      </c>
      <c r="AP97" s="508">
        <v>0</v>
      </c>
      <c r="AQ97" s="508">
        <v>0</v>
      </c>
      <c r="AR97" s="508">
        <v>3966</v>
      </c>
      <c r="AS97" s="508">
        <v>6856</v>
      </c>
    </row>
    <row r="98" spans="1:45" x14ac:dyDescent="0.2">
      <c r="A98" s="421">
        <v>43132</v>
      </c>
      <c r="B98" s="267">
        <v>17810</v>
      </c>
      <c r="C98" s="267">
        <v>11429</v>
      </c>
      <c r="D98" s="267">
        <v>5819</v>
      </c>
      <c r="E98" s="267">
        <v>3503</v>
      </c>
      <c r="F98" s="267">
        <v>13563</v>
      </c>
      <c r="G98" s="267">
        <v>3702</v>
      </c>
      <c r="H98" s="267">
        <v>2</v>
      </c>
      <c r="I98" s="267">
        <v>0</v>
      </c>
      <c r="J98" s="267">
        <v>0</v>
      </c>
      <c r="K98" s="267">
        <v>0</v>
      </c>
      <c r="L98" s="267">
        <v>0</v>
      </c>
      <c r="M98" s="267">
        <v>0</v>
      </c>
      <c r="N98" s="267">
        <v>340</v>
      </c>
      <c r="O98" s="267">
        <v>316</v>
      </c>
      <c r="P98" s="267">
        <v>1085</v>
      </c>
      <c r="Q98" s="267">
        <v>574</v>
      </c>
      <c r="R98" s="267">
        <v>793</v>
      </c>
      <c r="S98" s="267">
        <v>197</v>
      </c>
      <c r="T98" s="267">
        <v>159</v>
      </c>
      <c r="U98" s="267">
        <v>49</v>
      </c>
      <c r="V98" s="267">
        <v>1205</v>
      </c>
      <c r="W98" s="267">
        <v>695</v>
      </c>
      <c r="X98" s="267">
        <v>2038</v>
      </c>
      <c r="Y98" s="267">
        <v>540</v>
      </c>
      <c r="Z98" s="267">
        <v>2741</v>
      </c>
      <c r="AA98" s="267">
        <v>673</v>
      </c>
      <c r="AB98" s="267">
        <v>14890</v>
      </c>
      <c r="AC98" s="267">
        <v>7898</v>
      </c>
      <c r="AD98" s="267">
        <v>24428</v>
      </c>
      <c r="AE98" s="422">
        <v>8485</v>
      </c>
      <c r="AF98" s="508">
        <v>0</v>
      </c>
      <c r="AG98" s="508">
        <v>1</v>
      </c>
      <c r="AH98" s="508">
        <v>0</v>
      </c>
      <c r="AI98" s="508">
        <v>0</v>
      </c>
      <c r="AJ98" s="508">
        <v>0</v>
      </c>
      <c r="AK98" s="508">
        <v>0</v>
      </c>
      <c r="AL98" s="508">
        <v>0</v>
      </c>
      <c r="AM98" s="508">
        <v>0</v>
      </c>
      <c r="AN98" s="508">
        <v>0</v>
      </c>
      <c r="AO98" s="508">
        <v>0</v>
      </c>
      <c r="AP98" s="508">
        <v>0</v>
      </c>
      <c r="AQ98" s="508">
        <v>0</v>
      </c>
      <c r="AR98" s="508">
        <v>4069</v>
      </c>
      <c r="AS98" s="508">
        <v>7148</v>
      </c>
    </row>
    <row r="99" spans="1:45" x14ac:dyDescent="0.2">
      <c r="A99" s="421">
        <v>43160</v>
      </c>
      <c r="B99" s="267">
        <v>18033</v>
      </c>
      <c r="C99" s="267">
        <v>11689</v>
      </c>
      <c r="D99" s="267">
        <v>5886</v>
      </c>
      <c r="E99" s="267">
        <v>3564</v>
      </c>
      <c r="F99" s="267">
        <v>13648</v>
      </c>
      <c r="G99" s="267">
        <v>3727</v>
      </c>
      <c r="H99" s="267">
        <v>2</v>
      </c>
      <c r="I99" s="267">
        <v>0</v>
      </c>
      <c r="J99" s="267">
        <v>0</v>
      </c>
      <c r="K99" s="267">
        <v>0</v>
      </c>
      <c r="L99" s="267">
        <v>0</v>
      </c>
      <c r="M99" s="267">
        <v>0</v>
      </c>
      <c r="N99" s="267">
        <v>351</v>
      </c>
      <c r="O99" s="267">
        <v>329</v>
      </c>
      <c r="P99" s="267">
        <v>1101</v>
      </c>
      <c r="Q99" s="267">
        <v>594</v>
      </c>
      <c r="R99" s="267">
        <v>797</v>
      </c>
      <c r="S99" s="267">
        <v>199</v>
      </c>
      <c r="T99" s="267">
        <v>159</v>
      </c>
      <c r="U99" s="267">
        <v>49</v>
      </c>
      <c r="V99" s="267">
        <v>1205</v>
      </c>
      <c r="W99" s="267">
        <v>695</v>
      </c>
      <c r="X99" s="267">
        <v>2038</v>
      </c>
      <c r="Y99" s="267">
        <v>540</v>
      </c>
      <c r="Z99" s="267">
        <v>2801</v>
      </c>
      <c r="AA99" s="267">
        <v>689</v>
      </c>
      <c r="AB99" s="267">
        <v>15019</v>
      </c>
      <c r="AC99" s="267">
        <v>7978</v>
      </c>
      <c r="AD99" s="267">
        <v>24660</v>
      </c>
      <c r="AE99" s="422">
        <v>8548</v>
      </c>
      <c r="AF99" s="508">
        <v>0</v>
      </c>
      <c r="AG99" s="508">
        <v>1</v>
      </c>
      <c r="AH99" s="508">
        <v>0</v>
      </c>
      <c r="AI99" s="508">
        <v>0</v>
      </c>
      <c r="AJ99" s="508">
        <v>0</v>
      </c>
      <c r="AK99" s="508">
        <v>0</v>
      </c>
      <c r="AL99" s="508">
        <v>0</v>
      </c>
      <c r="AM99" s="508">
        <v>0</v>
      </c>
      <c r="AN99" s="508">
        <v>0</v>
      </c>
      <c r="AO99" s="508">
        <v>0</v>
      </c>
      <c r="AP99" s="508">
        <v>0</v>
      </c>
      <c r="AQ99" s="508">
        <v>0</v>
      </c>
      <c r="AR99" s="508">
        <v>4166</v>
      </c>
      <c r="AS99" s="508">
        <v>7452</v>
      </c>
    </row>
    <row r="100" spans="1:45" x14ac:dyDescent="0.2">
      <c r="A100" s="421">
        <v>43191</v>
      </c>
      <c r="B100" s="267">
        <v>18287</v>
      </c>
      <c r="C100" s="267">
        <v>12023</v>
      </c>
      <c r="D100" s="267">
        <v>5952</v>
      </c>
      <c r="E100" s="267">
        <v>3623</v>
      </c>
      <c r="F100" s="267">
        <v>13717</v>
      </c>
      <c r="G100" s="267">
        <v>3759</v>
      </c>
      <c r="H100" s="267">
        <v>2</v>
      </c>
      <c r="I100" s="267">
        <v>0</v>
      </c>
      <c r="J100" s="267">
        <v>0</v>
      </c>
      <c r="K100" s="267">
        <v>0</v>
      </c>
      <c r="L100" s="267">
        <v>0</v>
      </c>
      <c r="M100" s="267">
        <v>0</v>
      </c>
      <c r="N100" s="267">
        <v>356</v>
      </c>
      <c r="O100" s="267">
        <v>339</v>
      </c>
      <c r="P100" s="267">
        <v>1127</v>
      </c>
      <c r="Q100" s="267">
        <v>607</v>
      </c>
      <c r="R100" s="267">
        <v>811</v>
      </c>
      <c r="S100" s="267">
        <v>203</v>
      </c>
      <c r="T100" s="267">
        <v>159</v>
      </c>
      <c r="U100" s="267">
        <v>49</v>
      </c>
      <c r="V100" s="267">
        <v>1205</v>
      </c>
      <c r="W100" s="267">
        <v>695</v>
      </c>
      <c r="X100" s="267">
        <v>2038</v>
      </c>
      <c r="Y100" s="267">
        <v>540</v>
      </c>
      <c r="Z100" s="267">
        <v>2861</v>
      </c>
      <c r="AA100" s="267">
        <v>711</v>
      </c>
      <c r="AB100" s="267">
        <v>15183</v>
      </c>
      <c r="AC100" s="267">
        <v>8086</v>
      </c>
      <c r="AD100" s="267">
        <v>24948</v>
      </c>
      <c r="AE100" s="422">
        <v>8611</v>
      </c>
      <c r="AF100" s="508">
        <v>0</v>
      </c>
      <c r="AG100" s="508">
        <v>1</v>
      </c>
      <c r="AH100" s="508">
        <v>0</v>
      </c>
      <c r="AI100" s="508">
        <v>0</v>
      </c>
      <c r="AJ100" s="508">
        <v>0</v>
      </c>
      <c r="AK100" s="508">
        <v>0</v>
      </c>
      <c r="AL100" s="508">
        <v>0</v>
      </c>
      <c r="AM100" s="508">
        <v>0</v>
      </c>
      <c r="AN100" s="508">
        <v>0</v>
      </c>
      <c r="AO100" s="508">
        <v>0</v>
      </c>
      <c r="AP100" s="508">
        <v>0</v>
      </c>
      <c r="AQ100" s="508">
        <v>0</v>
      </c>
      <c r="AR100" s="508">
        <v>4270</v>
      </c>
      <c r="AS100" s="508">
        <v>7763</v>
      </c>
    </row>
    <row r="101" spans="1:45" x14ac:dyDescent="0.2">
      <c r="A101" s="421">
        <v>43221</v>
      </c>
      <c r="B101" s="267">
        <v>18724</v>
      </c>
      <c r="C101" s="267">
        <v>12561</v>
      </c>
      <c r="D101" s="267">
        <v>6044</v>
      </c>
      <c r="E101" s="267">
        <v>3689</v>
      </c>
      <c r="F101" s="267">
        <v>13811</v>
      </c>
      <c r="G101" s="267">
        <v>3791</v>
      </c>
      <c r="H101" s="267">
        <v>2</v>
      </c>
      <c r="I101" s="267">
        <v>0</v>
      </c>
      <c r="J101" s="267">
        <v>0</v>
      </c>
      <c r="K101" s="267">
        <v>0</v>
      </c>
      <c r="L101" s="267">
        <v>0</v>
      </c>
      <c r="M101" s="267">
        <v>0</v>
      </c>
      <c r="N101" s="267">
        <v>365</v>
      </c>
      <c r="O101" s="267">
        <v>345</v>
      </c>
      <c r="P101" s="267">
        <v>1137</v>
      </c>
      <c r="Q101" s="267">
        <v>615</v>
      </c>
      <c r="R101" s="267">
        <v>821</v>
      </c>
      <c r="S101" s="267">
        <v>204</v>
      </c>
      <c r="T101" s="267">
        <v>159</v>
      </c>
      <c r="U101" s="267">
        <v>49</v>
      </c>
      <c r="V101" s="267">
        <v>1205</v>
      </c>
      <c r="W101" s="267">
        <v>695</v>
      </c>
      <c r="X101" s="267">
        <v>2038</v>
      </c>
      <c r="Y101" s="267">
        <v>540</v>
      </c>
      <c r="Z101" s="267">
        <v>2936</v>
      </c>
      <c r="AA101" s="267">
        <v>719</v>
      </c>
      <c r="AB101" s="267">
        <v>15241</v>
      </c>
      <c r="AC101" s="267">
        <v>8111</v>
      </c>
      <c r="AD101" s="267">
        <v>25029</v>
      </c>
      <c r="AE101" s="422">
        <v>8684</v>
      </c>
      <c r="AF101" s="508">
        <v>0</v>
      </c>
      <c r="AG101" s="508">
        <v>1</v>
      </c>
      <c r="AH101" s="508">
        <v>0</v>
      </c>
      <c r="AI101" s="508">
        <v>0</v>
      </c>
      <c r="AJ101" s="508">
        <v>0</v>
      </c>
      <c r="AK101" s="508">
        <v>0</v>
      </c>
      <c r="AL101" s="508">
        <v>0</v>
      </c>
      <c r="AM101" s="508">
        <v>0</v>
      </c>
      <c r="AN101" s="508">
        <v>0</v>
      </c>
      <c r="AO101" s="508">
        <v>0</v>
      </c>
      <c r="AP101" s="508">
        <v>0</v>
      </c>
      <c r="AQ101" s="508">
        <v>0</v>
      </c>
      <c r="AR101" s="508">
        <v>4363</v>
      </c>
      <c r="AS101" s="508">
        <v>8105</v>
      </c>
    </row>
    <row r="102" spans="1:45" x14ac:dyDescent="0.2">
      <c r="A102" s="421">
        <v>43252</v>
      </c>
      <c r="B102" s="267">
        <v>19199</v>
      </c>
      <c r="C102" s="267">
        <v>13151</v>
      </c>
      <c r="D102" s="267">
        <v>6153</v>
      </c>
      <c r="E102" s="267">
        <v>3758</v>
      </c>
      <c r="F102" s="267">
        <v>13914</v>
      </c>
      <c r="G102" s="267">
        <v>3836</v>
      </c>
      <c r="H102" s="267">
        <v>2</v>
      </c>
      <c r="I102" s="267">
        <v>0</v>
      </c>
      <c r="J102" s="267">
        <v>0</v>
      </c>
      <c r="K102" s="267">
        <v>0</v>
      </c>
      <c r="L102" s="267">
        <v>0</v>
      </c>
      <c r="M102" s="267">
        <v>0</v>
      </c>
      <c r="N102" s="267">
        <v>379</v>
      </c>
      <c r="O102" s="267">
        <v>352</v>
      </c>
      <c r="P102" s="267">
        <v>1169</v>
      </c>
      <c r="Q102" s="267">
        <v>623</v>
      </c>
      <c r="R102" s="267">
        <v>823</v>
      </c>
      <c r="S102" s="267">
        <v>208</v>
      </c>
      <c r="T102" s="267">
        <v>159</v>
      </c>
      <c r="U102" s="267">
        <v>49</v>
      </c>
      <c r="V102" s="267">
        <v>1205</v>
      </c>
      <c r="W102" s="267">
        <v>695</v>
      </c>
      <c r="X102" s="267">
        <v>2038</v>
      </c>
      <c r="Y102" s="267">
        <v>540</v>
      </c>
      <c r="Z102" s="267">
        <v>2990</v>
      </c>
      <c r="AA102" s="267">
        <v>730</v>
      </c>
      <c r="AB102" s="267">
        <v>15287</v>
      </c>
      <c r="AC102" s="267">
        <v>8134</v>
      </c>
      <c r="AD102" s="267">
        <v>25067</v>
      </c>
      <c r="AE102" s="422">
        <v>8730</v>
      </c>
      <c r="AF102" s="508">
        <v>0</v>
      </c>
      <c r="AG102" s="508">
        <v>1</v>
      </c>
      <c r="AH102" s="508">
        <v>0</v>
      </c>
      <c r="AI102" s="508">
        <v>0</v>
      </c>
      <c r="AJ102" s="508">
        <v>0</v>
      </c>
      <c r="AK102" s="508">
        <v>0</v>
      </c>
      <c r="AL102" s="508">
        <v>0</v>
      </c>
      <c r="AM102" s="508">
        <v>0</v>
      </c>
      <c r="AN102" s="508">
        <v>0</v>
      </c>
      <c r="AO102" s="508">
        <v>0</v>
      </c>
      <c r="AP102" s="508">
        <v>0</v>
      </c>
      <c r="AQ102" s="508">
        <v>0</v>
      </c>
      <c r="AR102" s="508">
        <v>4464</v>
      </c>
      <c r="AS102" s="508">
        <v>8335</v>
      </c>
    </row>
    <row r="103" spans="1:45" x14ac:dyDescent="0.2">
      <c r="A103" s="421">
        <v>43282</v>
      </c>
      <c r="B103" s="267">
        <v>22362</v>
      </c>
      <c r="C103" s="267">
        <v>19523</v>
      </c>
      <c r="D103" s="267">
        <v>6267</v>
      </c>
      <c r="E103" s="267">
        <v>3840</v>
      </c>
      <c r="F103" s="267">
        <v>12884</v>
      </c>
      <c r="G103" s="267">
        <v>3379</v>
      </c>
      <c r="H103" s="267">
        <v>2</v>
      </c>
      <c r="I103" s="267">
        <v>0</v>
      </c>
      <c r="J103" s="267">
        <v>0</v>
      </c>
      <c r="K103" s="267">
        <v>0</v>
      </c>
      <c r="L103" s="267">
        <v>0</v>
      </c>
      <c r="M103" s="267">
        <v>0</v>
      </c>
      <c r="N103" s="267">
        <v>391</v>
      </c>
      <c r="O103" s="267">
        <v>360</v>
      </c>
      <c r="P103" s="267">
        <v>1184</v>
      </c>
      <c r="Q103" s="267">
        <v>635</v>
      </c>
      <c r="R103" s="267">
        <v>833</v>
      </c>
      <c r="S103" s="267">
        <v>209</v>
      </c>
      <c r="T103" s="267">
        <v>159</v>
      </c>
      <c r="U103" s="267">
        <v>49</v>
      </c>
      <c r="V103" s="267">
        <v>1205</v>
      </c>
      <c r="W103" s="267">
        <v>695</v>
      </c>
      <c r="X103" s="267">
        <v>2038</v>
      </c>
      <c r="Y103" s="267">
        <v>540</v>
      </c>
      <c r="Z103" s="267">
        <v>3077</v>
      </c>
      <c r="AA103" s="267">
        <v>742</v>
      </c>
      <c r="AB103" s="267">
        <v>15409</v>
      </c>
      <c r="AC103" s="267">
        <v>8200</v>
      </c>
      <c r="AD103" s="267">
        <v>24146</v>
      </c>
      <c r="AE103" s="422">
        <v>8328</v>
      </c>
      <c r="AF103" s="508">
        <v>0</v>
      </c>
      <c r="AG103" s="508">
        <v>1</v>
      </c>
      <c r="AH103" s="508">
        <v>0</v>
      </c>
      <c r="AI103" s="508">
        <v>0</v>
      </c>
      <c r="AJ103" s="508">
        <v>0</v>
      </c>
      <c r="AK103" s="508">
        <v>0</v>
      </c>
      <c r="AL103" s="508">
        <v>0</v>
      </c>
      <c r="AM103" s="508">
        <v>0</v>
      </c>
      <c r="AN103" s="508">
        <v>0</v>
      </c>
      <c r="AO103" s="508">
        <v>0</v>
      </c>
      <c r="AP103" s="508">
        <v>0</v>
      </c>
      <c r="AQ103" s="508">
        <v>0</v>
      </c>
      <c r="AR103" s="508">
        <v>3615</v>
      </c>
      <c r="AS103" s="508">
        <v>3355</v>
      </c>
    </row>
    <row r="104" spans="1:45" x14ac:dyDescent="0.2">
      <c r="A104" s="421">
        <v>43313</v>
      </c>
      <c r="B104" s="267">
        <v>22875</v>
      </c>
      <c r="C104" s="267">
        <v>20321</v>
      </c>
      <c r="D104" s="267">
        <v>6365</v>
      </c>
      <c r="E104" s="267">
        <v>3949</v>
      </c>
      <c r="F104" s="267">
        <v>12982</v>
      </c>
      <c r="G104" s="267">
        <v>3400</v>
      </c>
      <c r="H104" s="267">
        <v>2</v>
      </c>
      <c r="I104" s="267">
        <v>0</v>
      </c>
      <c r="J104" s="267">
        <v>0</v>
      </c>
      <c r="K104" s="267">
        <v>0</v>
      </c>
      <c r="L104" s="267">
        <v>0</v>
      </c>
      <c r="M104" s="267">
        <v>0</v>
      </c>
      <c r="N104" s="267">
        <v>400</v>
      </c>
      <c r="O104" s="267">
        <v>374</v>
      </c>
      <c r="P104" s="267">
        <v>1202</v>
      </c>
      <c r="Q104" s="267">
        <v>647</v>
      </c>
      <c r="R104" s="267">
        <v>842</v>
      </c>
      <c r="S104" s="267">
        <v>211</v>
      </c>
      <c r="T104" s="267">
        <v>159</v>
      </c>
      <c r="U104" s="267">
        <v>49</v>
      </c>
      <c r="V104" s="267">
        <v>1205</v>
      </c>
      <c r="W104" s="267">
        <v>695</v>
      </c>
      <c r="X104" s="267">
        <v>2038</v>
      </c>
      <c r="Y104" s="267">
        <v>540</v>
      </c>
      <c r="Z104" s="267">
        <v>3134</v>
      </c>
      <c r="AA104" s="267">
        <v>747</v>
      </c>
      <c r="AB104" s="267">
        <v>15541</v>
      </c>
      <c r="AC104" s="267">
        <v>8278</v>
      </c>
      <c r="AD104" s="267">
        <v>24388</v>
      </c>
      <c r="AE104" s="422">
        <v>8384</v>
      </c>
      <c r="AF104" s="508">
        <v>0</v>
      </c>
      <c r="AG104" s="508">
        <v>1</v>
      </c>
      <c r="AH104" s="508">
        <v>0</v>
      </c>
      <c r="AI104" s="508">
        <v>0</v>
      </c>
      <c r="AJ104" s="508">
        <v>0</v>
      </c>
      <c r="AK104" s="508">
        <v>0</v>
      </c>
      <c r="AL104" s="508">
        <v>0</v>
      </c>
      <c r="AM104" s="508">
        <v>0</v>
      </c>
      <c r="AN104" s="508">
        <v>0</v>
      </c>
      <c r="AO104" s="508">
        <v>0</v>
      </c>
      <c r="AP104" s="508">
        <v>0</v>
      </c>
      <c r="AQ104" s="508">
        <v>0</v>
      </c>
      <c r="AR104" s="508">
        <v>3698</v>
      </c>
      <c r="AS104" s="508">
        <v>3447</v>
      </c>
    </row>
    <row r="105" spans="1:45" x14ac:dyDescent="0.2">
      <c r="A105" s="421">
        <v>43344</v>
      </c>
      <c r="B105" s="267">
        <v>24402</v>
      </c>
      <c r="C105" s="267">
        <v>21505</v>
      </c>
      <c r="D105" s="267">
        <v>6190</v>
      </c>
      <c r="E105" s="267">
        <v>3868</v>
      </c>
      <c r="F105" s="267">
        <v>13248</v>
      </c>
      <c r="G105" s="267">
        <v>3621</v>
      </c>
      <c r="H105" s="267">
        <v>2</v>
      </c>
      <c r="I105" s="267">
        <v>0</v>
      </c>
      <c r="J105" s="267">
        <v>0</v>
      </c>
      <c r="K105" s="267">
        <v>0</v>
      </c>
      <c r="L105" s="267">
        <v>0</v>
      </c>
      <c r="M105" s="267">
        <v>0</v>
      </c>
      <c r="N105" s="267">
        <v>168</v>
      </c>
      <c r="O105" s="267">
        <v>101</v>
      </c>
      <c r="P105" s="267">
        <v>686</v>
      </c>
      <c r="Q105" s="267">
        <v>313</v>
      </c>
      <c r="R105" s="267">
        <v>884</v>
      </c>
      <c r="S105" s="267">
        <v>192</v>
      </c>
      <c r="T105" s="267">
        <v>159</v>
      </c>
      <c r="U105" s="267">
        <v>49</v>
      </c>
      <c r="V105" s="267">
        <v>1205</v>
      </c>
      <c r="W105" s="267">
        <v>695</v>
      </c>
      <c r="X105" s="267">
        <v>2038</v>
      </c>
      <c r="Y105" s="267">
        <v>540</v>
      </c>
      <c r="Z105" s="267">
        <v>3245</v>
      </c>
      <c r="AA105" s="267">
        <v>764</v>
      </c>
      <c r="AB105" s="267">
        <v>15570</v>
      </c>
      <c r="AC105" s="267">
        <v>8297</v>
      </c>
      <c r="AD105" s="267">
        <v>24406</v>
      </c>
      <c r="AE105" s="422">
        <v>8396</v>
      </c>
      <c r="AF105" s="508">
        <v>0</v>
      </c>
      <c r="AG105" s="508">
        <v>1</v>
      </c>
      <c r="AH105" s="508">
        <v>0</v>
      </c>
      <c r="AI105" s="508">
        <v>0</v>
      </c>
      <c r="AJ105" s="508">
        <v>0</v>
      </c>
      <c r="AK105" s="508">
        <v>0</v>
      </c>
      <c r="AL105" s="508">
        <v>0</v>
      </c>
      <c r="AM105" s="508">
        <v>0</v>
      </c>
      <c r="AN105" s="508">
        <v>0</v>
      </c>
      <c r="AO105" s="508">
        <v>0</v>
      </c>
      <c r="AP105" s="508">
        <v>0</v>
      </c>
      <c r="AQ105" s="508">
        <v>0</v>
      </c>
      <c r="AR105" s="508">
        <v>3697</v>
      </c>
      <c r="AS105" s="508">
        <v>3479</v>
      </c>
    </row>
    <row r="106" spans="1:45" x14ac:dyDescent="0.2">
      <c r="A106" s="421">
        <v>43374</v>
      </c>
      <c r="B106" s="267">
        <v>24864</v>
      </c>
      <c r="C106" s="267">
        <v>22298</v>
      </c>
      <c r="D106" s="267">
        <v>6316</v>
      </c>
      <c r="E106" s="267">
        <v>3975</v>
      </c>
      <c r="F106" s="267">
        <v>13308</v>
      </c>
      <c r="G106" s="267">
        <v>3636</v>
      </c>
      <c r="H106" s="267">
        <v>2</v>
      </c>
      <c r="I106" s="267">
        <v>0</v>
      </c>
      <c r="J106" s="267">
        <v>0</v>
      </c>
      <c r="K106" s="267">
        <v>0</v>
      </c>
      <c r="L106" s="267">
        <v>0</v>
      </c>
      <c r="M106" s="267">
        <v>0</v>
      </c>
      <c r="N106" s="267">
        <v>168</v>
      </c>
      <c r="O106" s="267">
        <v>101</v>
      </c>
      <c r="P106" s="267">
        <v>689</v>
      </c>
      <c r="Q106" s="267">
        <v>315</v>
      </c>
      <c r="R106" s="267">
        <v>900</v>
      </c>
      <c r="S106" s="267">
        <v>193</v>
      </c>
      <c r="T106" s="267">
        <v>159</v>
      </c>
      <c r="U106" s="267">
        <v>49</v>
      </c>
      <c r="V106" s="267">
        <v>1205</v>
      </c>
      <c r="W106" s="267">
        <v>695</v>
      </c>
      <c r="X106" s="267">
        <v>2038</v>
      </c>
      <c r="Y106" s="267">
        <v>540</v>
      </c>
      <c r="Z106" s="267">
        <v>3332</v>
      </c>
      <c r="AA106" s="267">
        <v>792</v>
      </c>
      <c r="AB106" s="267">
        <v>15661</v>
      </c>
      <c r="AC106" s="267">
        <v>8351</v>
      </c>
      <c r="AD106" s="267">
        <v>24597</v>
      </c>
      <c r="AE106" s="422">
        <v>8436</v>
      </c>
      <c r="AF106" s="508">
        <v>0</v>
      </c>
      <c r="AG106" s="508">
        <v>1</v>
      </c>
      <c r="AH106" s="508">
        <v>0</v>
      </c>
      <c r="AI106" s="508">
        <v>0</v>
      </c>
      <c r="AJ106" s="508">
        <v>0</v>
      </c>
      <c r="AK106" s="508">
        <v>0</v>
      </c>
      <c r="AL106" s="508">
        <v>0</v>
      </c>
      <c r="AM106" s="508">
        <v>0</v>
      </c>
      <c r="AN106" s="508">
        <v>0</v>
      </c>
      <c r="AO106" s="508">
        <v>0</v>
      </c>
      <c r="AP106" s="508">
        <v>0</v>
      </c>
      <c r="AQ106" s="508">
        <v>0</v>
      </c>
      <c r="AR106" s="508">
        <v>3769</v>
      </c>
      <c r="AS106" s="508">
        <v>3552</v>
      </c>
    </row>
  </sheetData>
  <mergeCells count="31">
    <mergeCell ref="AP13:AQ13"/>
    <mergeCell ref="AR13:AS13"/>
    <mergeCell ref="AF13:AG13"/>
    <mergeCell ref="AH13:AI13"/>
    <mergeCell ref="AJ13:AK13"/>
    <mergeCell ref="AL13:AM13"/>
    <mergeCell ref="AN13:AO13"/>
    <mergeCell ref="AF12:AK12"/>
    <mergeCell ref="AL12:AQ12"/>
    <mergeCell ref="AR12:AS12"/>
    <mergeCell ref="A12:A14"/>
    <mergeCell ref="B12:G12"/>
    <mergeCell ref="H12:M12"/>
    <mergeCell ref="N12:S12"/>
    <mergeCell ref="T12:Y12"/>
    <mergeCell ref="V13:W13"/>
    <mergeCell ref="X13:Y13"/>
    <mergeCell ref="J13:K13"/>
    <mergeCell ref="L13:M13"/>
    <mergeCell ref="N13:O13"/>
    <mergeCell ref="P13:Q13"/>
    <mergeCell ref="R13:S13"/>
    <mergeCell ref="Z12:AE12"/>
    <mergeCell ref="Z13:AA13"/>
    <mergeCell ref="AB13:AC13"/>
    <mergeCell ref="AD13:AE13"/>
    <mergeCell ref="B13:C13"/>
    <mergeCell ref="D13:E13"/>
    <mergeCell ref="F13:G13"/>
    <mergeCell ref="H13:I13"/>
    <mergeCell ref="T13:U1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>
    <tabColor rgb="FF00B050"/>
  </sheetPr>
  <dimension ref="A4:EK319"/>
  <sheetViews>
    <sheetView zoomScale="90" zoomScaleNormal="90" workbookViewId="0">
      <pane xSplit="1" ySplit="15" topLeftCell="B313" activePane="bottomRight" state="frozen"/>
      <selection pane="topRight" activeCell="B1" sqref="B1"/>
      <selection pane="bottomLeft" activeCell="A16" sqref="A16"/>
      <selection pane="bottomRight" activeCell="AZ317" sqref="AZ317"/>
    </sheetView>
  </sheetViews>
  <sheetFormatPr baseColWidth="10" defaultColWidth="11.42578125" defaultRowHeight="12.75" x14ac:dyDescent="0.2"/>
  <cols>
    <col min="1" max="1" width="26.140625" style="35" customWidth="1"/>
    <col min="2" max="6" width="18.28515625" style="35" customWidth="1"/>
    <col min="7" max="7" width="19.140625" style="35" bestFit="1" customWidth="1"/>
    <col min="8" max="8" width="21.28515625" style="35" customWidth="1"/>
    <col min="9" max="9" width="19.140625" style="35" bestFit="1" customWidth="1"/>
    <col min="10" max="10" width="18.28515625" style="35" customWidth="1"/>
    <col min="11" max="11" width="19.28515625" style="35" customWidth="1"/>
    <col min="12" max="41" width="18.28515625" style="35" customWidth="1"/>
    <col min="42" max="42" width="18.85546875" style="35" customWidth="1"/>
    <col min="43" max="43" width="18.28515625" style="35" customWidth="1"/>
    <col min="44" max="44" width="20.5703125" style="35" bestFit="1" customWidth="1"/>
    <col min="45" max="45" width="18.28515625" style="35" customWidth="1"/>
    <col min="46" max="46" width="17" style="35" bestFit="1" customWidth="1"/>
    <col min="47" max="52" width="18.28515625" style="35" customWidth="1"/>
    <col min="53" max="53" width="19.7109375" style="35" bestFit="1" customWidth="1"/>
    <col min="54" max="54" width="19.85546875" style="35" bestFit="1" customWidth="1"/>
    <col min="55" max="56" width="18.28515625" style="35" customWidth="1"/>
    <col min="57" max="57" width="24.85546875" style="35" bestFit="1" customWidth="1"/>
    <col min="58" max="58" width="9.85546875" style="35" customWidth="1"/>
    <col min="59" max="16384" width="11.42578125" style="35"/>
  </cols>
  <sheetData>
    <row r="4" spans="1:57" x14ac:dyDescent="0.2">
      <c r="G4" s="292"/>
      <c r="H4" s="35" t="s">
        <v>384</v>
      </c>
      <c r="AV4" s="753"/>
      <c r="AW4" s="753"/>
      <c r="AX4" s="753"/>
      <c r="AY4" s="753"/>
      <c r="AZ4" s="753"/>
    </row>
    <row r="5" spans="1:57" x14ac:dyDescent="0.2">
      <c r="H5" s="157" t="s">
        <v>385</v>
      </c>
      <c r="AV5" s="487"/>
      <c r="AW5" s="487"/>
      <c r="AX5" s="487"/>
      <c r="AY5" s="487"/>
      <c r="AZ5" s="487"/>
    </row>
    <row r="6" spans="1:57" x14ac:dyDescent="0.2">
      <c r="H6" s="35" t="s">
        <v>394</v>
      </c>
      <c r="AV6" s="487"/>
      <c r="AW6" s="487"/>
      <c r="AX6" s="487"/>
      <c r="AY6" s="487"/>
      <c r="AZ6" s="487"/>
    </row>
    <row r="8" spans="1:57" ht="27.75" x14ac:dyDescent="0.4">
      <c r="B8" s="57" t="s">
        <v>402</v>
      </c>
    </row>
    <row r="9" spans="1:57" x14ac:dyDescent="0.2">
      <c r="G9" s="153"/>
      <c r="H9" s="46"/>
    </row>
    <row r="10" spans="1:57" x14ac:dyDescent="0.2"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BE10" s="141"/>
    </row>
    <row r="11" spans="1:57" x14ac:dyDescent="0.2"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BE11" s="141"/>
    </row>
    <row r="12" spans="1:57" x14ac:dyDescent="0.2"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BE12" s="141"/>
    </row>
    <row r="13" spans="1:57" ht="13.5" thickBot="1" x14ac:dyDescent="0.25"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BE13" s="141"/>
    </row>
    <row r="14" spans="1:57" ht="15.75" x14ac:dyDescent="0.25">
      <c r="A14" s="431" t="s">
        <v>326</v>
      </c>
      <c r="B14" s="809" t="s">
        <v>351</v>
      </c>
      <c r="C14" s="810"/>
      <c r="D14" s="810"/>
      <c r="E14" s="810"/>
      <c r="F14" s="811"/>
      <c r="G14" s="809" t="s">
        <v>322</v>
      </c>
      <c r="H14" s="810"/>
      <c r="I14" s="810"/>
      <c r="J14" s="810"/>
      <c r="K14" s="811"/>
      <c r="L14" s="809" t="s">
        <v>323</v>
      </c>
      <c r="M14" s="810"/>
      <c r="N14" s="810"/>
      <c r="O14" s="810"/>
      <c r="P14" s="811"/>
      <c r="Q14" s="809" t="s">
        <v>324</v>
      </c>
      <c r="R14" s="810"/>
      <c r="S14" s="810"/>
      <c r="T14" s="810"/>
      <c r="U14" s="811"/>
      <c r="V14" s="809" t="s">
        <v>603</v>
      </c>
      <c r="W14" s="810"/>
      <c r="X14" s="810"/>
      <c r="Y14" s="810"/>
      <c r="Z14" s="811"/>
      <c r="AA14" s="809" t="s">
        <v>429</v>
      </c>
      <c r="AB14" s="810"/>
      <c r="AC14" s="810"/>
      <c r="AD14" s="810"/>
      <c r="AE14" s="811"/>
      <c r="AF14" s="809" t="s">
        <v>90</v>
      </c>
      <c r="AG14" s="810"/>
      <c r="AH14" s="810"/>
      <c r="AI14" s="810"/>
      <c r="AJ14" s="811"/>
      <c r="AK14" s="809" t="s">
        <v>89</v>
      </c>
      <c r="AL14" s="810"/>
      <c r="AM14" s="810"/>
      <c r="AN14" s="810"/>
      <c r="AO14" s="811"/>
      <c r="AP14" s="809" t="s">
        <v>409</v>
      </c>
      <c r="AQ14" s="810"/>
      <c r="AR14" s="810"/>
      <c r="AS14" s="810"/>
      <c r="AT14" s="811"/>
      <c r="AU14" s="809" t="s">
        <v>207</v>
      </c>
      <c r="AV14" s="810"/>
      <c r="AW14" s="810"/>
      <c r="AX14" s="810"/>
      <c r="AY14" s="811"/>
      <c r="AZ14" s="822" t="s">
        <v>116</v>
      </c>
      <c r="BA14" s="823"/>
      <c r="BB14" s="823"/>
      <c r="BC14" s="823"/>
      <c r="BD14" s="823"/>
      <c r="BE14" s="824"/>
    </row>
    <row r="15" spans="1:57" s="46" customFormat="1" ht="15.75" x14ac:dyDescent="0.25">
      <c r="A15" s="432" t="s">
        <v>116</v>
      </c>
      <c r="B15" s="438" t="s">
        <v>85</v>
      </c>
      <c r="C15" s="427" t="s">
        <v>86</v>
      </c>
      <c r="D15" s="427" t="s">
        <v>87</v>
      </c>
      <c r="E15" s="427" t="s">
        <v>392</v>
      </c>
      <c r="F15" s="439" t="s">
        <v>393</v>
      </c>
      <c r="G15" s="438" t="s">
        <v>653</v>
      </c>
      <c r="H15" s="427" t="s">
        <v>86</v>
      </c>
      <c r="I15" s="427" t="s">
        <v>87</v>
      </c>
      <c r="J15" s="427" t="s">
        <v>392</v>
      </c>
      <c r="K15" s="439" t="s">
        <v>393</v>
      </c>
      <c r="L15" s="438" t="s">
        <v>85</v>
      </c>
      <c r="M15" s="427" t="s">
        <v>86</v>
      </c>
      <c r="N15" s="427" t="s">
        <v>87</v>
      </c>
      <c r="O15" s="427" t="s">
        <v>392</v>
      </c>
      <c r="P15" s="439" t="s">
        <v>393</v>
      </c>
      <c r="Q15" s="438" t="s">
        <v>85</v>
      </c>
      <c r="R15" s="427" t="s">
        <v>86</v>
      </c>
      <c r="S15" s="427" t="s">
        <v>87</v>
      </c>
      <c r="T15" s="427" t="s">
        <v>392</v>
      </c>
      <c r="U15" s="439" t="s">
        <v>393</v>
      </c>
      <c r="V15" s="438" t="s">
        <v>85</v>
      </c>
      <c r="W15" s="427" t="s">
        <v>86</v>
      </c>
      <c r="X15" s="427" t="s">
        <v>87</v>
      </c>
      <c r="Y15" s="427" t="s">
        <v>392</v>
      </c>
      <c r="Z15" s="439" t="s">
        <v>393</v>
      </c>
      <c r="AA15" s="438" t="s">
        <v>85</v>
      </c>
      <c r="AB15" s="427" t="s">
        <v>86</v>
      </c>
      <c r="AC15" s="427" t="s">
        <v>87</v>
      </c>
      <c r="AD15" s="427" t="s">
        <v>392</v>
      </c>
      <c r="AE15" s="439" t="s">
        <v>393</v>
      </c>
      <c r="AF15" s="438" t="s">
        <v>85</v>
      </c>
      <c r="AG15" s="427" t="s">
        <v>86</v>
      </c>
      <c r="AH15" s="427" t="s">
        <v>87</v>
      </c>
      <c r="AI15" s="427" t="s">
        <v>392</v>
      </c>
      <c r="AJ15" s="439" t="s">
        <v>393</v>
      </c>
      <c r="AK15" s="438" t="s">
        <v>85</v>
      </c>
      <c r="AL15" s="427" t="s">
        <v>86</v>
      </c>
      <c r="AM15" s="427" t="s">
        <v>87</v>
      </c>
      <c r="AN15" s="427" t="s">
        <v>392</v>
      </c>
      <c r="AO15" s="439" t="s">
        <v>393</v>
      </c>
      <c r="AP15" s="438" t="s">
        <v>85</v>
      </c>
      <c r="AQ15" s="427" t="s">
        <v>86</v>
      </c>
      <c r="AR15" s="427" t="s">
        <v>87</v>
      </c>
      <c r="AS15" s="427" t="s">
        <v>392</v>
      </c>
      <c r="AT15" s="439" t="s">
        <v>393</v>
      </c>
      <c r="AU15" s="438" t="s">
        <v>85</v>
      </c>
      <c r="AV15" s="427" t="s">
        <v>86</v>
      </c>
      <c r="AW15" s="427" t="s">
        <v>87</v>
      </c>
      <c r="AX15" s="427" t="s">
        <v>392</v>
      </c>
      <c r="AY15" s="439" t="s">
        <v>393</v>
      </c>
      <c r="AZ15" s="435" t="s">
        <v>85</v>
      </c>
      <c r="BA15" s="427" t="s">
        <v>86</v>
      </c>
      <c r="BB15" s="427" t="s">
        <v>87</v>
      </c>
      <c r="BC15" s="427" t="s">
        <v>392</v>
      </c>
      <c r="BD15" s="427" t="s">
        <v>393</v>
      </c>
      <c r="BE15" s="429" t="s">
        <v>116</v>
      </c>
    </row>
    <row r="16" spans="1:57" x14ac:dyDescent="0.2">
      <c r="A16" s="433" t="s">
        <v>84</v>
      </c>
      <c r="B16" s="440">
        <v>35</v>
      </c>
      <c r="C16" s="143">
        <v>68</v>
      </c>
      <c r="D16" s="143">
        <v>408</v>
      </c>
      <c r="E16" s="143"/>
      <c r="F16" s="441"/>
      <c r="G16" s="440">
        <v>91</v>
      </c>
      <c r="H16" s="143">
        <v>1162</v>
      </c>
      <c r="I16" s="143">
        <v>3070</v>
      </c>
      <c r="J16" s="143"/>
      <c r="K16" s="441"/>
      <c r="L16" s="440">
        <v>14</v>
      </c>
      <c r="M16" s="143">
        <v>7</v>
      </c>
      <c r="N16" s="143">
        <v>91</v>
      </c>
      <c r="O16" s="143"/>
      <c r="P16" s="441"/>
      <c r="Q16" s="440">
        <v>127</v>
      </c>
      <c r="R16" s="143">
        <v>655</v>
      </c>
      <c r="S16" s="143">
        <v>1610</v>
      </c>
      <c r="T16" s="143"/>
      <c r="U16" s="441"/>
      <c r="V16" s="440"/>
      <c r="W16" s="143"/>
      <c r="X16" s="143"/>
      <c r="Y16" s="143"/>
      <c r="Z16" s="441"/>
      <c r="AA16" s="440">
        <v>37</v>
      </c>
      <c r="AB16" s="143">
        <v>154</v>
      </c>
      <c r="AC16" s="143">
        <v>414</v>
      </c>
      <c r="AD16" s="143"/>
      <c r="AE16" s="441"/>
      <c r="AF16" s="440">
        <v>109</v>
      </c>
      <c r="AG16" s="143">
        <v>99</v>
      </c>
      <c r="AH16" s="143">
        <v>298</v>
      </c>
      <c r="AI16" s="143"/>
      <c r="AJ16" s="441"/>
      <c r="AK16" s="440">
        <v>38</v>
      </c>
      <c r="AL16" s="143">
        <v>61</v>
      </c>
      <c r="AM16" s="143">
        <v>110</v>
      </c>
      <c r="AN16" s="143"/>
      <c r="AO16" s="441"/>
      <c r="AP16" s="440"/>
      <c r="AQ16" s="143"/>
      <c r="AR16" s="143"/>
      <c r="AS16" s="143"/>
      <c r="AT16" s="441"/>
      <c r="AU16" s="440">
        <v>302</v>
      </c>
      <c r="AV16" s="143">
        <v>980</v>
      </c>
      <c r="AW16" s="143">
        <v>2404</v>
      </c>
      <c r="AX16" s="143"/>
      <c r="AY16" s="441"/>
      <c r="AZ16" s="436">
        <f t="shared" ref="AZ16:AZ47" si="0">+B16+G16+L16+Q16+V16+AA16+AF16+AK16+AU16+AP16</f>
        <v>753</v>
      </c>
      <c r="BA16" s="436">
        <f t="shared" ref="BA16:BA47" si="1">+C16+H16+M16+R16+W16+AB16+AG16+AL16+AV16+AQ16</f>
        <v>3186</v>
      </c>
      <c r="BB16" s="436">
        <f t="shared" ref="BB16:BB47" si="2">+D16+I16+N16+S16+X16+AC16+AH16+AM16+AW16+AR16</f>
        <v>8405</v>
      </c>
      <c r="BC16" s="436">
        <f t="shared" ref="BC16:BC47" si="3">+E16+J16+O16+T16+Y16+AD16+AI16+AN16+AX16+AS16</f>
        <v>0</v>
      </c>
      <c r="BD16" s="436">
        <f t="shared" ref="BD16:BD47" si="4">+F16+K16+P16+U16+Z16+AE16+AJ16+AO16+AY16+AT16</f>
        <v>0</v>
      </c>
      <c r="BE16" s="159">
        <f t="shared" ref="BE16:BE31" si="5">+SUM(AZ16:BB16)</f>
        <v>12344</v>
      </c>
    </row>
    <row r="17" spans="1:61" x14ac:dyDescent="0.2">
      <c r="A17" s="433" t="s">
        <v>157</v>
      </c>
      <c r="B17" s="440">
        <v>35</v>
      </c>
      <c r="C17" s="143">
        <v>68</v>
      </c>
      <c r="D17" s="143">
        <v>408</v>
      </c>
      <c r="E17" s="143"/>
      <c r="F17" s="441"/>
      <c r="G17" s="440">
        <v>93</v>
      </c>
      <c r="H17" s="143">
        <v>1199</v>
      </c>
      <c r="I17" s="143">
        <v>3178</v>
      </c>
      <c r="J17" s="143"/>
      <c r="K17" s="441"/>
      <c r="L17" s="440">
        <v>14</v>
      </c>
      <c r="M17" s="143">
        <v>8</v>
      </c>
      <c r="N17" s="143">
        <v>91</v>
      </c>
      <c r="O17" s="143"/>
      <c r="P17" s="441"/>
      <c r="Q17" s="440">
        <v>162</v>
      </c>
      <c r="R17" s="143">
        <v>669</v>
      </c>
      <c r="S17" s="143">
        <v>1631</v>
      </c>
      <c r="T17" s="143"/>
      <c r="U17" s="441"/>
      <c r="V17" s="440"/>
      <c r="W17" s="143"/>
      <c r="X17" s="143"/>
      <c r="Y17" s="143"/>
      <c r="Z17" s="441"/>
      <c r="AA17" s="440">
        <v>37</v>
      </c>
      <c r="AB17" s="143">
        <v>154</v>
      </c>
      <c r="AC17" s="143">
        <v>414</v>
      </c>
      <c r="AD17" s="143"/>
      <c r="AE17" s="441"/>
      <c r="AF17" s="440">
        <v>108</v>
      </c>
      <c r="AG17" s="143">
        <v>99</v>
      </c>
      <c r="AH17" s="143">
        <v>297</v>
      </c>
      <c r="AI17" s="143"/>
      <c r="AJ17" s="441"/>
      <c r="AK17" s="440">
        <v>42</v>
      </c>
      <c r="AL17" s="143">
        <v>65</v>
      </c>
      <c r="AM17" s="143">
        <v>131</v>
      </c>
      <c r="AN17" s="143"/>
      <c r="AO17" s="441"/>
      <c r="AP17" s="440"/>
      <c r="AQ17" s="143"/>
      <c r="AR17" s="143"/>
      <c r="AS17" s="143"/>
      <c r="AT17" s="441"/>
      <c r="AU17" s="440">
        <v>313</v>
      </c>
      <c r="AV17" s="143">
        <v>1020</v>
      </c>
      <c r="AW17" s="143">
        <v>2449</v>
      </c>
      <c r="AX17" s="143"/>
      <c r="AY17" s="441"/>
      <c r="AZ17" s="436">
        <f t="shared" si="0"/>
        <v>804</v>
      </c>
      <c r="BA17" s="436">
        <f t="shared" si="1"/>
        <v>3282</v>
      </c>
      <c r="BB17" s="436">
        <f t="shared" si="2"/>
        <v>8599</v>
      </c>
      <c r="BC17" s="436">
        <f t="shared" si="3"/>
        <v>0</v>
      </c>
      <c r="BD17" s="436">
        <f t="shared" si="4"/>
        <v>0</v>
      </c>
      <c r="BE17" s="159">
        <f t="shared" si="5"/>
        <v>12685</v>
      </c>
      <c r="BF17" s="312"/>
    </row>
    <row r="18" spans="1:61" x14ac:dyDescent="0.2">
      <c r="A18" s="433" t="s">
        <v>160</v>
      </c>
      <c r="B18" s="440">
        <v>35</v>
      </c>
      <c r="C18" s="143">
        <v>68</v>
      </c>
      <c r="D18" s="143">
        <v>408</v>
      </c>
      <c r="E18" s="143"/>
      <c r="F18" s="441"/>
      <c r="G18" s="440">
        <v>92</v>
      </c>
      <c r="H18" s="143">
        <v>1245</v>
      </c>
      <c r="I18" s="143">
        <v>3344</v>
      </c>
      <c r="J18" s="143"/>
      <c r="K18" s="441"/>
      <c r="L18" s="440">
        <v>14</v>
      </c>
      <c r="M18" s="143">
        <v>25</v>
      </c>
      <c r="N18" s="143">
        <v>118</v>
      </c>
      <c r="O18" s="143"/>
      <c r="P18" s="441"/>
      <c r="Q18" s="440">
        <v>251</v>
      </c>
      <c r="R18" s="143">
        <v>735</v>
      </c>
      <c r="S18" s="143">
        <v>1745</v>
      </c>
      <c r="T18" s="143"/>
      <c r="U18" s="441"/>
      <c r="V18" s="440"/>
      <c r="W18" s="143"/>
      <c r="X18" s="143"/>
      <c r="Y18" s="143"/>
      <c r="Z18" s="441"/>
      <c r="AA18" s="440">
        <v>37</v>
      </c>
      <c r="AB18" s="143">
        <v>154</v>
      </c>
      <c r="AC18" s="143">
        <v>414</v>
      </c>
      <c r="AD18" s="143"/>
      <c r="AE18" s="441"/>
      <c r="AF18" s="440">
        <v>108</v>
      </c>
      <c r="AG18" s="143">
        <v>99</v>
      </c>
      <c r="AH18" s="143">
        <v>297</v>
      </c>
      <c r="AI18" s="143"/>
      <c r="AJ18" s="441"/>
      <c r="AK18" s="440">
        <v>113</v>
      </c>
      <c r="AL18" s="143">
        <v>78</v>
      </c>
      <c r="AM18" s="143">
        <v>168</v>
      </c>
      <c r="AN18" s="143"/>
      <c r="AO18" s="441"/>
      <c r="AP18" s="440"/>
      <c r="AQ18" s="143"/>
      <c r="AR18" s="143"/>
      <c r="AS18" s="143"/>
      <c r="AT18" s="441"/>
      <c r="AU18" s="440">
        <v>348</v>
      </c>
      <c r="AV18" s="143">
        <v>1069</v>
      </c>
      <c r="AW18" s="143">
        <v>2529</v>
      </c>
      <c r="AX18" s="143"/>
      <c r="AY18" s="441"/>
      <c r="AZ18" s="436">
        <f t="shared" si="0"/>
        <v>998</v>
      </c>
      <c r="BA18" s="436">
        <f t="shared" si="1"/>
        <v>3473</v>
      </c>
      <c r="BB18" s="436">
        <f t="shared" si="2"/>
        <v>9023</v>
      </c>
      <c r="BC18" s="436">
        <f t="shared" si="3"/>
        <v>0</v>
      </c>
      <c r="BD18" s="436">
        <f t="shared" si="4"/>
        <v>0</v>
      </c>
      <c r="BE18" s="159">
        <f t="shared" si="5"/>
        <v>13494</v>
      </c>
      <c r="BF18" s="312"/>
    </row>
    <row r="19" spans="1:61" x14ac:dyDescent="0.2">
      <c r="A19" s="433" t="s">
        <v>163</v>
      </c>
      <c r="B19" s="440">
        <v>35</v>
      </c>
      <c r="C19" s="143">
        <v>68</v>
      </c>
      <c r="D19" s="143">
        <v>408</v>
      </c>
      <c r="E19" s="143"/>
      <c r="F19" s="441"/>
      <c r="G19" s="440">
        <v>92</v>
      </c>
      <c r="H19" s="143">
        <v>1353</v>
      </c>
      <c r="I19" s="143">
        <v>3541</v>
      </c>
      <c r="J19" s="143"/>
      <c r="K19" s="441"/>
      <c r="L19" s="440">
        <v>20</v>
      </c>
      <c r="M19" s="143">
        <v>150</v>
      </c>
      <c r="N19" s="143">
        <v>507</v>
      </c>
      <c r="O19" s="143"/>
      <c r="P19" s="441"/>
      <c r="Q19" s="440">
        <v>329</v>
      </c>
      <c r="R19" s="143">
        <v>786</v>
      </c>
      <c r="S19" s="143">
        <v>1889</v>
      </c>
      <c r="T19" s="143"/>
      <c r="U19" s="441"/>
      <c r="V19" s="440"/>
      <c r="W19" s="143"/>
      <c r="X19" s="143"/>
      <c r="Y19" s="143"/>
      <c r="Z19" s="441"/>
      <c r="AA19" s="440">
        <v>37</v>
      </c>
      <c r="AB19" s="143">
        <v>154</v>
      </c>
      <c r="AC19" s="143">
        <v>414</v>
      </c>
      <c r="AD19" s="143"/>
      <c r="AE19" s="441"/>
      <c r="AF19" s="440">
        <v>108</v>
      </c>
      <c r="AG19" s="143">
        <v>99</v>
      </c>
      <c r="AH19" s="143">
        <v>297</v>
      </c>
      <c r="AI19" s="143"/>
      <c r="AJ19" s="441"/>
      <c r="AK19" s="440">
        <v>184</v>
      </c>
      <c r="AL19" s="143">
        <v>94</v>
      </c>
      <c r="AM19" s="143">
        <v>193</v>
      </c>
      <c r="AN19" s="143"/>
      <c r="AO19" s="441"/>
      <c r="AP19" s="440"/>
      <c r="AQ19" s="143"/>
      <c r="AR19" s="143"/>
      <c r="AS19" s="143"/>
      <c r="AT19" s="441"/>
      <c r="AU19" s="440">
        <v>376</v>
      </c>
      <c r="AV19" s="143">
        <v>1140</v>
      </c>
      <c r="AW19" s="143">
        <v>2731</v>
      </c>
      <c r="AX19" s="143"/>
      <c r="AY19" s="441"/>
      <c r="AZ19" s="436">
        <f t="shared" si="0"/>
        <v>1181</v>
      </c>
      <c r="BA19" s="436">
        <f t="shared" si="1"/>
        <v>3844</v>
      </c>
      <c r="BB19" s="436">
        <f t="shared" si="2"/>
        <v>9980</v>
      </c>
      <c r="BC19" s="436">
        <f t="shared" si="3"/>
        <v>0</v>
      </c>
      <c r="BD19" s="436">
        <f t="shared" si="4"/>
        <v>0</v>
      </c>
      <c r="BE19" s="159">
        <f t="shared" si="5"/>
        <v>15005</v>
      </c>
      <c r="BF19" s="312"/>
    </row>
    <row r="20" spans="1:61" x14ac:dyDescent="0.2">
      <c r="A20" s="433" t="s">
        <v>166</v>
      </c>
      <c r="B20" s="440">
        <v>35</v>
      </c>
      <c r="C20" s="143">
        <v>68</v>
      </c>
      <c r="D20" s="143">
        <v>408</v>
      </c>
      <c r="E20" s="143"/>
      <c r="F20" s="441"/>
      <c r="G20" s="440">
        <v>93</v>
      </c>
      <c r="H20" s="143">
        <v>1466</v>
      </c>
      <c r="I20" s="143">
        <v>3853</v>
      </c>
      <c r="J20" s="143"/>
      <c r="K20" s="441"/>
      <c r="L20" s="440">
        <v>33</v>
      </c>
      <c r="M20" s="143">
        <v>298</v>
      </c>
      <c r="N20" s="143">
        <v>836</v>
      </c>
      <c r="O20" s="143"/>
      <c r="P20" s="441"/>
      <c r="Q20" s="440">
        <v>369</v>
      </c>
      <c r="R20" s="143">
        <v>823</v>
      </c>
      <c r="S20" s="143">
        <v>1946</v>
      </c>
      <c r="T20" s="143"/>
      <c r="U20" s="441"/>
      <c r="V20" s="440"/>
      <c r="W20" s="143"/>
      <c r="X20" s="143"/>
      <c r="Y20" s="143"/>
      <c r="Z20" s="441"/>
      <c r="AA20" s="440">
        <v>37</v>
      </c>
      <c r="AB20" s="143">
        <v>154</v>
      </c>
      <c r="AC20" s="143">
        <v>415</v>
      </c>
      <c r="AD20" s="143"/>
      <c r="AE20" s="441"/>
      <c r="AF20" s="440">
        <v>108</v>
      </c>
      <c r="AG20" s="143">
        <v>98</v>
      </c>
      <c r="AH20" s="143">
        <v>298</v>
      </c>
      <c r="AI20" s="143"/>
      <c r="AJ20" s="441"/>
      <c r="AK20" s="440">
        <v>395</v>
      </c>
      <c r="AL20" s="143">
        <v>106</v>
      </c>
      <c r="AM20" s="143">
        <v>238</v>
      </c>
      <c r="AN20" s="143"/>
      <c r="AO20" s="441"/>
      <c r="AP20" s="440"/>
      <c r="AQ20" s="143"/>
      <c r="AR20" s="143"/>
      <c r="AS20" s="143"/>
      <c r="AT20" s="441"/>
      <c r="AU20" s="440">
        <v>428</v>
      </c>
      <c r="AV20" s="143">
        <v>1307</v>
      </c>
      <c r="AW20" s="143">
        <v>2918</v>
      </c>
      <c r="AX20" s="143"/>
      <c r="AY20" s="441"/>
      <c r="AZ20" s="436">
        <f t="shared" si="0"/>
        <v>1498</v>
      </c>
      <c r="BA20" s="436">
        <f t="shared" si="1"/>
        <v>4320</v>
      </c>
      <c r="BB20" s="436">
        <f t="shared" si="2"/>
        <v>10912</v>
      </c>
      <c r="BC20" s="436">
        <f t="shared" si="3"/>
        <v>0</v>
      </c>
      <c r="BD20" s="436">
        <f t="shared" si="4"/>
        <v>0</v>
      </c>
      <c r="BE20" s="159">
        <f t="shared" si="5"/>
        <v>16730</v>
      </c>
      <c r="BF20" s="312"/>
      <c r="BG20" s="74"/>
      <c r="BI20" s="325"/>
    </row>
    <row r="21" spans="1:61" x14ac:dyDescent="0.2">
      <c r="A21" s="433" t="s">
        <v>185</v>
      </c>
      <c r="B21" s="440">
        <v>35</v>
      </c>
      <c r="C21" s="143">
        <v>68</v>
      </c>
      <c r="D21" s="143">
        <v>407</v>
      </c>
      <c r="E21" s="143"/>
      <c r="F21" s="441"/>
      <c r="G21" s="440">
        <v>93</v>
      </c>
      <c r="H21" s="143">
        <v>1536</v>
      </c>
      <c r="I21" s="143">
        <v>4079</v>
      </c>
      <c r="J21" s="143"/>
      <c r="K21" s="441"/>
      <c r="L21" s="440">
        <v>37</v>
      </c>
      <c r="M21" s="143">
        <v>318</v>
      </c>
      <c r="N21" s="143">
        <v>878</v>
      </c>
      <c r="O21" s="143"/>
      <c r="P21" s="441"/>
      <c r="Q21" s="440">
        <v>460</v>
      </c>
      <c r="R21" s="143">
        <v>963</v>
      </c>
      <c r="S21" s="143">
        <v>2145</v>
      </c>
      <c r="T21" s="143"/>
      <c r="U21" s="441"/>
      <c r="V21" s="440"/>
      <c r="W21" s="143"/>
      <c r="X21" s="143"/>
      <c r="Y21" s="143"/>
      <c r="Z21" s="441"/>
      <c r="AA21" s="440">
        <v>52</v>
      </c>
      <c r="AB21" s="143">
        <v>153</v>
      </c>
      <c r="AC21" s="143">
        <v>414</v>
      </c>
      <c r="AD21" s="143"/>
      <c r="AE21" s="441"/>
      <c r="AF21" s="440">
        <v>120</v>
      </c>
      <c r="AG21" s="143">
        <v>98</v>
      </c>
      <c r="AH21" s="143">
        <v>298</v>
      </c>
      <c r="AI21" s="143"/>
      <c r="AJ21" s="441"/>
      <c r="AK21" s="440">
        <v>439</v>
      </c>
      <c r="AL21" s="143">
        <v>112</v>
      </c>
      <c r="AM21" s="143">
        <v>272</v>
      </c>
      <c r="AN21" s="143"/>
      <c r="AO21" s="441"/>
      <c r="AP21" s="440"/>
      <c r="AQ21" s="143"/>
      <c r="AR21" s="143"/>
      <c r="AS21" s="143"/>
      <c r="AT21" s="441"/>
      <c r="AU21" s="440">
        <v>443</v>
      </c>
      <c r="AV21" s="143">
        <v>1372</v>
      </c>
      <c r="AW21" s="143">
        <v>2998</v>
      </c>
      <c r="AX21" s="143"/>
      <c r="AY21" s="441"/>
      <c r="AZ21" s="436">
        <f t="shared" si="0"/>
        <v>1679</v>
      </c>
      <c r="BA21" s="436">
        <f t="shared" si="1"/>
        <v>4620</v>
      </c>
      <c r="BB21" s="436">
        <f t="shared" si="2"/>
        <v>11491</v>
      </c>
      <c r="BC21" s="436">
        <f t="shared" si="3"/>
        <v>0</v>
      </c>
      <c r="BD21" s="436">
        <f t="shared" si="4"/>
        <v>0</v>
      </c>
      <c r="BE21" s="159">
        <f t="shared" si="5"/>
        <v>17790</v>
      </c>
      <c r="BF21" s="312"/>
      <c r="BG21" s="74"/>
      <c r="BI21" s="325"/>
    </row>
    <row r="22" spans="1:61" x14ac:dyDescent="0.2">
      <c r="A22" s="433" t="s">
        <v>188</v>
      </c>
      <c r="B22" s="440">
        <v>35</v>
      </c>
      <c r="C22" s="143">
        <v>68</v>
      </c>
      <c r="D22" s="143">
        <v>414</v>
      </c>
      <c r="E22" s="143"/>
      <c r="F22" s="441"/>
      <c r="G22" s="440">
        <v>93</v>
      </c>
      <c r="H22" s="143">
        <v>1661</v>
      </c>
      <c r="I22" s="143">
        <v>4286</v>
      </c>
      <c r="J22" s="143"/>
      <c r="K22" s="441"/>
      <c r="L22" s="440">
        <v>41</v>
      </c>
      <c r="M22" s="143">
        <v>447</v>
      </c>
      <c r="N22" s="143">
        <v>1106</v>
      </c>
      <c r="O22" s="143"/>
      <c r="P22" s="441"/>
      <c r="Q22" s="440">
        <v>516</v>
      </c>
      <c r="R22" s="143">
        <v>1114</v>
      </c>
      <c r="S22" s="143">
        <v>2310</v>
      </c>
      <c r="T22" s="143"/>
      <c r="U22" s="441"/>
      <c r="V22" s="440"/>
      <c r="W22" s="143"/>
      <c r="X22" s="143"/>
      <c r="Y22" s="143"/>
      <c r="Z22" s="441"/>
      <c r="AA22" s="440">
        <v>52</v>
      </c>
      <c r="AB22" s="143">
        <v>153</v>
      </c>
      <c r="AC22" s="143">
        <v>413</v>
      </c>
      <c r="AD22" s="143"/>
      <c r="AE22" s="441"/>
      <c r="AF22" s="440">
        <v>120</v>
      </c>
      <c r="AG22" s="143">
        <v>98</v>
      </c>
      <c r="AH22" s="143">
        <v>298</v>
      </c>
      <c r="AI22" s="143"/>
      <c r="AJ22" s="441"/>
      <c r="AK22" s="440">
        <v>520</v>
      </c>
      <c r="AL22" s="143">
        <v>149</v>
      </c>
      <c r="AM22" s="143">
        <v>319</v>
      </c>
      <c r="AN22" s="143"/>
      <c r="AO22" s="441"/>
      <c r="AP22" s="440"/>
      <c r="AQ22" s="143"/>
      <c r="AR22" s="143"/>
      <c r="AS22" s="143"/>
      <c r="AT22" s="441"/>
      <c r="AU22" s="440">
        <v>443</v>
      </c>
      <c r="AV22" s="143">
        <v>1427</v>
      </c>
      <c r="AW22" s="143">
        <v>3065</v>
      </c>
      <c r="AX22" s="143"/>
      <c r="AY22" s="441"/>
      <c r="AZ22" s="436">
        <f t="shared" si="0"/>
        <v>1820</v>
      </c>
      <c r="BA22" s="436">
        <f t="shared" si="1"/>
        <v>5117</v>
      </c>
      <c r="BB22" s="436">
        <f t="shared" si="2"/>
        <v>12211</v>
      </c>
      <c r="BC22" s="436">
        <f t="shared" si="3"/>
        <v>0</v>
      </c>
      <c r="BD22" s="436">
        <f t="shared" si="4"/>
        <v>0</v>
      </c>
      <c r="BE22" s="159">
        <f t="shared" si="5"/>
        <v>19148</v>
      </c>
      <c r="BF22" s="312"/>
      <c r="BG22" s="74"/>
      <c r="BI22" s="325"/>
    </row>
    <row r="23" spans="1:61" x14ac:dyDescent="0.2">
      <c r="A23" s="433" t="s">
        <v>194</v>
      </c>
      <c r="B23" s="440">
        <v>35</v>
      </c>
      <c r="C23" s="143">
        <v>68</v>
      </c>
      <c r="D23" s="143">
        <v>414</v>
      </c>
      <c r="E23" s="143"/>
      <c r="F23" s="441"/>
      <c r="G23" s="440">
        <v>93</v>
      </c>
      <c r="H23" s="143">
        <v>1745</v>
      </c>
      <c r="I23" s="143">
        <v>4469</v>
      </c>
      <c r="J23" s="143"/>
      <c r="K23" s="441"/>
      <c r="L23" s="440">
        <v>40</v>
      </c>
      <c r="M23" s="143">
        <v>564</v>
      </c>
      <c r="N23" s="143">
        <v>1324</v>
      </c>
      <c r="O23" s="143"/>
      <c r="P23" s="441"/>
      <c r="Q23" s="440">
        <v>571</v>
      </c>
      <c r="R23" s="143">
        <v>1408</v>
      </c>
      <c r="S23" s="143">
        <v>2563</v>
      </c>
      <c r="T23" s="143"/>
      <c r="U23" s="441"/>
      <c r="V23" s="440"/>
      <c r="W23" s="143"/>
      <c r="X23" s="143"/>
      <c r="Y23" s="143"/>
      <c r="Z23" s="441"/>
      <c r="AA23" s="440">
        <v>52</v>
      </c>
      <c r="AB23" s="143">
        <v>152</v>
      </c>
      <c r="AC23" s="143">
        <v>413</v>
      </c>
      <c r="AD23" s="143"/>
      <c r="AE23" s="441"/>
      <c r="AF23" s="440">
        <v>126</v>
      </c>
      <c r="AG23" s="143">
        <v>98</v>
      </c>
      <c r="AH23" s="143">
        <v>298</v>
      </c>
      <c r="AI23" s="143"/>
      <c r="AJ23" s="441"/>
      <c r="AK23" s="440">
        <v>561</v>
      </c>
      <c r="AL23" s="143">
        <v>192</v>
      </c>
      <c r="AM23" s="143">
        <v>389</v>
      </c>
      <c r="AN23" s="143"/>
      <c r="AO23" s="441"/>
      <c r="AP23" s="440"/>
      <c r="AQ23" s="143"/>
      <c r="AR23" s="143"/>
      <c r="AS23" s="143"/>
      <c r="AT23" s="441"/>
      <c r="AU23" s="440">
        <v>443</v>
      </c>
      <c r="AV23" s="143">
        <v>1506</v>
      </c>
      <c r="AW23" s="143">
        <v>3160</v>
      </c>
      <c r="AX23" s="143"/>
      <c r="AY23" s="441"/>
      <c r="AZ23" s="436">
        <f t="shared" si="0"/>
        <v>1921</v>
      </c>
      <c r="BA23" s="436">
        <f t="shared" si="1"/>
        <v>5733</v>
      </c>
      <c r="BB23" s="436">
        <f t="shared" si="2"/>
        <v>13030</v>
      </c>
      <c r="BC23" s="436">
        <f t="shared" si="3"/>
        <v>0</v>
      </c>
      <c r="BD23" s="436">
        <f t="shared" si="4"/>
        <v>0</v>
      </c>
      <c r="BE23" s="159">
        <f t="shared" si="5"/>
        <v>20684</v>
      </c>
      <c r="BF23" s="312"/>
      <c r="BG23" s="74"/>
      <c r="BI23" s="325"/>
    </row>
    <row r="24" spans="1:61" x14ac:dyDescent="0.2">
      <c r="A24" s="433" t="s">
        <v>197</v>
      </c>
      <c r="B24" s="440">
        <v>35</v>
      </c>
      <c r="C24" s="143">
        <v>68</v>
      </c>
      <c r="D24" s="143">
        <v>414</v>
      </c>
      <c r="E24" s="143"/>
      <c r="F24" s="441"/>
      <c r="G24" s="440">
        <v>93</v>
      </c>
      <c r="H24" s="143">
        <v>1871</v>
      </c>
      <c r="I24" s="143">
        <v>4630</v>
      </c>
      <c r="J24" s="143"/>
      <c r="K24" s="441"/>
      <c r="L24" s="440">
        <v>39</v>
      </c>
      <c r="M24" s="143">
        <v>805</v>
      </c>
      <c r="N24" s="143">
        <v>1763</v>
      </c>
      <c r="O24" s="143"/>
      <c r="P24" s="441"/>
      <c r="Q24" s="440">
        <v>589</v>
      </c>
      <c r="R24" s="143">
        <v>1558</v>
      </c>
      <c r="S24" s="143">
        <v>2943</v>
      </c>
      <c r="T24" s="143"/>
      <c r="U24" s="441"/>
      <c r="V24" s="440"/>
      <c r="W24" s="143"/>
      <c r="X24" s="143"/>
      <c r="Y24" s="143"/>
      <c r="Z24" s="441"/>
      <c r="AA24" s="440">
        <v>52</v>
      </c>
      <c r="AB24" s="143">
        <v>152</v>
      </c>
      <c r="AC24" s="143">
        <v>412</v>
      </c>
      <c r="AD24" s="143"/>
      <c r="AE24" s="441"/>
      <c r="AF24" s="440">
        <v>135</v>
      </c>
      <c r="AG24" s="143">
        <v>98</v>
      </c>
      <c r="AH24" s="143">
        <v>298</v>
      </c>
      <c r="AI24" s="143"/>
      <c r="AJ24" s="441"/>
      <c r="AK24" s="440">
        <v>570</v>
      </c>
      <c r="AL24" s="143">
        <v>193</v>
      </c>
      <c r="AM24" s="143">
        <v>443</v>
      </c>
      <c r="AN24" s="143"/>
      <c r="AO24" s="441"/>
      <c r="AP24" s="440"/>
      <c r="AQ24" s="143"/>
      <c r="AR24" s="143"/>
      <c r="AS24" s="143"/>
      <c r="AT24" s="441"/>
      <c r="AU24" s="440">
        <v>443</v>
      </c>
      <c r="AV24" s="143">
        <v>1576</v>
      </c>
      <c r="AW24" s="143">
        <v>3248</v>
      </c>
      <c r="AX24" s="143"/>
      <c r="AY24" s="441"/>
      <c r="AZ24" s="436">
        <f t="shared" si="0"/>
        <v>1956</v>
      </c>
      <c r="BA24" s="436">
        <f t="shared" si="1"/>
        <v>6321</v>
      </c>
      <c r="BB24" s="436">
        <f t="shared" si="2"/>
        <v>14151</v>
      </c>
      <c r="BC24" s="436">
        <f t="shared" si="3"/>
        <v>0</v>
      </c>
      <c r="BD24" s="436">
        <f t="shared" si="4"/>
        <v>0</v>
      </c>
      <c r="BE24" s="159">
        <f t="shared" si="5"/>
        <v>22428</v>
      </c>
      <c r="BF24" s="312"/>
      <c r="BG24" s="74"/>
      <c r="BI24" s="325"/>
    </row>
    <row r="25" spans="1:61" x14ac:dyDescent="0.2">
      <c r="A25" s="433" t="s">
        <v>200</v>
      </c>
      <c r="B25" s="440">
        <v>35</v>
      </c>
      <c r="C25" s="143">
        <v>68</v>
      </c>
      <c r="D25" s="143">
        <v>415</v>
      </c>
      <c r="E25" s="143"/>
      <c r="F25" s="441"/>
      <c r="G25" s="440">
        <v>93</v>
      </c>
      <c r="H25" s="143">
        <v>1946</v>
      </c>
      <c r="I25" s="143">
        <v>4727</v>
      </c>
      <c r="J25" s="143"/>
      <c r="K25" s="441"/>
      <c r="L25" s="440">
        <v>39</v>
      </c>
      <c r="M25" s="143">
        <v>857</v>
      </c>
      <c r="N25" s="143">
        <v>1843</v>
      </c>
      <c r="O25" s="143"/>
      <c r="P25" s="441"/>
      <c r="Q25" s="440">
        <v>590</v>
      </c>
      <c r="R25" s="143">
        <v>1671</v>
      </c>
      <c r="S25" s="143">
        <v>3083</v>
      </c>
      <c r="T25" s="143"/>
      <c r="U25" s="441"/>
      <c r="V25" s="440"/>
      <c r="W25" s="143"/>
      <c r="X25" s="143"/>
      <c r="Y25" s="143"/>
      <c r="Z25" s="441"/>
      <c r="AA25" s="440">
        <v>52</v>
      </c>
      <c r="AB25" s="143">
        <v>152</v>
      </c>
      <c r="AC25" s="143">
        <v>412</v>
      </c>
      <c r="AD25" s="143"/>
      <c r="AE25" s="441"/>
      <c r="AF25" s="440">
        <v>135</v>
      </c>
      <c r="AG25" s="143">
        <v>98</v>
      </c>
      <c r="AH25" s="143">
        <v>298</v>
      </c>
      <c r="AI25" s="143"/>
      <c r="AJ25" s="441"/>
      <c r="AK25" s="440">
        <v>582</v>
      </c>
      <c r="AL25" s="143">
        <v>200</v>
      </c>
      <c r="AM25" s="143">
        <v>476</v>
      </c>
      <c r="AN25" s="143"/>
      <c r="AO25" s="441"/>
      <c r="AP25" s="440"/>
      <c r="AQ25" s="143"/>
      <c r="AR25" s="143"/>
      <c r="AS25" s="143"/>
      <c r="AT25" s="441"/>
      <c r="AU25" s="440">
        <v>443</v>
      </c>
      <c r="AV25" s="143">
        <v>1646</v>
      </c>
      <c r="AW25" s="143">
        <v>3362</v>
      </c>
      <c r="AX25" s="143"/>
      <c r="AY25" s="441"/>
      <c r="AZ25" s="436">
        <f t="shared" si="0"/>
        <v>1969</v>
      </c>
      <c r="BA25" s="436">
        <f t="shared" si="1"/>
        <v>6638</v>
      </c>
      <c r="BB25" s="436">
        <f t="shared" si="2"/>
        <v>14616</v>
      </c>
      <c r="BC25" s="436">
        <f t="shared" si="3"/>
        <v>0</v>
      </c>
      <c r="BD25" s="436">
        <f t="shared" si="4"/>
        <v>0</v>
      </c>
      <c r="BE25" s="159">
        <f t="shared" si="5"/>
        <v>23223</v>
      </c>
      <c r="BF25" s="312"/>
      <c r="BG25" s="74"/>
      <c r="BI25" s="325"/>
    </row>
    <row r="26" spans="1:61" x14ac:dyDescent="0.2">
      <c r="A26" s="433" t="s">
        <v>203</v>
      </c>
      <c r="B26" s="440">
        <v>35</v>
      </c>
      <c r="C26" s="143">
        <v>67</v>
      </c>
      <c r="D26" s="143">
        <v>406</v>
      </c>
      <c r="E26" s="143"/>
      <c r="F26" s="441"/>
      <c r="G26" s="440">
        <v>92</v>
      </c>
      <c r="H26" s="143">
        <v>2115</v>
      </c>
      <c r="I26" s="143">
        <v>4886</v>
      </c>
      <c r="J26" s="143"/>
      <c r="K26" s="441"/>
      <c r="L26" s="440">
        <v>39</v>
      </c>
      <c r="M26" s="143">
        <v>906</v>
      </c>
      <c r="N26" s="143">
        <v>1900</v>
      </c>
      <c r="O26" s="143"/>
      <c r="P26" s="441"/>
      <c r="Q26" s="440">
        <v>603</v>
      </c>
      <c r="R26" s="143">
        <v>1768</v>
      </c>
      <c r="S26" s="143">
        <v>3140</v>
      </c>
      <c r="T26" s="143"/>
      <c r="U26" s="441"/>
      <c r="V26" s="440">
        <v>60</v>
      </c>
      <c r="W26" s="143">
        <v>145</v>
      </c>
      <c r="X26" s="143">
        <v>518</v>
      </c>
      <c r="Y26" s="143"/>
      <c r="Z26" s="441"/>
      <c r="AA26" s="440">
        <v>52</v>
      </c>
      <c r="AB26" s="143">
        <v>151</v>
      </c>
      <c r="AC26" s="143">
        <v>410</v>
      </c>
      <c r="AD26" s="143"/>
      <c r="AE26" s="441"/>
      <c r="AF26" s="440">
        <v>134</v>
      </c>
      <c r="AG26" s="143">
        <v>98</v>
      </c>
      <c r="AH26" s="143">
        <v>297</v>
      </c>
      <c r="AI26" s="143"/>
      <c r="AJ26" s="441"/>
      <c r="AK26" s="440">
        <v>584</v>
      </c>
      <c r="AL26" s="143">
        <v>202</v>
      </c>
      <c r="AM26" s="143">
        <v>513</v>
      </c>
      <c r="AN26" s="143"/>
      <c r="AO26" s="441"/>
      <c r="AP26" s="440"/>
      <c r="AQ26" s="143"/>
      <c r="AR26" s="143"/>
      <c r="AS26" s="143"/>
      <c r="AT26" s="441"/>
      <c r="AU26" s="440">
        <v>443</v>
      </c>
      <c r="AV26" s="143">
        <v>1748</v>
      </c>
      <c r="AW26" s="143">
        <v>3510</v>
      </c>
      <c r="AX26" s="143"/>
      <c r="AY26" s="441"/>
      <c r="AZ26" s="436">
        <f t="shared" si="0"/>
        <v>2042</v>
      </c>
      <c r="BA26" s="436">
        <f t="shared" si="1"/>
        <v>7200</v>
      </c>
      <c r="BB26" s="436">
        <f t="shared" si="2"/>
        <v>15580</v>
      </c>
      <c r="BC26" s="436">
        <f t="shared" si="3"/>
        <v>0</v>
      </c>
      <c r="BD26" s="436">
        <f t="shared" si="4"/>
        <v>0</v>
      </c>
      <c r="BE26" s="159">
        <f t="shared" si="5"/>
        <v>24822</v>
      </c>
      <c r="BF26" s="312"/>
      <c r="BG26" s="74"/>
      <c r="BI26" s="325"/>
    </row>
    <row r="27" spans="1:61" x14ac:dyDescent="0.2">
      <c r="A27" s="433" t="s">
        <v>211</v>
      </c>
      <c r="B27" s="440">
        <v>35</v>
      </c>
      <c r="C27" s="143">
        <v>68</v>
      </c>
      <c r="D27" s="143">
        <v>417</v>
      </c>
      <c r="E27" s="143"/>
      <c r="F27" s="441"/>
      <c r="G27" s="440">
        <v>94</v>
      </c>
      <c r="H27" s="143">
        <v>2303</v>
      </c>
      <c r="I27" s="143">
        <v>5079</v>
      </c>
      <c r="J27" s="143"/>
      <c r="K27" s="441"/>
      <c r="L27" s="440">
        <v>39</v>
      </c>
      <c r="M27" s="143">
        <v>966</v>
      </c>
      <c r="N27" s="143">
        <v>1977</v>
      </c>
      <c r="O27" s="143"/>
      <c r="P27" s="441"/>
      <c r="Q27" s="440">
        <v>608</v>
      </c>
      <c r="R27" s="143">
        <v>1865</v>
      </c>
      <c r="S27" s="143">
        <v>3213</v>
      </c>
      <c r="T27" s="143"/>
      <c r="U27" s="441"/>
      <c r="V27" s="440">
        <v>88</v>
      </c>
      <c r="W27" s="143">
        <v>129</v>
      </c>
      <c r="X27" s="143">
        <v>521</v>
      </c>
      <c r="Y27" s="143"/>
      <c r="Z27" s="441"/>
      <c r="AA27" s="440">
        <v>52</v>
      </c>
      <c r="AB27" s="143">
        <v>151</v>
      </c>
      <c r="AC27" s="143">
        <v>410</v>
      </c>
      <c r="AD27" s="143"/>
      <c r="AE27" s="441"/>
      <c r="AF27" s="440">
        <v>138</v>
      </c>
      <c r="AG27" s="143">
        <v>98</v>
      </c>
      <c r="AH27" s="143">
        <v>297</v>
      </c>
      <c r="AI27" s="143"/>
      <c r="AJ27" s="441"/>
      <c r="AK27" s="440">
        <v>622</v>
      </c>
      <c r="AL27" s="143">
        <v>241</v>
      </c>
      <c r="AM27" s="143">
        <v>584</v>
      </c>
      <c r="AN27" s="143"/>
      <c r="AO27" s="441"/>
      <c r="AP27" s="440"/>
      <c r="AQ27" s="143"/>
      <c r="AR27" s="143"/>
      <c r="AS27" s="143"/>
      <c r="AT27" s="441"/>
      <c r="AU27" s="440">
        <v>442</v>
      </c>
      <c r="AV27" s="143">
        <v>1870</v>
      </c>
      <c r="AW27" s="143">
        <v>3645</v>
      </c>
      <c r="AX27" s="143"/>
      <c r="AY27" s="441"/>
      <c r="AZ27" s="436">
        <f t="shared" si="0"/>
        <v>2118</v>
      </c>
      <c r="BA27" s="436">
        <f t="shared" si="1"/>
        <v>7691</v>
      </c>
      <c r="BB27" s="436">
        <f t="shared" si="2"/>
        <v>16143</v>
      </c>
      <c r="BC27" s="436">
        <f t="shared" si="3"/>
        <v>0</v>
      </c>
      <c r="BD27" s="436">
        <f t="shared" si="4"/>
        <v>0</v>
      </c>
      <c r="BE27" s="159">
        <f t="shared" si="5"/>
        <v>25952</v>
      </c>
      <c r="BF27" s="312"/>
      <c r="BG27" s="74"/>
      <c r="BI27" s="325"/>
    </row>
    <row r="28" spans="1:61" x14ac:dyDescent="0.2">
      <c r="A28" s="433" t="s">
        <v>214</v>
      </c>
      <c r="B28" s="440">
        <v>35</v>
      </c>
      <c r="C28" s="143">
        <v>69</v>
      </c>
      <c r="D28" s="143">
        <v>418</v>
      </c>
      <c r="E28" s="143"/>
      <c r="F28" s="441"/>
      <c r="G28" s="440">
        <v>91</v>
      </c>
      <c r="H28" s="143">
        <v>2503</v>
      </c>
      <c r="I28" s="143">
        <v>5324</v>
      </c>
      <c r="J28" s="143"/>
      <c r="K28" s="441"/>
      <c r="L28" s="440">
        <v>39</v>
      </c>
      <c r="M28" s="143">
        <v>1023</v>
      </c>
      <c r="N28" s="143">
        <v>2042</v>
      </c>
      <c r="O28" s="143"/>
      <c r="P28" s="441"/>
      <c r="Q28" s="440">
        <v>629</v>
      </c>
      <c r="R28" s="143">
        <v>2013</v>
      </c>
      <c r="S28" s="143">
        <v>3332</v>
      </c>
      <c r="T28" s="143"/>
      <c r="U28" s="441"/>
      <c r="V28" s="440">
        <v>99</v>
      </c>
      <c r="W28" s="143">
        <v>128</v>
      </c>
      <c r="X28" s="143">
        <v>521</v>
      </c>
      <c r="Y28" s="143"/>
      <c r="Z28" s="441"/>
      <c r="AA28" s="440">
        <v>51</v>
      </c>
      <c r="AB28" s="143">
        <v>150</v>
      </c>
      <c r="AC28" s="143">
        <v>410</v>
      </c>
      <c r="AD28" s="143"/>
      <c r="AE28" s="441"/>
      <c r="AF28" s="440">
        <v>160</v>
      </c>
      <c r="AG28" s="143">
        <v>97</v>
      </c>
      <c r="AH28" s="143">
        <v>301</v>
      </c>
      <c r="AI28" s="143"/>
      <c r="AJ28" s="441"/>
      <c r="AK28" s="440">
        <v>623</v>
      </c>
      <c r="AL28" s="143">
        <v>266</v>
      </c>
      <c r="AM28" s="143">
        <v>664</v>
      </c>
      <c r="AN28" s="143"/>
      <c r="AO28" s="441"/>
      <c r="AP28" s="440"/>
      <c r="AQ28" s="143"/>
      <c r="AR28" s="143"/>
      <c r="AS28" s="143"/>
      <c r="AT28" s="441"/>
      <c r="AU28" s="440">
        <v>443</v>
      </c>
      <c r="AV28" s="143">
        <v>1964</v>
      </c>
      <c r="AW28" s="143">
        <v>3793</v>
      </c>
      <c r="AX28" s="143"/>
      <c r="AY28" s="441"/>
      <c r="AZ28" s="436">
        <f t="shared" si="0"/>
        <v>2170</v>
      </c>
      <c r="BA28" s="436">
        <f t="shared" si="1"/>
        <v>8213</v>
      </c>
      <c r="BB28" s="436">
        <f t="shared" si="2"/>
        <v>16805</v>
      </c>
      <c r="BC28" s="436">
        <f t="shared" si="3"/>
        <v>0</v>
      </c>
      <c r="BD28" s="436">
        <f t="shared" si="4"/>
        <v>0</v>
      </c>
      <c r="BE28" s="159">
        <f t="shared" si="5"/>
        <v>27188</v>
      </c>
      <c r="BF28" s="312"/>
      <c r="BG28" s="74"/>
      <c r="BI28" s="325"/>
    </row>
    <row r="29" spans="1:61" x14ac:dyDescent="0.2">
      <c r="A29" s="433" t="s">
        <v>348</v>
      </c>
      <c r="B29" s="440">
        <v>36</v>
      </c>
      <c r="C29" s="143">
        <v>69</v>
      </c>
      <c r="D29" s="143">
        <v>418</v>
      </c>
      <c r="E29" s="143"/>
      <c r="F29" s="441"/>
      <c r="G29" s="440">
        <v>91</v>
      </c>
      <c r="H29" s="143">
        <v>2627</v>
      </c>
      <c r="I29" s="143">
        <v>5590</v>
      </c>
      <c r="J29" s="143"/>
      <c r="K29" s="441"/>
      <c r="L29" s="440">
        <v>39</v>
      </c>
      <c r="M29" s="143">
        <v>1112</v>
      </c>
      <c r="N29" s="143">
        <v>2179</v>
      </c>
      <c r="O29" s="143"/>
      <c r="P29" s="441"/>
      <c r="Q29" s="440">
        <v>656</v>
      </c>
      <c r="R29" s="143">
        <v>2087</v>
      </c>
      <c r="S29" s="143">
        <v>3457</v>
      </c>
      <c r="T29" s="143"/>
      <c r="U29" s="441"/>
      <c r="V29" s="440">
        <v>101</v>
      </c>
      <c r="W29" s="143">
        <v>122</v>
      </c>
      <c r="X29" s="143">
        <v>527</v>
      </c>
      <c r="Y29" s="143"/>
      <c r="Z29" s="441"/>
      <c r="AA29" s="440">
        <v>51</v>
      </c>
      <c r="AB29" s="143">
        <v>150</v>
      </c>
      <c r="AC29" s="143">
        <v>409</v>
      </c>
      <c r="AD29" s="143"/>
      <c r="AE29" s="441"/>
      <c r="AF29" s="440">
        <v>167</v>
      </c>
      <c r="AG29" s="143">
        <v>97</v>
      </c>
      <c r="AH29" s="143">
        <v>301</v>
      </c>
      <c r="AI29" s="143"/>
      <c r="AJ29" s="441"/>
      <c r="AK29" s="440">
        <v>623</v>
      </c>
      <c r="AL29" s="143">
        <v>270</v>
      </c>
      <c r="AM29" s="143">
        <v>708</v>
      </c>
      <c r="AN29" s="143"/>
      <c r="AO29" s="441"/>
      <c r="AP29" s="440"/>
      <c r="AQ29" s="143"/>
      <c r="AR29" s="143"/>
      <c r="AS29" s="143"/>
      <c r="AT29" s="441"/>
      <c r="AU29" s="440">
        <v>443</v>
      </c>
      <c r="AV29" s="143">
        <v>2057</v>
      </c>
      <c r="AW29" s="143">
        <v>3894</v>
      </c>
      <c r="AX29" s="143"/>
      <c r="AY29" s="441"/>
      <c r="AZ29" s="436">
        <f t="shared" si="0"/>
        <v>2207</v>
      </c>
      <c r="BA29" s="436">
        <f t="shared" si="1"/>
        <v>8591</v>
      </c>
      <c r="BB29" s="436">
        <f t="shared" si="2"/>
        <v>17483</v>
      </c>
      <c r="BC29" s="436">
        <f t="shared" si="3"/>
        <v>0</v>
      </c>
      <c r="BD29" s="436">
        <f t="shared" si="4"/>
        <v>0</v>
      </c>
      <c r="BE29" s="159">
        <f t="shared" si="5"/>
        <v>28281</v>
      </c>
      <c r="BF29" s="312"/>
      <c r="BG29" s="74"/>
      <c r="BI29" s="325"/>
    </row>
    <row r="30" spans="1:61" x14ac:dyDescent="0.2">
      <c r="A30" s="433" t="s">
        <v>367</v>
      </c>
      <c r="B30" s="440">
        <v>36</v>
      </c>
      <c r="C30" s="143">
        <v>70</v>
      </c>
      <c r="D30" s="143">
        <v>419</v>
      </c>
      <c r="E30" s="143"/>
      <c r="F30" s="441"/>
      <c r="G30" s="440">
        <v>91</v>
      </c>
      <c r="H30" s="143">
        <v>2713</v>
      </c>
      <c r="I30" s="143">
        <v>5825</v>
      </c>
      <c r="J30" s="143"/>
      <c r="K30" s="441"/>
      <c r="L30" s="440">
        <v>39</v>
      </c>
      <c r="M30" s="143">
        <v>1210</v>
      </c>
      <c r="N30" s="143">
        <v>2308</v>
      </c>
      <c r="O30" s="143"/>
      <c r="P30" s="441"/>
      <c r="Q30" s="440">
        <v>661</v>
      </c>
      <c r="R30" s="143">
        <v>2152</v>
      </c>
      <c r="S30" s="143">
        <v>3608</v>
      </c>
      <c r="T30" s="143"/>
      <c r="U30" s="441"/>
      <c r="V30" s="440">
        <v>105</v>
      </c>
      <c r="W30" s="143">
        <v>123</v>
      </c>
      <c r="X30" s="143">
        <v>527</v>
      </c>
      <c r="Y30" s="143"/>
      <c r="Z30" s="441"/>
      <c r="AA30" s="440">
        <v>51</v>
      </c>
      <c r="AB30" s="143">
        <v>150</v>
      </c>
      <c r="AC30" s="143">
        <v>408</v>
      </c>
      <c r="AD30" s="143"/>
      <c r="AE30" s="441"/>
      <c r="AF30" s="440">
        <v>178</v>
      </c>
      <c r="AG30" s="143">
        <v>97</v>
      </c>
      <c r="AH30" s="143">
        <v>304</v>
      </c>
      <c r="AI30" s="143"/>
      <c r="AJ30" s="441"/>
      <c r="AK30" s="440">
        <v>625</v>
      </c>
      <c r="AL30" s="143">
        <v>332</v>
      </c>
      <c r="AM30" s="143">
        <v>820</v>
      </c>
      <c r="AN30" s="143"/>
      <c r="AO30" s="441"/>
      <c r="AP30" s="440"/>
      <c r="AQ30" s="143"/>
      <c r="AR30" s="143"/>
      <c r="AS30" s="143"/>
      <c r="AT30" s="441"/>
      <c r="AU30" s="440">
        <v>443</v>
      </c>
      <c r="AV30" s="143">
        <v>2109</v>
      </c>
      <c r="AW30" s="143">
        <v>3991</v>
      </c>
      <c r="AX30" s="143"/>
      <c r="AY30" s="441"/>
      <c r="AZ30" s="436">
        <f t="shared" si="0"/>
        <v>2229</v>
      </c>
      <c r="BA30" s="436">
        <f t="shared" si="1"/>
        <v>8956</v>
      </c>
      <c r="BB30" s="436">
        <f t="shared" si="2"/>
        <v>18210</v>
      </c>
      <c r="BC30" s="436">
        <f t="shared" si="3"/>
        <v>0</v>
      </c>
      <c r="BD30" s="436">
        <f t="shared" si="4"/>
        <v>0</v>
      </c>
      <c r="BE30" s="159">
        <f t="shared" si="5"/>
        <v>29395</v>
      </c>
      <c r="BF30" s="312"/>
      <c r="BG30" s="74"/>
      <c r="BI30" s="325"/>
    </row>
    <row r="31" spans="1:61" x14ac:dyDescent="0.2">
      <c r="A31" s="433" t="s">
        <v>379</v>
      </c>
      <c r="B31" s="440">
        <v>36</v>
      </c>
      <c r="C31" s="143">
        <v>71</v>
      </c>
      <c r="D31" s="143">
        <v>420</v>
      </c>
      <c r="E31" s="143"/>
      <c r="F31" s="441"/>
      <c r="G31" s="440">
        <v>92</v>
      </c>
      <c r="H31" s="143">
        <v>2822</v>
      </c>
      <c r="I31" s="143">
        <v>6022</v>
      </c>
      <c r="J31" s="143"/>
      <c r="K31" s="441"/>
      <c r="L31" s="440">
        <v>39</v>
      </c>
      <c r="M31" s="143">
        <v>1397</v>
      </c>
      <c r="N31" s="143">
        <v>2297</v>
      </c>
      <c r="O31" s="143"/>
      <c r="P31" s="441"/>
      <c r="Q31" s="440">
        <v>666</v>
      </c>
      <c r="R31" s="143">
        <v>2254</v>
      </c>
      <c r="S31" s="143">
        <v>3678</v>
      </c>
      <c r="T31" s="143"/>
      <c r="U31" s="441"/>
      <c r="V31" s="440">
        <v>108</v>
      </c>
      <c r="W31" s="143">
        <v>122</v>
      </c>
      <c r="X31" s="143">
        <v>529</v>
      </c>
      <c r="Y31" s="143"/>
      <c r="Z31" s="441"/>
      <c r="AA31" s="440">
        <v>51</v>
      </c>
      <c r="AB31" s="143">
        <v>150</v>
      </c>
      <c r="AC31" s="143">
        <v>412</v>
      </c>
      <c r="AD31" s="143"/>
      <c r="AE31" s="441"/>
      <c r="AF31" s="440">
        <v>194</v>
      </c>
      <c r="AG31" s="143">
        <v>96</v>
      </c>
      <c r="AH31" s="143">
        <v>305</v>
      </c>
      <c r="AI31" s="143"/>
      <c r="AJ31" s="441"/>
      <c r="AK31" s="440">
        <v>628</v>
      </c>
      <c r="AL31" s="143">
        <v>368</v>
      </c>
      <c r="AM31" s="143">
        <v>892</v>
      </c>
      <c r="AN31" s="143"/>
      <c r="AO31" s="441"/>
      <c r="AP31" s="440"/>
      <c r="AQ31" s="143"/>
      <c r="AR31" s="143"/>
      <c r="AS31" s="143"/>
      <c r="AT31" s="441"/>
      <c r="AU31" s="440">
        <v>442</v>
      </c>
      <c r="AV31" s="143">
        <v>2182</v>
      </c>
      <c r="AW31" s="143">
        <v>4126</v>
      </c>
      <c r="AX31" s="143"/>
      <c r="AY31" s="441"/>
      <c r="AZ31" s="436">
        <f t="shared" si="0"/>
        <v>2256</v>
      </c>
      <c r="BA31" s="436">
        <f t="shared" si="1"/>
        <v>9462</v>
      </c>
      <c r="BB31" s="436">
        <f t="shared" si="2"/>
        <v>18681</v>
      </c>
      <c r="BC31" s="436">
        <f t="shared" si="3"/>
        <v>0</v>
      </c>
      <c r="BD31" s="436">
        <f t="shared" si="4"/>
        <v>0</v>
      </c>
      <c r="BE31" s="159">
        <f t="shared" si="5"/>
        <v>30399</v>
      </c>
      <c r="BF31" s="312"/>
      <c r="BG31" s="74"/>
      <c r="BI31" s="325"/>
    </row>
    <row r="32" spans="1:61" x14ac:dyDescent="0.2">
      <c r="A32" s="433" t="s">
        <v>390</v>
      </c>
      <c r="B32" s="440">
        <v>36</v>
      </c>
      <c r="C32" s="143">
        <v>71</v>
      </c>
      <c r="D32" s="143">
        <v>420</v>
      </c>
      <c r="E32" s="143"/>
      <c r="F32" s="441"/>
      <c r="G32" s="440">
        <v>91</v>
      </c>
      <c r="H32" s="143">
        <v>2946</v>
      </c>
      <c r="I32" s="143">
        <v>5895</v>
      </c>
      <c r="J32" s="143">
        <v>330</v>
      </c>
      <c r="K32" s="441">
        <v>2</v>
      </c>
      <c r="L32" s="440">
        <v>39</v>
      </c>
      <c r="M32" s="143">
        <v>1261</v>
      </c>
      <c r="N32" s="143">
        <v>2402</v>
      </c>
      <c r="O32" s="143"/>
      <c r="P32" s="441"/>
      <c r="Q32" s="440">
        <v>670</v>
      </c>
      <c r="R32" s="143">
        <v>2323</v>
      </c>
      <c r="S32" s="143">
        <v>3688</v>
      </c>
      <c r="T32" s="143">
        <v>97</v>
      </c>
      <c r="U32" s="441">
        <v>2</v>
      </c>
      <c r="V32" s="440">
        <v>110</v>
      </c>
      <c r="W32" s="143">
        <v>121</v>
      </c>
      <c r="X32" s="143">
        <v>522</v>
      </c>
      <c r="Y32" s="143"/>
      <c r="Z32" s="441"/>
      <c r="AA32" s="440">
        <v>51</v>
      </c>
      <c r="AB32" s="143">
        <v>127</v>
      </c>
      <c r="AC32" s="143">
        <v>405</v>
      </c>
      <c r="AD32" s="143">
        <v>23</v>
      </c>
      <c r="AE32" s="441">
        <v>1</v>
      </c>
      <c r="AF32" s="440">
        <v>196</v>
      </c>
      <c r="AG32" s="143">
        <v>94</v>
      </c>
      <c r="AH32" s="143">
        <v>307</v>
      </c>
      <c r="AI32" s="143"/>
      <c r="AJ32" s="441"/>
      <c r="AK32" s="440">
        <v>622</v>
      </c>
      <c r="AL32" s="143">
        <v>406</v>
      </c>
      <c r="AM32" s="143">
        <v>925</v>
      </c>
      <c r="AN32" s="143">
        <v>17</v>
      </c>
      <c r="AO32" s="441">
        <v>6</v>
      </c>
      <c r="AP32" s="440"/>
      <c r="AQ32" s="143"/>
      <c r="AR32" s="143"/>
      <c r="AS32" s="143"/>
      <c r="AT32" s="441"/>
      <c r="AU32" s="440">
        <v>429</v>
      </c>
      <c r="AV32" s="143">
        <v>1972</v>
      </c>
      <c r="AW32" s="143">
        <v>4223</v>
      </c>
      <c r="AX32" s="143">
        <v>267</v>
      </c>
      <c r="AY32" s="441">
        <v>12</v>
      </c>
      <c r="AZ32" s="436">
        <f t="shared" si="0"/>
        <v>2244</v>
      </c>
      <c r="BA32" s="436">
        <f t="shared" si="1"/>
        <v>9321</v>
      </c>
      <c r="BB32" s="436">
        <f t="shared" si="2"/>
        <v>18787</v>
      </c>
      <c r="BC32" s="436">
        <f t="shared" si="3"/>
        <v>734</v>
      </c>
      <c r="BD32" s="436">
        <f t="shared" si="4"/>
        <v>23</v>
      </c>
      <c r="BE32" s="159">
        <f t="shared" ref="BE32:BE57" si="6">+SUM(AZ32:BD32)</f>
        <v>31109</v>
      </c>
      <c r="BF32" s="312"/>
      <c r="BG32" s="74"/>
      <c r="BI32" s="325"/>
    </row>
    <row r="33" spans="1:135" x14ac:dyDescent="0.2">
      <c r="A33" s="433" t="s">
        <v>422</v>
      </c>
      <c r="B33" s="442"/>
      <c r="C33" s="274"/>
      <c r="D33" s="274"/>
      <c r="E33" s="274"/>
      <c r="F33" s="443"/>
      <c r="G33" s="440">
        <v>91</v>
      </c>
      <c r="H33" s="143">
        <v>3118</v>
      </c>
      <c r="I33" s="143">
        <v>6058</v>
      </c>
      <c r="J33" s="143">
        <v>352</v>
      </c>
      <c r="K33" s="441">
        <v>2</v>
      </c>
      <c r="L33" s="440">
        <v>39</v>
      </c>
      <c r="M33" s="143">
        <v>1281</v>
      </c>
      <c r="N33" s="143">
        <v>2429</v>
      </c>
      <c r="O33" s="143"/>
      <c r="P33" s="441"/>
      <c r="Q33" s="440">
        <v>673</v>
      </c>
      <c r="R33" s="143">
        <v>2431</v>
      </c>
      <c r="S33" s="143">
        <v>3785</v>
      </c>
      <c r="T33" s="143">
        <v>116</v>
      </c>
      <c r="U33" s="441">
        <v>6</v>
      </c>
      <c r="V33" s="440">
        <v>112</v>
      </c>
      <c r="W33" s="143">
        <v>121</v>
      </c>
      <c r="X33" s="143">
        <v>517</v>
      </c>
      <c r="Y33" s="143"/>
      <c r="Z33" s="441"/>
      <c r="AA33" s="440">
        <v>51</v>
      </c>
      <c r="AB33" s="143">
        <v>126</v>
      </c>
      <c r="AC33" s="143">
        <v>401</v>
      </c>
      <c r="AD33" s="143">
        <v>24</v>
      </c>
      <c r="AE33" s="441">
        <v>1</v>
      </c>
      <c r="AF33" s="440">
        <v>195</v>
      </c>
      <c r="AG33" s="143">
        <v>94</v>
      </c>
      <c r="AH33" s="143">
        <v>293</v>
      </c>
      <c r="AI33" s="143">
        <v>16</v>
      </c>
      <c r="AJ33" s="441">
        <v>7</v>
      </c>
      <c r="AK33" s="440">
        <v>622</v>
      </c>
      <c r="AL33" s="143">
        <v>463</v>
      </c>
      <c r="AM33" s="143">
        <v>973</v>
      </c>
      <c r="AN33" s="143">
        <v>17</v>
      </c>
      <c r="AO33" s="441">
        <v>6</v>
      </c>
      <c r="AP33" s="440">
        <v>6</v>
      </c>
      <c r="AQ33" s="143">
        <v>3</v>
      </c>
      <c r="AR33" s="143">
        <v>4</v>
      </c>
      <c r="AS33" s="143">
        <v>0</v>
      </c>
      <c r="AT33" s="441">
        <v>0</v>
      </c>
      <c r="AU33" s="440">
        <v>429</v>
      </c>
      <c r="AV33" s="143">
        <v>2026</v>
      </c>
      <c r="AW33" s="143">
        <v>4355</v>
      </c>
      <c r="AX33" s="143">
        <v>285</v>
      </c>
      <c r="AY33" s="441">
        <v>12</v>
      </c>
      <c r="AZ33" s="436">
        <f t="shared" si="0"/>
        <v>2218</v>
      </c>
      <c r="BA33" s="436">
        <f t="shared" si="1"/>
        <v>9663</v>
      </c>
      <c r="BB33" s="436">
        <f t="shared" si="2"/>
        <v>18815</v>
      </c>
      <c r="BC33" s="436">
        <f t="shared" si="3"/>
        <v>810</v>
      </c>
      <c r="BD33" s="436">
        <f t="shared" si="4"/>
        <v>34</v>
      </c>
      <c r="BE33" s="159">
        <f t="shared" si="6"/>
        <v>31540</v>
      </c>
      <c r="BF33" s="312"/>
      <c r="BG33" s="74"/>
      <c r="BI33" s="325"/>
    </row>
    <row r="34" spans="1:135" x14ac:dyDescent="0.2">
      <c r="A34" s="433" t="s">
        <v>431</v>
      </c>
      <c r="B34" s="442"/>
      <c r="C34" s="274"/>
      <c r="D34" s="274"/>
      <c r="E34" s="274"/>
      <c r="F34" s="443"/>
      <c r="G34" s="440">
        <v>91</v>
      </c>
      <c r="H34" s="143">
        <v>3291</v>
      </c>
      <c r="I34" s="143">
        <v>6261</v>
      </c>
      <c r="J34" s="143">
        <v>373</v>
      </c>
      <c r="K34" s="441">
        <v>2</v>
      </c>
      <c r="L34" s="440">
        <v>38</v>
      </c>
      <c r="M34" s="143">
        <v>1306</v>
      </c>
      <c r="N34" s="143">
        <v>2499</v>
      </c>
      <c r="O34" s="143"/>
      <c r="P34" s="441"/>
      <c r="Q34" s="440">
        <v>676</v>
      </c>
      <c r="R34" s="143">
        <v>2456</v>
      </c>
      <c r="S34" s="143">
        <v>3858</v>
      </c>
      <c r="T34" s="143">
        <v>128</v>
      </c>
      <c r="U34" s="441">
        <v>7</v>
      </c>
      <c r="V34" s="440">
        <v>93</v>
      </c>
      <c r="W34" s="143">
        <v>111</v>
      </c>
      <c r="X34" s="143">
        <v>514</v>
      </c>
      <c r="Y34" s="143">
        <v>30</v>
      </c>
      <c r="Z34" s="441">
        <v>0</v>
      </c>
      <c r="AA34" s="440">
        <v>51</v>
      </c>
      <c r="AB34" s="143">
        <v>126</v>
      </c>
      <c r="AC34" s="143">
        <v>401</v>
      </c>
      <c r="AD34" s="143">
        <v>24</v>
      </c>
      <c r="AE34" s="441">
        <v>0</v>
      </c>
      <c r="AF34" s="440">
        <v>196</v>
      </c>
      <c r="AG34" s="143">
        <v>94</v>
      </c>
      <c r="AH34" s="143">
        <v>306</v>
      </c>
      <c r="AI34" s="143">
        <v>16</v>
      </c>
      <c r="AJ34" s="441">
        <v>8</v>
      </c>
      <c r="AK34" s="440">
        <v>619</v>
      </c>
      <c r="AL34" s="143">
        <v>574</v>
      </c>
      <c r="AM34" s="143">
        <v>1079</v>
      </c>
      <c r="AN34" s="143">
        <v>22</v>
      </c>
      <c r="AO34" s="441">
        <v>9</v>
      </c>
      <c r="AP34" s="440">
        <v>23</v>
      </c>
      <c r="AQ34" s="143">
        <v>3</v>
      </c>
      <c r="AR34" s="143">
        <v>4</v>
      </c>
      <c r="AS34" s="143">
        <v>0</v>
      </c>
      <c r="AT34" s="441">
        <v>0</v>
      </c>
      <c r="AU34" s="440">
        <v>429</v>
      </c>
      <c r="AV34" s="143">
        <v>2098</v>
      </c>
      <c r="AW34" s="143">
        <v>4435</v>
      </c>
      <c r="AX34" s="143">
        <v>296</v>
      </c>
      <c r="AY34" s="441">
        <v>12</v>
      </c>
      <c r="AZ34" s="436">
        <f t="shared" si="0"/>
        <v>2216</v>
      </c>
      <c r="BA34" s="436">
        <f t="shared" si="1"/>
        <v>10059</v>
      </c>
      <c r="BB34" s="436">
        <f t="shared" si="2"/>
        <v>19357</v>
      </c>
      <c r="BC34" s="436">
        <f t="shared" si="3"/>
        <v>889</v>
      </c>
      <c r="BD34" s="436">
        <f t="shared" si="4"/>
        <v>38</v>
      </c>
      <c r="BE34" s="159">
        <f t="shared" si="6"/>
        <v>32559</v>
      </c>
      <c r="BF34" s="312"/>
      <c r="BG34" s="74"/>
      <c r="BI34" s="325"/>
    </row>
    <row r="35" spans="1:135" x14ac:dyDescent="0.2">
      <c r="A35" s="433" t="s">
        <v>467</v>
      </c>
      <c r="B35" s="442"/>
      <c r="C35" s="274"/>
      <c r="D35" s="274"/>
      <c r="E35" s="274"/>
      <c r="F35" s="443"/>
      <c r="G35" s="440">
        <v>91</v>
      </c>
      <c r="H35" s="143">
        <v>3451</v>
      </c>
      <c r="I35" s="143">
        <v>6493</v>
      </c>
      <c r="J35" s="143">
        <v>391</v>
      </c>
      <c r="K35" s="441">
        <v>2</v>
      </c>
      <c r="L35" s="440">
        <v>38</v>
      </c>
      <c r="M35" s="143">
        <v>1319</v>
      </c>
      <c r="N35" s="143">
        <v>2526</v>
      </c>
      <c r="O35" s="143"/>
      <c r="P35" s="441"/>
      <c r="Q35" s="440">
        <v>677</v>
      </c>
      <c r="R35" s="143">
        <v>2492</v>
      </c>
      <c r="S35" s="143">
        <v>3908</v>
      </c>
      <c r="T35" s="143">
        <v>144</v>
      </c>
      <c r="U35" s="441">
        <v>9</v>
      </c>
      <c r="V35" s="440">
        <v>101</v>
      </c>
      <c r="W35" s="143">
        <v>110</v>
      </c>
      <c r="X35" s="143">
        <v>512</v>
      </c>
      <c r="Y35" s="143">
        <v>30</v>
      </c>
      <c r="Z35" s="441">
        <v>1</v>
      </c>
      <c r="AA35" s="440">
        <v>51</v>
      </c>
      <c r="AB35" s="143">
        <v>126</v>
      </c>
      <c r="AC35" s="143">
        <v>400</v>
      </c>
      <c r="AD35" s="143">
        <v>24</v>
      </c>
      <c r="AE35" s="441">
        <v>0</v>
      </c>
      <c r="AF35" s="440">
        <v>195</v>
      </c>
      <c r="AG35" s="143">
        <v>94</v>
      </c>
      <c r="AH35" s="143">
        <v>309</v>
      </c>
      <c r="AI35" s="143">
        <v>16</v>
      </c>
      <c r="AJ35" s="441">
        <v>9</v>
      </c>
      <c r="AK35" s="440">
        <v>619</v>
      </c>
      <c r="AL35" s="143">
        <v>666</v>
      </c>
      <c r="AM35" s="143">
        <v>1176</v>
      </c>
      <c r="AN35" s="143">
        <v>22</v>
      </c>
      <c r="AO35" s="441">
        <v>9</v>
      </c>
      <c r="AP35" s="440">
        <v>26</v>
      </c>
      <c r="AQ35" s="143">
        <v>3</v>
      </c>
      <c r="AR35" s="143">
        <v>5</v>
      </c>
      <c r="AS35" s="143">
        <v>0</v>
      </c>
      <c r="AT35" s="441">
        <v>0</v>
      </c>
      <c r="AU35" s="440">
        <v>428</v>
      </c>
      <c r="AV35" s="143">
        <v>2169</v>
      </c>
      <c r="AW35" s="143">
        <v>4513</v>
      </c>
      <c r="AX35" s="143">
        <v>316</v>
      </c>
      <c r="AY35" s="441">
        <v>12</v>
      </c>
      <c r="AZ35" s="436">
        <f t="shared" si="0"/>
        <v>2226</v>
      </c>
      <c r="BA35" s="436">
        <f t="shared" si="1"/>
        <v>10430</v>
      </c>
      <c r="BB35" s="436">
        <f t="shared" si="2"/>
        <v>19842</v>
      </c>
      <c r="BC35" s="436">
        <f t="shared" si="3"/>
        <v>943</v>
      </c>
      <c r="BD35" s="436">
        <f t="shared" si="4"/>
        <v>42</v>
      </c>
      <c r="BE35" s="159">
        <f t="shared" si="6"/>
        <v>33483</v>
      </c>
      <c r="BF35" s="312"/>
      <c r="BG35" s="74"/>
      <c r="BI35" s="325"/>
    </row>
    <row r="36" spans="1:135" x14ac:dyDescent="0.2">
      <c r="A36" s="433" t="s">
        <v>475</v>
      </c>
      <c r="B36" s="442"/>
      <c r="C36" s="274"/>
      <c r="D36" s="274"/>
      <c r="E36" s="274"/>
      <c r="F36" s="443"/>
      <c r="G36" s="440">
        <v>91</v>
      </c>
      <c r="H36" s="143">
        <v>3593</v>
      </c>
      <c r="I36" s="143">
        <v>6732</v>
      </c>
      <c r="J36" s="143">
        <v>412</v>
      </c>
      <c r="K36" s="441">
        <v>2</v>
      </c>
      <c r="L36" s="440">
        <v>38</v>
      </c>
      <c r="M36" s="143">
        <v>1310</v>
      </c>
      <c r="N36" s="143">
        <v>2541</v>
      </c>
      <c r="O36" s="143"/>
      <c r="P36" s="441"/>
      <c r="Q36" s="440">
        <v>679</v>
      </c>
      <c r="R36" s="143">
        <v>2547</v>
      </c>
      <c r="S36" s="143">
        <v>3990</v>
      </c>
      <c r="T36" s="143">
        <v>157</v>
      </c>
      <c r="U36" s="441">
        <v>10</v>
      </c>
      <c r="V36" s="440">
        <v>102</v>
      </c>
      <c r="W36" s="143">
        <v>110</v>
      </c>
      <c r="X36" s="143">
        <v>511</v>
      </c>
      <c r="Y36" s="143">
        <v>30</v>
      </c>
      <c r="Z36" s="441">
        <v>1</v>
      </c>
      <c r="AA36" s="440">
        <v>51</v>
      </c>
      <c r="AB36" s="143">
        <v>126</v>
      </c>
      <c r="AC36" s="143">
        <v>399</v>
      </c>
      <c r="AD36" s="143">
        <v>24</v>
      </c>
      <c r="AE36" s="441">
        <v>0</v>
      </c>
      <c r="AF36" s="447">
        <v>238</v>
      </c>
      <c r="AG36" s="410">
        <v>94</v>
      </c>
      <c r="AH36" s="410">
        <v>313</v>
      </c>
      <c r="AI36" s="410">
        <v>17</v>
      </c>
      <c r="AJ36" s="448">
        <v>9</v>
      </c>
      <c r="AK36" s="440">
        <v>619</v>
      </c>
      <c r="AL36" s="143">
        <v>783</v>
      </c>
      <c r="AM36" s="143">
        <v>1360</v>
      </c>
      <c r="AN36" s="143">
        <v>26</v>
      </c>
      <c r="AO36" s="441">
        <v>9</v>
      </c>
      <c r="AP36" s="440">
        <v>61</v>
      </c>
      <c r="AQ36" s="143">
        <v>3</v>
      </c>
      <c r="AR36" s="143">
        <v>5</v>
      </c>
      <c r="AS36" s="143">
        <v>0</v>
      </c>
      <c r="AT36" s="441">
        <v>0</v>
      </c>
      <c r="AU36" s="440">
        <v>428</v>
      </c>
      <c r="AV36" s="143">
        <v>2246</v>
      </c>
      <c r="AW36" s="143">
        <v>4565</v>
      </c>
      <c r="AX36" s="143">
        <v>324</v>
      </c>
      <c r="AY36" s="441">
        <v>12</v>
      </c>
      <c r="AZ36" s="436">
        <f t="shared" si="0"/>
        <v>2307</v>
      </c>
      <c r="BA36" s="436">
        <f t="shared" si="1"/>
        <v>10812</v>
      </c>
      <c r="BB36" s="436">
        <f t="shared" si="2"/>
        <v>20416</v>
      </c>
      <c r="BC36" s="436">
        <f t="shared" si="3"/>
        <v>990</v>
      </c>
      <c r="BD36" s="436">
        <f t="shared" si="4"/>
        <v>43</v>
      </c>
      <c r="BE36" s="159">
        <f t="shared" si="6"/>
        <v>34568</v>
      </c>
      <c r="BF36" s="312"/>
      <c r="BG36" s="74"/>
      <c r="BI36" s="325"/>
    </row>
    <row r="37" spans="1:135" x14ac:dyDescent="0.2">
      <c r="A37" s="433" t="s">
        <v>479</v>
      </c>
      <c r="B37" s="442"/>
      <c r="C37" s="274"/>
      <c r="D37" s="274"/>
      <c r="E37" s="274"/>
      <c r="F37" s="443"/>
      <c r="G37" s="440">
        <v>91</v>
      </c>
      <c r="H37" s="143">
        <v>3721</v>
      </c>
      <c r="I37" s="143">
        <v>7016</v>
      </c>
      <c r="J37" s="143">
        <v>430</v>
      </c>
      <c r="K37" s="441">
        <v>2</v>
      </c>
      <c r="L37" s="440">
        <v>38</v>
      </c>
      <c r="M37" s="143">
        <v>1323</v>
      </c>
      <c r="N37" s="143">
        <v>2567</v>
      </c>
      <c r="O37" s="143"/>
      <c r="P37" s="441"/>
      <c r="Q37" s="440">
        <v>679</v>
      </c>
      <c r="R37" s="143">
        <v>2546</v>
      </c>
      <c r="S37" s="143">
        <v>3990</v>
      </c>
      <c r="T37" s="143">
        <v>157</v>
      </c>
      <c r="U37" s="441">
        <v>10</v>
      </c>
      <c r="V37" s="440">
        <v>102</v>
      </c>
      <c r="W37" s="143">
        <v>110</v>
      </c>
      <c r="X37" s="143">
        <v>511</v>
      </c>
      <c r="Y37" s="143">
        <v>30</v>
      </c>
      <c r="Z37" s="441">
        <v>1</v>
      </c>
      <c r="AA37" s="440">
        <v>51</v>
      </c>
      <c r="AB37" s="143">
        <v>126</v>
      </c>
      <c r="AC37" s="143">
        <v>399</v>
      </c>
      <c r="AD37" s="143">
        <v>24</v>
      </c>
      <c r="AE37" s="441">
        <v>0</v>
      </c>
      <c r="AF37" s="447">
        <v>237</v>
      </c>
      <c r="AG37" s="410">
        <v>93</v>
      </c>
      <c r="AH37" s="410">
        <v>313</v>
      </c>
      <c r="AI37" s="410">
        <v>18</v>
      </c>
      <c r="AJ37" s="448">
        <v>10</v>
      </c>
      <c r="AK37" s="440">
        <v>619</v>
      </c>
      <c r="AL37" s="143">
        <v>950</v>
      </c>
      <c r="AM37" s="143">
        <v>1556</v>
      </c>
      <c r="AN37" s="143">
        <v>29</v>
      </c>
      <c r="AO37" s="441">
        <v>9</v>
      </c>
      <c r="AP37" s="440">
        <v>60</v>
      </c>
      <c r="AQ37" s="143">
        <v>3</v>
      </c>
      <c r="AR37" s="143">
        <v>5</v>
      </c>
      <c r="AS37" s="143">
        <v>0</v>
      </c>
      <c r="AT37" s="441">
        <v>1</v>
      </c>
      <c r="AU37" s="440">
        <v>427</v>
      </c>
      <c r="AV37" s="143">
        <v>2292</v>
      </c>
      <c r="AW37" s="143">
        <v>4605</v>
      </c>
      <c r="AX37" s="143">
        <v>339</v>
      </c>
      <c r="AY37" s="441">
        <v>13</v>
      </c>
      <c r="AZ37" s="436">
        <f t="shared" si="0"/>
        <v>2304</v>
      </c>
      <c r="BA37" s="436">
        <f t="shared" si="1"/>
        <v>11164</v>
      </c>
      <c r="BB37" s="436">
        <f t="shared" si="2"/>
        <v>20962</v>
      </c>
      <c r="BC37" s="436">
        <f t="shared" si="3"/>
        <v>1027</v>
      </c>
      <c r="BD37" s="436">
        <f t="shared" si="4"/>
        <v>46</v>
      </c>
      <c r="BE37" s="159">
        <f t="shared" si="6"/>
        <v>35503</v>
      </c>
      <c r="BG37" s="74"/>
      <c r="BI37" s="325"/>
    </row>
    <row r="38" spans="1:135" x14ac:dyDescent="0.2">
      <c r="A38" s="433" t="s">
        <v>484</v>
      </c>
      <c r="B38" s="442"/>
      <c r="C38" s="274"/>
      <c r="D38" s="274"/>
      <c r="E38" s="274"/>
      <c r="F38" s="443"/>
      <c r="G38" s="440">
        <v>90</v>
      </c>
      <c r="H38" s="143">
        <v>3850</v>
      </c>
      <c r="I38" s="143">
        <v>7322</v>
      </c>
      <c r="J38" s="143">
        <v>456</v>
      </c>
      <c r="K38" s="441">
        <v>3</v>
      </c>
      <c r="L38" s="440">
        <v>39</v>
      </c>
      <c r="M38" s="143">
        <v>1521</v>
      </c>
      <c r="N38" s="143">
        <v>2381</v>
      </c>
      <c r="O38" s="143"/>
      <c r="P38" s="441"/>
      <c r="Q38" s="440">
        <v>679</v>
      </c>
      <c r="R38" s="143">
        <v>2556</v>
      </c>
      <c r="S38" s="143">
        <v>3998</v>
      </c>
      <c r="T38" s="143">
        <v>166</v>
      </c>
      <c r="U38" s="441">
        <v>11</v>
      </c>
      <c r="V38" s="440">
        <v>104</v>
      </c>
      <c r="W38" s="143">
        <v>109</v>
      </c>
      <c r="X38" s="143">
        <v>510</v>
      </c>
      <c r="Y38" s="143">
        <v>30</v>
      </c>
      <c r="Z38" s="441">
        <v>1</v>
      </c>
      <c r="AA38" s="440">
        <v>51</v>
      </c>
      <c r="AB38" s="143">
        <v>126</v>
      </c>
      <c r="AC38" s="143">
        <v>399</v>
      </c>
      <c r="AD38" s="143">
        <v>24</v>
      </c>
      <c r="AE38" s="441">
        <v>0</v>
      </c>
      <c r="AF38" s="447">
        <v>242</v>
      </c>
      <c r="AG38" s="410">
        <v>93</v>
      </c>
      <c r="AH38" s="410">
        <v>315</v>
      </c>
      <c r="AI38" s="410">
        <v>17</v>
      </c>
      <c r="AJ38" s="448">
        <v>10</v>
      </c>
      <c r="AK38" s="440">
        <v>619</v>
      </c>
      <c r="AL38" s="143">
        <v>1207</v>
      </c>
      <c r="AM38" s="143">
        <v>1896</v>
      </c>
      <c r="AN38" s="143">
        <v>32</v>
      </c>
      <c r="AO38" s="441">
        <v>9</v>
      </c>
      <c r="AP38" s="440">
        <v>60</v>
      </c>
      <c r="AQ38" s="143">
        <v>3</v>
      </c>
      <c r="AR38" s="143">
        <v>5</v>
      </c>
      <c r="AS38" s="143">
        <v>0</v>
      </c>
      <c r="AT38" s="441">
        <v>1</v>
      </c>
      <c r="AU38" s="440">
        <v>427</v>
      </c>
      <c r="AV38" s="143">
        <v>2322</v>
      </c>
      <c r="AW38" s="143">
        <v>4633</v>
      </c>
      <c r="AX38" s="143">
        <v>350</v>
      </c>
      <c r="AY38" s="441">
        <v>13</v>
      </c>
      <c r="AZ38" s="436">
        <f t="shared" si="0"/>
        <v>2311</v>
      </c>
      <c r="BA38" s="436">
        <f t="shared" si="1"/>
        <v>11787</v>
      </c>
      <c r="BB38" s="436">
        <f t="shared" si="2"/>
        <v>21459</v>
      </c>
      <c r="BC38" s="436">
        <f t="shared" si="3"/>
        <v>1075</v>
      </c>
      <c r="BD38" s="436">
        <f t="shared" si="4"/>
        <v>48</v>
      </c>
      <c r="BE38" s="159">
        <f t="shared" si="6"/>
        <v>36680</v>
      </c>
      <c r="BG38" s="74"/>
      <c r="BI38" s="325"/>
    </row>
    <row r="39" spans="1:135" x14ac:dyDescent="0.2">
      <c r="A39" s="433" t="s">
        <v>488</v>
      </c>
      <c r="B39" s="442"/>
      <c r="C39" s="274"/>
      <c r="D39" s="274"/>
      <c r="E39" s="274"/>
      <c r="F39" s="443"/>
      <c r="G39" s="440">
        <v>90</v>
      </c>
      <c r="H39" s="143">
        <v>4016</v>
      </c>
      <c r="I39" s="143">
        <v>7595</v>
      </c>
      <c r="J39" s="143">
        <v>476</v>
      </c>
      <c r="K39" s="441">
        <v>3</v>
      </c>
      <c r="L39" s="440">
        <v>39</v>
      </c>
      <c r="M39" s="143">
        <v>1523</v>
      </c>
      <c r="N39" s="143">
        <v>2381</v>
      </c>
      <c r="O39" s="143"/>
      <c r="P39" s="441"/>
      <c r="Q39" s="440">
        <v>678</v>
      </c>
      <c r="R39" s="143">
        <v>2570</v>
      </c>
      <c r="S39" s="143">
        <v>4068</v>
      </c>
      <c r="T39" s="143">
        <v>172</v>
      </c>
      <c r="U39" s="441">
        <v>11</v>
      </c>
      <c r="V39" s="440">
        <v>105</v>
      </c>
      <c r="W39" s="143">
        <v>109</v>
      </c>
      <c r="X39" s="143">
        <v>510</v>
      </c>
      <c r="Y39" s="143">
        <v>30</v>
      </c>
      <c r="Z39" s="441">
        <v>1</v>
      </c>
      <c r="AA39" s="440">
        <v>51</v>
      </c>
      <c r="AB39" s="143">
        <v>126</v>
      </c>
      <c r="AC39" s="143">
        <v>398</v>
      </c>
      <c r="AD39" s="143">
        <v>24</v>
      </c>
      <c r="AE39" s="441">
        <v>0</v>
      </c>
      <c r="AF39" s="447">
        <v>259</v>
      </c>
      <c r="AG39" s="410">
        <v>93</v>
      </c>
      <c r="AH39" s="410">
        <v>315</v>
      </c>
      <c r="AI39" s="410">
        <v>17</v>
      </c>
      <c r="AJ39" s="448">
        <v>11</v>
      </c>
      <c r="AK39" s="440">
        <v>619</v>
      </c>
      <c r="AL39" s="143">
        <v>1367</v>
      </c>
      <c r="AM39" s="143">
        <v>2062</v>
      </c>
      <c r="AN39" s="143">
        <v>32</v>
      </c>
      <c r="AO39" s="441">
        <v>9</v>
      </c>
      <c r="AP39" s="440">
        <v>61</v>
      </c>
      <c r="AQ39" s="143">
        <v>3</v>
      </c>
      <c r="AR39" s="143">
        <v>5</v>
      </c>
      <c r="AS39" s="143">
        <v>0</v>
      </c>
      <c r="AT39" s="441">
        <v>1</v>
      </c>
      <c r="AU39" s="440">
        <v>427</v>
      </c>
      <c r="AV39" s="143">
        <v>2326</v>
      </c>
      <c r="AW39" s="143">
        <v>4666</v>
      </c>
      <c r="AX39" s="143">
        <v>366</v>
      </c>
      <c r="AY39" s="441">
        <v>13</v>
      </c>
      <c r="AZ39" s="436">
        <f t="shared" si="0"/>
        <v>2329</v>
      </c>
      <c r="BA39" s="436">
        <f t="shared" si="1"/>
        <v>12133</v>
      </c>
      <c r="BB39" s="436">
        <f t="shared" si="2"/>
        <v>22000</v>
      </c>
      <c r="BC39" s="436">
        <f t="shared" si="3"/>
        <v>1117</v>
      </c>
      <c r="BD39" s="436">
        <f t="shared" si="4"/>
        <v>49</v>
      </c>
      <c r="BE39" s="159">
        <f t="shared" si="6"/>
        <v>37628</v>
      </c>
    </row>
    <row r="40" spans="1:135" s="11" customFormat="1" x14ac:dyDescent="0.2">
      <c r="A40" s="434" t="s">
        <v>492</v>
      </c>
      <c r="B40" s="442"/>
      <c r="C40" s="274"/>
      <c r="D40" s="274"/>
      <c r="E40" s="274"/>
      <c r="F40" s="443"/>
      <c r="G40" s="445">
        <v>90</v>
      </c>
      <c r="H40" s="143">
        <v>4197</v>
      </c>
      <c r="I40" s="143">
        <v>7826</v>
      </c>
      <c r="J40" s="426">
        <v>505</v>
      </c>
      <c r="K40" s="446">
        <v>3</v>
      </c>
      <c r="L40" s="447">
        <v>39</v>
      </c>
      <c r="M40" s="410">
        <v>1535</v>
      </c>
      <c r="N40" s="410">
        <v>2382</v>
      </c>
      <c r="O40" s="410"/>
      <c r="P40" s="448"/>
      <c r="Q40" s="447">
        <v>675</v>
      </c>
      <c r="R40" s="410">
        <v>2568</v>
      </c>
      <c r="S40" s="410">
        <v>4123</v>
      </c>
      <c r="T40" s="410">
        <v>193</v>
      </c>
      <c r="U40" s="448">
        <v>13</v>
      </c>
      <c r="V40" s="447">
        <v>107</v>
      </c>
      <c r="W40" s="410">
        <v>109</v>
      </c>
      <c r="X40" s="410">
        <v>508</v>
      </c>
      <c r="Y40" s="410">
        <v>30</v>
      </c>
      <c r="Z40" s="448">
        <v>2</v>
      </c>
      <c r="AA40" s="447">
        <v>50</v>
      </c>
      <c r="AB40" s="410">
        <v>126</v>
      </c>
      <c r="AC40" s="410">
        <v>397</v>
      </c>
      <c r="AD40" s="410">
        <v>24</v>
      </c>
      <c r="AE40" s="448">
        <v>1</v>
      </c>
      <c r="AF40" s="447">
        <v>289</v>
      </c>
      <c r="AG40" s="410">
        <v>93</v>
      </c>
      <c r="AH40" s="410">
        <v>315</v>
      </c>
      <c r="AI40" s="410">
        <v>17</v>
      </c>
      <c r="AJ40" s="448">
        <v>11</v>
      </c>
      <c r="AK40" s="447">
        <v>619</v>
      </c>
      <c r="AL40" s="410">
        <v>1693</v>
      </c>
      <c r="AM40" s="410">
        <v>2328</v>
      </c>
      <c r="AN40" s="410">
        <v>33</v>
      </c>
      <c r="AO40" s="448">
        <v>9</v>
      </c>
      <c r="AP40" s="447">
        <v>63</v>
      </c>
      <c r="AQ40" s="410">
        <v>3</v>
      </c>
      <c r="AR40" s="410">
        <v>5</v>
      </c>
      <c r="AS40" s="410">
        <v>0</v>
      </c>
      <c r="AT40" s="448">
        <v>1</v>
      </c>
      <c r="AU40" s="447">
        <v>427</v>
      </c>
      <c r="AV40" s="410">
        <v>2330</v>
      </c>
      <c r="AW40" s="410">
        <v>4672</v>
      </c>
      <c r="AX40" s="410">
        <v>375</v>
      </c>
      <c r="AY40" s="448">
        <v>13</v>
      </c>
      <c r="AZ40" s="436">
        <f t="shared" si="0"/>
        <v>2359</v>
      </c>
      <c r="BA40" s="436">
        <f t="shared" si="1"/>
        <v>12654</v>
      </c>
      <c r="BB40" s="436">
        <f t="shared" si="2"/>
        <v>22556</v>
      </c>
      <c r="BC40" s="436">
        <f t="shared" si="3"/>
        <v>1177</v>
      </c>
      <c r="BD40" s="436">
        <f t="shared" si="4"/>
        <v>53</v>
      </c>
      <c r="BE40" s="159">
        <f t="shared" si="6"/>
        <v>38799</v>
      </c>
      <c r="BF40" s="411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</row>
    <row r="41" spans="1:135" x14ac:dyDescent="0.2">
      <c r="A41" s="433" t="s">
        <v>499</v>
      </c>
      <c r="B41" s="442"/>
      <c r="C41" s="274"/>
      <c r="D41" s="274"/>
      <c r="E41" s="274"/>
      <c r="F41" s="443"/>
      <c r="G41" s="440">
        <v>90</v>
      </c>
      <c r="H41" s="143">
        <v>4287</v>
      </c>
      <c r="I41" s="143">
        <v>7912</v>
      </c>
      <c r="J41" s="143">
        <v>531</v>
      </c>
      <c r="K41" s="441">
        <v>3</v>
      </c>
      <c r="L41" s="440">
        <v>39</v>
      </c>
      <c r="M41" s="143">
        <v>1331</v>
      </c>
      <c r="N41" s="143">
        <v>2583</v>
      </c>
      <c r="O41" s="143"/>
      <c r="P41" s="441"/>
      <c r="Q41" s="440">
        <v>673</v>
      </c>
      <c r="R41" s="143">
        <v>2570</v>
      </c>
      <c r="S41" s="143">
        <v>4133</v>
      </c>
      <c r="T41" s="143">
        <v>219</v>
      </c>
      <c r="U41" s="441">
        <v>14</v>
      </c>
      <c r="V41" s="440">
        <v>107</v>
      </c>
      <c r="W41" s="143">
        <v>109</v>
      </c>
      <c r="X41" s="143">
        <v>508</v>
      </c>
      <c r="Y41" s="143">
        <v>30</v>
      </c>
      <c r="Z41" s="441">
        <v>2</v>
      </c>
      <c r="AA41" s="440">
        <v>50</v>
      </c>
      <c r="AB41" s="143">
        <v>126</v>
      </c>
      <c r="AC41" s="143">
        <v>397</v>
      </c>
      <c r="AD41" s="143">
        <v>24</v>
      </c>
      <c r="AE41" s="441">
        <v>1</v>
      </c>
      <c r="AF41" s="440">
        <v>290</v>
      </c>
      <c r="AG41" s="143">
        <v>93</v>
      </c>
      <c r="AH41" s="143">
        <v>313</v>
      </c>
      <c r="AI41" s="143">
        <v>17</v>
      </c>
      <c r="AJ41" s="441">
        <v>11</v>
      </c>
      <c r="AK41" s="447">
        <v>618</v>
      </c>
      <c r="AL41" s="410">
        <v>1778</v>
      </c>
      <c r="AM41" s="410">
        <v>2520</v>
      </c>
      <c r="AN41" s="410">
        <v>33</v>
      </c>
      <c r="AO41" s="448">
        <v>9</v>
      </c>
      <c r="AP41" s="440">
        <v>63</v>
      </c>
      <c r="AQ41" s="143">
        <v>3</v>
      </c>
      <c r="AR41" s="143">
        <v>5</v>
      </c>
      <c r="AS41" s="143">
        <v>0</v>
      </c>
      <c r="AT41" s="441">
        <v>1</v>
      </c>
      <c r="AU41" s="440">
        <v>426</v>
      </c>
      <c r="AV41" s="143">
        <v>2337</v>
      </c>
      <c r="AW41" s="143">
        <v>4668</v>
      </c>
      <c r="AX41" s="143">
        <v>380</v>
      </c>
      <c r="AY41" s="441">
        <v>14</v>
      </c>
      <c r="AZ41" s="436">
        <f t="shared" si="0"/>
        <v>2356</v>
      </c>
      <c r="BA41" s="436">
        <f t="shared" si="1"/>
        <v>12634</v>
      </c>
      <c r="BB41" s="436">
        <f t="shared" si="2"/>
        <v>23039</v>
      </c>
      <c r="BC41" s="436">
        <f t="shared" si="3"/>
        <v>1234</v>
      </c>
      <c r="BD41" s="436">
        <f t="shared" si="4"/>
        <v>55</v>
      </c>
      <c r="BE41" s="159">
        <f t="shared" si="6"/>
        <v>39318</v>
      </c>
    </row>
    <row r="42" spans="1:135" s="11" customFormat="1" x14ac:dyDescent="0.2">
      <c r="A42" s="434" t="s">
        <v>504</v>
      </c>
      <c r="B42" s="442"/>
      <c r="C42" s="274"/>
      <c r="D42" s="274"/>
      <c r="E42" s="274"/>
      <c r="F42" s="443"/>
      <c r="G42" s="445">
        <v>88</v>
      </c>
      <c r="H42" s="143">
        <v>4378</v>
      </c>
      <c r="I42" s="143">
        <v>7997</v>
      </c>
      <c r="J42" s="426">
        <v>559</v>
      </c>
      <c r="K42" s="446">
        <v>4</v>
      </c>
      <c r="L42" s="447">
        <v>39</v>
      </c>
      <c r="M42" s="410">
        <v>1330</v>
      </c>
      <c r="N42" s="410">
        <v>2593</v>
      </c>
      <c r="O42" s="410"/>
      <c r="P42" s="448"/>
      <c r="Q42" s="447">
        <v>672</v>
      </c>
      <c r="R42" s="410">
        <v>2606</v>
      </c>
      <c r="S42" s="410">
        <v>4159</v>
      </c>
      <c r="T42" s="410">
        <v>224</v>
      </c>
      <c r="U42" s="448">
        <v>15</v>
      </c>
      <c r="V42" s="447">
        <v>107</v>
      </c>
      <c r="W42" s="410">
        <v>108</v>
      </c>
      <c r="X42" s="410">
        <v>508</v>
      </c>
      <c r="Y42" s="410">
        <v>31</v>
      </c>
      <c r="Z42" s="448">
        <v>2</v>
      </c>
      <c r="AA42" s="447">
        <v>50</v>
      </c>
      <c r="AB42" s="410">
        <v>126</v>
      </c>
      <c r="AC42" s="410">
        <v>397</v>
      </c>
      <c r="AD42" s="410">
        <v>24</v>
      </c>
      <c r="AE42" s="448">
        <v>1</v>
      </c>
      <c r="AF42" s="447">
        <v>313</v>
      </c>
      <c r="AG42" s="410">
        <v>93</v>
      </c>
      <c r="AH42" s="410">
        <v>318</v>
      </c>
      <c r="AI42" s="410">
        <v>17</v>
      </c>
      <c r="AJ42" s="448">
        <v>11</v>
      </c>
      <c r="AK42" s="447">
        <v>618</v>
      </c>
      <c r="AL42" s="410">
        <v>2066</v>
      </c>
      <c r="AM42" s="410">
        <v>2900</v>
      </c>
      <c r="AN42" s="410">
        <v>29</v>
      </c>
      <c r="AO42" s="448">
        <v>9</v>
      </c>
      <c r="AP42" s="447">
        <v>63</v>
      </c>
      <c r="AQ42" s="410">
        <v>3</v>
      </c>
      <c r="AR42" s="410">
        <v>5</v>
      </c>
      <c r="AS42" s="410">
        <v>0</v>
      </c>
      <c r="AT42" s="448">
        <v>1</v>
      </c>
      <c r="AU42" s="447">
        <v>424</v>
      </c>
      <c r="AV42" s="410">
        <v>2333</v>
      </c>
      <c r="AW42" s="410">
        <v>4665</v>
      </c>
      <c r="AX42" s="410">
        <v>386</v>
      </c>
      <c r="AY42" s="448">
        <v>16</v>
      </c>
      <c r="AZ42" s="436">
        <f t="shared" si="0"/>
        <v>2374</v>
      </c>
      <c r="BA42" s="436">
        <f t="shared" si="1"/>
        <v>13043</v>
      </c>
      <c r="BB42" s="436">
        <f t="shared" si="2"/>
        <v>23542</v>
      </c>
      <c r="BC42" s="436">
        <f t="shared" si="3"/>
        <v>1270</v>
      </c>
      <c r="BD42" s="436">
        <f t="shared" si="4"/>
        <v>59</v>
      </c>
      <c r="BE42" s="159">
        <f t="shared" si="6"/>
        <v>40288</v>
      </c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</row>
    <row r="43" spans="1:135" s="11" customFormat="1" x14ac:dyDescent="0.2">
      <c r="A43" s="434" t="s">
        <v>517</v>
      </c>
      <c r="B43" s="442"/>
      <c r="C43" s="274"/>
      <c r="D43" s="274"/>
      <c r="E43" s="274"/>
      <c r="F43" s="443"/>
      <c r="G43" s="445">
        <v>87</v>
      </c>
      <c r="H43" s="143">
        <v>4448</v>
      </c>
      <c r="I43" s="143">
        <v>8092</v>
      </c>
      <c r="J43" s="426">
        <v>581</v>
      </c>
      <c r="K43" s="446">
        <v>5</v>
      </c>
      <c r="L43" s="447">
        <v>39</v>
      </c>
      <c r="M43" s="410">
        <v>1542</v>
      </c>
      <c r="N43" s="410">
        <v>2383</v>
      </c>
      <c r="O43" s="410"/>
      <c r="P43" s="448"/>
      <c r="Q43" s="447">
        <v>669</v>
      </c>
      <c r="R43" s="410">
        <v>2622</v>
      </c>
      <c r="S43" s="410">
        <v>4185</v>
      </c>
      <c r="T43" s="410">
        <v>242</v>
      </c>
      <c r="U43" s="448">
        <v>18</v>
      </c>
      <c r="V43" s="447">
        <v>107</v>
      </c>
      <c r="W43" s="410">
        <v>107</v>
      </c>
      <c r="X43" s="410">
        <v>506</v>
      </c>
      <c r="Y43" s="410">
        <v>32</v>
      </c>
      <c r="Z43" s="448">
        <v>2</v>
      </c>
      <c r="AA43" s="447">
        <v>50</v>
      </c>
      <c r="AB43" s="410">
        <v>126</v>
      </c>
      <c r="AC43" s="410">
        <v>397</v>
      </c>
      <c r="AD43" s="410">
        <v>23</v>
      </c>
      <c r="AE43" s="448">
        <v>1</v>
      </c>
      <c r="AF43" s="447">
        <v>336</v>
      </c>
      <c r="AG43" s="410">
        <v>93</v>
      </c>
      <c r="AH43" s="410">
        <v>317</v>
      </c>
      <c r="AI43" s="410">
        <v>17</v>
      </c>
      <c r="AJ43" s="448">
        <v>11</v>
      </c>
      <c r="AK43" s="447">
        <v>618</v>
      </c>
      <c r="AL43" s="410">
        <v>2263</v>
      </c>
      <c r="AM43" s="410">
        <v>3081</v>
      </c>
      <c r="AN43" s="410">
        <v>33</v>
      </c>
      <c r="AO43" s="448">
        <v>9</v>
      </c>
      <c r="AP43" s="447">
        <v>63</v>
      </c>
      <c r="AQ43" s="410">
        <v>3</v>
      </c>
      <c r="AR43" s="410">
        <v>5</v>
      </c>
      <c r="AS43" s="410">
        <v>0</v>
      </c>
      <c r="AT43" s="448">
        <v>1</v>
      </c>
      <c r="AU43" s="447">
        <v>424</v>
      </c>
      <c r="AV43" s="410">
        <v>2327</v>
      </c>
      <c r="AW43" s="410">
        <v>4669</v>
      </c>
      <c r="AX43" s="410">
        <v>395</v>
      </c>
      <c r="AY43" s="448">
        <v>15</v>
      </c>
      <c r="AZ43" s="436">
        <f t="shared" si="0"/>
        <v>2393</v>
      </c>
      <c r="BA43" s="436">
        <f t="shared" si="1"/>
        <v>13531</v>
      </c>
      <c r="BB43" s="436">
        <f t="shared" si="2"/>
        <v>23635</v>
      </c>
      <c r="BC43" s="436">
        <f t="shared" si="3"/>
        <v>1323</v>
      </c>
      <c r="BD43" s="436">
        <f t="shared" si="4"/>
        <v>62</v>
      </c>
      <c r="BE43" s="159">
        <f t="shared" si="6"/>
        <v>40944</v>
      </c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</row>
    <row r="44" spans="1:135" s="11" customFormat="1" x14ac:dyDescent="0.2">
      <c r="A44" s="434" t="s">
        <v>519</v>
      </c>
      <c r="B44" s="447">
        <v>36</v>
      </c>
      <c r="C44" s="410">
        <v>68</v>
      </c>
      <c r="D44" s="410">
        <v>391</v>
      </c>
      <c r="E44" s="410"/>
      <c r="F44" s="448"/>
      <c r="G44" s="445">
        <v>87</v>
      </c>
      <c r="H44" s="143">
        <v>4399</v>
      </c>
      <c r="I44" s="143">
        <v>8089</v>
      </c>
      <c r="J44" s="426">
        <v>590</v>
      </c>
      <c r="K44" s="446">
        <v>5</v>
      </c>
      <c r="L44" s="447">
        <v>38</v>
      </c>
      <c r="M44" s="410">
        <v>1325</v>
      </c>
      <c r="N44" s="410">
        <v>2381</v>
      </c>
      <c r="O44" s="410">
        <v>218</v>
      </c>
      <c r="P44" s="448">
        <v>1</v>
      </c>
      <c r="Q44" s="447">
        <v>669</v>
      </c>
      <c r="R44" s="410">
        <v>2638</v>
      </c>
      <c r="S44" s="410">
        <v>4191</v>
      </c>
      <c r="T44" s="410">
        <v>247</v>
      </c>
      <c r="U44" s="448">
        <v>18</v>
      </c>
      <c r="V44" s="447">
        <v>106</v>
      </c>
      <c r="W44" s="410">
        <v>107</v>
      </c>
      <c r="X44" s="410">
        <v>505</v>
      </c>
      <c r="Y44" s="410">
        <v>32</v>
      </c>
      <c r="Z44" s="448">
        <v>2</v>
      </c>
      <c r="AA44" s="447">
        <v>50</v>
      </c>
      <c r="AB44" s="410">
        <v>125</v>
      </c>
      <c r="AC44" s="410">
        <v>396</v>
      </c>
      <c r="AD44" s="410">
        <v>22</v>
      </c>
      <c r="AE44" s="448">
        <v>2</v>
      </c>
      <c r="AF44" s="447">
        <v>341</v>
      </c>
      <c r="AG44" s="410">
        <v>93</v>
      </c>
      <c r="AH44" s="410">
        <v>317</v>
      </c>
      <c r="AI44" s="410">
        <v>17</v>
      </c>
      <c r="AJ44" s="448">
        <v>11</v>
      </c>
      <c r="AK44" s="447">
        <v>618</v>
      </c>
      <c r="AL44" s="410">
        <v>2317</v>
      </c>
      <c r="AM44" s="410">
        <v>3103</v>
      </c>
      <c r="AN44" s="410">
        <v>33</v>
      </c>
      <c r="AO44" s="448">
        <v>9</v>
      </c>
      <c r="AP44" s="447">
        <v>63</v>
      </c>
      <c r="AQ44" s="410">
        <v>3</v>
      </c>
      <c r="AR44" s="410">
        <v>5</v>
      </c>
      <c r="AS44" s="410">
        <v>0</v>
      </c>
      <c r="AT44" s="448">
        <v>1</v>
      </c>
      <c r="AU44" s="447">
        <v>423</v>
      </c>
      <c r="AV44" s="410">
        <v>2327</v>
      </c>
      <c r="AW44" s="410">
        <v>4669</v>
      </c>
      <c r="AX44" s="410">
        <v>396</v>
      </c>
      <c r="AY44" s="448">
        <v>16</v>
      </c>
      <c r="AZ44" s="436">
        <f t="shared" si="0"/>
        <v>2431</v>
      </c>
      <c r="BA44" s="436">
        <f t="shared" si="1"/>
        <v>13402</v>
      </c>
      <c r="BB44" s="436">
        <f t="shared" si="2"/>
        <v>24047</v>
      </c>
      <c r="BC44" s="436">
        <f t="shared" si="3"/>
        <v>1555</v>
      </c>
      <c r="BD44" s="436">
        <f t="shared" si="4"/>
        <v>65</v>
      </c>
      <c r="BE44" s="159">
        <f t="shared" si="6"/>
        <v>41500</v>
      </c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</row>
    <row r="45" spans="1:135" s="11" customFormat="1" x14ac:dyDescent="0.2">
      <c r="A45" s="434" t="s">
        <v>530</v>
      </c>
      <c r="B45" s="447">
        <v>36</v>
      </c>
      <c r="C45" s="410">
        <v>68</v>
      </c>
      <c r="D45" s="410">
        <v>390</v>
      </c>
      <c r="E45" s="410"/>
      <c r="F45" s="448"/>
      <c r="G45" s="445">
        <v>87</v>
      </c>
      <c r="H45" s="143">
        <v>4429</v>
      </c>
      <c r="I45" s="143">
        <v>8098</v>
      </c>
      <c r="J45" s="426">
        <v>600</v>
      </c>
      <c r="K45" s="446">
        <v>5</v>
      </c>
      <c r="L45" s="447">
        <v>38</v>
      </c>
      <c r="M45" s="410">
        <v>1323</v>
      </c>
      <c r="N45" s="410">
        <v>2382</v>
      </c>
      <c r="O45" s="410">
        <v>219</v>
      </c>
      <c r="P45" s="448">
        <v>1</v>
      </c>
      <c r="Q45" s="447">
        <v>669</v>
      </c>
      <c r="R45" s="410">
        <v>2657</v>
      </c>
      <c r="S45" s="410">
        <v>4201</v>
      </c>
      <c r="T45" s="410">
        <v>257</v>
      </c>
      <c r="U45" s="448">
        <v>18</v>
      </c>
      <c r="V45" s="447">
        <v>106</v>
      </c>
      <c r="W45" s="410">
        <v>107</v>
      </c>
      <c r="X45" s="410">
        <v>503</v>
      </c>
      <c r="Y45" s="410">
        <v>32</v>
      </c>
      <c r="Z45" s="448">
        <v>2</v>
      </c>
      <c r="AA45" s="447">
        <v>50</v>
      </c>
      <c r="AB45" s="410">
        <v>125</v>
      </c>
      <c r="AC45" s="410">
        <v>395</v>
      </c>
      <c r="AD45" s="410">
        <v>22</v>
      </c>
      <c r="AE45" s="448">
        <v>2</v>
      </c>
      <c r="AF45" s="447">
        <v>355</v>
      </c>
      <c r="AG45" s="410">
        <v>93</v>
      </c>
      <c r="AH45" s="410">
        <v>317</v>
      </c>
      <c r="AI45" s="410">
        <v>17</v>
      </c>
      <c r="AJ45" s="448">
        <v>11</v>
      </c>
      <c r="AK45" s="447">
        <v>618</v>
      </c>
      <c r="AL45" s="410">
        <v>2398</v>
      </c>
      <c r="AM45" s="410">
        <v>3250</v>
      </c>
      <c r="AN45" s="410">
        <v>33</v>
      </c>
      <c r="AO45" s="448">
        <v>9</v>
      </c>
      <c r="AP45" s="447">
        <v>62</v>
      </c>
      <c r="AQ45" s="410">
        <v>3</v>
      </c>
      <c r="AR45" s="410">
        <v>5</v>
      </c>
      <c r="AS45" s="410">
        <v>0</v>
      </c>
      <c r="AT45" s="448">
        <v>2</v>
      </c>
      <c r="AU45" s="447">
        <v>423</v>
      </c>
      <c r="AV45" s="410">
        <v>2341</v>
      </c>
      <c r="AW45" s="410">
        <v>4677</v>
      </c>
      <c r="AX45" s="410">
        <v>397</v>
      </c>
      <c r="AY45" s="448">
        <v>16</v>
      </c>
      <c r="AZ45" s="436">
        <f t="shared" si="0"/>
        <v>2444</v>
      </c>
      <c r="BA45" s="436">
        <f t="shared" si="1"/>
        <v>13544</v>
      </c>
      <c r="BB45" s="436">
        <f t="shared" si="2"/>
        <v>24218</v>
      </c>
      <c r="BC45" s="436">
        <f t="shared" si="3"/>
        <v>1577</v>
      </c>
      <c r="BD45" s="436">
        <f t="shared" si="4"/>
        <v>66</v>
      </c>
      <c r="BE45" s="159">
        <f t="shared" si="6"/>
        <v>41849</v>
      </c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</row>
    <row r="46" spans="1:135" s="11" customFormat="1" x14ac:dyDescent="0.2">
      <c r="A46" s="434" t="s">
        <v>542</v>
      </c>
      <c r="B46" s="447">
        <v>36</v>
      </c>
      <c r="C46" s="410">
        <v>68</v>
      </c>
      <c r="D46" s="410">
        <v>390</v>
      </c>
      <c r="E46" s="410"/>
      <c r="F46" s="448"/>
      <c r="G46" s="445">
        <v>87</v>
      </c>
      <c r="H46" s="143">
        <v>4406</v>
      </c>
      <c r="I46" s="143">
        <v>8085</v>
      </c>
      <c r="J46" s="426">
        <v>610</v>
      </c>
      <c r="K46" s="446">
        <v>5</v>
      </c>
      <c r="L46" s="447">
        <v>38</v>
      </c>
      <c r="M46" s="410">
        <v>1319</v>
      </c>
      <c r="N46" s="410">
        <v>2379</v>
      </c>
      <c r="O46" s="410">
        <v>219</v>
      </c>
      <c r="P46" s="448">
        <v>1</v>
      </c>
      <c r="Q46" s="447">
        <v>669</v>
      </c>
      <c r="R46" s="410">
        <v>2674</v>
      </c>
      <c r="S46" s="410">
        <v>4205</v>
      </c>
      <c r="T46" s="410">
        <v>258</v>
      </c>
      <c r="U46" s="448">
        <v>18</v>
      </c>
      <c r="V46" s="447">
        <v>105</v>
      </c>
      <c r="W46" s="410">
        <v>107</v>
      </c>
      <c r="X46" s="410">
        <v>502</v>
      </c>
      <c r="Y46" s="410">
        <v>32</v>
      </c>
      <c r="Z46" s="448">
        <v>2</v>
      </c>
      <c r="AA46" s="447">
        <v>50</v>
      </c>
      <c r="AB46" s="410">
        <v>125</v>
      </c>
      <c r="AC46" s="410">
        <v>393</v>
      </c>
      <c r="AD46" s="410">
        <v>22</v>
      </c>
      <c r="AE46" s="448">
        <v>2</v>
      </c>
      <c r="AF46" s="447">
        <v>355</v>
      </c>
      <c r="AG46" s="410">
        <v>93</v>
      </c>
      <c r="AH46" s="410">
        <v>317</v>
      </c>
      <c r="AI46" s="410">
        <v>17</v>
      </c>
      <c r="AJ46" s="448">
        <v>11</v>
      </c>
      <c r="AK46" s="447">
        <v>618</v>
      </c>
      <c r="AL46" s="410">
        <v>2399</v>
      </c>
      <c r="AM46" s="410">
        <v>3256</v>
      </c>
      <c r="AN46" s="410">
        <v>33</v>
      </c>
      <c r="AO46" s="448">
        <v>9</v>
      </c>
      <c r="AP46" s="447">
        <v>62</v>
      </c>
      <c r="AQ46" s="410">
        <v>3</v>
      </c>
      <c r="AR46" s="410">
        <v>5</v>
      </c>
      <c r="AS46" s="410"/>
      <c r="AT46" s="448">
        <v>2</v>
      </c>
      <c r="AU46" s="447">
        <v>423</v>
      </c>
      <c r="AV46" s="410">
        <v>2333</v>
      </c>
      <c r="AW46" s="410">
        <v>4677</v>
      </c>
      <c r="AX46" s="410">
        <v>401</v>
      </c>
      <c r="AY46" s="448">
        <v>16</v>
      </c>
      <c r="AZ46" s="436">
        <f t="shared" si="0"/>
        <v>2443</v>
      </c>
      <c r="BA46" s="436">
        <f t="shared" si="1"/>
        <v>13527</v>
      </c>
      <c r="BB46" s="436">
        <f t="shared" si="2"/>
        <v>24209</v>
      </c>
      <c r="BC46" s="436">
        <f t="shared" si="3"/>
        <v>1592</v>
      </c>
      <c r="BD46" s="436">
        <f t="shared" si="4"/>
        <v>66</v>
      </c>
      <c r="BE46" s="159">
        <f t="shared" si="6"/>
        <v>41837</v>
      </c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</row>
    <row r="47" spans="1:135" s="11" customFormat="1" x14ac:dyDescent="0.2">
      <c r="A47" s="434" t="s">
        <v>548</v>
      </c>
      <c r="B47" s="447">
        <v>36</v>
      </c>
      <c r="C47" s="410">
        <v>68</v>
      </c>
      <c r="D47" s="410">
        <v>389</v>
      </c>
      <c r="E47" s="410"/>
      <c r="F47" s="448"/>
      <c r="G47" s="445">
        <v>87</v>
      </c>
      <c r="H47" s="143">
        <v>4391</v>
      </c>
      <c r="I47" s="143">
        <v>8063</v>
      </c>
      <c r="J47" s="426">
        <v>618</v>
      </c>
      <c r="K47" s="446">
        <v>5</v>
      </c>
      <c r="L47" s="447">
        <v>38</v>
      </c>
      <c r="M47" s="410">
        <v>1317</v>
      </c>
      <c r="N47" s="410">
        <v>2369</v>
      </c>
      <c r="O47" s="410">
        <v>219</v>
      </c>
      <c r="P47" s="448">
        <v>1</v>
      </c>
      <c r="Q47" s="447">
        <v>667</v>
      </c>
      <c r="R47" s="410">
        <v>2673</v>
      </c>
      <c r="S47" s="410">
        <v>4205</v>
      </c>
      <c r="T47" s="410">
        <v>259</v>
      </c>
      <c r="U47" s="448">
        <v>18</v>
      </c>
      <c r="V47" s="447">
        <v>105</v>
      </c>
      <c r="W47" s="410">
        <v>106</v>
      </c>
      <c r="X47" s="410">
        <v>499</v>
      </c>
      <c r="Y47" s="410">
        <v>32</v>
      </c>
      <c r="Z47" s="448">
        <v>2</v>
      </c>
      <c r="AA47" s="447">
        <v>50</v>
      </c>
      <c r="AB47" s="410">
        <v>125</v>
      </c>
      <c r="AC47" s="410">
        <v>394</v>
      </c>
      <c r="AD47" s="410">
        <v>22</v>
      </c>
      <c r="AE47" s="448">
        <v>2</v>
      </c>
      <c r="AF47" s="447">
        <v>356</v>
      </c>
      <c r="AG47" s="410">
        <v>93</v>
      </c>
      <c r="AH47" s="410">
        <v>317</v>
      </c>
      <c r="AI47" s="410">
        <v>17</v>
      </c>
      <c r="AJ47" s="448">
        <v>11</v>
      </c>
      <c r="AK47" s="447">
        <v>616</v>
      </c>
      <c r="AL47" s="410">
        <v>2406</v>
      </c>
      <c r="AM47" s="410">
        <v>3255</v>
      </c>
      <c r="AN47" s="410">
        <v>33</v>
      </c>
      <c r="AO47" s="448">
        <v>9</v>
      </c>
      <c r="AP47" s="447">
        <v>62</v>
      </c>
      <c r="AQ47" s="410">
        <v>3</v>
      </c>
      <c r="AR47" s="410">
        <v>5</v>
      </c>
      <c r="AS47" s="410"/>
      <c r="AT47" s="448">
        <v>2</v>
      </c>
      <c r="AU47" s="447">
        <v>421</v>
      </c>
      <c r="AV47" s="410">
        <v>2329</v>
      </c>
      <c r="AW47" s="410">
        <v>4678</v>
      </c>
      <c r="AX47" s="410">
        <v>404</v>
      </c>
      <c r="AY47" s="448">
        <v>17</v>
      </c>
      <c r="AZ47" s="436">
        <f t="shared" si="0"/>
        <v>2438</v>
      </c>
      <c r="BA47" s="436">
        <f t="shared" si="1"/>
        <v>13511</v>
      </c>
      <c r="BB47" s="436">
        <f t="shared" si="2"/>
        <v>24174</v>
      </c>
      <c r="BC47" s="436">
        <f t="shared" si="3"/>
        <v>1604</v>
      </c>
      <c r="BD47" s="436">
        <f t="shared" si="4"/>
        <v>67</v>
      </c>
      <c r="BE47" s="159">
        <f t="shared" si="6"/>
        <v>41794</v>
      </c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</row>
    <row r="48" spans="1:135" s="11" customFormat="1" x14ac:dyDescent="0.2">
      <c r="A48" s="434" t="s">
        <v>550</v>
      </c>
      <c r="B48" s="447">
        <v>36</v>
      </c>
      <c r="C48" s="410">
        <v>68</v>
      </c>
      <c r="D48" s="410">
        <v>387</v>
      </c>
      <c r="E48" s="410"/>
      <c r="F48" s="448"/>
      <c r="G48" s="445">
        <v>87</v>
      </c>
      <c r="H48" s="143">
        <v>4375</v>
      </c>
      <c r="I48" s="143">
        <v>8031</v>
      </c>
      <c r="J48" s="426">
        <v>625</v>
      </c>
      <c r="K48" s="446">
        <v>5</v>
      </c>
      <c r="L48" s="447">
        <v>37</v>
      </c>
      <c r="M48" s="410">
        <v>1315</v>
      </c>
      <c r="N48" s="410">
        <v>2369</v>
      </c>
      <c r="O48" s="410">
        <v>218</v>
      </c>
      <c r="P48" s="448">
        <v>1</v>
      </c>
      <c r="Q48" s="447">
        <v>663</v>
      </c>
      <c r="R48" s="410">
        <v>2669</v>
      </c>
      <c r="S48" s="410">
        <v>4197</v>
      </c>
      <c r="T48" s="410">
        <v>263</v>
      </c>
      <c r="U48" s="448">
        <v>18</v>
      </c>
      <c r="V48" s="447">
        <v>105</v>
      </c>
      <c r="W48" s="410">
        <v>106</v>
      </c>
      <c r="X48" s="410">
        <v>502</v>
      </c>
      <c r="Y48" s="410">
        <v>32</v>
      </c>
      <c r="Z48" s="448">
        <v>2</v>
      </c>
      <c r="AA48" s="447">
        <v>50</v>
      </c>
      <c r="AB48" s="410">
        <v>125</v>
      </c>
      <c r="AC48" s="410">
        <v>393</v>
      </c>
      <c r="AD48" s="410">
        <v>22</v>
      </c>
      <c r="AE48" s="448">
        <v>2</v>
      </c>
      <c r="AF48" s="447">
        <v>360</v>
      </c>
      <c r="AG48" s="410">
        <v>93</v>
      </c>
      <c r="AH48" s="410">
        <v>315</v>
      </c>
      <c r="AI48" s="410">
        <v>17</v>
      </c>
      <c r="AJ48" s="448">
        <v>11</v>
      </c>
      <c r="AK48" s="447">
        <v>618</v>
      </c>
      <c r="AL48" s="410">
        <v>2457</v>
      </c>
      <c r="AM48" s="410">
        <v>3295</v>
      </c>
      <c r="AN48" s="410">
        <v>33</v>
      </c>
      <c r="AO48" s="448">
        <v>9</v>
      </c>
      <c r="AP48" s="447">
        <v>62</v>
      </c>
      <c r="AQ48" s="410">
        <v>3</v>
      </c>
      <c r="AR48" s="410">
        <v>5</v>
      </c>
      <c r="AS48" s="410"/>
      <c r="AT48" s="448">
        <v>2</v>
      </c>
      <c r="AU48" s="447">
        <v>418</v>
      </c>
      <c r="AV48" s="410">
        <v>2322</v>
      </c>
      <c r="AW48" s="410">
        <v>4660</v>
      </c>
      <c r="AX48" s="410">
        <v>408</v>
      </c>
      <c r="AY48" s="448">
        <v>18</v>
      </c>
      <c r="AZ48" s="436">
        <f t="shared" ref="AZ48:AZ76" si="7">+B48+G48+L48+Q48+V48+AA48+AF48+AK48+AU48+AP48</f>
        <v>2436</v>
      </c>
      <c r="BA48" s="436">
        <f t="shared" ref="BA48:BA77" si="8">+C48+H48+M48+R48+W48+AB48+AG48+AL48+AV48+AQ48</f>
        <v>13533</v>
      </c>
      <c r="BB48" s="436">
        <f t="shared" ref="BB48:BB77" si="9">+D48+I48+N48+S48+X48+AC48+AH48+AM48+AW48+AR48</f>
        <v>24154</v>
      </c>
      <c r="BC48" s="436">
        <f t="shared" ref="BC48:BC77" si="10">+E48+J48+O48+T48+Y48+AD48+AI48+AN48+AX48+AS48</f>
        <v>1618</v>
      </c>
      <c r="BD48" s="436">
        <f t="shared" ref="BD48:BD77" si="11">+F48+K48+P48+U48+Z48+AE48+AJ48+AO48+AY48+AT48</f>
        <v>68</v>
      </c>
      <c r="BE48" s="159">
        <f t="shared" si="6"/>
        <v>41809</v>
      </c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</row>
    <row r="49" spans="1:141" s="11" customFormat="1" x14ac:dyDescent="0.2">
      <c r="A49" s="434" t="s">
        <v>552</v>
      </c>
      <c r="B49" s="447">
        <v>35</v>
      </c>
      <c r="C49" s="410">
        <v>67</v>
      </c>
      <c r="D49" s="410">
        <v>383</v>
      </c>
      <c r="E49" s="410"/>
      <c r="F49" s="448"/>
      <c r="G49" s="445">
        <v>85</v>
      </c>
      <c r="H49" s="143">
        <v>4444</v>
      </c>
      <c r="I49" s="143">
        <v>8077</v>
      </c>
      <c r="J49" s="426">
        <v>624</v>
      </c>
      <c r="K49" s="446">
        <v>5</v>
      </c>
      <c r="L49" s="447">
        <v>38</v>
      </c>
      <c r="M49" s="410">
        <v>1315</v>
      </c>
      <c r="N49" s="410">
        <v>2355</v>
      </c>
      <c r="O49" s="410">
        <v>219</v>
      </c>
      <c r="P49" s="448">
        <v>1</v>
      </c>
      <c r="Q49" s="447">
        <v>663</v>
      </c>
      <c r="R49" s="410">
        <v>2672</v>
      </c>
      <c r="S49" s="410">
        <v>4190</v>
      </c>
      <c r="T49" s="410">
        <v>261</v>
      </c>
      <c r="U49" s="448">
        <v>19</v>
      </c>
      <c r="V49" s="447">
        <v>104</v>
      </c>
      <c r="W49" s="410">
        <v>106</v>
      </c>
      <c r="X49" s="410">
        <v>496</v>
      </c>
      <c r="Y49" s="410">
        <v>32</v>
      </c>
      <c r="Z49" s="448">
        <v>2</v>
      </c>
      <c r="AA49" s="447">
        <v>50</v>
      </c>
      <c r="AB49" s="410">
        <v>124</v>
      </c>
      <c r="AC49" s="410">
        <v>390</v>
      </c>
      <c r="AD49" s="410">
        <v>22</v>
      </c>
      <c r="AE49" s="448">
        <v>2</v>
      </c>
      <c r="AF49" s="447">
        <v>358</v>
      </c>
      <c r="AG49" s="410">
        <v>91</v>
      </c>
      <c r="AH49" s="410">
        <v>318</v>
      </c>
      <c r="AI49" s="410">
        <v>17</v>
      </c>
      <c r="AJ49" s="448">
        <v>11</v>
      </c>
      <c r="AK49" s="447">
        <v>614</v>
      </c>
      <c r="AL49" s="410">
        <v>2472</v>
      </c>
      <c r="AM49" s="410">
        <v>3297</v>
      </c>
      <c r="AN49" s="410">
        <v>32</v>
      </c>
      <c r="AO49" s="448">
        <v>9</v>
      </c>
      <c r="AP49" s="447">
        <v>62</v>
      </c>
      <c r="AQ49" s="410">
        <v>3</v>
      </c>
      <c r="AR49" s="410">
        <v>5</v>
      </c>
      <c r="AS49" s="410"/>
      <c r="AT49" s="448">
        <v>2</v>
      </c>
      <c r="AU49" s="447">
        <v>419</v>
      </c>
      <c r="AV49" s="410">
        <v>2313</v>
      </c>
      <c r="AW49" s="410">
        <v>4644</v>
      </c>
      <c r="AX49" s="410">
        <v>402</v>
      </c>
      <c r="AY49" s="448">
        <v>18</v>
      </c>
      <c r="AZ49" s="436">
        <f t="shared" si="7"/>
        <v>2428</v>
      </c>
      <c r="BA49" s="436">
        <f t="shared" si="8"/>
        <v>13607</v>
      </c>
      <c r="BB49" s="436">
        <f t="shared" si="9"/>
        <v>24155</v>
      </c>
      <c r="BC49" s="436">
        <f t="shared" si="10"/>
        <v>1609</v>
      </c>
      <c r="BD49" s="436">
        <f t="shared" si="11"/>
        <v>69</v>
      </c>
      <c r="BE49" s="159">
        <f t="shared" si="6"/>
        <v>41868</v>
      </c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</row>
    <row r="50" spans="1:141" s="11" customFormat="1" x14ac:dyDescent="0.2">
      <c r="A50" s="434" t="s">
        <v>553</v>
      </c>
      <c r="B50" s="447">
        <v>35</v>
      </c>
      <c r="C50" s="410">
        <v>66</v>
      </c>
      <c r="D50" s="410">
        <v>380</v>
      </c>
      <c r="E50" s="410"/>
      <c r="F50" s="448"/>
      <c r="G50" s="445">
        <v>87</v>
      </c>
      <c r="H50" s="143">
        <v>4654</v>
      </c>
      <c r="I50" s="143">
        <v>8184</v>
      </c>
      <c r="J50" s="426">
        <v>628</v>
      </c>
      <c r="K50" s="446">
        <v>5</v>
      </c>
      <c r="L50" s="447">
        <v>37</v>
      </c>
      <c r="M50" s="410">
        <v>1306</v>
      </c>
      <c r="N50" s="410">
        <v>2353</v>
      </c>
      <c r="O50" s="410">
        <v>219</v>
      </c>
      <c r="P50" s="448">
        <v>1</v>
      </c>
      <c r="Q50" s="447">
        <v>658</v>
      </c>
      <c r="R50" s="410">
        <v>2656</v>
      </c>
      <c r="S50" s="410">
        <v>4180</v>
      </c>
      <c r="T50" s="410">
        <v>265</v>
      </c>
      <c r="U50" s="448">
        <v>20</v>
      </c>
      <c r="V50" s="447">
        <v>105</v>
      </c>
      <c r="W50" s="410">
        <v>107</v>
      </c>
      <c r="X50" s="410">
        <v>496</v>
      </c>
      <c r="Y50" s="410">
        <v>31</v>
      </c>
      <c r="Z50" s="448">
        <v>2</v>
      </c>
      <c r="AA50" s="447">
        <v>50</v>
      </c>
      <c r="AB50" s="410">
        <v>124</v>
      </c>
      <c r="AC50" s="410">
        <v>386</v>
      </c>
      <c r="AD50" s="410">
        <v>21</v>
      </c>
      <c r="AE50" s="448">
        <v>2</v>
      </c>
      <c r="AF50" s="447">
        <v>359</v>
      </c>
      <c r="AG50" s="410">
        <v>91</v>
      </c>
      <c r="AH50" s="410">
        <v>315</v>
      </c>
      <c r="AI50" s="410">
        <v>17</v>
      </c>
      <c r="AJ50" s="448">
        <v>10</v>
      </c>
      <c r="AK50" s="447">
        <v>614</v>
      </c>
      <c r="AL50" s="410">
        <v>2458</v>
      </c>
      <c r="AM50" s="410">
        <v>3290</v>
      </c>
      <c r="AN50" s="410">
        <v>33</v>
      </c>
      <c r="AO50" s="448">
        <v>9</v>
      </c>
      <c r="AP50" s="447">
        <v>61</v>
      </c>
      <c r="AQ50" s="410">
        <v>3</v>
      </c>
      <c r="AR50" s="410">
        <v>5</v>
      </c>
      <c r="AS50" s="410"/>
      <c r="AT50" s="448">
        <v>2</v>
      </c>
      <c r="AU50" s="447">
        <v>415</v>
      </c>
      <c r="AV50" s="410">
        <v>2302</v>
      </c>
      <c r="AW50" s="410">
        <v>4649</v>
      </c>
      <c r="AX50" s="410">
        <v>405</v>
      </c>
      <c r="AY50" s="448">
        <v>16</v>
      </c>
      <c r="AZ50" s="436">
        <f t="shared" si="7"/>
        <v>2421</v>
      </c>
      <c r="BA50" s="436">
        <f t="shared" si="8"/>
        <v>13767</v>
      </c>
      <c r="BB50" s="436">
        <f t="shared" si="9"/>
        <v>24238</v>
      </c>
      <c r="BC50" s="436">
        <f t="shared" si="10"/>
        <v>1619</v>
      </c>
      <c r="BD50" s="436">
        <f t="shared" si="11"/>
        <v>67</v>
      </c>
      <c r="BE50" s="159">
        <f t="shared" si="6"/>
        <v>42112</v>
      </c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</row>
    <row r="51" spans="1:141" s="11" customFormat="1" x14ac:dyDescent="0.2">
      <c r="A51" s="434" t="s">
        <v>566</v>
      </c>
      <c r="B51" s="447">
        <v>36</v>
      </c>
      <c r="C51" s="410">
        <v>66</v>
      </c>
      <c r="D51" s="410">
        <v>381</v>
      </c>
      <c r="E51" s="410"/>
      <c r="F51" s="448"/>
      <c r="G51" s="445">
        <v>83</v>
      </c>
      <c r="H51" s="143">
        <v>4803</v>
      </c>
      <c r="I51" s="143">
        <v>8362</v>
      </c>
      <c r="J51" s="426">
        <v>640</v>
      </c>
      <c r="K51" s="446">
        <v>5</v>
      </c>
      <c r="L51" s="447">
        <v>37</v>
      </c>
      <c r="M51" s="410">
        <v>1296</v>
      </c>
      <c r="N51" s="410">
        <v>2329</v>
      </c>
      <c r="O51" s="410">
        <v>214</v>
      </c>
      <c r="P51" s="448">
        <v>1</v>
      </c>
      <c r="Q51" s="447">
        <v>655</v>
      </c>
      <c r="R51" s="410">
        <v>2661</v>
      </c>
      <c r="S51" s="410">
        <v>4145</v>
      </c>
      <c r="T51" s="410">
        <v>259</v>
      </c>
      <c r="U51" s="448">
        <v>20</v>
      </c>
      <c r="V51" s="447">
        <v>103</v>
      </c>
      <c r="W51" s="410">
        <v>105</v>
      </c>
      <c r="X51" s="410">
        <v>496</v>
      </c>
      <c r="Y51" s="410">
        <v>32</v>
      </c>
      <c r="Z51" s="448">
        <v>2</v>
      </c>
      <c r="AA51" s="447">
        <v>49</v>
      </c>
      <c r="AB51" s="410">
        <v>124</v>
      </c>
      <c r="AC51" s="410">
        <v>388</v>
      </c>
      <c r="AD51" s="410">
        <v>23</v>
      </c>
      <c r="AE51" s="448">
        <v>2</v>
      </c>
      <c r="AF51" s="447">
        <v>362</v>
      </c>
      <c r="AG51" s="410">
        <v>92</v>
      </c>
      <c r="AH51" s="410">
        <v>314</v>
      </c>
      <c r="AI51" s="410">
        <v>15</v>
      </c>
      <c r="AJ51" s="448">
        <v>9</v>
      </c>
      <c r="AK51" s="447">
        <v>612</v>
      </c>
      <c r="AL51" s="410">
        <v>2495</v>
      </c>
      <c r="AM51" s="410">
        <v>3302</v>
      </c>
      <c r="AN51" s="410">
        <v>33</v>
      </c>
      <c r="AO51" s="448">
        <v>9</v>
      </c>
      <c r="AP51" s="447">
        <v>62</v>
      </c>
      <c r="AQ51" s="410">
        <v>3</v>
      </c>
      <c r="AR51" s="410">
        <v>5</v>
      </c>
      <c r="AS51" s="410"/>
      <c r="AT51" s="448">
        <v>2</v>
      </c>
      <c r="AU51" s="447">
        <v>412</v>
      </c>
      <c r="AV51" s="410">
        <v>2293</v>
      </c>
      <c r="AW51" s="410">
        <v>4628</v>
      </c>
      <c r="AX51" s="410">
        <v>404</v>
      </c>
      <c r="AY51" s="448">
        <v>19</v>
      </c>
      <c r="AZ51" s="436">
        <f t="shared" si="7"/>
        <v>2411</v>
      </c>
      <c r="BA51" s="436">
        <f t="shared" si="8"/>
        <v>13938</v>
      </c>
      <c r="BB51" s="436">
        <f t="shared" si="9"/>
        <v>24350</v>
      </c>
      <c r="BC51" s="436">
        <f t="shared" si="10"/>
        <v>1620</v>
      </c>
      <c r="BD51" s="436">
        <f t="shared" si="11"/>
        <v>69</v>
      </c>
      <c r="BE51" s="159">
        <f t="shared" si="6"/>
        <v>42388</v>
      </c>
      <c r="BF51" s="74"/>
      <c r="BG51" s="74"/>
      <c r="BH51" s="74"/>
      <c r="BI51" s="74"/>
      <c r="BJ51" s="74"/>
      <c r="BK51" s="74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</row>
    <row r="52" spans="1:141" s="11" customFormat="1" x14ac:dyDescent="0.2">
      <c r="A52" s="434" t="s">
        <v>567</v>
      </c>
      <c r="B52" s="447">
        <v>36</v>
      </c>
      <c r="C52" s="410">
        <v>68</v>
      </c>
      <c r="D52" s="410">
        <v>384</v>
      </c>
      <c r="E52" s="410"/>
      <c r="F52" s="448"/>
      <c r="G52" s="445">
        <v>84</v>
      </c>
      <c r="H52" s="143">
        <v>5138</v>
      </c>
      <c r="I52" s="143">
        <v>8796</v>
      </c>
      <c r="J52" s="426">
        <v>659</v>
      </c>
      <c r="K52" s="446">
        <v>6</v>
      </c>
      <c r="L52" s="447">
        <v>38</v>
      </c>
      <c r="M52" s="410">
        <v>1318</v>
      </c>
      <c r="N52" s="410">
        <v>2380</v>
      </c>
      <c r="O52" s="410">
        <v>222</v>
      </c>
      <c r="P52" s="448">
        <v>1</v>
      </c>
      <c r="Q52" s="447">
        <v>668</v>
      </c>
      <c r="R52" s="410">
        <v>2695</v>
      </c>
      <c r="S52" s="410">
        <v>4234</v>
      </c>
      <c r="T52" s="410">
        <v>274</v>
      </c>
      <c r="U52" s="448">
        <v>20</v>
      </c>
      <c r="V52" s="447">
        <v>105</v>
      </c>
      <c r="W52" s="410">
        <v>107</v>
      </c>
      <c r="X52" s="410">
        <v>503</v>
      </c>
      <c r="Y52" s="410">
        <v>32</v>
      </c>
      <c r="Z52" s="448">
        <v>2</v>
      </c>
      <c r="AA52" s="447">
        <v>50</v>
      </c>
      <c r="AB52" s="410">
        <v>123</v>
      </c>
      <c r="AC52" s="410">
        <v>394</v>
      </c>
      <c r="AD52" s="410">
        <v>24</v>
      </c>
      <c r="AE52" s="448">
        <v>2</v>
      </c>
      <c r="AF52" s="447">
        <v>372</v>
      </c>
      <c r="AG52" s="410">
        <v>93</v>
      </c>
      <c r="AH52" s="410">
        <v>319</v>
      </c>
      <c r="AI52" s="410">
        <v>17</v>
      </c>
      <c r="AJ52" s="448">
        <v>11</v>
      </c>
      <c r="AK52" s="447">
        <v>618</v>
      </c>
      <c r="AL52" s="410">
        <v>2560</v>
      </c>
      <c r="AM52" s="410">
        <v>3394</v>
      </c>
      <c r="AN52" s="410">
        <v>33</v>
      </c>
      <c r="AO52" s="448">
        <v>9</v>
      </c>
      <c r="AP52" s="442"/>
      <c r="AQ52" s="274"/>
      <c r="AR52" s="274"/>
      <c r="AS52" s="274"/>
      <c r="AT52" s="443"/>
      <c r="AU52" s="447">
        <v>419</v>
      </c>
      <c r="AV52" s="410">
        <v>2341</v>
      </c>
      <c r="AW52" s="410">
        <v>4707</v>
      </c>
      <c r="AX52" s="410">
        <v>417</v>
      </c>
      <c r="AY52" s="448">
        <v>19</v>
      </c>
      <c r="AZ52" s="436">
        <f t="shared" si="7"/>
        <v>2390</v>
      </c>
      <c r="BA52" s="436">
        <f t="shared" si="8"/>
        <v>14443</v>
      </c>
      <c r="BB52" s="436">
        <f t="shared" si="9"/>
        <v>25111</v>
      </c>
      <c r="BC52" s="436">
        <f t="shared" si="10"/>
        <v>1678</v>
      </c>
      <c r="BD52" s="436">
        <f t="shared" si="11"/>
        <v>70</v>
      </c>
      <c r="BE52" s="159">
        <f t="shared" si="6"/>
        <v>43692</v>
      </c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</row>
    <row r="53" spans="1:141" s="11" customFormat="1" x14ac:dyDescent="0.2">
      <c r="A53" s="434" t="s">
        <v>571</v>
      </c>
      <c r="B53" s="447">
        <v>36</v>
      </c>
      <c r="C53" s="410">
        <v>68</v>
      </c>
      <c r="D53" s="410">
        <v>384</v>
      </c>
      <c r="E53" s="410"/>
      <c r="F53" s="448"/>
      <c r="G53" s="445">
        <v>84</v>
      </c>
      <c r="H53" s="143">
        <v>5345</v>
      </c>
      <c r="I53" s="143">
        <v>9142</v>
      </c>
      <c r="J53" s="426">
        <v>662</v>
      </c>
      <c r="K53" s="446">
        <v>6</v>
      </c>
      <c r="L53" s="447">
        <v>38</v>
      </c>
      <c r="M53" s="410">
        <v>1318</v>
      </c>
      <c r="N53" s="410">
        <v>2380</v>
      </c>
      <c r="O53" s="410">
        <v>222</v>
      </c>
      <c r="P53" s="448">
        <v>1</v>
      </c>
      <c r="Q53" s="447">
        <v>666</v>
      </c>
      <c r="R53" s="410">
        <v>2694</v>
      </c>
      <c r="S53" s="410">
        <v>4234</v>
      </c>
      <c r="T53" s="410">
        <v>275</v>
      </c>
      <c r="U53" s="448">
        <v>22</v>
      </c>
      <c r="V53" s="447">
        <v>105</v>
      </c>
      <c r="W53" s="410">
        <v>107</v>
      </c>
      <c r="X53" s="410">
        <v>502</v>
      </c>
      <c r="Y53" s="410">
        <v>32</v>
      </c>
      <c r="Z53" s="448">
        <v>2</v>
      </c>
      <c r="AA53" s="447">
        <v>50</v>
      </c>
      <c r="AB53" s="410">
        <v>123</v>
      </c>
      <c r="AC53" s="410">
        <v>393</v>
      </c>
      <c r="AD53" s="410">
        <v>24</v>
      </c>
      <c r="AE53" s="448">
        <v>2</v>
      </c>
      <c r="AF53" s="447">
        <v>374</v>
      </c>
      <c r="AG53" s="410">
        <v>93</v>
      </c>
      <c r="AH53" s="410">
        <v>319</v>
      </c>
      <c r="AI53" s="410">
        <v>17</v>
      </c>
      <c r="AJ53" s="448">
        <v>11</v>
      </c>
      <c r="AK53" s="447">
        <v>618</v>
      </c>
      <c r="AL53" s="410">
        <v>2631</v>
      </c>
      <c r="AM53" s="410">
        <v>3423</v>
      </c>
      <c r="AN53" s="410">
        <v>33</v>
      </c>
      <c r="AO53" s="448">
        <v>9</v>
      </c>
      <c r="AP53" s="447">
        <v>62</v>
      </c>
      <c r="AQ53" s="410">
        <v>3</v>
      </c>
      <c r="AR53" s="410">
        <v>5</v>
      </c>
      <c r="AS53" s="410"/>
      <c r="AT53" s="448">
        <v>2</v>
      </c>
      <c r="AU53" s="447">
        <v>419</v>
      </c>
      <c r="AV53" s="410">
        <v>2342</v>
      </c>
      <c r="AW53" s="410">
        <v>4709</v>
      </c>
      <c r="AX53" s="410">
        <v>419</v>
      </c>
      <c r="AY53" s="448">
        <v>19</v>
      </c>
      <c r="AZ53" s="436">
        <f t="shared" si="7"/>
        <v>2452</v>
      </c>
      <c r="BA53" s="436">
        <f t="shared" si="8"/>
        <v>14724</v>
      </c>
      <c r="BB53" s="436">
        <f t="shared" si="9"/>
        <v>25491</v>
      </c>
      <c r="BC53" s="436">
        <f t="shared" si="10"/>
        <v>1684</v>
      </c>
      <c r="BD53" s="436">
        <f t="shared" si="11"/>
        <v>74</v>
      </c>
      <c r="BE53" s="159">
        <f t="shared" si="6"/>
        <v>44425</v>
      </c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</row>
    <row r="54" spans="1:141" s="11" customFormat="1" x14ac:dyDescent="0.2">
      <c r="A54" s="434" t="s">
        <v>572</v>
      </c>
      <c r="B54" s="447">
        <v>36</v>
      </c>
      <c r="C54" s="410">
        <v>68</v>
      </c>
      <c r="D54" s="410">
        <v>383</v>
      </c>
      <c r="E54" s="410"/>
      <c r="F54" s="448"/>
      <c r="G54" s="646">
        <v>84</v>
      </c>
      <c r="H54" s="410">
        <v>5403</v>
      </c>
      <c r="I54" s="410">
        <v>9365</v>
      </c>
      <c r="J54" s="647">
        <v>671</v>
      </c>
      <c r="K54" s="648">
        <v>6</v>
      </c>
      <c r="L54" s="447">
        <v>38</v>
      </c>
      <c r="M54" s="410">
        <v>1318</v>
      </c>
      <c r="N54" s="410">
        <v>2377</v>
      </c>
      <c r="O54" s="410">
        <v>222</v>
      </c>
      <c r="P54" s="448">
        <v>1</v>
      </c>
      <c r="Q54" s="447">
        <v>665</v>
      </c>
      <c r="R54" s="410">
        <v>2694</v>
      </c>
      <c r="S54" s="410">
        <v>4239</v>
      </c>
      <c r="T54" s="410">
        <v>279</v>
      </c>
      <c r="U54" s="448">
        <v>23</v>
      </c>
      <c r="V54" s="447">
        <v>105</v>
      </c>
      <c r="W54" s="410">
        <v>107</v>
      </c>
      <c r="X54" s="410">
        <v>501</v>
      </c>
      <c r="Y54" s="410">
        <v>32</v>
      </c>
      <c r="Z54" s="448">
        <v>2</v>
      </c>
      <c r="AA54" s="447">
        <v>50</v>
      </c>
      <c r="AB54" s="410">
        <v>123</v>
      </c>
      <c r="AC54" s="410">
        <v>393</v>
      </c>
      <c r="AD54" s="410">
        <v>24</v>
      </c>
      <c r="AE54" s="448">
        <v>2</v>
      </c>
      <c r="AF54" s="447">
        <v>375</v>
      </c>
      <c r="AG54" s="410">
        <v>92</v>
      </c>
      <c r="AH54" s="410">
        <v>318</v>
      </c>
      <c r="AI54" s="410">
        <v>18</v>
      </c>
      <c r="AJ54" s="448">
        <v>11</v>
      </c>
      <c r="AK54" s="447">
        <v>618</v>
      </c>
      <c r="AL54" s="410">
        <v>2668</v>
      </c>
      <c r="AM54" s="410">
        <v>3443</v>
      </c>
      <c r="AN54" s="410">
        <v>33</v>
      </c>
      <c r="AO54" s="448">
        <v>9</v>
      </c>
      <c r="AP54" s="447">
        <v>62</v>
      </c>
      <c r="AQ54" s="410">
        <v>3</v>
      </c>
      <c r="AR54" s="410">
        <v>5</v>
      </c>
      <c r="AT54" s="410">
        <v>2</v>
      </c>
      <c r="AU54" s="447">
        <v>419</v>
      </c>
      <c r="AV54" s="410">
        <v>2343</v>
      </c>
      <c r="AW54" s="410">
        <v>4709</v>
      </c>
      <c r="AX54" s="410">
        <v>420</v>
      </c>
      <c r="AY54" s="448">
        <v>19</v>
      </c>
      <c r="AZ54" s="444">
        <f t="shared" si="7"/>
        <v>2452</v>
      </c>
      <c r="BA54" s="444">
        <f t="shared" si="8"/>
        <v>14819</v>
      </c>
      <c r="BB54" s="444">
        <f t="shared" si="9"/>
        <v>25733</v>
      </c>
      <c r="BC54" s="444">
        <f t="shared" si="10"/>
        <v>1699</v>
      </c>
      <c r="BD54" s="444">
        <f t="shared" si="11"/>
        <v>75</v>
      </c>
      <c r="BE54" s="159">
        <f t="shared" si="6"/>
        <v>44778</v>
      </c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</row>
    <row r="55" spans="1:141" s="11" customFormat="1" x14ac:dyDescent="0.2">
      <c r="A55" s="434" t="s">
        <v>575</v>
      </c>
      <c r="B55" s="447">
        <v>36</v>
      </c>
      <c r="C55" s="410">
        <v>68</v>
      </c>
      <c r="D55" s="410">
        <v>383</v>
      </c>
      <c r="E55" s="410"/>
      <c r="F55" s="448"/>
      <c r="G55" s="646">
        <v>84</v>
      </c>
      <c r="H55" s="410">
        <v>5545</v>
      </c>
      <c r="I55" s="410">
        <v>9754</v>
      </c>
      <c r="J55" s="647">
        <v>684</v>
      </c>
      <c r="K55" s="648">
        <v>6</v>
      </c>
      <c r="L55" s="447">
        <v>38</v>
      </c>
      <c r="M55" s="410">
        <v>1318</v>
      </c>
      <c r="N55" s="410">
        <v>2377</v>
      </c>
      <c r="O55" s="410">
        <v>222</v>
      </c>
      <c r="P55" s="448">
        <v>1</v>
      </c>
      <c r="Q55" s="447">
        <v>665</v>
      </c>
      <c r="R55" s="410">
        <v>2697</v>
      </c>
      <c r="S55" s="410">
        <v>4239</v>
      </c>
      <c r="T55" s="410">
        <v>278</v>
      </c>
      <c r="U55" s="448">
        <v>22</v>
      </c>
      <c r="V55" s="447">
        <v>105</v>
      </c>
      <c r="W55" s="410">
        <v>107</v>
      </c>
      <c r="X55" s="410">
        <v>501</v>
      </c>
      <c r="Y55" s="410">
        <v>32</v>
      </c>
      <c r="Z55" s="448">
        <v>2</v>
      </c>
      <c r="AA55" s="447">
        <v>50</v>
      </c>
      <c r="AB55" s="410">
        <v>123</v>
      </c>
      <c r="AC55" s="410">
        <v>393</v>
      </c>
      <c r="AD55" s="410">
        <v>24</v>
      </c>
      <c r="AE55" s="448">
        <v>2</v>
      </c>
      <c r="AF55" s="447">
        <v>378</v>
      </c>
      <c r="AG55" s="410">
        <v>92</v>
      </c>
      <c r="AH55" s="410">
        <v>318</v>
      </c>
      <c r="AI55" s="410">
        <v>18</v>
      </c>
      <c r="AJ55" s="448">
        <v>11</v>
      </c>
      <c r="AK55" s="447">
        <v>617</v>
      </c>
      <c r="AL55" s="410">
        <v>2706</v>
      </c>
      <c r="AM55" s="410">
        <v>3465</v>
      </c>
      <c r="AN55" s="410">
        <v>43</v>
      </c>
      <c r="AO55" s="448">
        <v>10</v>
      </c>
      <c r="AP55" s="447">
        <v>62</v>
      </c>
      <c r="AQ55" s="410">
        <v>3</v>
      </c>
      <c r="AR55" s="410">
        <v>5</v>
      </c>
      <c r="AS55" s="410"/>
      <c r="AT55" s="448">
        <v>1</v>
      </c>
      <c r="AU55" s="447">
        <v>419</v>
      </c>
      <c r="AV55" s="410">
        <v>2346</v>
      </c>
      <c r="AW55" s="410">
        <v>4707</v>
      </c>
      <c r="AX55" s="410">
        <v>421</v>
      </c>
      <c r="AY55" s="448">
        <v>19</v>
      </c>
      <c r="AZ55" s="444">
        <f t="shared" si="7"/>
        <v>2454</v>
      </c>
      <c r="BA55" s="444">
        <f t="shared" si="8"/>
        <v>15005</v>
      </c>
      <c r="BB55" s="444">
        <f t="shared" si="9"/>
        <v>26142</v>
      </c>
      <c r="BC55" s="444">
        <f t="shared" si="10"/>
        <v>1722</v>
      </c>
      <c r="BD55" s="444">
        <f t="shared" si="11"/>
        <v>74</v>
      </c>
      <c r="BE55" s="159">
        <f t="shared" si="6"/>
        <v>45397</v>
      </c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</row>
    <row r="56" spans="1:141" s="11" customFormat="1" x14ac:dyDescent="0.2">
      <c r="A56" s="434" t="s">
        <v>578</v>
      </c>
      <c r="B56" s="447">
        <v>36</v>
      </c>
      <c r="C56" s="410">
        <v>68</v>
      </c>
      <c r="D56" s="410">
        <v>383</v>
      </c>
      <c r="E56" s="410"/>
      <c r="F56" s="448"/>
      <c r="G56" s="445">
        <v>84</v>
      </c>
      <c r="H56" s="143">
        <v>5540</v>
      </c>
      <c r="I56" s="143">
        <v>9776</v>
      </c>
      <c r="J56" s="426">
        <v>698</v>
      </c>
      <c r="K56" s="446">
        <v>7</v>
      </c>
      <c r="L56" s="447">
        <v>38</v>
      </c>
      <c r="M56" s="410">
        <v>1319</v>
      </c>
      <c r="N56" s="410">
        <v>2381</v>
      </c>
      <c r="O56" s="410">
        <v>223</v>
      </c>
      <c r="P56" s="448">
        <v>1</v>
      </c>
      <c r="Q56" s="447">
        <v>666</v>
      </c>
      <c r="R56" s="410">
        <v>2696</v>
      </c>
      <c r="S56" s="410">
        <v>4240</v>
      </c>
      <c r="T56" s="410">
        <v>280</v>
      </c>
      <c r="U56" s="448">
        <v>23</v>
      </c>
      <c r="V56" s="447">
        <v>105</v>
      </c>
      <c r="W56" s="410">
        <v>107</v>
      </c>
      <c r="X56" s="410">
        <v>501</v>
      </c>
      <c r="Y56" s="410">
        <v>32</v>
      </c>
      <c r="Z56" s="448">
        <v>2</v>
      </c>
      <c r="AA56" s="447">
        <v>50</v>
      </c>
      <c r="AB56" s="410">
        <v>123</v>
      </c>
      <c r="AC56" s="410">
        <v>393</v>
      </c>
      <c r="AD56" s="410">
        <v>24</v>
      </c>
      <c r="AE56" s="448">
        <v>2</v>
      </c>
      <c r="AF56" s="447">
        <v>380</v>
      </c>
      <c r="AG56" s="410">
        <v>91</v>
      </c>
      <c r="AH56" s="410">
        <v>317</v>
      </c>
      <c r="AI56" s="410">
        <v>18</v>
      </c>
      <c r="AJ56" s="448">
        <v>11</v>
      </c>
      <c r="AK56" s="447">
        <v>611</v>
      </c>
      <c r="AL56" s="410">
        <v>2702</v>
      </c>
      <c r="AM56" s="410">
        <v>3476</v>
      </c>
      <c r="AN56" s="410">
        <v>87</v>
      </c>
      <c r="AO56" s="448">
        <v>14</v>
      </c>
      <c r="AP56" s="447">
        <v>62</v>
      </c>
      <c r="AQ56" s="410">
        <v>3</v>
      </c>
      <c r="AR56" s="410">
        <v>5</v>
      </c>
      <c r="AS56" s="410"/>
      <c r="AT56" s="448">
        <v>1</v>
      </c>
      <c r="AU56" s="447">
        <v>418</v>
      </c>
      <c r="AV56" s="410">
        <v>2343</v>
      </c>
      <c r="AW56" s="410">
        <v>4706</v>
      </c>
      <c r="AX56" s="410">
        <v>426</v>
      </c>
      <c r="AY56" s="448">
        <v>19</v>
      </c>
      <c r="AZ56" s="436">
        <f t="shared" si="7"/>
        <v>2450</v>
      </c>
      <c r="BA56" s="436">
        <f t="shared" si="8"/>
        <v>14992</v>
      </c>
      <c r="BB56" s="436">
        <f t="shared" si="9"/>
        <v>26178</v>
      </c>
      <c r="BC56" s="436">
        <f t="shared" si="10"/>
        <v>1788</v>
      </c>
      <c r="BD56" s="436">
        <f t="shared" si="11"/>
        <v>80</v>
      </c>
      <c r="BE56" s="159">
        <f t="shared" si="6"/>
        <v>45488</v>
      </c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</row>
    <row r="57" spans="1:141" s="11" customFormat="1" x14ac:dyDescent="0.2">
      <c r="A57" s="434" t="s">
        <v>601</v>
      </c>
      <c r="B57" s="447">
        <v>36</v>
      </c>
      <c r="C57" s="410">
        <v>68</v>
      </c>
      <c r="D57" s="410">
        <v>383</v>
      </c>
      <c r="E57" s="410"/>
      <c r="F57" s="448"/>
      <c r="G57" s="445">
        <v>84</v>
      </c>
      <c r="H57" s="143">
        <v>5514</v>
      </c>
      <c r="I57" s="143">
        <v>9772</v>
      </c>
      <c r="J57" s="426">
        <v>714</v>
      </c>
      <c r="K57" s="446">
        <v>7</v>
      </c>
      <c r="L57" s="447">
        <v>37</v>
      </c>
      <c r="M57" s="410">
        <v>1318</v>
      </c>
      <c r="N57" s="410">
        <v>2382</v>
      </c>
      <c r="O57" s="410">
        <v>224</v>
      </c>
      <c r="P57" s="448">
        <v>2</v>
      </c>
      <c r="Q57" s="447">
        <v>665</v>
      </c>
      <c r="R57" s="410">
        <v>2695</v>
      </c>
      <c r="S57" s="410">
        <v>4243</v>
      </c>
      <c r="T57" s="410">
        <v>282</v>
      </c>
      <c r="U57" s="448">
        <v>24</v>
      </c>
      <c r="V57" s="447">
        <v>105</v>
      </c>
      <c r="W57" s="410">
        <v>107</v>
      </c>
      <c r="X57" s="410">
        <v>498</v>
      </c>
      <c r="Y57" s="410">
        <v>32</v>
      </c>
      <c r="Z57" s="448">
        <v>2</v>
      </c>
      <c r="AA57" s="447">
        <v>50</v>
      </c>
      <c r="AB57" s="410">
        <v>123</v>
      </c>
      <c r="AC57" s="410">
        <v>393</v>
      </c>
      <c r="AD57" s="410">
        <v>24</v>
      </c>
      <c r="AE57" s="448">
        <v>2</v>
      </c>
      <c r="AF57" s="447">
        <v>470</v>
      </c>
      <c r="AG57" s="410">
        <v>91</v>
      </c>
      <c r="AH57" s="410">
        <v>317</v>
      </c>
      <c r="AI57" s="410">
        <v>18</v>
      </c>
      <c r="AJ57" s="448">
        <v>11</v>
      </c>
      <c r="AK57" s="447">
        <v>610</v>
      </c>
      <c r="AL57" s="410">
        <v>2728</v>
      </c>
      <c r="AM57" s="410">
        <v>3488</v>
      </c>
      <c r="AN57" s="410">
        <v>92</v>
      </c>
      <c r="AO57" s="448">
        <v>15</v>
      </c>
      <c r="AP57" s="447">
        <v>62</v>
      </c>
      <c r="AQ57" s="410">
        <v>3</v>
      </c>
      <c r="AR57" s="410">
        <v>5</v>
      </c>
      <c r="AS57" s="410"/>
      <c r="AT57" s="448">
        <v>1</v>
      </c>
      <c r="AU57" s="447">
        <v>418</v>
      </c>
      <c r="AV57" s="410">
        <v>2338</v>
      </c>
      <c r="AW57" s="410">
        <v>4708</v>
      </c>
      <c r="AX57" s="410">
        <v>431</v>
      </c>
      <c r="AY57" s="448">
        <v>19</v>
      </c>
      <c r="AZ57" s="493">
        <f t="shared" si="7"/>
        <v>2537</v>
      </c>
      <c r="BA57" s="493">
        <f t="shared" si="8"/>
        <v>14985</v>
      </c>
      <c r="BB57" s="493">
        <f t="shared" si="9"/>
        <v>26189</v>
      </c>
      <c r="BC57" s="493">
        <f t="shared" si="10"/>
        <v>1817</v>
      </c>
      <c r="BD57" s="493">
        <f t="shared" si="11"/>
        <v>83</v>
      </c>
      <c r="BE57" s="503">
        <f t="shared" si="6"/>
        <v>45611</v>
      </c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</row>
    <row r="58" spans="1:141" s="11" customFormat="1" x14ac:dyDescent="0.2">
      <c r="A58" s="434" t="s">
        <v>614</v>
      </c>
      <c r="B58" s="447">
        <v>36</v>
      </c>
      <c r="C58" s="410">
        <v>68</v>
      </c>
      <c r="D58" s="410">
        <v>381</v>
      </c>
      <c r="E58" s="410"/>
      <c r="F58" s="448"/>
      <c r="G58" s="445">
        <v>83</v>
      </c>
      <c r="H58" s="143">
        <v>6339</v>
      </c>
      <c r="I58" s="143">
        <v>10983</v>
      </c>
      <c r="J58" s="426">
        <v>789</v>
      </c>
      <c r="K58" s="446">
        <v>7</v>
      </c>
      <c r="L58" s="447">
        <v>36</v>
      </c>
      <c r="M58" s="410">
        <v>1309</v>
      </c>
      <c r="N58" s="410">
        <v>2380</v>
      </c>
      <c r="O58" s="410">
        <v>233</v>
      </c>
      <c r="P58" s="448">
        <v>2</v>
      </c>
      <c r="Q58" s="447">
        <v>661</v>
      </c>
      <c r="R58" s="410">
        <v>2681</v>
      </c>
      <c r="S58" s="410">
        <v>4244</v>
      </c>
      <c r="T58" s="410">
        <v>300</v>
      </c>
      <c r="U58" s="448">
        <v>25</v>
      </c>
      <c r="V58" s="447">
        <v>104</v>
      </c>
      <c r="W58" s="410">
        <v>107</v>
      </c>
      <c r="X58" s="410">
        <v>497</v>
      </c>
      <c r="Y58" s="410">
        <v>32</v>
      </c>
      <c r="Z58" s="448">
        <v>3</v>
      </c>
      <c r="AA58" s="447">
        <v>49</v>
      </c>
      <c r="AB58" s="410">
        <v>123</v>
      </c>
      <c r="AC58" s="410">
        <v>391</v>
      </c>
      <c r="AD58" s="410">
        <v>23</v>
      </c>
      <c r="AE58" s="448">
        <v>3</v>
      </c>
      <c r="AF58" s="447">
        <v>477</v>
      </c>
      <c r="AG58" s="410">
        <v>89</v>
      </c>
      <c r="AH58" s="410">
        <v>310</v>
      </c>
      <c r="AI58" s="410">
        <v>19</v>
      </c>
      <c r="AJ58" s="448">
        <v>12</v>
      </c>
      <c r="AK58" s="447">
        <v>606</v>
      </c>
      <c r="AL58" s="410">
        <v>2754</v>
      </c>
      <c r="AM58" s="410">
        <v>3539</v>
      </c>
      <c r="AN58" s="410">
        <v>117</v>
      </c>
      <c r="AO58" s="448">
        <v>20</v>
      </c>
      <c r="AP58" s="447">
        <v>62</v>
      </c>
      <c r="AQ58" s="410">
        <v>3</v>
      </c>
      <c r="AR58" s="410">
        <v>5</v>
      </c>
      <c r="AS58" s="410"/>
      <c r="AT58" s="448">
        <v>1</v>
      </c>
      <c r="AU58" s="447">
        <v>300</v>
      </c>
      <c r="AV58" s="410">
        <v>1686</v>
      </c>
      <c r="AW58" s="410">
        <v>3329</v>
      </c>
      <c r="AX58" s="410">
        <v>323</v>
      </c>
      <c r="AY58" s="448">
        <v>21</v>
      </c>
      <c r="AZ58" s="493">
        <f t="shared" si="7"/>
        <v>2414</v>
      </c>
      <c r="BA58" s="493">
        <f t="shared" si="8"/>
        <v>15159</v>
      </c>
      <c r="BB58" s="493">
        <f t="shared" si="9"/>
        <v>26059</v>
      </c>
      <c r="BC58" s="493">
        <f t="shared" si="10"/>
        <v>1836</v>
      </c>
      <c r="BD58" s="493">
        <f t="shared" si="11"/>
        <v>94</v>
      </c>
      <c r="BE58" s="503">
        <f t="shared" ref="BE58:BE64" si="12">+SUM(AZ58:BD58)</f>
        <v>45562</v>
      </c>
      <c r="BF58" s="487"/>
      <c r="BG58" s="487"/>
      <c r="BH58" s="660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</row>
    <row r="59" spans="1:141" s="11" customFormat="1" x14ac:dyDescent="0.2">
      <c r="A59" s="434" t="s">
        <v>615</v>
      </c>
      <c r="B59" s="447">
        <v>36</v>
      </c>
      <c r="C59" s="410">
        <v>68</v>
      </c>
      <c r="D59" s="410">
        <v>381</v>
      </c>
      <c r="E59" s="410"/>
      <c r="F59" s="448"/>
      <c r="G59" s="669">
        <v>966</v>
      </c>
      <c r="H59" s="670">
        <v>6554</v>
      </c>
      <c r="I59" s="670">
        <v>11269</v>
      </c>
      <c r="J59" s="671">
        <v>804</v>
      </c>
      <c r="K59" s="672">
        <v>7</v>
      </c>
      <c r="L59" s="447">
        <v>36</v>
      </c>
      <c r="M59" s="410">
        <v>1307</v>
      </c>
      <c r="N59" s="410">
        <v>2378</v>
      </c>
      <c r="O59" s="410">
        <v>235</v>
      </c>
      <c r="P59" s="448">
        <v>2</v>
      </c>
      <c r="Q59" s="447">
        <v>660</v>
      </c>
      <c r="R59" s="410">
        <v>2679</v>
      </c>
      <c r="S59" s="410">
        <v>4242</v>
      </c>
      <c r="T59" s="410">
        <v>300</v>
      </c>
      <c r="U59" s="448">
        <v>26</v>
      </c>
      <c r="V59" s="447">
        <v>104</v>
      </c>
      <c r="W59" s="410">
        <v>107</v>
      </c>
      <c r="X59" s="410">
        <v>497</v>
      </c>
      <c r="Y59" s="410">
        <v>32</v>
      </c>
      <c r="Z59" s="448">
        <v>3</v>
      </c>
      <c r="AA59" s="447">
        <v>49</v>
      </c>
      <c r="AB59" s="410">
        <v>123</v>
      </c>
      <c r="AC59" s="410">
        <v>390</v>
      </c>
      <c r="AD59" s="410">
        <v>23</v>
      </c>
      <c r="AE59" s="448">
        <v>3</v>
      </c>
      <c r="AF59" s="447">
        <v>476</v>
      </c>
      <c r="AG59" s="410">
        <v>89</v>
      </c>
      <c r="AH59" s="410">
        <v>312</v>
      </c>
      <c r="AI59" s="410">
        <v>19</v>
      </c>
      <c r="AJ59" s="448">
        <v>12</v>
      </c>
      <c r="AK59" s="447">
        <v>606</v>
      </c>
      <c r="AL59" s="410">
        <v>2767</v>
      </c>
      <c r="AM59" s="410">
        <v>3547</v>
      </c>
      <c r="AN59" s="410">
        <v>123</v>
      </c>
      <c r="AO59" s="448">
        <v>20</v>
      </c>
      <c r="AP59" s="447">
        <v>62</v>
      </c>
      <c r="AQ59" s="410">
        <v>3</v>
      </c>
      <c r="AR59" s="410">
        <v>5</v>
      </c>
      <c r="AS59" s="410"/>
      <c r="AT59" s="448">
        <v>1</v>
      </c>
      <c r="AU59" s="447">
        <v>294</v>
      </c>
      <c r="AV59" s="410">
        <v>1665</v>
      </c>
      <c r="AW59" s="410">
        <v>3383</v>
      </c>
      <c r="AX59" s="410">
        <v>326</v>
      </c>
      <c r="AY59" s="448">
        <v>16</v>
      </c>
      <c r="AZ59" s="493">
        <f t="shared" si="7"/>
        <v>3289</v>
      </c>
      <c r="BA59" s="493">
        <f t="shared" si="8"/>
        <v>15362</v>
      </c>
      <c r="BB59" s="493">
        <f t="shared" si="9"/>
        <v>26404</v>
      </c>
      <c r="BC59" s="493">
        <f t="shared" si="10"/>
        <v>1862</v>
      </c>
      <c r="BD59" s="493">
        <f t="shared" si="11"/>
        <v>90</v>
      </c>
      <c r="BE59" s="503">
        <f t="shared" si="12"/>
        <v>47007</v>
      </c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</row>
    <row r="60" spans="1:141" s="11" customFormat="1" x14ac:dyDescent="0.2">
      <c r="A60" s="434" t="s">
        <v>616</v>
      </c>
      <c r="B60" s="447">
        <v>36</v>
      </c>
      <c r="C60" s="410">
        <v>68</v>
      </c>
      <c r="D60" s="410">
        <v>380</v>
      </c>
      <c r="E60" s="410"/>
      <c r="F60" s="448"/>
      <c r="G60" s="445">
        <v>974</v>
      </c>
      <c r="H60" s="143">
        <v>6807</v>
      </c>
      <c r="I60" s="143">
        <v>11491</v>
      </c>
      <c r="J60" s="426">
        <v>814</v>
      </c>
      <c r="K60" s="446">
        <v>7</v>
      </c>
      <c r="L60" s="447">
        <v>36</v>
      </c>
      <c r="M60" s="410">
        <v>1307</v>
      </c>
      <c r="N60" s="410">
        <v>2375</v>
      </c>
      <c r="O60" s="410">
        <v>235</v>
      </c>
      <c r="P60" s="448">
        <v>2</v>
      </c>
      <c r="Q60" s="447">
        <v>660</v>
      </c>
      <c r="R60" s="410">
        <v>2678</v>
      </c>
      <c r="S60" s="410">
        <v>4240</v>
      </c>
      <c r="T60" s="410">
        <v>299</v>
      </c>
      <c r="U60" s="448">
        <v>24</v>
      </c>
      <c r="V60" s="447">
        <v>104</v>
      </c>
      <c r="W60" s="410">
        <v>107</v>
      </c>
      <c r="X60" s="410">
        <v>497</v>
      </c>
      <c r="Y60" s="410">
        <v>32</v>
      </c>
      <c r="Z60" s="448">
        <v>3</v>
      </c>
      <c r="AA60" s="447">
        <v>49</v>
      </c>
      <c r="AB60" s="410">
        <v>123</v>
      </c>
      <c r="AC60" s="410">
        <v>389</v>
      </c>
      <c r="AD60" s="410">
        <v>23</v>
      </c>
      <c r="AE60" s="448">
        <v>3</v>
      </c>
      <c r="AF60" s="447">
        <v>480</v>
      </c>
      <c r="AG60" s="410">
        <v>89</v>
      </c>
      <c r="AH60" s="410">
        <v>312</v>
      </c>
      <c r="AI60" s="410">
        <v>19</v>
      </c>
      <c r="AJ60" s="448">
        <v>12</v>
      </c>
      <c r="AK60" s="447">
        <v>606</v>
      </c>
      <c r="AL60" s="410">
        <v>2781</v>
      </c>
      <c r="AM60" s="410">
        <v>3561</v>
      </c>
      <c r="AN60" s="410">
        <v>133</v>
      </c>
      <c r="AO60" s="448">
        <v>20</v>
      </c>
      <c r="AP60" s="447">
        <v>62</v>
      </c>
      <c r="AQ60" s="410">
        <v>3</v>
      </c>
      <c r="AR60" s="410">
        <v>5</v>
      </c>
      <c r="AS60" s="410"/>
      <c r="AT60" s="448">
        <v>1</v>
      </c>
      <c r="AU60" s="447">
        <v>411</v>
      </c>
      <c r="AV60" s="410">
        <v>2323</v>
      </c>
      <c r="AW60" s="410">
        <v>4705</v>
      </c>
      <c r="AX60" s="410">
        <v>447</v>
      </c>
      <c r="AY60" s="448">
        <v>23</v>
      </c>
      <c r="AZ60" s="493">
        <f t="shared" si="7"/>
        <v>3418</v>
      </c>
      <c r="BA60" s="493">
        <f t="shared" si="8"/>
        <v>16286</v>
      </c>
      <c r="BB60" s="493">
        <f t="shared" si="9"/>
        <v>27955</v>
      </c>
      <c r="BC60" s="493">
        <f t="shared" si="10"/>
        <v>2002</v>
      </c>
      <c r="BD60" s="493">
        <f t="shared" si="11"/>
        <v>95</v>
      </c>
      <c r="BE60" s="503">
        <f t="shared" si="12"/>
        <v>49756</v>
      </c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</row>
    <row r="61" spans="1:141" s="11" customFormat="1" x14ac:dyDescent="0.2">
      <c r="A61" s="434" t="s">
        <v>617</v>
      </c>
      <c r="B61" s="447">
        <v>36</v>
      </c>
      <c r="C61" s="410">
        <v>68</v>
      </c>
      <c r="D61" s="410">
        <v>380</v>
      </c>
      <c r="E61" s="410"/>
      <c r="F61" s="448"/>
      <c r="G61" s="445">
        <v>1331</v>
      </c>
      <c r="H61" s="143">
        <v>6924</v>
      </c>
      <c r="I61" s="143">
        <v>11729</v>
      </c>
      <c r="J61" s="426">
        <v>835</v>
      </c>
      <c r="K61" s="446">
        <v>7</v>
      </c>
      <c r="L61" s="447">
        <v>36</v>
      </c>
      <c r="M61" s="410">
        <v>1306</v>
      </c>
      <c r="N61" s="410">
        <v>2375</v>
      </c>
      <c r="O61" s="410">
        <v>236</v>
      </c>
      <c r="P61" s="448">
        <v>2</v>
      </c>
      <c r="Q61" s="447">
        <v>664</v>
      </c>
      <c r="R61" s="410">
        <v>2678</v>
      </c>
      <c r="S61" s="410">
        <v>4238</v>
      </c>
      <c r="T61" s="410">
        <v>299</v>
      </c>
      <c r="U61" s="448">
        <v>24</v>
      </c>
      <c r="V61" s="447">
        <v>104</v>
      </c>
      <c r="W61" s="410">
        <v>107</v>
      </c>
      <c r="X61" s="410">
        <v>497</v>
      </c>
      <c r="Y61" s="410">
        <v>32</v>
      </c>
      <c r="Z61" s="448">
        <v>3</v>
      </c>
      <c r="AA61" s="447">
        <v>49</v>
      </c>
      <c r="AB61" s="410">
        <v>123</v>
      </c>
      <c r="AC61" s="410">
        <v>389</v>
      </c>
      <c r="AD61" s="410">
        <v>23</v>
      </c>
      <c r="AE61" s="448">
        <v>3</v>
      </c>
      <c r="AF61" s="447">
        <v>484</v>
      </c>
      <c r="AG61" s="410">
        <v>88</v>
      </c>
      <c r="AH61" s="410">
        <v>313</v>
      </c>
      <c r="AI61" s="410">
        <v>18</v>
      </c>
      <c r="AJ61" s="448">
        <v>12</v>
      </c>
      <c r="AK61" s="447">
        <v>604</v>
      </c>
      <c r="AL61" s="410">
        <v>2782</v>
      </c>
      <c r="AM61" s="410">
        <v>3574</v>
      </c>
      <c r="AN61" s="410">
        <v>141</v>
      </c>
      <c r="AO61" s="448">
        <v>20</v>
      </c>
      <c r="AP61" s="447">
        <v>62</v>
      </c>
      <c r="AQ61" s="410">
        <v>3</v>
      </c>
      <c r="AR61" s="410">
        <v>5</v>
      </c>
      <c r="AS61" s="410"/>
      <c r="AT61" s="448">
        <v>1</v>
      </c>
      <c r="AU61" s="447">
        <v>410</v>
      </c>
      <c r="AV61" s="410">
        <v>2319</v>
      </c>
      <c r="AW61" s="410">
        <v>4701</v>
      </c>
      <c r="AX61" s="410">
        <v>452</v>
      </c>
      <c r="AY61" s="448">
        <v>23</v>
      </c>
      <c r="AZ61" s="493">
        <f t="shared" si="7"/>
        <v>3780</v>
      </c>
      <c r="BA61" s="493">
        <f t="shared" si="8"/>
        <v>16398</v>
      </c>
      <c r="BB61" s="493">
        <f t="shared" si="9"/>
        <v>28201</v>
      </c>
      <c r="BC61" s="493">
        <f t="shared" si="10"/>
        <v>2036</v>
      </c>
      <c r="BD61" s="493">
        <f t="shared" si="11"/>
        <v>95</v>
      </c>
      <c r="BE61" s="503">
        <f t="shared" si="12"/>
        <v>50510</v>
      </c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</row>
    <row r="62" spans="1:141" s="11" customFormat="1" x14ac:dyDescent="0.2">
      <c r="A62" s="434" t="s">
        <v>618</v>
      </c>
      <c r="B62" s="447">
        <v>36</v>
      </c>
      <c r="C62" s="410">
        <v>68</v>
      </c>
      <c r="D62" s="410">
        <v>380</v>
      </c>
      <c r="E62" s="410"/>
      <c r="F62" s="448"/>
      <c r="G62" s="445">
        <v>1628</v>
      </c>
      <c r="H62" s="143">
        <v>7057</v>
      </c>
      <c r="I62" s="143">
        <v>11864</v>
      </c>
      <c r="J62" s="426">
        <v>852</v>
      </c>
      <c r="K62" s="446">
        <v>9</v>
      </c>
      <c r="L62" s="447">
        <v>36</v>
      </c>
      <c r="M62" s="410">
        <v>1305</v>
      </c>
      <c r="N62" s="410">
        <v>2372</v>
      </c>
      <c r="O62" s="410">
        <v>237</v>
      </c>
      <c r="P62" s="448">
        <v>2</v>
      </c>
      <c r="Q62" s="447">
        <v>664</v>
      </c>
      <c r="R62" s="410">
        <v>2678</v>
      </c>
      <c r="S62" s="410">
        <v>4240</v>
      </c>
      <c r="T62" s="410">
        <v>299</v>
      </c>
      <c r="U62" s="448">
        <v>24</v>
      </c>
      <c r="V62" s="447">
        <v>104</v>
      </c>
      <c r="W62" s="410">
        <v>106</v>
      </c>
      <c r="X62" s="410">
        <v>497</v>
      </c>
      <c r="Y62" s="410">
        <v>33</v>
      </c>
      <c r="Z62" s="448">
        <v>3</v>
      </c>
      <c r="AA62" s="447">
        <v>49</v>
      </c>
      <c r="AB62" s="410">
        <v>123</v>
      </c>
      <c r="AC62" s="410">
        <v>389</v>
      </c>
      <c r="AD62" s="410">
        <v>23</v>
      </c>
      <c r="AE62" s="448">
        <v>3</v>
      </c>
      <c r="AF62" s="447">
        <v>495</v>
      </c>
      <c r="AG62" s="410">
        <v>88</v>
      </c>
      <c r="AH62" s="410">
        <v>313</v>
      </c>
      <c r="AI62" s="410">
        <v>18</v>
      </c>
      <c r="AJ62" s="448">
        <v>12</v>
      </c>
      <c r="AK62" s="447">
        <v>602</v>
      </c>
      <c r="AL62" s="410">
        <v>2799</v>
      </c>
      <c r="AM62" s="410">
        <v>3585</v>
      </c>
      <c r="AN62" s="410">
        <v>143</v>
      </c>
      <c r="AO62" s="448">
        <v>22</v>
      </c>
      <c r="AP62" s="447">
        <v>62</v>
      </c>
      <c r="AQ62" s="410">
        <v>3</v>
      </c>
      <c r="AR62" s="410">
        <v>5</v>
      </c>
      <c r="AS62" s="410"/>
      <c r="AT62" s="448">
        <v>1</v>
      </c>
      <c r="AU62" s="410">
        <v>370</v>
      </c>
      <c r="AV62" s="447">
        <v>1978</v>
      </c>
      <c r="AW62" s="410">
        <v>4117</v>
      </c>
      <c r="AX62" s="410">
        <v>380</v>
      </c>
      <c r="AY62" s="448">
        <v>22</v>
      </c>
      <c r="AZ62" s="493">
        <f t="shared" si="7"/>
        <v>4046</v>
      </c>
      <c r="BA62" s="493">
        <f t="shared" si="8"/>
        <v>16205</v>
      </c>
      <c r="BB62" s="493">
        <f t="shared" si="9"/>
        <v>27762</v>
      </c>
      <c r="BC62" s="493">
        <f t="shared" si="10"/>
        <v>1985</v>
      </c>
      <c r="BD62" s="493">
        <f t="shared" si="11"/>
        <v>98</v>
      </c>
      <c r="BE62" s="503">
        <f t="shared" si="12"/>
        <v>50096</v>
      </c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</row>
    <row r="63" spans="1:141" s="11" customFormat="1" x14ac:dyDescent="0.2">
      <c r="A63" s="434" t="s">
        <v>619</v>
      </c>
      <c r="B63" s="447">
        <v>36</v>
      </c>
      <c r="C63" s="410">
        <v>68</v>
      </c>
      <c r="D63" s="410">
        <v>380</v>
      </c>
      <c r="E63" s="410"/>
      <c r="F63" s="448"/>
      <c r="G63" s="445">
        <v>1712</v>
      </c>
      <c r="H63" s="143">
        <v>7178</v>
      </c>
      <c r="I63" s="143">
        <v>11989</v>
      </c>
      <c r="J63" s="426">
        <v>861</v>
      </c>
      <c r="K63" s="446">
        <v>9</v>
      </c>
      <c r="L63" s="447">
        <v>36</v>
      </c>
      <c r="M63" s="410">
        <v>1303</v>
      </c>
      <c r="N63" s="410">
        <v>2371</v>
      </c>
      <c r="O63" s="410">
        <v>239</v>
      </c>
      <c r="P63" s="448">
        <v>2</v>
      </c>
      <c r="Q63" s="447">
        <v>663</v>
      </c>
      <c r="R63" s="410">
        <v>2675</v>
      </c>
      <c r="S63" s="410">
        <v>4265</v>
      </c>
      <c r="T63" s="410">
        <v>303</v>
      </c>
      <c r="U63" s="448">
        <v>26</v>
      </c>
      <c r="V63" s="447">
        <v>103</v>
      </c>
      <c r="W63" s="410">
        <v>105</v>
      </c>
      <c r="X63" s="410">
        <v>495</v>
      </c>
      <c r="Y63" s="410">
        <v>34</v>
      </c>
      <c r="Z63" s="448">
        <v>3</v>
      </c>
      <c r="AA63" s="447">
        <v>49</v>
      </c>
      <c r="AB63" s="410">
        <v>123</v>
      </c>
      <c r="AC63" s="410">
        <v>389</v>
      </c>
      <c r="AD63" s="410">
        <v>23</v>
      </c>
      <c r="AE63" s="448">
        <v>3</v>
      </c>
      <c r="AF63" s="447">
        <v>505</v>
      </c>
      <c r="AG63" s="410">
        <v>88</v>
      </c>
      <c r="AH63" s="410">
        <v>316</v>
      </c>
      <c r="AI63" s="410">
        <v>18</v>
      </c>
      <c r="AJ63" s="448">
        <v>12</v>
      </c>
      <c r="AK63" s="447">
        <v>603</v>
      </c>
      <c r="AL63" s="410">
        <v>2821</v>
      </c>
      <c r="AM63" s="410">
        <v>3592</v>
      </c>
      <c r="AN63" s="410">
        <v>144</v>
      </c>
      <c r="AO63" s="448">
        <v>22</v>
      </c>
      <c r="AP63" s="447">
        <v>62</v>
      </c>
      <c r="AQ63" s="410">
        <v>3</v>
      </c>
      <c r="AR63" s="410">
        <v>12</v>
      </c>
      <c r="AT63" s="410">
        <v>1</v>
      </c>
      <c r="AU63" s="447">
        <v>268</v>
      </c>
      <c r="AV63" s="410">
        <v>1413</v>
      </c>
      <c r="AW63" s="410">
        <v>2892</v>
      </c>
      <c r="AX63" s="410">
        <v>270</v>
      </c>
      <c r="AY63" s="448">
        <v>14</v>
      </c>
      <c r="AZ63" s="493">
        <f t="shared" si="7"/>
        <v>4037</v>
      </c>
      <c r="BA63" s="493">
        <f t="shared" si="8"/>
        <v>15777</v>
      </c>
      <c r="BB63" s="493">
        <f t="shared" si="9"/>
        <v>26701</v>
      </c>
      <c r="BC63" s="493">
        <f t="shared" si="10"/>
        <v>1892</v>
      </c>
      <c r="BD63" s="493">
        <f t="shared" si="11"/>
        <v>92</v>
      </c>
      <c r="BE63" s="503">
        <f t="shared" si="12"/>
        <v>48499</v>
      </c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</row>
    <row r="64" spans="1:141" s="11" customFormat="1" x14ac:dyDescent="0.2">
      <c r="A64" s="434" t="s">
        <v>620</v>
      </c>
      <c r="B64" s="447">
        <v>36</v>
      </c>
      <c r="C64" s="410">
        <v>67</v>
      </c>
      <c r="D64" s="410">
        <v>379</v>
      </c>
      <c r="E64" s="410"/>
      <c r="F64" s="448"/>
      <c r="G64" s="445">
        <v>1741</v>
      </c>
      <c r="H64" s="143">
        <v>7307</v>
      </c>
      <c r="I64" s="143">
        <v>12135</v>
      </c>
      <c r="J64" s="426">
        <v>869</v>
      </c>
      <c r="K64" s="446">
        <v>9</v>
      </c>
      <c r="L64" s="447">
        <v>36</v>
      </c>
      <c r="M64" s="410">
        <v>1303</v>
      </c>
      <c r="N64" s="410">
        <v>2371</v>
      </c>
      <c r="O64" s="410">
        <v>239</v>
      </c>
      <c r="P64" s="448">
        <v>2</v>
      </c>
      <c r="Q64" s="447">
        <v>662</v>
      </c>
      <c r="R64" s="410">
        <v>2675</v>
      </c>
      <c r="S64" s="410">
        <v>4278</v>
      </c>
      <c r="T64" s="410">
        <v>305</v>
      </c>
      <c r="U64" s="448">
        <v>27</v>
      </c>
      <c r="V64" s="447">
        <v>103</v>
      </c>
      <c r="W64" s="410">
        <v>105</v>
      </c>
      <c r="X64" s="410">
        <v>494</v>
      </c>
      <c r="Y64" s="410">
        <v>34</v>
      </c>
      <c r="Z64" s="448">
        <v>3</v>
      </c>
      <c r="AA64" s="447">
        <v>49</v>
      </c>
      <c r="AB64" s="410">
        <v>123</v>
      </c>
      <c r="AC64" s="410">
        <v>389</v>
      </c>
      <c r="AD64" s="410">
        <v>23</v>
      </c>
      <c r="AE64" s="448">
        <v>3</v>
      </c>
      <c r="AF64" s="447">
        <v>505</v>
      </c>
      <c r="AG64" s="410">
        <v>88</v>
      </c>
      <c r="AH64" s="410">
        <v>316</v>
      </c>
      <c r="AI64" s="410">
        <v>18</v>
      </c>
      <c r="AJ64" s="448">
        <v>12</v>
      </c>
      <c r="AK64" s="447">
        <v>602</v>
      </c>
      <c r="AL64" s="410">
        <v>2826</v>
      </c>
      <c r="AM64" s="410">
        <v>3587</v>
      </c>
      <c r="AN64" s="410">
        <v>150</v>
      </c>
      <c r="AO64" s="448">
        <v>23</v>
      </c>
      <c r="AP64" s="447">
        <v>62</v>
      </c>
      <c r="AQ64" s="410">
        <v>3</v>
      </c>
      <c r="AR64" s="410">
        <v>19</v>
      </c>
      <c r="AS64" s="410"/>
      <c r="AT64" s="448">
        <v>1</v>
      </c>
      <c r="AU64" s="447">
        <v>183</v>
      </c>
      <c r="AV64" s="410">
        <v>986</v>
      </c>
      <c r="AW64" s="410">
        <v>1982</v>
      </c>
      <c r="AX64" s="410">
        <v>190</v>
      </c>
      <c r="AY64" s="448">
        <v>9</v>
      </c>
      <c r="AZ64" s="493">
        <f t="shared" si="7"/>
        <v>3979</v>
      </c>
      <c r="BA64" s="493">
        <f t="shared" si="8"/>
        <v>15483</v>
      </c>
      <c r="BB64" s="493">
        <f t="shared" si="9"/>
        <v>25950</v>
      </c>
      <c r="BC64" s="493">
        <f t="shared" si="10"/>
        <v>1828</v>
      </c>
      <c r="BD64" s="493">
        <f t="shared" si="11"/>
        <v>89</v>
      </c>
      <c r="BE64" s="503">
        <f t="shared" si="12"/>
        <v>47329</v>
      </c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</row>
    <row r="65" spans="1:135" s="11" customFormat="1" x14ac:dyDescent="0.2">
      <c r="A65" s="434" t="s">
        <v>624</v>
      </c>
      <c r="B65" s="447">
        <v>36</v>
      </c>
      <c r="C65" s="410">
        <v>67</v>
      </c>
      <c r="D65" s="410">
        <v>379</v>
      </c>
      <c r="E65" s="410"/>
      <c r="F65" s="448"/>
      <c r="G65" s="445">
        <v>1738</v>
      </c>
      <c r="H65" s="143">
        <v>7426</v>
      </c>
      <c r="I65" s="143">
        <v>12292</v>
      </c>
      <c r="J65" s="426">
        <v>898</v>
      </c>
      <c r="K65" s="446">
        <v>13</v>
      </c>
      <c r="L65" s="447">
        <v>36</v>
      </c>
      <c r="M65" s="410">
        <v>1300</v>
      </c>
      <c r="N65" s="410">
        <v>2370</v>
      </c>
      <c r="O65" s="410">
        <v>242</v>
      </c>
      <c r="P65" s="448">
        <v>2</v>
      </c>
      <c r="Q65" s="447">
        <v>662</v>
      </c>
      <c r="R65" s="410">
        <v>2670</v>
      </c>
      <c r="S65" s="410">
        <v>4287</v>
      </c>
      <c r="T65" s="410">
        <v>307</v>
      </c>
      <c r="U65" s="448">
        <v>27</v>
      </c>
      <c r="V65" s="447">
        <v>103</v>
      </c>
      <c r="W65" s="410">
        <v>105</v>
      </c>
      <c r="X65" s="410">
        <v>494</v>
      </c>
      <c r="Y65" s="410">
        <v>34</v>
      </c>
      <c r="Z65" s="448">
        <v>3</v>
      </c>
      <c r="AA65" s="447">
        <v>49</v>
      </c>
      <c r="AB65" s="410">
        <v>123</v>
      </c>
      <c r="AC65" s="410">
        <v>389</v>
      </c>
      <c r="AD65" s="410">
        <v>23</v>
      </c>
      <c r="AE65" s="448">
        <v>3</v>
      </c>
      <c r="AF65" s="447">
        <v>505</v>
      </c>
      <c r="AG65" s="410">
        <v>88</v>
      </c>
      <c r="AH65" s="410">
        <v>315</v>
      </c>
      <c r="AI65" s="410">
        <v>18</v>
      </c>
      <c r="AJ65" s="448">
        <v>12</v>
      </c>
      <c r="AK65" s="447">
        <v>602</v>
      </c>
      <c r="AL65" s="410">
        <v>2838</v>
      </c>
      <c r="AM65" s="410">
        <v>3597</v>
      </c>
      <c r="AN65" s="410">
        <v>150</v>
      </c>
      <c r="AO65" s="448">
        <v>23</v>
      </c>
      <c r="AP65" s="447">
        <v>62</v>
      </c>
      <c r="AQ65" s="410">
        <v>3</v>
      </c>
      <c r="AR65" s="410">
        <v>19</v>
      </c>
      <c r="AS65" s="410"/>
      <c r="AT65" s="448">
        <v>1</v>
      </c>
      <c r="AU65" s="447">
        <v>409</v>
      </c>
      <c r="AV65" s="410">
        <v>2307</v>
      </c>
      <c r="AW65" s="410">
        <v>4700</v>
      </c>
      <c r="AX65" s="410">
        <v>453</v>
      </c>
      <c r="AY65" s="448">
        <v>24</v>
      </c>
      <c r="AZ65" s="493">
        <f t="shared" si="7"/>
        <v>4202</v>
      </c>
      <c r="BA65" s="493">
        <f t="shared" si="8"/>
        <v>16927</v>
      </c>
      <c r="BB65" s="493">
        <f t="shared" si="9"/>
        <v>28842</v>
      </c>
      <c r="BC65" s="493">
        <f t="shared" si="10"/>
        <v>2125</v>
      </c>
      <c r="BD65" s="493">
        <f t="shared" si="11"/>
        <v>108</v>
      </c>
      <c r="BE65" s="503">
        <f t="shared" ref="BE65:BE73" si="13">+SUM(AZ65:BD65)</f>
        <v>52204</v>
      </c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</row>
    <row r="66" spans="1:135" s="11" customFormat="1" x14ac:dyDescent="0.2">
      <c r="A66" s="434" t="s">
        <v>625</v>
      </c>
      <c r="B66" s="447">
        <v>36</v>
      </c>
      <c r="C66" s="410">
        <v>67</v>
      </c>
      <c r="D66" s="410">
        <v>379</v>
      </c>
      <c r="E66" s="410"/>
      <c r="F66" s="448"/>
      <c r="G66" s="445">
        <v>1756</v>
      </c>
      <c r="H66" s="143">
        <v>7557</v>
      </c>
      <c r="I66" s="143">
        <v>12446</v>
      </c>
      <c r="J66" s="426">
        <v>924</v>
      </c>
      <c r="K66" s="446">
        <v>14</v>
      </c>
      <c r="L66" s="447">
        <v>36</v>
      </c>
      <c r="M66" s="410">
        <v>1300</v>
      </c>
      <c r="N66" s="410">
        <v>2367</v>
      </c>
      <c r="O66" s="410">
        <v>242</v>
      </c>
      <c r="P66" s="448">
        <v>2</v>
      </c>
      <c r="Q66" s="447">
        <v>662</v>
      </c>
      <c r="R66" s="410">
        <v>2671</v>
      </c>
      <c r="S66" s="410">
        <v>4285</v>
      </c>
      <c r="T66" s="410">
        <v>306</v>
      </c>
      <c r="U66" s="448">
        <v>27</v>
      </c>
      <c r="V66" s="447">
        <v>102</v>
      </c>
      <c r="W66" s="410">
        <v>105</v>
      </c>
      <c r="X66" s="410">
        <v>493</v>
      </c>
      <c r="Y66" s="410">
        <v>33</v>
      </c>
      <c r="Z66" s="448">
        <v>3</v>
      </c>
      <c r="AA66" s="447">
        <v>49</v>
      </c>
      <c r="AB66" s="410">
        <v>123</v>
      </c>
      <c r="AC66" s="410">
        <v>388</v>
      </c>
      <c r="AD66" s="410">
        <v>23</v>
      </c>
      <c r="AE66" s="448">
        <v>3</v>
      </c>
      <c r="AF66" s="447">
        <v>505</v>
      </c>
      <c r="AG66" s="410">
        <v>88</v>
      </c>
      <c r="AH66" s="410">
        <v>315</v>
      </c>
      <c r="AI66" s="410">
        <v>18</v>
      </c>
      <c r="AJ66" s="448">
        <v>12</v>
      </c>
      <c r="AK66" s="447">
        <v>602</v>
      </c>
      <c r="AL66" s="410">
        <v>2859</v>
      </c>
      <c r="AM66" s="410">
        <v>3608</v>
      </c>
      <c r="AN66" s="410">
        <v>151</v>
      </c>
      <c r="AO66" s="448">
        <v>23</v>
      </c>
      <c r="AP66" s="447">
        <v>62</v>
      </c>
      <c r="AQ66" s="410">
        <v>3</v>
      </c>
      <c r="AR66" s="410">
        <v>19</v>
      </c>
      <c r="AS66" s="410"/>
      <c r="AT66" s="448">
        <v>1</v>
      </c>
      <c r="AU66" s="447">
        <v>409</v>
      </c>
      <c r="AV66" s="410">
        <v>2304</v>
      </c>
      <c r="AW66" s="410">
        <v>4699</v>
      </c>
      <c r="AX66" s="410">
        <v>456</v>
      </c>
      <c r="AY66" s="448">
        <v>24</v>
      </c>
      <c r="AZ66" s="493">
        <f t="shared" si="7"/>
        <v>4219</v>
      </c>
      <c r="BA66" s="493">
        <f t="shared" si="8"/>
        <v>17077</v>
      </c>
      <c r="BB66" s="493">
        <f t="shared" si="9"/>
        <v>28999</v>
      </c>
      <c r="BC66" s="493">
        <f t="shared" si="10"/>
        <v>2153</v>
      </c>
      <c r="BD66" s="493">
        <f t="shared" si="11"/>
        <v>109</v>
      </c>
      <c r="BE66" s="503">
        <f>+SUM(AZ66:BD66)</f>
        <v>52557</v>
      </c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</row>
    <row r="67" spans="1:135" s="11" customFormat="1" x14ac:dyDescent="0.2">
      <c r="A67" s="434" t="s">
        <v>626</v>
      </c>
      <c r="B67" s="447">
        <v>36</v>
      </c>
      <c r="C67" s="410">
        <v>67</v>
      </c>
      <c r="D67" s="410">
        <v>378</v>
      </c>
      <c r="E67" s="410"/>
      <c r="F67" s="448"/>
      <c r="G67" s="445">
        <v>1805</v>
      </c>
      <c r="H67" s="143">
        <v>7652</v>
      </c>
      <c r="I67" s="143">
        <v>12558</v>
      </c>
      <c r="J67" s="426">
        <v>932</v>
      </c>
      <c r="K67" s="446">
        <v>14</v>
      </c>
      <c r="L67" s="447">
        <v>36</v>
      </c>
      <c r="M67" s="410">
        <v>1297</v>
      </c>
      <c r="N67" s="410">
        <v>2366</v>
      </c>
      <c r="O67" s="410">
        <v>245</v>
      </c>
      <c r="P67" s="448">
        <v>2</v>
      </c>
      <c r="Q67" s="447">
        <v>662</v>
      </c>
      <c r="R67" s="410">
        <v>2673</v>
      </c>
      <c r="S67" s="410">
        <v>4304</v>
      </c>
      <c r="T67" s="410">
        <v>311</v>
      </c>
      <c r="U67" s="448">
        <v>27</v>
      </c>
      <c r="V67" s="447">
        <v>102</v>
      </c>
      <c r="W67" s="410">
        <v>105</v>
      </c>
      <c r="X67" s="410">
        <v>493</v>
      </c>
      <c r="Y67" s="410">
        <v>33</v>
      </c>
      <c r="Z67" s="448">
        <v>3</v>
      </c>
      <c r="AA67" s="447">
        <v>49</v>
      </c>
      <c r="AB67" s="410">
        <v>123</v>
      </c>
      <c r="AC67" s="410">
        <v>388</v>
      </c>
      <c r="AD67" s="410">
        <v>23</v>
      </c>
      <c r="AE67" s="448">
        <v>3</v>
      </c>
      <c r="AF67" s="447">
        <v>502</v>
      </c>
      <c r="AG67" s="410">
        <v>87</v>
      </c>
      <c r="AH67" s="410">
        <v>315</v>
      </c>
      <c r="AI67" s="410">
        <v>19</v>
      </c>
      <c r="AJ67" s="448">
        <v>15</v>
      </c>
      <c r="AK67" s="447">
        <v>601</v>
      </c>
      <c r="AL67" s="410">
        <v>2873</v>
      </c>
      <c r="AM67" s="410">
        <v>3612</v>
      </c>
      <c r="AN67" s="410">
        <v>155</v>
      </c>
      <c r="AO67" s="448">
        <v>24</v>
      </c>
      <c r="AP67" s="447">
        <v>62</v>
      </c>
      <c r="AQ67" s="410">
        <v>3</v>
      </c>
      <c r="AR67" s="410">
        <v>21</v>
      </c>
      <c r="AS67" s="410"/>
      <c r="AT67" s="448">
        <v>1</v>
      </c>
      <c r="AU67" s="447">
        <v>408</v>
      </c>
      <c r="AV67" s="410">
        <v>2304</v>
      </c>
      <c r="AW67" s="410">
        <v>4702</v>
      </c>
      <c r="AX67" s="410">
        <v>457</v>
      </c>
      <c r="AY67" s="448">
        <v>25</v>
      </c>
      <c r="AZ67" s="493">
        <f t="shared" si="7"/>
        <v>4263</v>
      </c>
      <c r="BA67" s="493">
        <f t="shared" si="8"/>
        <v>17184</v>
      </c>
      <c r="BB67" s="493">
        <f t="shared" si="9"/>
        <v>29137</v>
      </c>
      <c r="BC67" s="493">
        <f t="shared" si="10"/>
        <v>2175</v>
      </c>
      <c r="BD67" s="493">
        <f t="shared" si="11"/>
        <v>114</v>
      </c>
      <c r="BE67" s="503">
        <f t="shared" si="13"/>
        <v>52873</v>
      </c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</row>
    <row r="68" spans="1:135" s="11" customFormat="1" x14ac:dyDescent="0.2">
      <c r="A68" s="434" t="s">
        <v>630</v>
      </c>
      <c r="B68" s="447">
        <v>36</v>
      </c>
      <c r="C68" s="410">
        <v>67</v>
      </c>
      <c r="D68" s="410">
        <v>378</v>
      </c>
      <c r="E68" s="410"/>
      <c r="F68" s="448"/>
      <c r="G68" s="445">
        <v>1870</v>
      </c>
      <c r="H68" s="143">
        <v>7847</v>
      </c>
      <c r="I68" s="143">
        <v>12716</v>
      </c>
      <c r="J68" s="426">
        <v>948</v>
      </c>
      <c r="K68" s="446">
        <v>14</v>
      </c>
      <c r="L68" s="447">
        <v>36</v>
      </c>
      <c r="M68" s="410">
        <v>1295</v>
      </c>
      <c r="N68" s="410">
        <v>2366</v>
      </c>
      <c r="O68" s="410">
        <v>247</v>
      </c>
      <c r="P68" s="448">
        <v>2</v>
      </c>
      <c r="Q68" s="447">
        <v>661</v>
      </c>
      <c r="R68" s="410">
        <v>2672</v>
      </c>
      <c r="S68" s="410">
        <v>4323</v>
      </c>
      <c r="T68" s="410">
        <v>312</v>
      </c>
      <c r="U68" s="448">
        <v>27</v>
      </c>
      <c r="V68" s="447">
        <v>102</v>
      </c>
      <c r="W68" s="410">
        <v>105</v>
      </c>
      <c r="X68" s="410">
        <v>492</v>
      </c>
      <c r="Y68" s="410">
        <v>33</v>
      </c>
      <c r="Z68" s="448">
        <v>3</v>
      </c>
      <c r="AA68" s="447">
        <v>49</v>
      </c>
      <c r="AB68" s="410">
        <v>123</v>
      </c>
      <c r="AC68" s="410">
        <v>388</v>
      </c>
      <c r="AD68" s="410">
        <v>23</v>
      </c>
      <c r="AE68" s="448">
        <v>3</v>
      </c>
      <c r="AF68" s="447">
        <v>504</v>
      </c>
      <c r="AG68" s="410">
        <v>87</v>
      </c>
      <c r="AH68" s="410">
        <v>315</v>
      </c>
      <c r="AI68" s="410">
        <v>19</v>
      </c>
      <c r="AJ68" s="448">
        <v>15</v>
      </c>
      <c r="AK68" s="447">
        <v>601</v>
      </c>
      <c r="AL68" s="410">
        <v>2878</v>
      </c>
      <c r="AM68" s="410">
        <v>3612</v>
      </c>
      <c r="AN68" s="410">
        <v>163</v>
      </c>
      <c r="AO68" s="448">
        <v>24</v>
      </c>
      <c r="AP68" s="447">
        <v>65</v>
      </c>
      <c r="AQ68" s="410">
        <v>3</v>
      </c>
      <c r="AR68" s="410">
        <v>25</v>
      </c>
      <c r="AS68" s="410"/>
      <c r="AT68" s="448">
        <v>1</v>
      </c>
      <c r="AU68" s="447">
        <v>408</v>
      </c>
      <c r="AV68" s="410">
        <v>2302</v>
      </c>
      <c r="AW68" s="410">
        <v>4700</v>
      </c>
      <c r="AX68" s="410">
        <v>459</v>
      </c>
      <c r="AY68" s="448">
        <v>25</v>
      </c>
      <c r="AZ68" s="493">
        <f t="shared" si="7"/>
        <v>4332</v>
      </c>
      <c r="BA68" s="493">
        <f t="shared" si="8"/>
        <v>17379</v>
      </c>
      <c r="BB68" s="493">
        <f t="shared" si="9"/>
        <v>29315</v>
      </c>
      <c r="BC68" s="493">
        <f t="shared" si="10"/>
        <v>2204</v>
      </c>
      <c r="BD68" s="493">
        <f t="shared" si="11"/>
        <v>114</v>
      </c>
      <c r="BE68" s="503">
        <f>+SUM(AZ68:BD68)</f>
        <v>53344</v>
      </c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</row>
    <row r="69" spans="1:135" s="11" customFormat="1" x14ac:dyDescent="0.2">
      <c r="A69" s="434" t="s">
        <v>631</v>
      </c>
      <c r="B69" s="447">
        <v>36</v>
      </c>
      <c r="C69" s="410">
        <v>68</v>
      </c>
      <c r="D69" s="410">
        <v>377</v>
      </c>
      <c r="E69" s="410"/>
      <c r="F69" s="448"/>
      <c r="G69" s="445">
        <v>2578</v>
      </c>
      <c r="H69" s="143">
        <v>7942</v>
      </c>
      <c r="I69" s="143">
        <v>12939</v>
      </c>
      <c r="J69" s="426">
        <v>964</v>
      </c>
      <c r="K69" s="446">
        <v>17</v>
      </c>
      <c r="L69" s="447">
        <v>36</v>
      </c>
      <c r="M69" s="410">
        <v>1294</v>
      </c>
      <c r="N69" s="410">
        <v>2366</v>
      </c>
      <c r="O69" s="410">
        <v>248</v>
      </c>
      <c r="P69" s="448">
        <v>2</v>
      </c>
      <c r="Q69" s="447">
        <v>659</v>
      </c>
      <c r="R69" s="410">
        <v>2669</v>
      </c>
      <c r="S69" s="410">
        <v>4346</v>
      </c>
      <c r="T69" s="410">
        <v>318</v>
      </c>
      <c r="U69" s="448">
        <v>29</v>
      </c>
      <c r="V69" s="442"/>
      <c r="W69" s="274"/>
      <c r="X69" s="274"/>
      <c r="Y69" s="274"/>
      <c r="Z69" s="443"/>
      <c r="AA69" s="447">
        <v>49</v>
      </c>
      <c r="AB69" s="410">
        <v>123</v>
      </c>
      <c r="AC69" s="410">
        <v>388</v>
      </c>
      <c r="AD69" s="410">
        <v>23</v>
      </c>
      <c r="AE69" s="448">
        <v>3</v>
      </c>
      <c r="AF69" s="447">
        <v>505</v>
      </c>
      <c r="AG69" s="410">
        <v>87</v>
      </c>
      <c r="AH69" s="410">
        <v>315</v>
      </c>
      <c r="AI69" s="410">
        <v>19</v>
      </c>
      <c r="AJ69" s="448">
        <v>16</v>
      </c>
      <c r="AK69" s="447">
        <v>601</v>
      </c>
      <c r="AL69" s="410">
        <v>2878</v>
      </c>
      <c r="AM69" s="410">
        <v>3618</v>
      </c>
      <c r="AN69" s="410">
        <v>170</v>
      </c>
      <c r="AO69" s="448">
        <v>24</v>
      </c>
      <c r="AP69" s="447">
        <v>77</v>
      </c>
      <c r="AQ69" s="410">
        <v>3</v>
      </c>
      <c r="AR69" s="410">
        <v>37</v>
      </c>
      <c r="AS69" s="410"/>
      <c r="AT69" s="448">
        <v>1</v>
      </c>
      <c r="AU69" s="447">
        <v>317</v>
      </c>
      <c r="AV69" s="410">
        <v>1667</v>
      </c>
      <c r="AW69" s="410">
        <v>3201</v>
      </c>
      <c r="AX69" s="410">
        <v>326</v>
      </c>
      <c r="AY69" s="448">
        <v>18</v>
      </c>
      <c r="AZ69" s="493">
        <f t="shared" si="7"/>
        <v>4858</v>
      </c>
      <c r="BA69" s="493">
        <f t="shared" si="8"/>
        <v>16731</v>
      </c>
      <c r="BB69" s="493">
        <f t="shared" si="9"/>
        <v>27587</v>
      </c>
      <c r="BC69" s="493">
        <f t="shared" si="10"/>
        <v>2068</v>
      </c>
      <c r="BD69" s="493">
        <f t="shared" si="11"/>
        <v>110</v>
      </c>
      <c r="BE69" s="503">
        <f t="shared" si="13"/>
        <v>51354</v>
      </c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</row>
    <row r="70" spans="1:135" s="11" customFormat="1" x14ac:dyDescent="0.2">
      <c r="A70" s="434" t="s">
        <v>632</v>
      </c>
      <c r="B70" s="447">
        <v>36</v>
      </c>
      <c r="C70" s="410">
        <v>68</v>
      </c>
      <c r="D70" s="410">
        <v>376</v>
      </c>
      <c r="E70" s="410"/>
      <c r="F70" s="448"/>
      <c r="G70" s="445">
        <v>2645</v>
      </c>
      <c r="H70" s="143">
        <v>8134</v>
      </c>
      <c r="I70" s="143">
        <v>13129</v>
      </c>
      <c r="J70" s="426">
        <v>977</v>
      </c>
      <c r="K70" s="446">
        <v>18</v>
      </c>
      <c r="L70" s="447">
        <v>36</v>
      </c>
      <c r="M70" s="410">
        <v>1294</v>
      </c>
      <c r="N70" s="410">
        <v>2365</v>
      </c>
      <c r="O70" s="410">
        <v>247</v>
      </c>
      <c r="P70" s="448">
        <v>2</v>
      </c>
      <c r="Q70" s="447">
        <v>659</v>
      </c>
      <c r="R70" s="410">
        <v>2676</v>
      </c>
      <c r="S70" s="410">
        <v>4392</v>
      </c>
      <c r="T70" s="410">
        <v>318</v>
      </c>
      <c r="U70" s="448">
        <v>29</v>
      </c>
      <c r="V70" s="440">
        <v>102</v>
      </c>
      <c r="W70" s="143">
        <v>104</v>
      </c>
      <c r="X70" s="143">
        <v>492</v>
      </c>
      <c r="Y70" s="143">
        <v>33</v>
      </c>
      <c r="Z70" s="441">
        <v>3</v>
      </c>
      <c r="AA70" s="447">
        <v>49</v>
      </c>
      <c r="AB70" s="410">
        <v>123</v>
      </c>
      <c r="AC70" s="410">
        <v>387</v>
      </c>
      <c r="AD70" s="410">
        <v>22</v>
      </c>
      <c r="AE70" s="448">
        <v>3</v>
      </c>
      <c r="AF70" s="447">
        <v>505</v>
      </c>
      <c r="AG70" s="410">
        <v>87</v>
      </c>
      <c r="AH70" s="410">
        <v>315</v>
      </c>
      <c r="AI70" s="410">
        <v>19</v>
      </c>
      <c r="AJ70" s="448">
        <v>16</v>
      </c>
      <c r="AK70" s="447">
        <v>599</v>
      </c>
      <c r="AL70" s="410">
        <v>2890</v>
      </c>
      <c r="AM70" s="410">
        <v>3628</v>
      </c>
      <c r="AN70" s="410">
        <v>171</v>
      </c>
      <c r="AO70" s="448">
        <v>25</v>
      </c>
      <c r="AP70" s="447">
        <v>83</v>
      </c>
      <c r="AQ70" s="410">
        <v>3</v>
      </c>
      <c r="AR70" s="410">
        <v>41</v>
      </c>
      <c r="AS70" s="410"/>
      <c r="AT70" s="448">
        <v>1</v>
      </c>
      <c r="AU70" s="447">
        <v>408</v>
      </c>
      <c r="AV70" s="410">
        <v>2302</v>
      </c>
      <c r="AW70" s="410">
        <v>4697</v>
      </c>
      <c r="AX70" s="410">
        <v>460</v>
      </c>
      <c r="AY70" s="448">
        <v>25</v>
      </c>
      <c r="AZ70" s="493">
        <f t="shared" si="7"/>
        <v>5122</v>
      </c>
      <c r="BA70" s="493">
        <f t="shared" si="8"/>
        <v>17681</v>
      </c>
      <c r="BB70" s="493">
        <f t="shared" si="9"/>
        <v>29822</v>
      </c>
      <c r="BC70" s="493">
        <f t="shared" si="10"/>
        <v>2247</v>
      </c>
      <c r="BD70" s="493">
        <f t="shared" si="11"/>
        <v>122</v>
      </c>
      <c r="BE70" s="503">
        <f t="shared" si="13"/>
        <v>54994</v>
      </c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</row>
    <row r="71" spans="1:135" s="11" customFormat="1" x14ac:dyDescent="0.2">
      <c r="A71" s="434" t="s">
        <v>633</v>
      </c>
      <c r="B71" s="440">
        <v>36</v>
      </c>
      <c r="C71" s="143">
        <v>67</v>
      </c>
      <c r="D71" s="143">
        <v>376</v>
      </c>
      <c r="E71" s="410"/>
      <c r="F71" s="448"/>
      <c r="G71" s="705">
        <v>2854</v>
      </c>
      <c r="H71" s="143">
        <v>8356</v>
      </c>
      <c r="I71" s="143">
        <v>13418</v>
      </c>
      <c r="J71" s="706">
        <v>997</v>
      </c>
      <c r="K71" s="707">
        <v>21</v>
      </c>
      <c r="L71" s="447">
        <v>36</v>
      </c>
      <c r="M71" s="410">
        <v>1292</v>
      </c>
      <c r="N71" s="410">
        <v>2364</v>
      </c>
      <c r="O71" s="410">
        <v>248</v>
      </c>
      <c r="P71" s="448">
        <v>2</v>
      </c>
      <c r="Q71" s="447">
        <v>659</v>
      </c>
      <c r="R71" s="410">
        <v>2674</v>
      </c>
      <c r="S71" s="410">
        <v>4431</v>
      </c>
      <c r="T71" s="410">
        <v>334</v>
      </c>
      <c r="U71" s="448">
        <v>29</v>
      </c>
      <c r="V71" s="440">
        <v>102</v>
      </c>
      <c r="W71" s="143">
        <v>104</v>
      </c>
      <c r="X71" s="143">
        <v>491</v>
      </c>
      <c r="Y71" s="143">
        <v>33</v>
      </c>
      <c r="Z71" s="441">
        <v>3</v>
      </c>
      <c r="AA71" s="447">
        <v>49</v>
      </c>
      <c r="AB71" s="410">
        <v>123</v>
      </c>
      <c r="AC71" s="410">
        <v>387</v>
      </c>
      <c r="AD71" s="410">
        <v>22</v>
      </c>
      <c r="AE71" s="448">
        <v>3</v>
      </c>
      <c r="AF71" s="447">
        <v>509</v>
      </c>
      <c r="AG71" s="410">
        <v>87</v>
      </c>
      <c r="AH71" s="410">
        <v>315</v>
      </c>
      <c r="AI71" s="410">
        <v>19</v>
      </c>
      <c r="AJ71" s="448">
        <v>16</v>
      </c>
      <c r="AK71" s="440">
        <v>598</v>
      </c>
      <c r="AL71" s="143">
        <v>2890</v>
      </c>
      <c r="AM71" s="143">
        <v>3630</v>
      </c>
      <c r="AN71" s="143">
        <v>172</v>
      </c>
      <c r="AO71" s="441">
        <v>26</v>
      </c>
      <c r="AP71" s="447">
        <v>84</v>
      </c>
      <c r="AQ71" s="410">
        <v>3</v>
      </c>
      <c r="AR71" s="410">
        <v>41</v>
      </c>
      <c r="AS71" s="410"/>
      <c r="AT71" s="448">
        <v>1</v>
      </c>
      <c r="AU71" s="447">
        <v>408</v>
      </c>
      <c r="AV71" s="410">
        <v>2307</v>
      </c>
      <c r="AW71" s="410">
        <v>4699</v>
      </c>
      <c r="AX71" s="410">
        <v>460</v>
      </c>
      <c r="AY71" s="448">
        <v>25</v>
      </c>
      <c r="AZ71" s="493">
        <f t="shared" si="7"/>
        <v>5335</v>
      </c>
      <c r="BA71" s="493">
        <f t="shared" si="8"/>
        <v>17903</v>
      </c>
      <c r="BB71" s="493">
        <f t="shared" si="9"/>
        <v>30152</v>
      </c>
      <c r="BC71" s="493">
        <f t="shared" si="10"/>
        <v>2285</v>
      </c>
      <c r="BD71" s="493">
        <f t="shared" si="11"/>
        <v>126</v>
      </c>
      <c r="BE71" s="503">
        <f t="shared" si="13"/>
        <v>55801</v>
      </c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</row>
    <row r="72" spans="1:135" s="11" customFormat="1" x14ac:dyDescent="0.2">
      <c r="A72" s="434" t="s">
        <v>640</v>
      </c>
      <c r="B72" s="447">
        <v>36</v>
      </c>
      <c r="C72" s="410">
        <v>67</v>
      </c>
      <c r="D72" s="410">
        <v>376</v>
      </c>
      <c r="E72" s="410"/>
      <c r="F72" s="448"/>
      <c r="G72" s="445">
        <v>3089</v>
      </c>
      <c r="H72" s="143">
        <v>8470</v>
      </c>
      <c r="I72" s="143">
        <v>13547</v>
      </c>
      <c r="J72" s="426">
        <v>1007</v>
      </c>
      <c r="K72" s="446">
        <v>22</v>
      </c>
      <c r="L72" s="447">
        <v>36</v>
      </c>
      <c r="M72" s="410">
        <v>1292</v>
      </c>
      <c r="N72" s="410">
        <v>2361</v>
      </c>
      <c r="O72" s="410">
        <v>247</v>
      </c>
      <c r="P72" s="448">
        <v>2</v>
      </c>
      <c r="Q72" s="447">
        <v>659</v>
      </c>
      <c r="R72" s="410">
        <v>2680</v>
      </c>
      <c r="S72" s="410">
        <v>4449</v>
      </c>
      <c r="T72" s="410">
        <v>337</v>
      </c>
      <c r="U72" s="448">
        <v>29</v>
      </c>
      <c r="V72" s="447">
        <v>102</v>
      </c>
      <c r="W72" s="410">
        <v>103</v>
      </c>
      <c r="X72" s="410">
        <v>490</v>
      </c>
      <c r="Y72" s="410">
        <v>34</v>
      </c>
      <c r="Z72" s="448">
        <v>3</v>
      </c>
      <c r="AA72" s="447">
        <v>48</v>
      </c>
      <c r="AB72" s="410">
        <v>123</v>
      </c>
      <c r="AC72" s="410">
        <v>386</v>
      </c>
      <c r="AD72" s="410">
        <v>22</v>
      </c>
      <c r="AE72" s="448">
        <v>3</v>
      </c>
      <c r="AF72" s="447">
        <v>510</v>
      </c>
      <c r="AG72" s="410">
        <v>87</v>
      </c>
      <c r="AH72" s="410">
        <v>318</v>
      </c>
      <c r="AI72" s="410">
        <v>19</v>
      </c>
      <c r="AJ72" s="448">
        <v>17</v>
      </c>
      <c r="AK72" s="447">
        <v>598</v>
      </c>
      <c r="AL72" s="410">
        <v>2904</v>
      </c>
      <c r="AM72" s="410">
        <v>3645</v>
      </c>
      <c r="AN72" s="410">
        <v>173</v>
      </c>
      <c r="AO72" s="448">
        <v>26</v>
      </c>
      <c r="AP72" s="447">
        <v>91</v>
      </c>
      <c r="AQ72" s="410">
        <v>3</v>
      </c>
      <c r="AR72" s="410">
        <v>41</v>
      </c>
      <c r="AS72" s="410"/>
      <c r="AT72" s="448">
        <v>1</v>
      </c>
      <c r="AU72" s="447">
        <v>408</v>
      </c>
      <c r="AV72" s="410">
        <v>2306</v>
      </c>
      <c r="AW72" s="410">
        <v>4696</v>
      </c>
      <c r="AX72" s="410">
        <v>461</v>
      </c>
      <c r="AY72" s="448">
        <v>25</v>
      </c>
      <c r="AZ72" s="493">
        <f t="shared" si="7"/>
        <v>5577</v>
      </c>
      <c r="BA72" s="493">
        <f t="shared" si="8"/>
        <v>18035</v>
      </c>
      <c r="BB72" s="493">
        <f t="shared" si="9"/>
        <v>30309</v>
      </c>
      <c r="BC72" s="493">
        <f t="shared" si="10"/>
        <v>2300</v>
      </c>
      <c r="BD72" s="493">
        <f t="shared" si="11"/>
        <v>128</v>
      </c>
      <c r="BE72" s="503">
        <f t="shared" si="13"/>
        <v>56349</v>
      </c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</row>
    <row r="73" spans="1:135" s="11" customFormat="1" x14ac:dyDescent="0.2">
      <c r="A73" s="434" t="s">
        <v>641</v>
      </c>
      <c r="B73" s="447">
        <v>36</v>
      </c>
      <c r="C73" s="410">
        <v>67</v>
      </c>
      <c r="D73" s="410">
        <v>375</v>
      </c>
      <c r="E73" s="410"/>
      <c r="F73" s="448"/>
      <c r="G73" s="646">
        <v>3208</v>
      </c>
      <c r="H73" s="410">
        <v>8698</v>
      </c>
      <c r="I73" s="410">
        <v>13835</v>
      </c>
      <c r="J73" s="647">
        <v>1026</v>
      </c>
      <c r="K73" s="648">
        <v>22</v>
      </c>
      <c r="L73" s="447">
        <v>36</v>
      </c>
      <c r="M73" s="410">
        <v>1292</v>
      </c>
      <c r="N73" s="410">
        <v>2359</v>
      </c>
      <c r="O73" s="410">
        <v>247</v>
      </c>
      <c r="P73" s="448">
        <v>2</v>
      </c>
      <c r="Q73" s="447">
        <v>659</v>
      </c>
      <c r="R73" s="410">
        <v>2698</v>
      </c>
      <c r="S73" s="410">
        <v>4469</v>
      </c>
      <c r="T73" s="410">
        <v>337</v>
      </c>
      <c r="U73" s="448">
        <v>29</v>
      </c>
      <c r="V73" s="447">
        <v>102</v>
      </c>
      <c r="W73" s="410">
        <v>103</v>
      </c>
      <c r="X73" s="410">
        <v>489</v>
      </c>
      <c r="Y73" s="410">
        <v>34</v>
      </c>
      <c r="Z73" s="448">
        <v>3</v>
      </c>
      <c r="AA73" s="447">
        <v>49</v>
      </c>
      <c r="AB73" s="410">
        <v>123</v>
      </c>
      <c r="AC73" s="410">
        <v>386</v>
      </c>
      <c r="AD73" s="410">
        <v>22</v>
      </c>
      <c r="AE73" s="448">
        <v>3</v>
      </c>
      <c r="AF73" s="447">
        <v>513</v>
      </c>
      <c r="AG73" s="410">
        <v>87</v>
      </c>
      <c r="AH73" s="410">
        <v>322</v>
      </c>
      <c r="AI73" s="410">
        <v>19</v>
      </c>
      <c r="AJ73" s="448">
        <v>17</v>
      </c>
      <c r="AK73" s="447">
        <v>598</v>
      </c>
      <c r="AL73" s="410">
        <v>2908</v>
      </c>
      <c r="AM73" s="410">
        <v>3645</v>
      </c>
      <c r="AN73" s="410">
        <v>175</v>
      </c>
      <c r="AO73" s="448">
        <v>26</v>
      </c>
      <c r="AP73" s="447">
        <v>101</v>
      </c>
      <c r="AQ73" s="410">
        <v>3</v>
      </c>
      <c r="AR73" s="410">
        <v>41</v>
      </c>
      <c r="AS73" s="410"/>
      <c r="AT73" s="448">
        <v>2</v>
      </c>
      <c r="AU73" s="447">
        <v>408</v>
      </c>
      <c r="AV73" s="410">
        <v>2309</v>
      </c>
      <c r="AW73" s="410">
        <v>4693</v>
      </c>
      <c r="AX73" s="410">
        <v>460</v>
      </c>
      <c r="AY73" s="448">
        <v>24</v>
      </c>
      <c r="AZ73" s="440">
        <f t="shared" si="7"/>
        <v>5710</v>
      </c>
      <c r="BA73" s="436">
        <f t="shared" si="8"/>
        <v>18288</v>
      </c>
      <c r="BB73" s="436">
        <f t="shared" si="9"/>
        <v>30614</v>
      </c>
      <c r="BC73" s="436">
        <f t="shared" si="10"/>
        <v>2320</v>
      </c>
      <c r="BD73" s="436">
        <f t="shared" si="11"/>
        <v>128</v>
      </c>
      <c r="BE73" s="159">
        <f t="shared" si="13"/>
        <v>57060</v>
      </c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</row>
    <row r="74" spans="1:135" s="11" customFormat="1" x14ac:dyDescent="0.2">
      <c r="A74" s="729" t="s">
        <v>645</v>
      </c>
      <c r="B74" s="444">
        <v>36</v>
      </c>
      <c r="C74" s="410">
        <v>67</v>
      </c>
      <c r="D74" s="410">
        <v>375</v>
      </c>
      <c r="E74" s="410"/>
      <c r="F74" s="448"/>
      <c r="G74" s="646">
        <v>3305</v>
      </c>
      <c r="H74" s="410">
        <v>9003</v>
      </c>
      <c r="I74" s="410">
        <v>14066</v>
      </c>
      <c r="J74" s="647">
        <v>1041</v>
      </c>
      <c r="K74" s="648">
        <v>23</v>
      </c>
      <c r="L74" s="447">
        <v>36</v>
      </c>
      <c r="M74" s="410">
        <v>1291</v>
      </c>
      <c r="N74" s="410">
        <v>2359</v>
      </c>
      <c r="O74" s="410">
        <v>247</v>
      </c>
      <c r="P74" s="448">
        <v>2</v>
      </c>
      <c r="Q74" s="447">
        <v>659</v>
      </c>
      <c r="R74" s="410">
        <v>2715</v>
      </c>
      <c r="S74" s="410">
        <v>4493</v>
      </c>
      <c r="T74" s="410">
        <v>341</v>
      </c>
      <c r="U74" s="448">
        <v>29</v>
      </c>
      <c r="V74" s="444">
        <v>102</v>
      </c>
      <c r="W74" s="410">
        <v>103</v>
      </c>
      <c r="X74" s="410">
        <v>489</v>
      </c>
      <c r="Y74" s="410">
        <v>34</v>
      </c>
      <c r="Z74" s="448">
        <v>3</v>
      </c>
      <c r="AA74" s="447">
        <v>48</v>
      </c>
      <c r="AB74" s="410">
        <v>123</v>
      </c>
      <c r="AC74" s="410">
        <v>386</v>
      </c>
      <c r="AD74" s="410">
        <v>22</v>
      </c>
      <c r="AE74" s="448">
        <v>3</v>
      </c>
      <c r="AF74" s="447">
        <v>512</v>
      </c>
      <c r="AG74" s="410">
        <v>87</v>
      </c>
      <c r="AH74" s="410">
        <v>320</v>
      </c>
      <c r="AI74" s="410">
        <v>19</v>
      </c>
      <c r="AJ74" s="448">
        <v>18</v>
      </c>
      <c r="AK74" s="447">
        <v>598</v>
      </c>
      <c r="AL74" s="410">
        <v>2917</v>
      </c>
      <c r="AM74" s="410">
        <v>3659</v>
      </c>
      <c r="AN74" s="410">
        <v>177</v>
      </c>
      <c r="AO74" s="448">
        <v>26</v>
      </c>
      <c r="AP74" s="444">
        <v>101</v>
      </c>
      <c r="AQ74" s="410">
        <v>3</v>
      </c>
      <c r="AR74" s="410">
        <v>42</v>
      </c>
      <c r="AS74" s="410"/>
      <c r="AT74" s="448">
        <v>2</v>
      </c>
      <c r="AU74" s="447">
        <v>408</v>
      </c>
      <c r="AV74" s="410">
        <v>2307</v>
      </c>
      <c r="AW74" s="410">
        <v>4690</v>
      </c>
      <c r="AX74" s="410">
        <v>464</v>
      </c>
      <c r="AY74" s="448">
        <v>24</v>
      </c>
      <c r="AZ74" s="440">
        <f t="shared" si="7"/>
        <v>5805</v>
      </c>
      <c r="BA74" s="436">
        <f t="shared" si="8"/>
        <v>18616</v>
      </c>
      <c r="BB74" s="436">
        <f t="shared" si="9"/>
        <v>30879</v>
      </c>
      <c r="BC74" s="436">
        <f t="shared" si="10"/>
        <v>2345</v>
      </c>
      <c r="BD74" s="436">
        <f t="shared" si="11"/>
        <v>130</v>
      </c>
      <c r="BE74" s="159">
        <f>+SUM(AZ74:BD74)</f>
        <v>57775</v>
      </c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</row>
    <row r="75" spans="1:135" s="11" customFormat="1" x14ac:dyDescent="0.2">
      <c r="A75" s="730" t="s">
        <v>646</v>
      </c>
      <c r="B75" s="444">
        <v>36</v>
      </c>
      <c r="C75" s="410">
        <v>67</v>
      </c>
      <c r="D75" s="410">
        <v>374</v>
      </c>
      <c r="E75" s="410"/>
      <c r="F75" s="448"/>
      <c r="G75" s="731">
        <v>3324</v>
      </c>
      <c r="H75" s="410">
        <v>9177</v>
      </c>
      <c r="I75" s="410">
        <v>14335</v>
      </c>
      <c r="J75" s="647">
        <v>1061</v>
      </c>
      <c r="K75" s="648">
        <v>24</v>
      </c>
      <c r="L75" s="444">
        <v>36</v>
      </c>
      <c r="M75" s="410">
        <v>1291</v>
      </c>
      <c r="N75" s="410">
        <v>2358</v>
      </c>
      <c r="O75" s="410">
        <v>248</v>
      </c>
      <c r="P75" s="448">
        <v>2</v>
      </c>
      <c r="Q75" s="444">
        <v>657</v>
      </c>
      <c r="R75" s="410">
        <v>2721</v>
      </c>
      <c r="S75" s="410">
        <v>4520</v>
      </c>
      <c r="T75" s="410">
        <v>344</v>
      </c>
      <c r="U75" s="448">
        <v>30</v>
      </c>
      <c r="V75" s="444">
        <v>102</v>
      </c>
      <c r="W75" s="410">
        <v>103</v>
      </c>
      <c r="X75" s="410">
        <v>489</v>
      </c>
      <c r="Y75" s="410">
        <v>34</v>
      </c>
      <c r="Z75" s="448">
        <v>3</v>
      </c>
      <c r="AA75" s="444">
        <v>48</v>
      </c>
      <c r="AB75" s="410">
        <v>123</v>
      </c>
      <c r="AC75" s="410">
        <v>386</v>
      </c>
      <c r="AD75" s="410">
        <v>22</v>
      </c>
      <c r="AE75" s="448">
        <v>3</v>
      </c>
      <c r="AF75" s="444">
        <v>512</v>
      </c>
      <c r="AG75" s="410">
        <v>87</v>
      </c>
      <c r="AH75" s="410">
        <v>320</v>
      </c>
      <c r="AI75" s="410">
        <v>19</v>
      </c>
      <c r="AJ75" s="448">
        <v>19</v>
      </c>
      <c r="AK75" s="444">
        <v>596</v>
      </c>
      <c r="AL75" s="410">
        <v>2915</v>
      </c>
      <c r="AM75" s="410">
        <v>3664</v>
      </c>
      <c r="AN75" s="410">
        <v>181</v>
      </c>
      <c r="AO75" s="448">
        <v>28</v>
      </c>
      <c r="AP75" s="444">
        <v>118</v>
      </c>
      <c r="AQ75" s="410">
        <v>3</v>
      </c>
      <c r="AR75" s="410">
        <v>42</v>
      </c>
      <c r="AS75" s="8"/>
      <c r="AT75" s="448">
        <v>2</v>
      </c>
      <c r="AU75" s="444">
        <v>406</v>
      </c>
      <c r="AV75" s="410">
        <v>2309</v>
      </c>
      <c r="AW75" s="410">
        <v>4688</v>
      </c>
      <c r="AX75" s="410">
        <v>464</v>
      </c>
      <c r="AY75" s="448">
        <v>25</v>
      </c>
      <c r="AZ75" s="436">
        <f t="shared" si="7"/>
        <v>5835</v>
      </c>
      <c r="BA75" s="143">
        <f t="shared" si="8"/>
        <v>18796</v>
      </c>
      <c r="BB75" s="143">
        <f t="shared" si="9"/>
        <v>31176</v>
      </c>
      <c r="BC75" s="143">
        <f t="shared" si="10"/>
        <v>2373</v>
      </c>
      <c r="BD75" s="143">
        <f t="shared" si="11"/>
        <v>136</v>
      </c>
      <c r="BE75" s="159">
        <f>+SUM(AZ75:BD75)</f>
        <v>58316</v>
      </c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</row>
    <row r="76" spans="1:135" s="11" customFormat="1" x14ac:dyDescent="0.2">
      <c r="A76" s="730" t="s">
        <v>648</v>
      </c>
      <c r="B76" s="444">
        <v>36</v>
      </c>
      <c r="C76" s="410">
        <v>67</v>
      </c>
      <c r="D76" s="410">
        <v>374</v>
      </c>
      <c r="E76" s="410"/>
      <c r="F76" s="448"/>
      <c r="G76" s="731">
        <v>3324</v>
      </c>
      <c r="H76" s="410">
        <v>9378</v>
      </c>
      <c r="I76" s="410">
        <v>14564</v>
      </c>
      <c r="J76" s="647">
        <v>1070</v>
      </c>
      <c r="K76" s="648">
        <v>24</v>
      </c>
      <c r="L76" s="444">
        <v>36</v>
      </c>
      <c r="M76" s="410">
        <v>1290</v>
      </c>
      <c r="N76" s="410">
        <v>2358</v>
      </c>
      <c r="O76" s="410">
        <v>249</v>
      </c>
      <c r="P76" s="448">
        <v>2</v>
      </c>
      <c r="Q76" s="444">
        <v>656</v>
      </c>
      <c r="R76" s="410">
        <v>2734</v>
      </c>
      <c r="S76" s="410">
        <v>4539</v>
      </c>
      <c r="T76" s="410">
        <v>343</v>
      </c>
      <c r="U76" s="448">
        <v>31</v>
      </c>
      <c r="V76" s="444">
        <v>102</v>
      </c>
      <c r="W76" s="410">
        <v>103</v>
      </c>
      <c r="X76" s="410">
        <v>489</v>
      </c>
      <c r="Y76" s="410">
        <v>34</v>
      </c>
      <c r="Z76" s="448">
        <v>3</v>
      </c>
      <c r="AA76" s="444">
        <v>48</v>
      </c>
      <c r="AB76" s="410">
        <v>123</v>
      </c>
      <c r="AC76" s="410">
        <v>386</v>
      </c>
      <c r="AD76" s="410">
        <v>22</v>
      </c>
      <c r="AE76" s="448">
        <v>3</v>
      </c>
      <c r="AF76" s="444">
        <v>511</v>
      </c>
      <c r="AG76" s="410">
        <v>87</v>
      </c>
      <c r="AH76" s="410">
        <v>320</v>
      </c>
      <c r="AI76" s="410">
        <v>19</v>
      </c>
      <c r="AJ76" s="448">
        <v>19</v>
      </c>
      <c r="AK76" s="444">
        <v>596</v>
      </c>
      <c r="AL76" s="410">
        <v>2921</v>
      </c>
      <c r="AM76" s="410">
        <v>3663</v>
      </c>
      <c r="AN76" s="410">
        <v>180</v>
      </c>
      <c r="AO76" s="448">
        <v>28</v>
      </c>
      <c r="AP76" s="444">
        <v>125</v>
      </c>
      <c r="AQ76" s="410">
        <v>3</v>
      </c>
      <c r="AR76" s="410">
        <v>42</v>
      </c>
      <c r="AS76" s="8"/>
      <c r="AT76" s="448">
        <v>2</v>
      </c>
      <c r="AU76" s="444">
        <v>406</v>
      </c>
      <c r="AV76" s="410">
        <v>2308</v>
      </c>
      <c r="AW76" s="410">
        <v>4685</v>
      </c>
      <c r="AX76" s="410">
        <v>464</v>
      </c>
      <c r="AY76" s="448">
        <v>25</v>
      </c>
      <c r="AZ76" s="436">
        <f t="shared" si="7"/>
        <v>5840</v>
      </c>
      <c r="BA76" s="143">
        <f t="shared" si="8"/>
        <v>19014</v>
      </c>
      <c r="BB76" s="143">
        <f t="shared" si="9"/>
        <v>31420</v>
      </c>
      <c r="BC76" s="143">
        <f t="shared" si="10"/>
        <v>2381</v>
      </c>
      <c r="BD76" s="143">
        <f t="shared" si="11"/>
        <v>137</v>
      </c>
      <c r="BE76" s="159">
        <f>+SUM(AZ76:BD76)</f>
        <v>58792</v>
      </c>
      <c r="BF76" s="74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</row>
    <row r="77" spans="1:135" s="11" customFormat="1" x14ac:dyDescent="0.2">
      <c r="A77" s="730" t="s">
        <v>650</v>
      </c>
      <c r="B77" s="444">
        <v>36</v>
      </c>
      <c r="C77" s="410">
        <v>67</v>
      </c>
      <c r="D77" s="410">
        <v>373</v>
      </c>
      <c r="E77" s="410"/>
      <c r="F77" s="448"/>
      <c r="G77" s="731">
        <v>3408</v>
      </c>
      <c r="H77" s="410">
        <v>9550</v>
      </c>
      <c r="I77" s="410">
        <v>14814</v>
      </c>
      <c r="J77" s="647">
        <v>1082</v>
      </c>
      <c r="K77" s="648">
        <v>26</v>
      </c>
      <c r="L77" s="444">
        <v>36</v>
      </c>
      <c r="M77" s="410">
        <v>1288</v>
      </c>
      <c r="N77" s="410">
        <v>2358</v>
      </c>
      <c r="O77" s="410">
        <v>251</v>
      </c>
      <c r="P77" s="448">
        <v>2</v>
      </c>
      <c r="Q77" s="444">
        <v>656</v>
      </c>
      <c r="R77" s="410">
        <v>2741</v>
      </c>
      <c r="S77" s="410">
        <v>4552</v>
      </c>
      <c r="T77" s="410">
        <v>343</v>
      </c>
      <c r="U77" s="448">
        <v>31</v>
      </c>
      <c r="V77" s="444">
        <v>102</v>
      </c>
      <c r="W77" s="410">
        <v>103</v>
      </c>
      <c r="X77" s="410">
        <v>489</v>
      </c>
      <c r="Y77" s="410">
        <v>34</v>
      </c>
      <c r="Z77" s="448">
        <v>3</v>
      </c>
      <c r="AA77" s="444">
        <v>48</v>
      </c>
      <c r="AB77" s="410">
        <v>123</v>
      </c>
      <c r="AC77" s="410">
        <v>385</v>
      </c>
      <c r="AD77" s="410">
        <v>22</v>
      </c>
      <c r="AE77" s="448">
        <v>3</v>
      </c>
      <c r="AF77" s="444">
        <v>511</v>
      </c>
      <c r="AG77" s="410">
        <v>87</v>
      </c>
      <c r="AH77" s="410">
        <v>320</v>
      </c>
      <c r="AI77" s="410">
        <v>19</v>
      </c>
      <c r="AJ77" s="448">
        <v>19</v>
      </c>
      <c r="AK77" s="444">
        <v>596</v>
      </c>
      <c r="AL77" s="410">
        <v>2921</v>
      </c>
      <c r="AM77" s="410">
        <v>3666</v>
      </c>
      <c r="AN77" s="410">
        <v>181</v>
      </c>
      <c r="AO77" s="448">
        <v>28</v>
      </c>
      <c r="AP77" s="444">
        <v>132</v>
      </c>
      <c r="AQ77" s="410">
        <v>3</v>
      </c>
      <c r="AR77" s="410">
        <v>42</v>
      </c>
      <c r="AS77" s="8"/>
      <c r="AT77" s="448">
        <v>2</v>
      </c>
      <c r="AU77" s="444">
        <v>406</v>
      </c>
      <c r="AV77" s="410">
        <v>2304</v>
      </c>
      <c r="AW77" s="410">
        <v>4682</v>
      </c>
      <c r="AX77" s="410">
        <v>468</v>
      </c>
      <c r="AY77" s="448">
        <v>25</v>
      </c>
      <c r="AZ77" s="436">
        <f>+B77+G77+L77+Q77+V77+AA77+AF77+AK77+AU77+AP77</f>
        <v>5931</v>
      </c>
      <c r="BA77" s="143">
        <f t="shared" si="8"/>
        <v>19187</v>
      </c>
      <c r="BB77" s="143">
        <f t="shared" si="9"/>
        <v>31681</v>
      </c>
      <c r="BC77" s="143">
        <f t="shared" si="10"/>
        <v>2400</v>
      </c>
      <c r="BD77" s="143">
        <f t="shared" si="11"/>
        <v>139</v>
      </c>
      <c r="BE77" s="159">
        <f>+SUM(AZ77:BD77)</f>
        <v>59338</v>
      </c>
      <c r="BF77" s="74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</row>
    <row r="78" spans="1:135" s="11" customFormat="1" x14ac:dyDescent="0.2">
      <c r="A78" s="730" t="s">
        <v>651</v>
      </c>
      <c r="B78" s="444">
        <v>36</v>
      </c>
      <c r="C78" s="410">
        <v>67</v>
      </c>
      <c r="D78" s="410">
        <v>372</v>
      </c>
      <c r="E78" s="410"/>
      <c r="F78" s="448"/>
      <c r="G78" s="731">
        <v>3532</v>
      </c>
      <c r="H78" s="410">
        <v>9695</v>
      </c>
      <c r="I78" s="410">
        <v>14987</v>
      </c>
      <c r="J78" s="647">
        <v>1098</v>
      </c>
      <c r="K78" s="648">
        <v>27</v>
      </c>
      <c r="L78" s="444">
        <v>36</v>
      </c>
      <c r="M78" s="410">
        <v>1287</v>
      </c>
      <c r="N78" s="410">
        <v>2356</v>
      </c>
      <c r="O78" s="410">
        <v>251</v>
      </c>
      <c r="P78" s="448">
        <v>2</v>
      </c>
      <c r="Q78" s="444">
        <v>656</v>
      </c>
      <c r="R78" s="410">
        <v>2752</v>
      </c>
      <c r="S78" s="410">
        <v>4560</v>
      </c>
      <c r="T78" s="410">
        <v>342</v>
      </c>
      <c r="U78" s="448">
        <v>31</v>
      </c>
      <c r="V78" s="444">
        <v>102</v>
      </c>
      <c r="W78" s="410">
        <v>103</v>
      </c>
      <c r="X78" s="410">
        <v>488</v>
      </c>
      <c r="Y78" s="410">
        <v>34</v>
      </c>
      <c r="Z78" s="448">
        <v>3</v>
      </c>
      <c r="AA78" s="444">
        <v>48</v>
      </c>
      <c r="AB78" s="410">
        <v>123</v>
      </c>
      <c r="AC78" s="410">
        <v>385</v>
      </c>
      <c r="AD78" s="410">
        <v>22</v>
      </c>
      <c r="AE78" s="448">
        <v>3</v>
      </c>
      <c r="AF78" s="444">
        <v>511</v>
      </c>
      <c r="AG78" s="410">
        <v>87</v>
      </c>
      <c r="AH78" s="410">
        <v>320</v>
      </c>
      <c r="AI78" s="410">
        <v>19</v>
      </c>
      <c r="AJ78" s="448">
        <v>19</v>
      </c>
      <c r="AK78" s="444">
        <v>596</v>
      </c>
      <c r="AL78" s="410">
        <v>2921</v>
      </c>
      <c r="AM78" s="410">
        <v>3675</v>
      </c>
      <c r="AN78" s="410">
        <v>185</v>
      </c>
      <c r="AO78" s="448">
        <v>28</v>
      </c>
      <c r="AP78" s="444">
        <v>142</v>
      </c>
      <c r="AQ78" s="410">
        <v>3</v>
      </c>
      <c r="AR78" s="410">
        <v>42</v>
      </c>
      <c r="AS78" s="8"/>
      <c r="AT78" s="448">
        <v>2</v>
      </c>
      <c r="AU78" s="444">
        <v>405</v>
      </c>
      <c r="AV78" s="410">
        <v>2303</v>
      </c>
      <c r="AW78" s="410">
        <v>4682</v>
      </c>
      <c r="AX78" s="410">
        <v>470</v>
      </c>
      <c r="AY78" s="448">
        <v>25</v>
      </c>
      <c r="AZ78" s="436">
        <f>+B78+G78+L78+Q78+V78+AA78+AF78+AK78+AU78+AP78</f>
        <v>6064</v>
      </c>
      <c r="BA78" s="143">
        <f t="shared" ref="BA78:BA79" si="14">+C78+H78+M78+R78+W78+AB78+AG78+AL78+AV78+AQ78</f>
        <v>19341</v>
      </c>
      <c r="BB78" s="143">
        <f t="shared" ref="BB78:BB79" si="15">+D78+I78+N78+S78+X78+AC78+AH78+AM78+AW78+AR78</f>
        <v>31867</v>
      </c>
      <c r="BC78" s="143">
        <f t="shared" ref="BC78:BC79" si="16">+E78+J78+O78+T78+Y78+AD78+AI78+AN78+AX78+AS78</f>
        <v>2421</v>
      </c>
      <c r="BD78" s="143">
        <f t="shared" ref="BD78:BD79" si="17">+F78+K78+P78+U78+Z78+AE78+AJ78+AO78+AY78+AT78</f>
        <v>140</v>
      </c>
      <c r="BE78" s="159">
        <f>+SUM(AZ78:BD78)</f>
        <v>59833</v>
      </c>
      <c r="BF78" s="74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35"/>
      <c r="ED78" s="35"/>
      <c r="EE78" s="35"/>
    </row>
    <row r="79" spans="1:135" s="11" customFormat="1" x14ac:dyDescent="0.2">
      <c r="A79" s="730" t="s">
        <v>654</v>
      </c>
      <c r="B79" s="444">
        <v>36</v>
      </c>
      <c r="C79" s="410">
        <v>67</v>
      </c>
      <c r="D79" s="410">
        <v>371</v>
      </c>
      <c r="E79" s="410"/>
      <c r="F79" s="448"/>
      <c r="G79" s="731">
        <v>3640</v>
      </c>
      <c r="H79" s="410">
        <v>9906</v>
      </c>
      <c r="I79" s="410">
        <v>15280</v>
      </c>
      <c r="J79" s="647">
        <v>1109</v>
      </c>
      <c r="K79" s="648">
        <v>28</v>
      </c>
      <c r="L79" s="444">
        <v>36</v>
      </c>
      <c r="M79" s="410">
        <v>1283</v>
      </c>
      <c r="N79" s="410">
        <v>2355</v>
      </c>
      <c r="O79" s="410">
        <v>253</v>
      </c>
      <c r="P79" s="448">
        <v>2</v>
      </c>
      <c r="Q79" s="444">
        <v>654</v>
      </c>
      <c r="R79" s="410">
        <v>2769</v>
      </c>
      <c r="S79" s="410">
        <v>4584</v>
      </c>
      <c r="T79" s="410">
        <v>349</v>
      </c>
      <c r="U79" s="448">
        <v>33</v>
      </c>
      <c r="V79" s="444">
        <v>102</v>
      </c>
      <c r="W79" s="410">
        <v>103</v>
      </c>
      <c r="X79" s="410">
        <v>487</v>
      </c>
      <c r="Y79" s="410">
        <v>34</v>
      </c>
      <c r="Z79" s="448">
        <v>3</v>
      </c>
      <c r="AA79" s="444">
        <v>48</v>
      </c>
      <c r="AB79" s="410">
        <v>123</v>
      </c>
      <c r="AC79" s="410">
        <v>385</v>
      </c>
      <c r="AD79" s="410">
        <v>22</v>
      </c>
      <c r="AE79" s="448">
        <v>3</v>
      </c>
      <c r="AF79" s="444">
        <v>525</v>
      </c>
      <c r="AG79" s="410">
        <v>87</v>
      </c>
      <c r="AH79" s="410">
        <v>320</v>
      </c>
      <c r="AI79" s="410">
        <v>19</v>
      </c>
      <c r="AJ79" s="448">
        <v>19</v>
      </c>
      <c r="AK79" s="444">
        <v>595</v>
      </c>
      <c r="AL79" s="410">
        <v>2928</v>
      </c>
      <c r="AM79" s="410">
        <v>3680</v>
      </c>
      <c r="AN79" s="410">
        <v>188</v>
      </c>
      <c r="AO79" s="448">
        <v>29</v>
      </c>
      <c r="AP79" s="444">
        <v>140</v>
      </c>
      <c r="AQ79" s="410">
        <v>3</v>
      </c>
      <c r="AR79" s="410">
        <v>42</v>
      </c>
      <c r="AS79" s="8"/>
      <c r="AT79" s="448">
        <v>2</v>
      </c>
      <c r="AU79" s="444">
        <v>402</v>
      </c>
      <c r="AV79" s="410">
        <v>2301</v>
      </c>
      <c r="AW79" s="410">
        <v>4677</v>
      </c>
      <c r="AX79" s="410">
        <v>470</v>
      </c>
      <c r="AY79" s="448">
        <v>28</v>
      </c>
      <c r="AZ79" s="436">
        <f t="shared" ref="AZ79:AZ83" si="18">+B79+G79+L79+Q79+V79+AA79+AF79+AK79+AU79+AP79</f>
        <v>6178</v>
      </c>
      <c r="BA79" s="143">
        <f t="shared" si="14"/>
        <v>19570</v>
      </c>
      <c r="BB79" s="143">
        <f t="shared" si="15"/>
        <v>32181</v>
      </c>
      <c r="BC79" s="143">
        <f t="shared" si="16"/>
        <v>2444</v>
      </c>
      <c r="BD79" s="143">
        <f t="shared" si="17"/>
        <v>147</v>
      </c>
      <c r="BE79" s="159">
        <f t="shared" ref="BE79:BE83" si="19">+SUM(AZ79:BD79)</f>
        <v>60520</v>
      </c>
      <c r="BF79" s="74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</row>
    <row r="80" spans="1:135" s="11" customFormat="1" x14ac:dyDescent="0.2">
      <c r="A80" s="730" t="s">
        <v>655</v>
      </c>
      <c r="B80" s="444">
        <v>36</v>
      </c>
      <c r="C80" s="410">
        <v>67</v>
      </c>
      <c r="D80" s="410">
        <v>370</v>
      </c>
      <c r="E80" s="410"/>
      <c r="F80" s="448"/>
      <c r="G80" s="731">
        <v>3742</v>
      </c>
      <c r="H80" s="410">
        <v>10083</v>
      </c>
      <c r="I80" s="410">
        <v>15588</v>
      </c>
      <c r="J80" s="647">
        <v>1134</v>
      </c>
      <c r="K80" s="648">
        <v>32</v>
      </c>
      <c r="L80" s="444">
        <v>36</v>
      </c>
      <c r="M80" s="410">
        <v>1283</v>
      </c>
      <c r="N80" s="410">
        <v>2354</v>
      </c>
      <c r="O80" s="410">
        <v>253</v>
      </c>
      <c r="P80" s="448">
        <v>2</v>
      </c>
      <c r="Q80" s="444">
        <v>653</v>
      </c>
      <c r="R80" s="410">
        <v>2789</v>
      </c>
      <c r="S80" s="410">
        <v>4609</v>
      </c>
      <c r="T80" s="410">
        <v>354</v>
      </c>
      <c r="U80" s="448">
        <v>34</v>
      </c>
      <c r="V80" s="444">
        <v>102</v>
      </c>
      <c r="W80" s="410">
        <v>103</v>
      </c>
      <c r="X80" s="410">
        <v>486</v>
      </c>
      <c r="Y80" s="410">
        <v>34</v>
      </c>
      <c r="Z80" s="448">
        <v>3</v>
      </c>
      <c r="AA80" s="444">
        <v>48</v>
      </c>
      <c r="AB80" s="410">
        <v>123</v>
      </c>
      <c r="AC80" s="410">
        <v>385</v>
      </c>
      <c r="AD80" s="410">
        <v>21</v>
      </c>
      <c r="AE80" s="448">
        <v>3</v>
      </c>
      <c r="AF80" s="444">
        <v>527</v>
      </c>
      <c r="AG80" s="410">
        <v>87</v>
      </c>
      <c r="AH80" s="410">
        <v>320</v>
      </c>
      <c r="AI80" s="410">
        <v>19</v>
      </c>
      <c r="AJ80" s="448">
        <v>20</v>
      </c>
      <c r="AK80" s="444">
        <v>595</v>
      </c>
      <c r="AL80" s="410">
        <v>2938</v>
      </c>
      <c r="AM80" s="410">
        <v>3684</v>
      </c>
      <c r="AN80" s="410">
        <v>190</v>
      </c>
      <c r="AO80" s="448">
        <v>29</v>
      </c>
      <c r="AP80" s="444">
        <v>140</v>
      </c>
      <c r="AQ80" s="410">
        <v>3</v>
      </c>
      <c r="AR80" s="410">
        <v>42</v>
      </c>
      <c r="AS80" s="8"/>
      <c r="AT80" s="448">
        <v>2</v>
      </c>
      <c r="AU80" s="444">
        <v>402</v>
      </c>
      <c r="AV80" s="410">
        <v>2304</v>
      </c>
      <c r="AW80" s="410">
        <v>4676</v>
      </c>
      <c r="AX80" s="410">
        <v>471</v>
      </c>
      <c r="AY80" s="448">
        <v>28</v>
      </c>
      <c r="AZ80" s="436">
        <f t="shared" si="18"/>
        <v>6281</v>
      </c>
      <c r="BA80" s="143">
        <f t="shared" ref="BA80:BA83" si="20">+C80+H80+M80+R80+W80+AB80+AG80+AL80+AV80+AQ80</f>
        <v>19780</v>
      </c>
      <c r="BB80" s="143">
        <f t="shared" ref="BB80:BB83" si="21">+D80+I80+N80+S80+X80+AC80+AH80+AM80+AW80+AR80</f>
        <v>32514</v>
      </c>
      <c r="BC80" s="143">
        <f t="shared" ref="BC80:BC83" si="22">+E80+J80+O80+T80+Y80+AD80+AI80+AN80+AX80+AS80</f>
        <v>2476</v>
      </c>
      <c r="BD80" s="143">
        <f t="shared" ref="BD80:BD83" si="23">+F80+K80+P80+U80+Z80+AE80+AJ80+AO80+AY80+AT80</f>
        <v>153</v>
      </c>
      <c r="BE80" s="159">
        <f>+SUM(AZ80:BD80)</f>
        <v>61204</v>
      </c>
      <c r="BF80" s="74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</row>
    <row r="81" spans="1:135" s="11" customFormat="1" x14ac:dyDescent="0.2">
      <c r="A81" s="730" t="s">
        <v>658</v>
      </c>
      <c r="B81" s="444">
        <v>36</v>
      </c>
      <c r="C81" s="410">
        <v>67</v>
      </c>
      <c r="D81" s="410">
        <v>369</v>
      </c>
      <c r="E81" s="410"/>
      <c r="F81" s="448"/>
      <c r="G81" s="731">
        <v>3833</v>
      </c>
      <c r="H81" s="410">
        <v>10275</v>
      </c>
      <c r="I81" s="410">
        <v>15902</v>
      </c>
      <c r="J81" s="647">
        <v>1157</v>
      </c>
      <c r="K81" s="648">
        <v>32</v>
      </c>
      <c r="L81" s="444">
        <v>36</v>
      </c>
      <c r="M81" s="410">
        <v>1280</v>
      </c>
      <c r="N81" s="410">
        <v>2348</v>
      </c>
      <c r="O81" s="410">
        <v>254</v>
      </c>
      <c r="P81" s="448">
        <v>2</v>
      </c>
      <c r="Q81" s="444">
        <v>653</v>
      </c>
      <c r="R81" s="410">
        <v>2799</v>
      </c>
      <c r="S81" s="410">
        <v>4631</v>
      </c>
      <c r="T81" s="410">
        <v>359</v>
      </c>
      <c r="U81" s="448">
        <v>34</v>
      </c>
      <c r="V81" s="444">
        <v>102</v>
      </c>
      <c r="W81" s="410">
        <v>103</v>
      </c>
      <c r="X81" s="410">
        <v>484</v>
      </c>
      <c r="Y81" s="410">
        <v>34</v>
      </c>
      <c r="Z81" s="448">
        <v>3</v>
      </c>
      <c r="AA81" s="444">
        <v>48</v>
      </c>
      <c r="AB81" s="410">
        <v>123</v>
      </c>
      <c r="AC81" s="410">
        <v>385</v>
      </c>
      <c r="AD81" s="410">
        <v>21</v>
      </c>
      <c r="AE81" s="448">
        <v>3</v>
      </c>
      <c r="AF81" s="444">
        <v>534</v>
      </c>
      <c r="AG81" s="410">
        <v>86</v>
      </c>
      <c r="AH81" s="410">
        <v>320</v>
      </c>
      <c r="AI81" s="410">
        <v>20</v>
      </c>
      <c r="AJ81" s="448">
        <v>20</v>
      </c>
      <c r="AK81" s="444">
        <v>595</v>
      </c>
      <c r="AL81" s="410">
        <v>2934</v>
      </c>
      <c r="AM81" s="410">
        <v>3684</v>
      </c>
      <c r="AN81" s="410">
        <v>195</v>
      </c>
      <c r="AO81" s="448">
        <v>29</v>
      </c>
      <c r="AP81" s="444">
        <v>140</v>
      </c>
      <c r="AQ81" s="410">
        <v>3</v>
      </c>
      <c r="AR81" s="410">
        <v>42</v>
      </c>
      <c r="AS81" s="8"/>
      <c r="AT81" s="448">
        <v>2</v>
      </c>
      <c r="AU81" s="444">
        <v>403</v>
      </c>
      <c r="AV81" s="410">
        <v>2302</v>
      </c>
      <c r="AW81" s="410">
        <v>4681</v>
      </c>
      <c r="AX81" s="410">
        <v>476</v>
      </c>
      <c r="AY81" s="448">
        <v>26</v>
      </c>
      <c r="AZ81" s="436">
        <f t="shared" si="18"/>
        <v>6380</v>
      </c>
      <c r="BA81" s="143">
        <f t="shared" si="20"/>
        <v>19972</v>
      </c>
      <c r="BB81" s="143">
        <f t="shared" si="21"/>
        <v>32846</v>
      </c>
      <c r="BC81" s="143">
        <f t="shared" si="22"/>
        <v>2516</v>
      </c>
      <c r="BD81" s="143">
        <f>+F81+K81+P81+U81+Z81+AE81+AJ81+AO81+AY81+AT81</f>
        <v>151</v>
      </c>
      <c r="BE81" s="159">
        <f t="shared" si="19"/>
        <v>61865</v>
      </c>
      <c r="BF81" s="74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</row>
    <row r="82" spans="1:135" s="11" customFormat="1" x14ac:dyDescent="0.2">
      <c r="A82" s="730" t="s">
        <v>659</v>
      </c>
      <c r="B82" s="444">
        <v>36</v>
      </c>
      <c r="C82" s="410">
        <v>67</v>
      </c>
      <c r="D82" s="410">
        <v>369</v>
      </c>
      <c r="E82" s="410"/>
      <c r="F82" s="448"/>
      <c r="G82" s="731">
        <v>3898</v>
      </c>
      <c r="H82" s="410">
        <v>10409</v>
      </c>
      <c r="I82" s="410">
        <v>16115</v>
      </c>
      <c r="J82" s="647">
        <v>1175</v>
      </c>
      <c r="K82" s="648">
        <v>33</v>
      </c>
      <c r="L82" s="444">
        <v>36</v>
      </c>
      <c r="M82" s="410">
        <v>1275</v>
      </c>
      <c r="N82" s="410">
        <v>2348</v>
      </c>
      <c r="O82" s="410">
        <v>259</v>
      </c>
      <c r="P82" s="448">
        <v>2</v>
      </c>
      <c r="Q82" s="444">
        <v>652</v>
      </c>
      <c r="R82" s="410">
        <v>2821</v>
      </c>
      <c r="S82" s="410">
        <v>4659</v>
      </c>
      <c r="T82" s="410">
        <v>360</v>
      </c>
      <c r="U82" s="448">
        <v>35</v>
      </c>
      <c r="V82" s="444">
        <v>102</v>
      </c>
      <c r="W82" s="410">
        <v>103</v>
      </c>
      <c r="X82" s="410">
        <v>484</v>
      </c>
      <c r="Y82" s="410">
        <v>34</v>
      </c>
      <c r="Z82" s="448">
        <v>3</v>
      </c>
      <c r="AA82" s="444">
        <v>48</v>
      </c>
      <c r="AB82" s="410">
        <v>123</v>
      </c>
      <c r="AC82" s="410">
        <v>384</v>
      </c>
      <c r="AD82" s="410">
        <v>21</v>
      </c>
      <c r="AE82" s="448">
        <v>3</v>
      </c>
      <c r="AF82" s="444">
        <v>543</v>
      </c>
      <c r="AG82" s="410">
        <v>86</v>
      </c>
      <c r="AH82" s="410">
        <v>321</v>
      </c>
      <c r="AI82" s="410">
        <v>20</v>
      </c>
      <c r="AJ82" s="448">
        <v>21</v>
      </c>
      <c r="AK82" s="444">
        <v>594</v>
      </c>
      <c r="AL82" s="410">
        <v>2944</v>
      </c>
      <c r="AM82" s="410">
        <v>3694</v>
      </c>
      <c r="AN82" s="410">
        <v>197</v>
      </c>
      <c r="AO82" s="448">
        <v>30</v>
      </c>
      <c r="AP82" s="444">
        <v>140</v>
      </c>
      <c r="AQ82" s="410">
        <v>3</v>
      </c>
      <c r="AR82" s="410">
        <v>42</v>
      </c>
      <c r="AS82" s="8"/>
      <c r="AT82" s="448">
        <v>2</v>
      </c>
      <c r="AU82" s="444">
        <v>402</v>
      </c>
      <c r="AV82" s="410">
        <v>2301</v>
      </c>
      <c r="AW82" s="410">
        <v>4684</v>
      </c>
      <c r="AX82" s="410">
        <v>478</v>
      </c>
      <c r="AY82" s="448">
        <v>27</v>
      </c>
      <c r="AZ82" s="436">
        <f t="shared" si="18"/>
        <v>6451</v>
      </c>
      <c r="BA82" s="143">
        <f t="shared" si="20"/>
        <v>20132</v>
      </c>
      <c r="BB82" s="143">
        <f t="shared" si="21"/>
        <v>33100</v>
      </c>
      <c r="BC82" s="143">
        <f t="shared" si="22"/>
        <v>2544</v>
      </c>
      <c r="BD82" s="143">
        <f t="shared" si="23"/>
        <v>156</v>
      </c>
      <c r="BE82" s="159">
        <f t="shared" si="19"/>
        <v>62383</v>
      </c>
      <c r="BF82" s="74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</row>
    <row r="83" spans="1:135" s="11" customFormat="1" x14ac:dyDescent="0.2">
      <c r="A83" s="730" t="s">
        <v>662</v>
      </c>
      <c r="B83" s="444">
        <v>36</v>
      </c>
      <c r="C83" s="410">
        <v>67</v>
      </c>
      <c r="D83" s="410">
        <v>369</v>
      </c>
      <c r="E83" s="410"/>
      <c r="F83" s="448"/>
      <c r="G83" s="731">
        <v>3982</v>
      </c>
      <c r="H83" s="410">
        <v>10542</v>
      </c>
      <c r="I83" s="410">
        <v>16351</v>
      </c>
      <c r="J83" s="647">
        <v>1195</v>
      </c>
      <c r="K83" s="648">
        <v>35</v>
      </c>
      <c r="L83" s="444">
        <v>36</v>
      </c>
      <c r="M83" s="410">
        <v>1273</v>
      </c>
      <c r="N83" s="410">
        <v>2348</v>
      </c>
      <c r="O83" s="410">
        <v>261</v>
      </c>
      <c r="P83" s="448">
        <v>2</v>
      </c>
      <c r="Q83" s="444">
        <v>651</v>
      </c>
      <c r="R83" s="410">
        <v>2843</v>
      </c>
      <c r="S83" s="410">
        <v>4678</v>
      </c>
      <c r="T83" s="410">
        <v>364</v>
      </c>
      <c r="U83" s="448">
        <v>37</v>
      </c>
      <c r="V83" s="444">
        <v>102</v>
      </c>
      <c r="W83" s="410">
        <v>102</v>
      </c>
      <c r="X83" s="410">
        <v>484</v>
      </c>
      <c r="Y83" s="410">
        <v>34</v>
      </c>
      <c r="Z83" s="448">
        <v>3</v>
      </c>
      <c r="AA83" s="444">
        <v>48</v>
      </c>
      <c r="AB83" s="410">
        <v>123</v>
      </c>
      <c r="AC83" s="410">
        <v>383</v>
      </c>
      <c r="AD83" s="410">
        <v>21</v>
      </c>
      <c r="AE83" s="448">
        <v>3</v>
      </c>
      <c r="AF83" s="444">
        <v>557</v>
      </c>
      <c r="AG83" s="410">
        <v>86</v>
      </c>
      <c r="AH83" s="410">
        <v>321</v>
      </c>
      <c r="AI83" s="410">
        <v>20</v>
      </c>
      <c r="AJ83" s="448">
        <v>21</v>
      </c>
      <c r="AK83" s="444">
        <v>593</v>
      </c>
      <c r="AL83" s="410">
        <v>2951</v>
      </c>
      <c r="AM83" s="410">
        <v>3701</v>
      </c>
      <c r="AN83" s="410">
        <v>198</v>
      </c>
      <c r="AO83" s="448">
        <v>31</v>
      </c>
      <c r="AP83" s="444">
        <v>140</v>
      </c>
      <c r="AQ83" s="410">
        <v>3</v>
      </c>
      <c r="AR83" s="410">
        <v>42</v>
      </c>
      <c r="AS83" s="8"/>
      <c r="AT83" s="448">
        <v>2</v>
      </c>
      <c r="AU83" s="444">
        <v>401</v>
      </c>
      <c r="AV83" s="410">
        <v>2300</v>
      </c>
      <c r="AW83" s="410">
        <v>4688</v>
      </c>
      <c r="AX83" s="410">
        <v>481</v>
      </c>
      <c r="AY83" s="448">
        <v>28</v>
      </c>
      <c r="AZ83" s="436">
        <f t="shared" si="18"/>
        <v>6546</v>
      </c>
      <c r="BA83" s="143">
        <f t="shared" si="20"/>
        <v>20290</v>
      </c>
      <c r="BB83" s="143">
        <f t="shared" si="21"/>
        <v>33365</v>
      </c>
      <c r="BC83" s="143">
        <f t="shared" si="22"/>
        <v>2574</v>
      </c>
      <c r="BD83" s="143">
        <f t="shared" si="23"/>
        <v>162</v>
      </c>
      <c r="BE83" s="159">
        <f t="shared" si="19"/>
        <v>62937</v>
      </c>
      <c r="BF83" s="74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35"/>
      <c r="DY83" s="35"/>
      <c r="DZ83" s="35"/>
      <c r="EA83" s="35"/>
      <c r="EB83" s="35"/>
      <c r="EC83" s="35"/>
      <c r="ED83" s="35"/>
      <c r="EE83" s="35"/>
    </row>
    <row r="84" spans="1:135" s="11" customFormat="1" x14ac:dyDescent="0.2">
      <c r="A84" s="730" t="s">
        <v>663</v>
      </c>
      <c r="B84" s="444">
        <v>36</v>
      </c>
      <c r="C84" s="410">
        <v>67</v>
      </c>
      <c r="D84" s="410">
        <v>369</v>
      </c>
      <c r="E84" s="410"/>
      <c r="F84" s="448"/>
      <c r="G84" s="731">
        <v>4034</v>
      </c>
      <c r="H84" s="410">
        <v>10680</v>
      </c>
      <c r="I84" s="410">
        <v>16611</v>
      </c>
      <c r="J84" s="647">
        <v>1215</v>
      </c>
      <c r="K84" s="648">
        <v>37</v>
      </c>
      <c r="L84" s="444">
        <v>36</v>
      </c>
      <c r="M84" s="410">
        <v>1273</v>
      </c>
      <c r="N84" s="410">
        <v>2346</v>
      </c>
      <c r="O84" s="410">
        <v>260</v>
      </c>
      <c r="P84" s="448">
        <v>2</v>
      </c>
      <c r="Q84" s="444">
        <v>653</v>
      </c>
      <c r="R84" s="410">
        <v>2865</v>
      </c>
      <c r="S84" s="410">
        <v>4685</v>
      </c>
      <c r="T84" s="410">
        <v>365</v>
      </c>
      <c r="U84" s="448">
        <v>37</v>
      </c>
      <c r="V84" s="444">
        <v>102</v>
      </c>
      <c r="W84" s="410">
        <v>102</v>
      </c>
      <c r="X84" s="410">
        <v>483</v>
      </c>
      <c r="Y84" s="410">
        <v>34</v>
      </c>
      <c r="Z84" s="448">
        <v>3</v>
      </c>
      <c r="AA84" s="444">
        <v>48</v>
      </c>
      <c r="AB84" s="410">
        <v>123</v>
      </c>
      <c r="AC84" s="410">
        <v>383</v>
      </c>
      <c r="AD84" s="410">
        <v>21</v>
      </c>
      <c r="AE84" s="448">
        <v>3</v>
      </c>
      <c r="AF84" s="444">
        <v>569</v>
      </c>
      <c r="AG84" s="410">
        <v>86</v>
      </c>
      <c r="AH84" s="410">
        <v>321</v>
      </c>
      <c r="AI84" s="410">
        <v>20</v>
      </c>
      <c r="AJ84" s="448">
        <v>22</v>
      </c>
      <c r="AK84" s="444">
        <v>592</v>
      </c>
      <c r="AL84" s="410">
        <v>2956</v>
      </c>
      <c r="AM84" s="410">
        <v>3706</v>
      </c>
      <c r="AN84" s="410">
        <v>201</v>
      </c>
      <c r="AO84" s="448">
        <v>32</v>
      </c>
      <c r="AP84" s="444">
        <v>140</v>
      </c>
      <c r="AQ84" s="410">
        <v>3</v>
      </c>
      <c r="AR84" s="410">
        <v>42</v>
      </c>
      <c r="AS84" s="8"/>
      <c r="AT84" s="448">
        <v>2</v>
      </c>
      <c r="AU84" s="444">
        <v>400</v>
      </c>
      <c r="AV84" s="410">
        <v>2296</v>
      </c>
      <c r="AW84" s="410">
        <v>4687</v>
      </c>
      <c r="AX84" s="410">
        <v>484</v>
      </c>
      <c r="AY84" s="448">
        <v>29</v>
      </c>
      <c r="AZ84" s="436">
        <f t="shared" ref="AZ84" si="24">+B84+G84+L84+Q84+V84+AA84+AF84+AK84+AU84+AP84</f>
        <v>6610</v>
      </c>
      <c r="BA84" s="143">
        <f t="shared" ref="BA84" si="25">+C84+H84+M84+R84+W84+AB84+AG84+AL84+AV84+AQ84</f>
        <v>20451</v>
      </c>
      <c r="BB84" s="143">
        <f t="shared" ref="BB84" si="26">+D84+I84+N84+S84+X84+AC84+AH84+AM84+AW84+AR84</f>
        <v>33633</v>
      </c>
      <c r="BC84" s="143">
        <f t="shared" ref="BC84" si="27">+E84+J84+O84+T84+Y84+AD84+AI84+AN84+AX84+AS84</f>
        <v>2600</v>
      </c>
      <c r="BD84" s="143">
        <f t="shared" ref="BD84" si="28">+F84+K84+P84+U84+Z84+AE84+AJ84+AO84+AY84+AT84</f>
        <v>167</v>
      </c>
      <c r="BE84" s="159">
        <f t="shared" ref="BE84" si="29">+SUM(AZ84:BD84)</f>
        <v>63461</v>
      </c>
      <c r="BF84" s="74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</row>
    <row r="85" spans="1:135" s="11" customFormat="1" x14ac:dyDescent="0.2">
      <c r="A85" s="730" t="s">
        <v>669</v>
      </c>
      <c r="B85" s="444">
        <v>36</v>
      </c>
      <c r="C85" s="410">
        <v>66</v>
      </c>
      <c r="D85" s="410">
        <v>369</v>
      </c>
      <c r="E85" s="410"/>
      <c r="F85" s="448"/>
      <c r="G85" s="731">
        <v>4144</v>
      </c>
      <c r="H85" s="410">
        <v>10831</v>
      </c>
      <c r="I85" s="410">
        <v>16848</v>
      </c>
      <c r="J85" s="647">
        <v>1241</v>
      </c>
      <c r="K85" s="648">
        <v>38</v>
      </c>
      <c r="L85" s="444">
        <v>36</v>
      </c>
      <c r="M85" s="410">
        <v>1273</v>
      </c>
      <c r="N85" s="410">
        <v>2344</v>
      </c>
      <c r="O85" s="410">
        <v>260</v>
      </c>
      <c r="P85" s="448">
        <v>2</v>
      </c>
      <c r="Q85" s="444">
        <v>653</v>
      </c>
      <c r="R85" s="410">
        <v>2899</v>
      </c>
      <c r="S85" s="410">
        <v>4698</v>
      </c>
      <c r="T85" s="410">
        <v>367</v>
      </c>
      <c r="U85" s="448">
        <v>37</v>
      </c>
      <c r="V85" s="444">
        <v>102</v>
      </c>
      <c r="W85" s="410">
        <v>102</v>
      </c>
      <c r="X85" s="410">
        <v>482</v>
      </c>
      <c r="Y85" s="410">
        <v>34</v>
      </c>
      <c r="Z85" s="448">
        <v>3</v>
      </c>
      <c r="AA85" s="444">
        <v>48</v>
      </c>
      <c r="AB85" s="410">
        <v>123</v>
      </c>
      <c r="AC85" s="410">
        <v>383</v>
      </c>
      <c r="AD85" s="410">
        <v>21</v>
      </c>
      <c r="AE85" s="448">
        <v>3</v>
      </c>
      <c r="AF85" s="444">
        <v>587</v>
      </c>
      <c r="AG85" s="410">
        <v>86</v>
      </c>
      <c r="AH85" s="410">
        <v>320</v>
      </c>
      <c r="AI85" s="410">
        <v>20</v>
      </c>
      <c r="AJ85" s="448">
        <v>22</v>
      </c>
      <c r="AK85" s="444">
        <v>592</v>
      </c>
      <c r="AL85" s="410">
        <v>2960</v>
      </c>
      <c r="AM85" s="410">
        <v>3713</v>
      </c>
      <c r="AN85" s="410">
        <v>203</v>
      </c>
      <c r="AO85" s="448">
        <v>32</v>
      </c>
      <c r="AP85" s="444">
        <v>142</v>
      </c>
      <c r="AQ85" s="410">
        <v>3</v>
      </c>
      <c r="AR85" s="410">
        <v>42</v>
      </c>
      <c r="AS85" s="8"/>
      <c r="AT85" s="448">
        <v>2</v>
      </c>
      <c r="AU85" s="444">
        <v>399</v>
      </c>
      <c r="AV85" s="410">
        <v>2298</v>
      </c>
      <c r="AW85" s="410">
        <v>4690</v>
      </c>
      <c r="AX85" s="410">
        <v>483</v>
      </c>
      <c r="AY85" s="448">
        <v>30</v>
      </c>
      <c r="AZ85" s="436">
        <f t="shared" ref="AZ85" si="30">+B85+G85+L85+Q85+V85+AA85+AF85+AK85+AU85+AP85</f>
        <v>6739</v>
      </c>
      <c r="BA85" s="143">
        <f t="shared" ref="BA85" si="31">+C85+H85+M85+R85+W85+AB85+AG85+AL85+AV85+AQ85</f>
        <v>20641</v>
      </c>
      <c r="BB85" s="143">
        <f t="shared" ref="BB85" si="32">+D85+I85+N85+S85+X85+AC85+AH85+AM85+AW85+AR85</f>
        <v>33889</v>
      </c>
      <c r="BC85" s="143">
        <f t="shared" ref="BC85" si="33">+E85+J85+O85+T85+Y85+AD85+AI85+AN85+AX85+AS85</f>
        <v>2629</v>
      </c>
      <c r="BD85" s="143">
        <f t="shared" ref="BD85" si="34">+F85+K85+P85+U85+Z85+AE85+AJ85+AO85+AY85+AT85</f>
        <v>169</v>
      </c>
      <c r="BE85" s="159">
        <f t="shared" ref="BE85" si="35">+SUM(AZ85:BD85)</f>
        <v>64067</v>
      </c>
      <c r="BF85" s="74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  <c r="DT85" s="35"/>
      <c r="DU85" s="35"/>
      <c r="DV85" s="35"/>
      <c r="DW85" s="35"/>
      <c r="DX85" s="35"/>
      <c r="DY85" s="35"/>
      <c r="DZ85" s="35"/>
      <c r="EA85" s="35"/>
      <c r="EB85" s="35"/>
      <c r="EC85" s="35"/>
      <c r="ED85" s="35"/>
      <c r="EE85" s="35"/>
    </row>
    <row r="86" spans="1:135" s="11" customFormat="1" x14ac:dyDescent="0.2">
      <c r="A86" s="730" t="s">
        <v>670</v>
      </c>
      <c r="B86" s="444">
        <v>36</v>
      </c>
      <c r="C86" s="410">
        <v>66</v>
      </c>
      <c r="D86" s="410">
        <v>369</v>
      </c>
      <c r="E86" s="410"/>
      <c r="F86" s="448"/>
      <c r="G86" s="731">
        <v>4316</v>
      </c>
      <c r="H86" s="410">
        <v>10968</v>
      </c>
      <c r="I86" s="410">
        <v>17193</v>
      </c>
      <c r="J86" s="647">
        <v>1264</v>
      </c>
      <c r="K86" s="648">
        <v>42</v>
      </c>
      <c r="L86" s="444">
        <v>36</v>
      </c>
      <c r="M86" s="410">
        <v>1273</v>
      </c>
      <c r="N86" s="410">
        <v>2344</v>
      </c>
      <c r="O86" s="410">
        <v>258</v>
      </c>
      <c r="P86" s="448">
        <v>2</v>
      </c>
      <c r="Q86" s="444">
        <v>652</v>
      </c>
      <c r="R86" s="410">
        <v>2930</v>
      </c>
      <c r="S86" s="410">
        <v>4731</v>
      </c>
      <c r="T86" s="410">
        <v>367</v>
      </c>
      <c r="U86" s="448">
        <v>37</v>
      </c>
      <c r="V86" s="444">
        <v>102</v>
      </c>
      <c r="W86" s="410">
        <v>102</v>
      </c>
      <c r="X86" s="410">
        <v>482</v>
      </c>
      <c r="Y86" s="410">
        <v>34</v>
      </c>
      <c r="Z86" s="448">
        <v>3</v>
      </c>
      <c r="AA86" s="444">
        <v>48</v>
      </c>
      <c r="AB86" s="410">
        <v>123</v>
      </c>
      <c r="AC86" s="410">
        <v>383</v>
      </c>
      <c r="AD86" s="410">
        <v>21</v>
      </c>
      <c r="AE86" s="448">
        <v>3</v>
      </c>
      <c r="AF86" s="444">
        <v>597</v>
      </c>
      <c r="AG86" s="410">
        <v>86</v>
      </c>
      <c r="AH86" s="410">
        <v>319</v>
      </c>
      <c r="AI86" s="410">
        <v>20</v>
      </c>
      <c r="AJ86" s="448">
        <v>24</v>
      </c>
      <c r="AK86" s="444">
        <v>592</v>
      </c>
      <c r="AL86" s="410">
        <v>2959</v>
      </c>
      <c r="AM86" s="410">
        <v>3718</v>
      </c>
      <c r="AN86" s="410">
        <v>207</v>
      </c>
      <c r="AO86" s="448">
        <v>32</v>
      </c>
      <c r="AP86" s="444">
        <v>142</v>
      </c>
      <c r="AQ86" s="410">
        <v>3</v>
      </c>
      <c r="AR86" s="410">
        <v>42</v>
      </c>
      <c r="AS86" s="8"/>
      <c r="AT86" s="448">
        <v>2</v>
      </c>
      <c r="AU86" s="444">
        <v>398</v>
      </c>
      <c r="AV86" s="410">
        <v>2298</v>
      </c>
      <c r="AW86" s="410">
        <v>4695</v>
      </c>
      <c r="AX86" s="410">
        <v>485</v>
      </c>
      <c r="AY86" s="448">
        <v>30</v>
      </c>
      <c r="AZ86" s="436">
        <f t="shared" ref="AZ86" si="36">+B86+G86+L86+Q86+V86+AA86+AF86+AK86+AU86+AP86</f>
        <v>6919</v>
      </c>
      <c r="BA86" s="143">
        <f t="shared" ref="BA86" si="37">+C86+H86+M86+R86+W86+AB86+AG86+AL86+AV86+AQ86</f>
        <v>20808</v>
      </c>
      <c r="BB86" s="143">
        <f t="shared" ref="BB86" si="38">+D86+I86+N86+S86+X86+AC86+AH86+AM86+AW86+AR86</f>
        <v>34276</v>
      </c>
      <c r="BC86" s="143">
        <f t="shared" ref="BC86" si="39">+E86+J86+O86+T86+Y86+AD86+AI86+AN86+AX86+AS86</f>
        <v>2656</v>
      </c>
      <c r="BD86" s="143">
        <f t="shared" ref="BD86" si="40">+F86+K86+P86+U86+Z86+AE86+AJ86+AO86+AY86+AT86</f>
        <v>175</v>
      </c>
      <c r="BE86" s="159">
        <f t="shared" ref="BE86" si="41">+SUM(AZ86:BD86)</f>
        <v>64834</v>
      </c>
      <c r="BF86" s="74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</row>
    <row r="87" spans="1:135" x14ac:dyDescent="0.2">
      <c r="A87" s="35" t="s">
        <v>644</v>
      </c>
      <c r="B87" s="529"/>
      <c r="C87" s="529"/>
      <c r="D87" s="529"/>
      <c r="E87" s="529"/>
      <c r="F87" s="529"/>
      <c r="G87" s="529"/>
      <c r="H87" s="529"/>
      <c r="I87" s="266"/>
      <c r="J87" s="266"/>
      <c r="K87" s="529"/>
      <c r="L87" s="529"/>
      <c r="M87" s="529"/>
      <c r="N87" s="529"/>
      <c r="O87" s="529"/>
      <c r="P87" s="529"/>
      <c r="V87" s="401"/>
      <c r="W87" s="401"/>
      <c r="AF87" s="144"/>
      <c r="AG87" s="144"/>
      <c r="AH87" s="144"/>
      <c r="AI87" s="144"/>
      <c r="AJ87" s="144"/>
      <c r="AM87" s="43"/>
      <c r="AN87" s="43"/>
      <c r="AO87" s="43"/>
      <c r="AP87" s="43"/>
      <c r="AQ87" s="43"/>
      <c r="AR87" s="43"/>
      <c r="AS87" s="43"/>
      <c r="AT87" s="43"/>
      <c r="AU87" s="322"/>
      <c r="AV87" s="401"/>
      <c r="AW87" s="401"/>
      <c r="AX87" s="401"/>
      <c r="AY87" s="401"/>
      <c r="BE87" s="529"/>
      <c r="BG87" s="74"/>
    </row>
    <row r="88" spans="1:135" x14ac:dyDescent="0.2"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V88" s="74"/>
      <c r="W88" s="74"/>
      <c r="X88" s="74"/>
      <c r="AP88" s="43"/>
      <c r="AQ88" s="43"/>
      <c r="AR88" s="43"/>
      <c r="AS88" s="43"/>
      <c r="AT88" s="43"/>
      <c r="AU88" s="322"/>
      <c r="AV88" s="322"/>
      <c r="BB88" s="74"/>
      <c r="BD88" s="74"/>
      <c r="BE88" s="266"/>
      <c r="BF88" s="74"/>
    </row>
    <row r="89" spans="1:135" ht="13.5" thickBot="1" x14ac:dyDescent="0.25">
      <c r="A89" s="46" t="s">
        <v>327</v>
      </c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</row>
    <row r="90" spans="1:135" ht="15.75" x14ac:dyDescent="0.25">
      <c r="A90" s="431" t="s">
        <v>326</v>
      </c>
      <c r="B90" s="809" t="s">
        <v>351</v>
      </c>
      <c r="C90" s="810"/>
      <c r="D90" s="810"/>
      <c r="E90" s="810"/>
      <c r="F90" s="811"/>
      <c r="G90" s="818" t="s">
        <v>322</v>
      </c>
      <c r="H90" s="810"/>
      <c r="I90" s="810"/>
      <c r="J90" s="810"/>
      <c r="K90" s="810"/>
      <c r="L90" s="810" t="s">
        <v>323</v>
      </c>
      <c r="M90" s="810"/>
      <c r="N90" s="810"/>
      <c r="O90" s="810"/>
      <c r="P90" s="810"/>
      <c r="Q90" s="810" t="s">
        <v>324</v>
      </c>
      <c r="R90" s="810"/>
      <c r="S90" s="810"/>
      <c r="T90" s="810"/>
      <c r="U90" s="810"/>
      <c r="V90" s="810" t="s">
        <v>88</v>
      </c>
      <c r="W90" s="810"/>
      <c r="X90" s="810"/>
      <c r="Y90" s="810"/>
      <c r="Z90" s="815"/>
      <c r="AA90" s="809" t="str">
        <f>AA14</f>
        <v>ALLIANZ</v>
      </c>
      <c r="AB90" s="810"/>
      <c r="AC90" s="810"/>
      <c r="AD90" s="810"/>
      <c r="AE90" s="811"/>
      <c r="AF90" s="809" t="s">
        <v>90</v>
      </c>
      <c r="AG90" s="810"/>
      <c r="AH90" s="810"/>
      <c r="AI90" s="810"/>
      <c r="AJ90" s="811"/>
      <c r="AK90" s="818" t="s">
        <v>89</v>
      </c>
      <c r="AL90" s="810"/>
      <c r="AM90" s="810"/>
      <c r="AN90" s="810"/>
      <c r="AO90" s="815"/>
      <c r="AP90" s="809" t="s">
        <v>409</v>
      </c>
      <c r="AQ90" s="810"/>
      <c r="AR90" s="810"/>
      <c r="AS90" s="810"/>
      <c r="AT90" s="811"/>
      <c r="AU90" s="809" t="s">
        <v>207</v>
      </c>
      <c r="AV90" s="810"/>
      <c r="AW90" s="810"/>
      <c r="AX90" s="810"/>
      <c r="AY90" s="811"/>
      <c r="AZ90" s="822" t="s">
        <v>116</v>
      </c>
      <c r="BA90" s="823"/>
      <c r="BB90" s="823"/>
      <c r="BC90" s="823"/>
      <c r="BD90" s="823"/>
      <c r="BE90" s="824"/>
    </row>
    <row r="91" spans="1:135" ht="15.75" x14ac:dyDescent="0.25">
      <c r="A91" s="432" t="s">
        <v>327</v>
      </c>
      <c r="B91" s="438" t="s">
        <v>85</v>
      </c>
      <c r="C91" s="427" t="s">
        <v>86</v>
      </c>
      <c r="D91" s="427" t="s">
        <v>87</v>
      </c>
      <c r="E91" s="427" t="s">
        <v>392</v>
      </c>
      <c r="F91" s="439" t="s">
        <v>393</v>
      </c>
      <c r="G91" s="435" t="s">
        <v>85</v>
      </c>
      <c r="H91" s="427" t="s">
        <v>86</v>
      </c>
      <c r="I91" s="427" t="s">
        <v>87</v>
      </c>
      <c r="J91" s="427" t="s">
        <v>392</v>
      </c>
      <c r="K91" s="427" t="s">
        <v>393</v>
      </c>
      <c r="L91" s="427" t="s">
        <v>85</v>
      </c>
      <c r="M91" s="427" t="s">
        <v>86</v>
      </c>
      <c r="N91" s="427" t="s">
        <v>87</v>
      </c>
      <c r="O91" s="427" t="s">
        <v>392</v>
      </c>
      <c r="P91" s="427" t="s">
        <v>393</v>
      </c>
      <c r="Q91" s="427" t="s">
        <v>85</v>
      </c>
      <c r="R91" s="427" t="s">
        <v>86</v>
      </c>
      <c r="S91" s="427" t="s">
        <v>87</v>
      </c>
      <c r="T91" s="427" t="s">
        <v>392</v>
      </c>
      <c r="U91" s="427" t="s">
        <v>393</v>
      </c>
      <c r="V91" s="427" t="s">
        <v>85</v>
      </c>
      <c r="W91" s="427" t="s">
        <v>86</v>
      </c>
      <c r="X91" s="427" t="s">
        <v>87</v>
      </c>
      <c r="Y91" s="427" t="s">
        <v>392</v>
      </c>
      <c r="Z91" s="449" t="s">
        <v>393</v>
      </c>
      <c r="AA91" s="438" t="s">
        <v>85</v>
      </c>
      <c r="AB91" s="427" t="s">
        <v>86</v>
      </c>
      <c r="AC91" s="427" t="s">
        <v>87</v>
      </c>
      <c r="AD91" s="427" t="s">
        <v>392</v>
      </c>
      <c r="AE91" s="439" t="s">
        <v>393</v>
      </c>
      <c r="AF91" s="438" t="s">
        <v>85</v>
      </c>
      <c r="AG91" s="427" t="s">
        <v>86</v>
      </c>
      <c r="AH91" s="427" t="s">
        <v>87</v>
      </c>
      <c r="AI91" s="427" t="s">
        <v>392</v>
      </c>
      <c r="AJ91" s="439" t="s">
        <v>393</v>
      </c>
      <c r="AK91" s="435" t="s">
        <v>85</v>
      </c>
      <c r="AL91" s="427" t="s">
        <v>86</v>
      </c>
      <c r="AM91" s="427" t="s">
        <v>87</v>
      </c>
      <c r="AN91" s="427" t="s">
        <v>392</v>
      </c>
      <c r="AO91" s="449" t="s">
        <v>393</v>
      </c>
      <c r="AP91" s="438" t="s">
        <v>85</v>
      </c>
      <c r="AQ91" s="427" t="s">
        <v>86</v>
      </c>
      <c r="AR91" s="427" t="s">
        <v>87</v>
      </c>
      <c r="AS91" s="427" t="s">
        <v>392</v>
      </c>
      <c r="AT91" s="439" t="s">
        <v>393</v>
      </c>
      <c r="AU91" s="438" t="s">
        <v>85</v>
      </c>
      <c r="AV91" s="427" t="s">
        <v>86</v>
      </c>
      <c r="AW91" s="427" t="s">
        <v>87</v>
      </c>
      <c r="AX91" s="427" t="s">
        <v>392</v>
      </c>
      <c r="AY91" s="439" t="s">
        <v>393</v>
      </c>
      <c r="AZ91" s="435" t="s">
        <v>85</v>
      </c>
      <c r="BA91" s="427" t="s">
        <v>86</v>
      </c>
      <c r="BB91" s="427" t="s">
        <v>87</v>
      </c>
      <c r="BC91" s="427" t="s">
        <v>392</v>
      </c>
      <c r="BD91" s="427" t="s">
        <v>393</v>
      </c>
      <c r="BE91" s="429" t="s">
        <v>116</v>
      </c>
    </row>
    <row r="92" spans="1:135" x14ac:dyDescent="0.2">
      <c r="A92" s="433" t="s">
        <v>84</v>
      </c>
      <c r="B92" s="440">
        <v>0</v>
      </c>
      <c r="C92" s="143">
        <v>53</v>
      </c>
      <c r="D92" s="143">
        <v>330</v>
      </c>
      <c r="E92" s="143"/>
      <c r="F92" s="441"/>
      <c r="G92" s="436">
        <v>4</v>
      </c>
      <c r="H92" s="143">
        <v>712</v>
      </c>
      <c r="I92" s="143">
        <v>2021</v>
      </c>
      <c r="J92" s="143"/>
      <c r="K92" s="143"/>
      <c r="L92" s="143">
        <v>6</v>
      </c>
      <c r="M92" s="143">
        <v>0</v>
      </c>
      <c r="N92" s="143">
        <v>55</v>
      </c>
      <c r="O92" s="143"/>
      <c r="P92" s="143"/>
      <c r="Q92" s="143">
        <v>1</v>
      </c>
      <c r="R92" s="143">
        <v>547</v>
      </c>
      <c r="S92" s="143">
        <v>1304</v>
      </c>
      <c r="T92" s="143"/>
      <c r="U92" s="143"/>
      <c r="V92" s="143"/>
      <c r="W92" s="143"/>
      <c r="X92" s="143"/>
      <c r="Y92" s="143"/>
      <c r="Z92" s="450"/>
      <c r="AA92" s="440">
        <v>6</v>
      </c>
      <c r="AB92" s="143">
        <v>116</v>
      </c>
      <c r="AC92" s="143">
        <v>322</v>
      </c>
      <c r="AD92" s="143"/>
      <c r="AE92" s="441"/>
      <c r="AF92" s="440">
        <v>4</v>
      </c>
      <c r="AG92" s="143">
        <v>45</v>
      </c>
      <c r="AH92" s="143">
        <v>133</v>
      </c>
      <c r="AI92" s="143"/>
      <c r="AJ92" s="441"/>
      <c r="AK92" s="436">
        <v>1</v>
      </c>
      <c r="AL92" s="143">
        <v>37</v>
      </c>
      <c r="AM92" s="143">
        <v>45</v>
      </c>
      <c r="AN92" s="143"/>
      <c r="AO92" s="450"/>
      <c r="AP92" s="440"/>
      <c r="AQ92" s="143"/>
      <c r="AR92" s="143"/>
      <c r="AS92" s="143"/>
      <c r="AT92" s="441"/>
      <c r="AU92" s="440">
        <v>4</v>
      </c>
      <c r="AV92" s="143">
        <v>585</v>
      </c>
      <c r="AW92" s="143">
        <v>1413</v>
      </c>
      <c r="AX92" s="143"/>
      <c r="AY92" s="441"/>
      <c r="AZ92" s="436">
        <f t="shared" ref="AZ92:AZ101" si="42">+B92+G92+L92+Q92+V92+AA92+AF92+AK92+AU92</f>
        <v>26</v>
      </c>
      <c r="BA92" s="143">
        <f t="shared" ref="BA92:BA101" si="43">+C92+H92+M92+R92+W92+AB92+AG92+AL92+AV92</f>
        <v>2095</v>
      </c>
      <c r="BB92" s="143">
        <f t="shared" ref="BB92:BB101" si="44">+D92+I92+N92+S92+X92+AC92+AH92+AM92+AW92</f>
        <v>5623</v>
      </c>
      <c r="BC92" s="143"/>
      <c r="BD92" s="143"/>
      <c r="BE92" s="159">
        <f t="shared" ref="BE92:BE107" si="45">+SUM(AZ92:BB92)</f>
        <v>7744</v>
      </c>
    </row>
    <row r="93" spans="1:135" x14ac:dyDescent="0.2">
      <c r="A93" s="433" t="s">
        <v>157</v>
      </c>
      <c r="B93" s="440">
        <v>0</v>
      </c>
      <c r="C93" s="143">
        <v>54</v>
      </c>
      <c r="D93" s="143">
        <v>331</v>
      </c>
      <c r="E93" s="143"/>
      <c r="F93" s="441"/>
      <c r="G93" s="436">
        <v>5</v>
      </c>
      <c r="H93" s="143">
        <v>738</v>
      </c>
      <c r="I93" s="143">
        <v>2094</v>
      </c>
      <c r="J93" s="143"/>
      <c r="K93" s="143"/>
      <c r="L93" s="143">
        <v>6</v>
      </c>
      <c r="M93" s="143">
        <v>1</v>
      </c>
      <c r="N93" s="143">
        <v>55</v>
      </c>
      <c r="O93" s="143"/>
      <c r="P93" s="143"/>
      <c r="Q93" s="143">
        <v>1</v>
      </c>
      <c r="R93" s="143">
        <v>555</v>
      </c>
      <c r="S93" s="143">
        <v>1321</v>
      </c>
      <c r="T93" s="143"/>
      <c r="U93" s="143"/>
      <c r="V93" s="143"/>
      <c r="W93" s="143"/>
      <c r="X93" s="143"/>
      <c r="Y93" s="143"/>
      <c r="Z93" s="450"/>
      <c r="AA93" s="440">
        <v>7</v>
      </c>
      <c r="AB93" s="143">
        <v>118</v>
      </c>
      <c r="AC93" s="143">
        <v>324</v>
      </c>
      <c r="AD93" s="143"/>
      <c r="AE93" s="441"/>
      <c r="AF93" s="440">
        <v>3</v>
      </c>
      <c r="AG93" s="143">
        <v>45</v>
      </c>
      <c r="AH93" s="143">
        <v>133</v>
      </c>
      <c r="AI93" s="143"/>
      <c r="AJ93" s="441"/>
      <c r="AK93" s="436">
        <v>1</v>
      </c>
      <c r="AL93" s="143">
        <v>37</v>
      </c>
      <c r="AM93" s="143">
        <v>48</v>
      </c>
      <c r="AN93" s="143"/>
      <c r="AO93" s="450"/>
      <c r="AP93" s="440"/>
      <c r="AQ93" s="143"/>
      <c r="AR93" s="143"/>
      <c r="AS93" s="143"/>
      <c r="AT93" s="441"/>
      <c r="AU93" s="440">
        <v>4</v>
      </c>
      <c r="AV93" s="143">
        <v>684</v>
      </c>
      <c r="AW93" s="143">
        <v>1581</v>
      </c>
      <c r="AX93" s="143"/>
      <c r="AY93" s="441"/>
      <c r="AZ93" s="436">
        <f t="shared" si="42"/>
        <v>27</v>
      </c>
      <c r="BA93" s="143">
        <f t="shared" si="43"/>
        <v>2232</v>
      </c>
      <c r="BB93" s="143">
        <f t="shared" si="44"/>
        <v>5887</v>
      </c>
      <c r="BC93" s="143"/>
      <c r="BD93" s="143"/>
      <c r="BE93" s="159">
        <f t="shared" si="45"/>
        <v>8146</v>
      </c>
    </row>
    <row r="94" spans="1:135" x14ac:dyDescent="0.2">
      <c r="A94" s="433" t="s">
        <v>160</v>
      </c>
      <c r="B94" s="440">
        <v>0</v>
      </c>
      <c r="C94" s="143">
        <v>54</v>
      </c>
      <c r="D94" s="143">
        <v>331</v>
      </c>
      <c r="E94" s="143"/>
      <c r="F94" s="441"/>
      <c r="G94" s="436">
        <v>5</v>
      </c>
      <c r="H94" s="143">
        <v>766</v>
      </c>
      <c r="I94" s="143">
        <v>2203</v>
      </c>
      <c r="J94" s="143"/>
      <c r="K94" s="143"/>
      <c r="L94" s="143">
        <v>6</v>
      </c>
      <c r="M94" s="143">
        <v>16</v>
      </c>
      <c r="N94" s="143">
        <v>79</v>
      </c>
      <c r="O94" s="143"/>
      <c r="P94" s="143"/>
      <c r="Q94" s="143">
        <v>2</v>
      </c>
      <c r="R94" s="143">
        <v>603</v>
      </c>
      <c r="S94" s="143">
        <v>1403</v>
      </c>
      <c r="T94" s="143"/>
      <c r="U94" s="143"/>
      <c r="V94" s="143"/>
      <c r="W94" s="143"/>
      <c r="X94" s="143"/>
      <c r="Y94" s="143"/>
      <c r="Z94" s="450"/>
      <c r="AA94" s="440">
        <v>7</v>
      </c>
      <c r="AB94" s="143">
        <v>118</v>
      </c>
      <c r="AC94" s="143">
        <v>324</v>
      </c>
      <c r="AD94" s="143"/>
      <c r="AE94" s="441"/>
      <c r="AF94" s="440">
        <v>3</v>
      </c>
      <c r="AG94" s="143">
        <v>45</v>
      </c>
      <c r="AH94" s="143">
        <v>133</v>
      </c>
      <c r="AI94" s="143"/>
      <c r="AJ94" s="441"/>
      <c r="AK94" s="436">
        <v>1</v>
      </c>
      <c r="AL94" s="143">
        <v>38</v>
      </c>
      <c r="AM94" s="143">
        <v>53</v>
      </c>
      <c r="AN94" s="143"/>
      <c r="AO94" s="450"/>
      <c r="AP94" s="440"/>
      <c r="AQ94" s="143"/>
      <c r="AR94" s="143"/>
      <c r="AS94" s="143"/>
      <c r="AT94" s="441"/>
      <c r="AU94" s="440">
        <v>4</v>
      </c>
      <c r="AV94" s="143">
        <v>683</v>
      </c>
      <c r="AW94" s="143">
        <v>1581</v>
      </c>
      <c r="AX94" s="143"/>
      <c r="AY94" s="441"/>
      <c r="AZ94" s="436">
        <f t="shared" si="42"/>
        <v>28</v>
      </c>
      <c r="BA94" s="143">
        <f t="shared" si="43"/>
        <v>2323</v>
      </c>
      <c r="BB94" s="143">
        <f t="shared" si="44"/>
        <v>6107</v>
      </c>
      <c r="BC94" s="143"/>
      <c r="BD94" s="143"/>
      <c r="BE94" s="159">
        <f t="shared" si="45"/>
        <v>8458</v>
      </c>
    </row>
    <row r="95" spans="1:135" x14ac:dyDescent="0.2">
      <c r="A95" s="433" t="s">
        <v>163</v>
      </c>
      <c r="B95" s="440">
        <v>0</v>
      </c>
      <c r="C95" s="143">
        <v>54</v>
      </c>
      <c r="D95" s="143">
        <v>331</v>
      </c>
      <c r="E95" s="143"/>
      <c r="F95" s="441"/>
      <c r="G95" s="436">
        <v>5</v>
      </c>
      <c r="H95" s="143">
        <v>819</v>
      </c>
      <c r="I95" s="143">
        <v>2288</v>
      </c>
      <c r="J95" s="143"/>
      <c r="K95" s="143"/>
      <c r="L95" s="143">
        <v>6</v>
      </c>
      <c r="M95" s="143">
        <v>36</v>
      </c>
      <c r="N95" s="143">
        <v>133</v>
      </c>
      <c r="O95" s="143"/>
      <c r="P95" s="143"/>
      <c r="Q95" s="143">
        <v>2</v>
      </c>
      <c r="R95" s="143">
        <v>641</v>
      </c>
      <c r="S95" s="143">
        <v>1503</v>
      </c>
      <c r="T95" s="143"/>
      <c r="U95" s="143"/>
      <c r="V95" s="143"/>
      <c r="W95" s="143"/>
      <c r="X95" s="143"/>
      <c r="Y95" s="143"/>
      <c r="Z95" s="450"/>
      <c r="AA95" s="440">
        <v>7</v>
      </c>
      <c r="AB95" s="143">
        <v>118</v>
      </c>
      <c r="AC95" s="143">
        <v>324</v>
      </c>
      <c r="AD95" s="143"/>
      <c r="AE95" s="441"/>
      <c r="AF95" s="440">
        <v>3</v>
      </c>
      <c r="AG95" s="143">
        <v>45</v>
      </c>
      <c r="AH95" s="143">
        <v>133</v>
      </c>
      <c r="AI95" s="143"/>
      <c r="AJ95" s="441"/>
      <c r="AK95" s="436">
        <v>10</v>
      </c>
      <c r="AL95" s="143">
        <v>38</v>
      </c>
      <c r="AM95" s="143">
        <v>55</v>
      </c>
      <c r="AN95" s="143"/>
      <c r="AO95" s="450"/>
      <c r="AP95" s="440"/>
      <c r="AQ95" s="143"/>
      <c r="AR95" s="143"/>
      <c r="AS95" s="143"/>
      <c r="AT95" s="441"/>
      <c r="AU95" s="440">
        <v>4</v>
      </c>
      <c r="AV95" s="143">
        <v>681</v>
      </c>
      <c r="AW95" s="143">
        <v>1580</v>
      </c>
      <c r="AX95" s="143"/>
      <c r="AY95" s="441"/>
      <c r="AZ95" s="436">
        <f t="shared" si="42"/>
        <v>37</v>
      </c>
      <c r="BA95" s="143">
        <f t="shared" si="43"/>
        <v>2432</v>
      </c>
      <c r="BB95" s="143">
        <f t="shared" si="44"/>
        <v>6347</v>
      </c>
      <c r="BC95" s="143"/>
      <c r="BD95" s="143"/>
      <c r="BE95" s="159">
        <f t="shared" si="45"/>
        <v>8816</v>
      </c>
    </row>
    <row r="96" spans="1:135" x14ac:dyDescent="0.2">
      <c r="A96" s="433" t="s">
        <v>166</v>
      </c>
      <c r="B96" s="440">
        <v>0</v>
      </c>
      <c r="C96" s="143">
        <v>54</v>
      </c>
      <c r="D96" s="143">
        <v>331</v>
      </c>
      <c r="E96" s="143"/>
      <c r="F96" s="441"/>
      <c r="G96" s="436">
        <v>5</v>
      </c>
      <c r="H96" s="143">
        <v>886</v>
      </c>
      <c r="I96" s="143">
        <v>2409</v>
      </c>
      <c r="J96" s="143"/>
      <c r="K96" s="143"/>
      <c r="L96" s="143">
        <v>6</v>
      </c>
      <c r="M96" s="143">
        <v>81</v>
      </c>
      <c r="N96" s="143">
        <v>182</v>
      </c>
      <c r="O96" s="143"/>
      <c r="P96" s="143"/>
      <c r="Q96" s="143">
        <v>2</v>
      </c>
      <c r="R96" s="143">
        <v>666</v>
      </c>
      <c r="S96" s="143">
        <v>1532</v>
      </c>
      <c r="T96" s="143"/>
      <c r="U96" s="143"/>
      <c r="V96" s="143"/>
      <c r="W96" s="143"/>
      <c r="X96" s="143"/>
      <c r="Y96" s="143"/>
      <c r="Z96" s="450"/>
      <c r="AA96" s="440">
        <v>7</v>
      </c>
      <c r="AB96" s="143">
        <v>118</v>
      </c>
      <c r="AC96" s="143">
        <v>324</v>
      </c>
      <c r="AD96" s="143"/>
      <c r="AE96" s="441"/>
      <c r="AF96" s="440">
        <v>3</v>
      </c>
      <c r="AG96" s="143">
        <v>44</v>
      </c>
      <c r="AH96" s="143">
        <v>134</v>
      </c>
      <c r="AI96" s="143"/>
      <c r="AJ96" s="441"/>
      <c r="AK96" s="436">
        <v>12</v>
      </c>
      <c r="AL96" s="143">
        <v>38</v>
      </c>
      <c r="AM96" s="143">
        <v>55</v>
      </c>
      <c r="AN96" s="143"/>
      <c r="AO96" s="450"/>
      <c r="AP96" s="440"/>
      <c r="AQ96" s="143"/>
      <c r="AR96" s="143"/>
      <c r="AS96" s="143"/>
      <c r="AT96" s="441"/>
      <c r="AU96" s="440">
        <v>4</v>
      </c>
      <c r="AV96" s="143">
        <v>681</v>
      </c>
      <c r="AW96" s="143">
        <v>1579</v>
      </c>
      <c r="AX96" s="143"/>
      <c r="AY96" s="441"/>
      <c r="AZ96" s="436">
        <f t="shared" si="42"/>
        <v>39</v>
      </c>
      <c r="BA96" s="143">
        <f t="shared" si="43"/>
        <v>2568</v>
      </c>
      <c r="BB96" s="143">
        <f t="shared" si="44"/>
        <v>6546</v>
      </c>
      <c r="BC96" s="143"/>
      <c r="BD96" s="143"/>
      <c r="BE96" s="159">
        <f t="shared" si="45"/>
        <v>9153</v>
      </c>
    </row>
    <row r="97" spans="1:59" x14ac:dyDescent="0.2">
      <c r="A97" s="433" t="s">
        <v>185</v>
      </c>
      <c r="B97" s="440">
        <v>0</v>
      </c>
      <c r="C97" s="143">
        <v>54</v>
      </c>
      <c r="D97" s="143">
        <v>330</v>
      </c>
      <c r="E97" s="143"/>
      <c r="F97" s="441"/>
      <c r="G97" s="436">
        <v>5</v>
      </c>
      <c r="H97" s="143">
        <v>926</v>
      </c>
      <c r="I97" s="143">
        <v>2558</v>
      </c>
      <c r="J97" s="143"/>
      <c r="K97" s="143"/>
      <c r="L97" s="143">
        <v>6</v>
      </c>
      <c r="M97" s="143">
        <v>95</v>
      </c>
      <c r="N97" s="143">
        <v>204</v>
      </c>
      <c r="O97" s="143"/>
      <c r="P97" s="143"/>
      <c r="Q97" s="143">
        <v>2</v>
      </c>
      <c r="R97" s="143">
        <v>762</v>
      </c>
      <c r="S97" s="143">
        <v>1673</v>
      </c>
      <c r="T97" s="143"/>
      <c r="U97" s="143"/>
      <c r="V97" s="143"/>
      <c r="W97" s="143"/>
      <c r="X97" s="143"/>
      <c r="Y97" s="143"/>
      <c r="Z97" s="450"/>
      <c r="AA97" s="440">
        <v>7</v>
      </c>
      <c r="AB97" s="143">
        <v>118</v>
      </c>
      <c r="AC97" s="143">
        <v>324</v>
      </c>
      <c r="AD97" s="143"/>
      <c r="AE97" s="441"/>
      <c r="AF97" s="440">
        <v>3</v>
      </c>
      <c r="AG97" s="143">
        <v>44</v>
      </c>
      <c r="AH97" s="143">
        <v>134</v>
      </c>
      <c r="AI97" s="143"/>
      <c r="AJ97" s="441"/>
      <c r="AK97" s="436">
        <v>13</v>
      </c>
      <c r="AL97" s="143">
        <v>39</v>
      </c>
      <c r="AM97" s="143">
        <v>55</v>
      </c>
      <c r="AN97" s="143"/>
      <c r="AO97" s="450"/>
      <c r="AP97" s="440"/>
      <c r="AQ97" s="143"/>
      <c r="AR97" s="143"/>
      <c r="AS97" s="143"/>
      <c r="AT97" s="441"/>
      <c r="AU97" s="440">
        <v>4</v>
      </c>
      <c r="AV97" s="143">
        <v>679</v>
      </c>
      <c r="AW97" s="143">
        <v>1574</v>
      </c>
      <c r="AX97" s="143"/>
      <c r="AY97" s="441"/>
      <c r="AZ97" s="436">
        <f t="shared" si="42"/>
        <v>40</v>
      </c>
      <c r="BA97" s="143">
        <f t="shared" si="43"/>
        <v>2717</v>
      </c>
      <c r="BB97" s="143">
        <f t="shared" si="44"/>
        <v>6852</v>
      </c>
      <c r="BC97" s="143"/>
      <c r="BD97" s="143"/>
      <c r="BE97" s="159">
        <f t="shared" si="45"/>
        <v>9609</v>
      </c>
    </row>
    <row r="98" spans="1:59" x14ac:dyDescent="0.2">
      <c r="A98" s="433" t="s">
        <v>188</v>
      </c>
      <c r="B98" s="440">
        <v>0</v>
      </c>
      <c r="C98" s="143">
        <v>54</v>
      </c>
      <c r="D98" s="143">
        <v>330</v>
      </c>
      <c r="E98" s="143"/>
      <c r="F98" s="441"/>
      <c r="G98" s="436">
        <v>5</v>
      </c>
      <c r="H98" s="143">
        <v>996</v>
      </c>
      <c r="I98" s="143">
        <v>2694</v>
      </c>
      <c r="J98" s="143"/>
      <c r="K98" s="143"/>
      <c r="L98" s="143">
        <v>5</v>
      </c>
      <c r="M98" s="143">
        <v>168</v>
      </c>
      <c r="N98" s="143">
        <v>312</v>
      </c>
      <c r="O98" s="143"/>
      <c r="P98" s="143"/>
      <c r="Q98" s="143">
        <v>2</v>
      </c>
      <c r="R98" s="143">
        <v>833</v>
      </c>
      <c r="S98" s="143">
        <v>1762</v>
      </c>
      <c r="T98" s="143"/>
      <c r="U98" s="143"/>
      <c r="V98" s="143"/>
      <c r="W98" s="143"/>
      <c r="X98" s="143"/>
      <c r="Y98" s="143"/>
      <c r="Z98" s="450"/>
      <c r="AA98" s="440">
        <v>7</v>
      </c>
      <c r="AB98" s="143">
        <v>118</v>
      </c>
      <c r="AC98" s="143">
        <v>324</v>
      </c>
      <c r="AD98" s="143"/>
      <c r="AE98" s="441"/>
      <c r="AF98" s="440">
        <v>3</v>
      </c>
      <c r="AG98" s="143">
        <v>44</v>
      </c>
      <c r="AH98" s="143">
        <v>133</v>
      </c>
      <c r="AI98" s="143"/>
      <c r="AJ98" s="441"/>
      <c r="AK98" s="436">
        <v>13</v>
      </c>
      <c r="AL98" s="143">
        <v>38</v>
      </c>
      <c r="AM98" s="143">
        <v>55</v>
      </c>
      <c r="AN98" s="143"/>
      <c r="AO98" s="450"/>
      <c r="AP98" s="440"/>
      <c r="AQ98" s="143"/>
      <c r="AR98" s="143"/>
      <c r="AS98" s="143"/>
      <c r="AT98" s="441"/>
      <c r="AU98" s="440">
        <v>4</v>
      </c>
      <c r="AV98" s="143">
        <v>677</v>
      </c>
      <c r="AW98" s="143">
        <v>1572</v>
      </c>
      <c r="AX98" s="143"/>
      <c r="AY98" s="441"/>
      <c r="AZ98" s="436">
        <f t="shared" si="42"/>
        <v>39</v>
      </c>
      <c r="BA98" s="143">
        <f t="shared" si="43"/>
        <v>2928</v>
      </c>
      <c r="BB98" s="143">
        <f t="shared" si="44"/>
        <v>7182</v>
      </c>
      <c r="BC98" s="143"/>
      <c r="BD98" s="143"/>
      <c r="BE98" s="159">
        <f t="shared" si="45"/>
        <v>10149</v>
      </c>
    </row>
    <row r="99" spans="1:59" x14ac:dyDescent="0.2">
      <c r="A99" s="433" t="s">
        <v>194</v>
      </c>
      <c r="B99" s="440">
        <v>0</v>
      </c>
      <c r="C99" s="143">
        <v>54</v>
      </c>
      <c r="D99" s="143">
        <v>330</v>
      </c>
      <c r="E99" s="143"/>
      <c r="F99" s="441"/>
      <c r="G99" s="436">
        <v>5</v>
      </c>
      <c r="H99" s="143">
        <v>1052</v>
      </c>
      <c r="I99" s="143">
        <v>2805</v>
      </c>
      <c r="J99" s="143"/>
      <c r="K99" s="143"/>
      <c r="L99" s="143">
        <v>6</v>
      </c>
      <c r="M99" s="143">
        <v>271</v>
      </c>
      <c r="N99" s="143">
        <v>482</v>
      </c>
      <c r="O99" s="143"/>
      <c r="P99" s="143"/>
      <c r="Q99" s="143">
        <v>2</v>
      </c>
      <c r="R99" s="143">
        <v>1089</v>
      </c>
      <c r="S99" s="143">
        <v>1963</v>
      </c>
      <c r="T99" s="143"/>
      <c r="U99" s="143"/>
      <c r="V99" s="143"/>
      <c r="W99" s="143"/>
      <c r="X99" s="143"/>
      <c r="Y99" s="143"/>
      <c r="Z99" s="450"/>
      <c r="AA99" s="440">
        <v>7</v>
      </c>
      <c r="AB99" s="143">
        <v>117</v>
      </c>
      <c r="AC99" s="143">
        <v>324</v>
      </c>
      <c r="AD99" s="143"/>
      <c r="AE99" s="441"/>
      <c r="AF99" s="440">
        <v>3</v>
      </c>
      <c r="AG99" s="143">
        <v>44</v>
      </c>
      <c r="AH99" s="143">
        <v>133</v>
      </c>
      <c r="AI99" s="143"/>
      <c r="AJ99" s="441"/>
      <c r="AK99" s="436">
        <v>13</v>
      </c>
      <c r="AL99" s="143">
        <v>38</v>
      </c>
      <c r="AM99" s="143">
        <v>56</v>
      </c>
      <c r="AN99" s="143"/>
      <c r="AO99" s="450"/>
      <c r="AP99" s="440"/>
      <c r="AQ99" s="143"/>
      <c r="AR99" s="143"/>
      <c r="AS99" s="143"/>
      <c r="AT99" s="441"/>
      <c r="AU99" s="440">
        <v>4</v>
      </c>
      <c r="AV99" s="143">
        <v>677</v>
      </c>
      <c r="AW99" s="143">
        <v>1570</v>
      </c>
      <c r="AX99" s="143"/>
      <c r="AY99" s="441"/>
      <c r="AZ99" s="436">
        <f t="shared" si="42"/>
        <v>40</v>
      </c>
      <c r="BA99" s="143">
        <f t="shared" si="43"/>
        <v>3342</v>
      </c>
      <c r="BB99" s="143">
        <f t="shared" si="44"/>
        <v>7663</v>
      </c>
      <c r="BC99" s="143"/>
      <c r="BD99" s="143"/>
      <c r="BE99" s="159">
        <f t="shared" si="45"/>
        <v>11045</v>
      </c>
    </row>
    <row r="100" spans="1:59" x14ac:dyDescent="0.2">
      <c r="A100" s="433" t="s">
        <v>197</v>
      </c>
      <c r="B100" s="440">
        <v>0</v>
      </c>
      <c r="C100" s="143">
        <v>53</v>
      </c>
      <c r="D100" s="143">
        <v>330</v>
      </c>
      <c r="E100" s="143"/>
      <c r="F100" s="441"/>
      <c r="G100" s="436">
        <v>5</v>
      </c>
      <c r="H100" s="143">
        <v>1151</v>
      </c>
      <c r="I100" s="143">
        <v>2918</v>
      </c>
      <c r="J100" s="143"/>
      <c r="K100" s="143"/>
      <c r="L100" s="143">
        <v>6</v>
      </c>
      <c r="M100" s="143">
        <v>448</v>
      </c>
      <c r="N100" s="143">
        <v>785</v>
      </c>
      <c r="O100" s="143"/>
      <c r="P100" s="143"/>
      <c r="Q100" s="143">
        <v>3</v>
      </c>
      <c r="R100" s="143">
        <v>1186</v>
      </c>
      <c r="S100" s="143">
        <v>2258</v>
      </c>
      <c r="T100" s="143"/>
      <c r="U100" s="143"/>
      <c r="V100" s="143"/>
      <c r="W100" s="143"/>
      <c r="X100" s="143"/>
      <c r="Y100" s="143"/>
      <c r="Z100" s="450"/>
      <c r="AA100" s="440">
        <v>7</v>
      </c>
      <c r="AB100" s="143">
        <v>117</v>
      </c>
      <c r="AC100" s="143">
        <v>323</v>
      </c>
      <c r="AD100" s="143"/>
      <c r="AE100" s="441"/>
      <c r="AF100" s="440">
        <v>3</v>
      </c>
      <c r="AG100" s="143">
        <v>46</v>
      </c>
      <c r="AH100" s="143">
        <v>138</v>
      </c>
      <c r="AI100" s="143"/>
      <c r="AJ100" s="441"/>
      <c r="AK100" s="436">
        <v>23</v>
      </c>
      <c r="AL100" s="143">
        <v>50</v>
      </c>
      <c r="AM100" s="143">
        <v>108</v>
      </c>
      <c r="AN100" s="143"/>
      <c r="AO100" s="450"/>
      <c r="AP100" s="440"/>
      <c r="AQ100" s="143"/>
      <c r="AR100" s="143"/>
      <c r="AS100" s="143"/>
      <c r="AT100" s="441"/>
      <c r="AU100" s="440">
        <v>6</v>
      </c>
      <c r="AV100" s="143">
        <v>1052</v>
      </c>
      <c r="AW100" s="143">
        <v>2014</v>
      </c>
      <c r="AX100" s="143"/>
      <c r="AY100" s="441"/>
      <c r="AZ100" s="436">
        <f t="shared" si="42"/>
        <v>53</v>
      </c>
      <c r="BA100" s="143">
        <f t="shared" si="43"/>
        <v>4103</v>
      </c>
      <c r="BB100" s="143">
        <f t="shared" si="44"/>
        <v>8874</v>
      </c>
      <c r="BC100" s="143"/>
      <c r="BD100" s="143"/>
      <c r="BE100" s="159">
        <f t="shared" si="45"/>
        <v>13030</v>
      </c>
    </row>
    <row r="101" spans="1:59" x14ac:dyDescent="0.2">
      <c r="A101" s="433" t="s">
        <v>200</v>
      </c>
      <c r="B101" s="440">
        <v>0</v>
      </c>
      <c r="C101" s="143">
        <v>53</v>
      </c>
      <c r="D101" s="143">
        <v>339</v>
      </c>
      <c r="E101" s="143"/>
      <c r="F101" s="441"/>
      <c r="G101" s="436">
        <v>7</v>
      </c>
      <c r="H101" s="143">
        <v>1253</v>
      </c>
      <c r="I101" s="143">
        <v>3159</v>
      </c>
      <c r="J101" s="143"/>
      <c r="K101" s="143"/>
      <c r="L101" s="143">
        <v>8</v>
      </c>
      <c r="M101" s="143">
        <v>555</v>
      </c>
      <c r="N101" s="143">
        <v>1031</v>
      </c>
      <c r="O101" s="143"/>
      <c r="P101" s="143"/>
      <c r="Q101" s="143">
        <v>5</v>
      </c>
      <c r="R101" s="143">
        <v>1296</v>
      </c>
      <c r="S101" s="143">
        <v>2380</v>
      </c>
      <c r="T101" s="143"/>
      <c r="U101" s="143"/>
      <c r="V101" s="143"/>
      <c r="W101" s="143"/>
      <c r="X101" s="143"/>
      <c r="Y101" s="143"/>
      <c r="Z101" s="450"/>
      <c r="AA101" s="440">
        <v>8</v>
      </c>
      <c r="AB101" s="143">
        <v>119</v>
      </c>
      <c r="AC101" s="143">
        <v>330</v>
      </c>
      <c r="AD101" s="143"/>
      <c r="AE101" s="441"/>
      <c r="AF101" s="440">
        <v>3</v>
      </c>
      <c r="AG101" s="143">
        <v>45</v>
      </c>
      <c r="AH101" s="143">
        <v>138</v>
      </c>
      <c r="AI101" s="143"/>
      <c r="AJ101" s="441"/>
      <c r="AK101" s="436">
        <v>23</v>
      </c>
      <c r="AL101" s="143">
        <v>50</v>
      </c>
      <c r="AM101" s="143">
        <v>118</v>
      </c>
      <c r="AN101" s="143"/>
      <c r="AO101" s="450"/>
      <c r="AP101" s="440"/>
      <c r="AQ101" s="143"/>
      <c r="AR101" s="143"/>
      <c r="AS101" s="143"/>
      <c r="AT101" s="441"/>
      <c r="AU101" s="440">
        <v>6</v>
      </c>
      <c r="AV101" s="143">
        <v>1057</v>
      </c>
      <c r="AW101" s="143">
        <v>2037</v>
      </c>
      <c r="AX101" s="143"/>
      <c r="AY101" s="441"/>
      <c r="AZ101" s="436">
        <f t="shared" si="42"/>
        <v>60</v>
      </c>
      <c r="BA101" s="143">
        <f t="shared" si="43"/>
        <v>4428</v>
      </c>
      <c r="BB101" s="143">
        <f t="shared" si="44"/>
        <v>9532</v>
      </c>
      <c r="BC101" s="143"/>
      <c r="BD101" s="143"/>
      <c r="BE101" s="159">
        <f t="shared" si="45"/>
        <v>14020</v>
      </c>
    </row>
    <row r="102" spans="1:59" x14ac:dyDescent="0.2">
      <c r="A102" s="433" t="s">
        <v>203</v>
      </c>
      <c r="B102" s="440">
        <v>0</v>
      </c>
      <c r="C102" s="143">
        <v>53</v>
      </c>
      <c r="D102" s="143">
        <v>340</v>
      </c>
      <c r="E102" s="143"/>
      <c r="F102" s="441"/>
      <c r="G102" s="436">
        <v>7</v>
      </c>
      <c r="H102" s="143">
        <v>1381</v>
      </c>
      <c r="I102" s="143">
        <v>3283</v>
      </c>
      <c r="J102" s="143"/>
      <c r="K102" s="143"/>
      <c r="L102" s="143">
        <v>8</v>
      </c>
      <c r="M102" s="143">
        <v>600</v>
      </c>
      <c r="N102" s="143">
        <v>1080</v>
      </c>
      <c r="O102" s="143"/>
      <c r="P102" s="143"/>
      <c r="Q102" s="143">
        <v>6</v>
      </c>
      <c r="R102" s="143">
        <v>1374</v>
      </c>
      <c r="S102" s="143">
        <v>2423</v>
      </c>
      <c r="T102" s="143"/>
      <c r="U102" s="143"/>
      <c r="V102" s="143">
        <v>7</v>
      </c>
      <c r="W102" s="143">
        <v>99</v>
      </c>
      <c r="X102" s="143">
        <v>385</v>
      </c>
      <c r="Y102" s="143"/>
      <c r="Z102" s="450"/>
      <c r="AA102" s="440">
        <v>7</v>
      </c>
      <c r="AB102" s="143">
        <v>119</v>
      </c>
      <c r="AC102" s="143">
        <v>327</v>
      </c>
      <c r="AD102" s="143"/>
      <c r="AE102" s="441"/>
      <c r="AF102" s="440">
        <v>2</v>
      </c>
      <c r="AG102" s="143">
        <v>45</v>
      </c>
      <c r="AH102" s="143">
        <v>138</v>
      </c>
      <c r="AI102" s="143"/>
      <c r="AJ102" s="441"/>
      <c r="AK102" s="436">
        <v>23</v>
      </c>
      <c r="AL102" s="143">
        <v>53</v>
      </c>
      <c r="AM102" s="143">
        <v>149</v>
      </c>
      <c r="AN102" s="143"/>
      <c r="AO102" s="450"/>
      <c r="AP102" s="440"/>
      <c r="AQ102" s="143"/>
      <c r="AR102" s="143"/>
      <c r="AS102" s="143"/>
      <c r="AT102" s="441"/>
      <c r="AU102" s="440">
        <v>6</v>
      </c>
      <c r="AV102" s="143">
        <v>1082</v>
      </c>
      <c r="AW102" s="143">
        <v>2062</v>
      </c>
      <c r="AX102" s="143"/>
      <c r="AY102" s="441"/>
      <c r="AZ102" s="143">
        <f t="shared" ref="AZ102:AZ133" si="46">+B102+G102+L102+Q102+V102+AA102+AF102+AK102+AU102+AP102</f>
        <v>66</v>
      </c>
      <c r="BA102" s="143">
        <f t="shared" ref="BA102:BA133" si="47">+C102+H102+M102+R102+W102+AB102+AG102+AL102+AV102+AQ102</f>
        <v>4806</v>
      </c>
      <c r="BB102" s="143">
        <f t="shared" ref="BB102:BB133" si="48">+D102+I102+N102+S102+X102+AC102+AH102+AM102+AW102+AR102</f>
        <v>10187</v>
      </c>
      <c r="BC102" s="143">
        <f t="shared" ref="BC102:BC133" si="49">+E102+J102+O102+T102+Y102+AD102+AI102+AN102+AX102+AS102</f>
        <v>0</v>
      </c>
      <c r="BD102" s="143">
        <f t="shared" ref="BD102:BD133" si="50">+F102+K102+P102+U102+Z102+AE102+AJ102+AO102+AY102+AT102</f>
        <v>0</v>
      </c>
      <c r="BE102" s="159">
        <f t="shared" si="45"/>
        <v>15059</v>
      </c>
    </row>
    <row r="103" spans="1:59" x14ac:dyDescent="0.2">
      <c r="A103" s="433" t="s">
        <v>211</v>
      </c>
      <c r="B103" s="440">
        <v>0</v>
      </c>
      <c r="C103" s="143">
        <v>53</v>
      </c>
      <c r="D103" s="143">
        <v>341</v>
      </c>
      <c r="E103" s="143"/>
      <c r="F103" s="441"/>
      <c r="G103" s="436">
        <v>7</v>
      </c>
      <c r="H103" s="143">
        <v>1507</v>
      </c>
      <c r="I103" s="143">
        <v>3432</v>
      </c>
      <c r="J103" s="143"/>
      <c r="K103" s="143"/>
      <c r="L103" s="143">
        <v>8</v>
      </c>
      <c r="M103" s="143">
        <v>652</v>
      </c>
      <c r="N103" s="143">
        <v>1138</v>
      </c>
      <c r="O103" s="143"/>
      <c r="P103" s="143"/>
      <c r="Q103" s="143">
        <v>6</v>
      </c>
      <c r="R103" s="143">
        <v>1449</v>
      </c>
      <c r="S103" s="143">
        <v>2484</v>
      </c>
      <c r="T103" s="143"/>
      <c r="U103" s="143"/>
      <c r="V103" s="143">
        <v>19</v>
      </c>
      <c r="W103" s="143">
        <v>87</v>
      </c>
      <c r="X103" s="143">
        <v>386</v>
      </c>
      <c r="Y103" s="143"/>
      <c r="Z103" s="450"/>
      <c r="AA103" s="440">
        <v>7</v>
      </c>
      <c r="AB103" s="143">
        <v>117</v>
      </c>
      <c r="AC103" s="143">
        <v>321</v>
      </c>
      <c r="AD103" s="143"/>
      <c r="AE103" s="441"/>
      <c r="AF103" s="440">
        <v>2</v>
      </c>
      <c r="AG103" s="143">
        <v>45</v>
      </c>
      <c r="AH103" s="143">
        <v>138</v>
      </c>
      <c r="AI103" s="143"/>
      <c r="AJ103" s="441"/>
      <c r="AK103" s="436">
        <v>23</v>
      </c>
      <c r="AL103" s="143">
        <v>74</v>
      </c>
      <c r="AM103" s="143">
        <v>198</v>
      </c>
      <c r="AN103" s="143"/>
      <c r="AO103" s="450"/>
      <c r="AP103" s="440"/>
      <c r="AQ103" s="143"/>
      <c r="AR103" s="143"/>
      <c r="AS103" s="143"/>
      <c r="AT103" s="441"/>
      <c r="AU103" s="440">
        <v>6</v>
      </c>
      <c r="AV103" s="143">
        <v>1108</v>
      </c>
      <c r="AW103" s="143">
        <v>2079</v>
      </c>
      <c r="AX103" s="143"/>
      <c r="AY103" s="441"/>
      <c r="AZ103" s="143">
        <f t="shared" si="46"/>
        <v>78</v>
      </c>
      <c r="BA103" s="143">
        <f t="shared" si="47"/>
        <v>5092</v>
      </c>
      <c r="BB103" s="143">
        <f t="shared" si="48"/>
        <v>10517</v>
      </c>
      <c r="BC103" s="143">
        <f t="shared" si="49"/>
        <v>0</v>
      </c>
      <c r="BD103" s="143">
        <f t="shared" si="50"/>
        <v>0</v>
      </c>
      <c r="BE103" s="159">
        <f t="shared" si="45"/>
        <v>15687</v>
      </c>
    </row>
    <row r="104" spans="1:59" x14ac:dyDescent="0.2">
      <c r="A104" s="433" t="s">
        <v>214</v>
      </c>
      <c r="B104" s="440">
        <v>0</v>
      </c>
      <c r="C104" s="143">
        <v>54</v>
      </c>
      <c r="D104" s="143">
        <v>341</v>
      </c>
      <c r="E104" s="143"/>
      <c r="F104" s="441"/>
      <c r="G104" s="436">
        <v>7</v>
      </c>
      <c r="H104" s="143">
        <v>1660</v>
      </c>
      <c r="I104" s="143">
        <v>3602</v>
      </c>
      <c r="J104" s="143"/>
      <c r="K104" s="143"/>
      <c r="L104" s="143">
        <v>8</v>
      </c>
      <c r="M104" s="143">
        <v>742</v>
      </c>
      <c r="N104" s="143">
        <v>1275</v>
      </c>
      <c r="O104" s="143"/>
      <c r="P104" s="143"/>
      <c r="Q104" s="143">
        <v>6</v>
      </c>
      <c r="R104" s="143">
        <v>1508</v>
      </c>
      <c r="S104" s="143">
        <v>2546</v>
      </c>
      <c r="T104" s="143"/>
      <c r="U104" s="143"/>
      <c r="V104" s="143">
        <v>19</v>
      </c>
      <c r="W104" s="143">
        <v>87</v>
      </c>
      <c r="X104" s="143">
        <v>386</v>
      </c>
      <c r="Y104" s="143"/>
      <c r="Z104" s="450"/>
      <c r="AA104" s="440">
        <v>7</v>
      </c>
      <c r="AB104" s="143">
        <v>118</v>
      </c>
      <c r="AC104" s="143">
        <v>327</v>
      </c>
      <c r="AD104" s="143"/>
      <c r="AE104" s="441"/>
      <c r="AF104" s="440">
        <v>2</v>
      </c>
      <c r="AG104" s="143">
        <v>47</v>
      </c>
      <c r="AH104" s="143">
        <v>144</v>
      </c>
      <c r="AI104" s="143"/>
      <c r="AJ104" s="441"/>
      <c r="AK104" s="436">
        <v>23</v>
      </c>
      <c r="AL104" s="143">
        <v>97</v>
      </c>
      <c r="AM104" s="143">
        <v>263</v>
      </c>
      <c r="AN104" s="143"/>
      <c r="AO104" s="450"/>
      <c r="AP104" s="440"/>
      <c r="AQ104" s="143"/>
      <c r="AR104" s="143"/>
      <c r="AS104" s="143"/>
      <c r="AT104" s="441"/>
      <c r="AU104" s="440">
        <v>8</v>
      </c>
      <c r="AV104" s="143">
        <v>1306</v>
      </c>
      <c r="AW104" s="143">
        <v>2349</v>
      </c>
      <c r="AX104" s="143"/>
      <c r="AY104" s="441"/>
      <c r="AZ104" s="143">
        <f t="shared" si="46"/>
        <v>80</v>
      </c>
      <c r="BA104" s="143">
        <f t="shared" si="47"/>
        <v>5619</v>
      </c>
      <c r="BB104" s="143">
        <f t="shared" si="48"/>
        <v>11233</v>
      </c>
      <c r="BC104" s="143">
        <f t="shared" si="49"/>
        <v>0</v>
      </c>
      <c r="BD104" s="143">
        <f t="shared" si="50"/>
        <v>0</v>
      </c>
      <c r="BE104" s="159">
        <f t="shared" si="45"/>
        <v>16932</v>
      </c>
    </row>
    <row r="105" spans="1:59" x14ac:dyDescent="0.2">
      <c r="A105" s="433" t="s">
        <v>348</v>
      </c>
      <c r="B105" s="440">
        <v>0</v>
      </c>
      <c r="C105" s="143">
        <v>55</v>
      </c>
      <c r="D105" s="143">
        <v>351</v>
      </c>
      <c r="E105" s="143"/>
      <c r="F105" s="441"/>
      <c r="G105" s="436">
        <v>7</v>
      </c>
      <c r="H105" s="143">
        <v>1789</v>
      </c>
      <c r="I105" s="143">
        <v>3714</v>
      </c>
      <c r="J105" s="143"/>
      <c r="K105" s="143"/>
      <c r="L105" s="143">
        <v>8</v>
      </c>
      <c r="M105" s="143">
        <v>766</v>
      </c>
      <c r="N105" s="143">
        <v>1314</v>
      </c>
      <c r="O105" s="143"/>
      <c r="P105" s="143"/>
      <c r="Q105" s="143">
        <v>7</v>
      </c>
      <c r="R105" s="143">
        <v>1571</v>
      </c>
      <c r="S105" s="143">
        <v>2632</v>
      </c>
      <c r="T105" s="143"/>
      <c r="U105" s="143"/>
      <c r="V105" s="143">
        <v>17</v>
      </c>
      <c r="W105" s="143">
        <v>87</v>
      </c>
      <c r="X105" s="143">
        <v>392</v>
      </c>
      <c r="Y105" s="143"/>
      <c r="Z105" s="450"/>
      <c r="AA105" s="440">
        <v>7</v>
      </c>
      <c r="AB105" s="143">
        <v>119</v>
      </c>
      <c r="AC105" s="143">
        <v>329</v>
      </c>
      <c r="AD105" s="143"/>
      <c r="AE105" s="441"/>
      <c r="AF105" s="440">
        <v>2</v>
      </c>
      <c r="AG105" s="143">
        <v>47</v>
      </c>
      <c r="AH105" s="143">
        <v>144</v>
      </c>
      <c r="AI105" s="143"/>
      <c r="AJ105" s="441"/>
      <c r="AK105" s="436">
        <v>33</v>
      </c>
      <c r="AL105" s="143">
        <v>119</v>
      </c>
      <c r="AM105" s="143">
        <v>328</v>
      </c>
      <c r="AN105" s="143"/>
      <c r="AO105" s="450"/>
      <c r="AP105" s="440"/>
      <c r="AQ105" s="143"/>
      <c r="AR105" s="143"/>
      <c r="AS105" s="143"/>
      <c r="AT105" s="441"/>
      <c r="AU105" s="440">
        <v>8</v>
      </c>
      <c r="AV105" s="143">
        <v>1353</v>
      </c>
      <c r="AW105" s="143">
        <v>2400</v>
      </c>
      <c r="AX105" s="143"/>
      <c r="AY105" s="441"/>
      <c r="AZ105" s="143">
        <f t="shared" si="46"/>
        <v>89</v>
      </c>
      <c r="BA105" s="143">
        <f t="shared" si="47"/>
        <v>5906</v>
      </c>
      <c r="BB105" s="143">
        <f t="shared" si="48"/>
        <v>11604</v>
      </c>
      <c r="BC105" s="143">
        <f t="shared" si="49"/>
        <v>0</v>
      </c>
      <c r="BD105" s="143">
        <f t="shared" si="50"/>
        <v>0</v>
      </c>
      <c r="BE105" s="159">
        <f t="shared" si="45"/>
        <v>17599</v>
      </c>
    </row>
    <row r="106" spans="1:59" x14ac:dyDescent="0.2">
      <c r="A106" s="433" t="s">
        <v>368</v>
      </c>
      <c r="B106" s="440">
        <v>0</v>
      </c>
      <c r="C106" s="143">
        <v>56</v>
      </c>
      <c r="D106" s="143">
        <v>352</v>
      </c>
      <c r="E106" s="143"/>
      <c r="F106" s="441"/>
      <c r="G106" s="436">
        <v>7</v>
      </c>
      <c r="H106" s="143">
        <v>1867</v>
      </c>
      <c r="I106" s="143">
        <v>3983</v>
      </c>
      <c r="J106" s="143"/>
      <c r="K106" s="143"/>
      <c r="L106" s="143">
        <v>8</v>
      </c>
      <c r="M106" s="143">
        <v>825</v>
      </c>
      <c r="N106" s="143">
        <v>1371</v>
      </c>
      <c r="O106" s="143"/>
      <c r="P106" s="143"/>
      <c r="Q106" s="143">
        <v>7</v>
      </c>
      <c r="R106" s="143">
        <v>1606</v>
      </c>
      <c r="S106" s="143">
        <v>2730</v>
      </c>
      <c r="T106" s="143"/>
      <c r="U106" s="143"/>
      <c r="V106" s="143">
        <v>17</v>
      </c>
      <c r="W106" s="143">
        <v>88</v>
      </c>
      <c r="X106" s="143">
        <v>391</v>
      </c>
      <c r="Y106" s="143"/>
      <c r="Z106" s="450"/>
      <c r="AA106" s="440">
        <v>7</v>
      </c>
      <c r="AB106" s="143">
        <v>119</v>
      </c>
      <c r="AC106" s="143">
        <v>329</v>
      </c>
      <c r="AD106" s="143"/>
      <c r="AE106" s="441"/>
      <c r="AF106" s="440">
        <v>2</v>
      </c>
      <c r="AG106" s="143">
        <v>47</v>
      </c>
      <c r="AH106" s="143">
        <v>144</v>
      </c>
      <c r="AI106" s="143"/>
      <c r="AJ106" s="441"/>
      <c r="AK106" s="436">
        <v>33</v>
      </c>
      <c r="AL106" s="143">
        <v>164</v>
      </c>
      <c r="AM106" s="143">
        <v>427</v>
      </c>
      <c r="AN106" s="143"/>
      <c r="AO106" s="450"/>
      <c r="AP106" s="440"/>
      <c r="AQ106" s="143"/>
      <c r="AR106" s="143"/>
      <c r="AS106" s="143"/>
      <c r="AT106" s="441"/>
      <c r="AU106" s="440">
        <v>8</v>
      </c>
      <c r="AV106" s="143">
        <v>1380</v>
      </c>
      <c r="AW106" s="143">
        <v>2452</v>
      </c>
      <c r="AX106" s="143"/>
      <c r="AY106" s="441"/>
      <c r="AZ106" s="143">
        <f t="shared" si="46"/>
        <v>89</v>
      </c>
      <c r="BA106" s="143">
        <f t="shared" si="47"/>
        <v>6152</v>
      </c>
      <c r="BB106" s="143">
        <f t="shared" si="48"/>
        <v>12179</v>
      </c>
      <c r="BC106" s="143">
        <f t="shared" si="49"/>
        <v>0</v>
      </c>
      <c r="BD106" s="143">
        <f t="shared" si="50"/>
        <v>0</v>
      </c>
      <c r="BE106" s="159">
        <f t="shared" si="45"/>
        <v>18420</v>
      </c>
    </row>
    <row r="107" spans="1:59" x14ac:dyDescent="0.2">
      <c r="A107" s="433" t="s">
        <v>380</v>
      </c>
      <c r="B107" s="440">
        <v>0</v>
      </c>
      <c r="C107" s="143">
        <v>56</v>
      </c>
      <c r="D107" s="143">
        <v>353</v>
      </c>
      <c r="E107" s="143"/>
      <c r="F107" s="441"/>
      <c r="G107" s="436">
        <v>7</v>
      </c>
      <c r="H107" s="143">
        <v>1928</v>
      </c>
      <c r="I107" s="143">
        <v>4117</v>
      </c>
      <c r="J107" s="143"/>
      <c r="K107" s="143"/>
      <c r="L107" s="143">
        <v>8</v>
      </c>
      <c r="M107" s="143">
        <v>837</v>
      </c>
      <c r="N107" s="143">
        <v>1306</v>
      </c>
      <c r="O107" s="143"/>
      <c r="P107" s="143"/>
      <c r="Q107" s="143">
        <v>7</v>
      </c>
      <c r="R107" s="143">
        <v>1699</v>
      </c>
      <c r="S107" s="143">
        <v>2787</v>
      </c>
      <c r="T107" s="143"/>
      <c r="U107" s="143"/>
      <c r="V107" s="143">
        <v>18</v>
      </c>
      <c r="W107" s="143">
        <v>88</v>
      </c>
      <c r="X107" s="143">
        <v>393</v>
      </c>
      <c r="Y107" s="143"/>
      <c r="Z107" s="450"/>
      <c r="AA107" s="440">
        <v>7</v>
      </c>
      <c r="AB107" s="143">
        <v>119</v>
      </c>
      <c r="AC107" s="143">
        <v>333</v>
      </c>
      <c r="AD107" s="143"/>
      <c r="AE107" s="441"/>
      <c r="AF107" s="440">
        <v>2</v>
      </c>
      <c r="AG107" s="143">
        <v>46</v>
      </c>
      <c r="AH107" s="143">
        <v>144</v>
      </c>
      <c r="AI107" s="143"/>
      <c r="AJ107" s="441"/>
      <c r="AK107" s="436">
        <v>31</v>
      </c>
      <c r="AL107" s="143">
        <v>200</v>
      </c>
      <c r="AM107" s="143">
        <v>488</v>
      </c>
      <c r="AN107" s="143"/>
      <c r="AO107" s="450"/>
      <c r="AP107" s="440"/>
      <c r="AQ107" s="143"/>
      <c r="AR107" s="143"/>
      <c r="AS107" s="143"/>
      <c r="AT107" s="441"/>
      <c r="AU107" s="440">
        <v>7</v>
      </c>
      <c r="AV107" s="143">
        <v>1412</v>
      </c>
      <c r="AW107" s="143">
        <v>2501</v>
      </c>
      <c r="AX107" s="143"/>
      <c r="AY107" s="441"/>
      <c r="AZ107" s="143">
        <f t="shared" si="46"/>
        <v>87</v>
      </c>
      <c r="BA107" s="143">
        <f t="shared" si="47"/>
        <v>6385</v>
      </c>
      <c r="BB107" s="143">
        <f t="shared" si="48"/>
        <v>12422</v>
      </c>
      <c r="BC107" s="143">
        <f t="shared" si="49"/>
        <v>0</v>
      </c>
      <c r="BD107" s="143">
        <f t="shared" si="50"/>
        <v>0</v>
      </c>
      <c r="BE107" s="159">
        <f t="shared" si="45"/>
        <v>18894</v>
      </c>
      <c r="BG107" s="154"/>
    </row>
    <row r="108" spans="1:59" x14ac:dyDescent="0.2">
      <c r="A108" s="433" t="s">
        <v>390</v>
      </c>
      <c r="B108" s="440">
        <v>0</v>
      </c>
      <c r="C108" s="143">
        <v>55</v>
      </c>
      <c r="D108" s="143">
        <v>345</v>
      </c>
      <c r="E108" s="143"/>
      <c r="F108" s="441"/>
      <c r="G108" s="436">
        <v>7</v>
      </c>
      <c r="H108" s="143">
        <v>2021</v>
      </c>
      <c r="I108" s="143">
        <v>4084</v>
      </c>
      <c r="J108" s="143">
        <v>200</v>
      </c>
      <c r="K108" s="143">
        <v>0</v>
      </c>
      <c r="L108" s="143">
        <v>8</v>
      </c>
      <c r="M108" s="143">
        <v>854</v>
      </c>
      <c r="N108" s="143">
        <v>1419</v>
      </c>
      <c r="O108" s="143"/>
      <c r="P108" s="143"/>
      <c r="Q108" s="143">
        <v>6</v>
      </c>
      <c r="R108" s="143">
        <v>1747</v>
      </c>
      <c r="S108" s="143">
        <v>2800</v>
      </c>
      <c r="T108" s="143">
        <v>67</v>
      </c>
      <c r="U108" s="143">
        <v>0</v>
      </c>
      <c r="V108" s="143">
        <v>17</v>
      </c>
      <c r="W108" s="143">
        <v>87</v>
      </c>
      <c r="X108" s="143">
        <v>388</v>
      </c>
      <c r="Y108" s="143"/>
      <c r="Z108" s="450"/>
      <c r="AA108" s="440">
        <v>7</v>
      </c>
      <c r="AB108" s="143">
        <v>103</v>
      </c>
      <c r="AC108" s="143">
        <v>326</v>
      </c>
      <c r="AD108" s="143">
        <v>16</v>
      </c>
      <c r="AE108" s="441">
        <v>0</v>
      </c>
      <c r="AF108" s="440">
        <v>5</v>
      </c>
      <c r="AG108" s="143">
        <v>47</v>
      </c>
      <c r="AH108" s="143">
        <v>150</v>
      </c>
      <c r="AI108" s="143"/>
      <c r="AJ108" s="441"/>
      <c r="AK108" s="436">
        <v>31</v>
      </c>
      <c r="AL108" s="143">
        <v>240</v>
      </c>
      <c r="AM108" s="143">
        <v>518</v>
      </c>
      <c r="AN108" s="143">
        <v>9</v>
      </c>
      <c r="AO108" s="450"/>
      <c r="AP108" s="440"/>
      <c r="AQ108" s="143"/>
      <c r="AR108" s="143"/>
      <c r="AS108" s="143"/>
      <c r="AT108" s="441"/>
      <c r="AU108" s="440">
        <v>13</v>
      </c>
      <c r="AV108" s="143">
        <v>1468</v>
      </c>
      <c r="AW108" s="143">
        <v>2994</v>
      </c>
      <c r="AX108" s="143">
        <v>191</v>
      </c>
      <c r="AY108" s="441">
        <v>0</v>
      </c>
      <c r="AZ108" s="143">
        <f t="shared" si="46"/>
        <v>94</v>
      </c>
      <c r="BA108" s="143">
        <f t="shared" si="47"/>
        <v>6622</v>
      </c>
      <c r="BB108" s="143">
        <f t="shared" si="48"/>
        <v>13024</v>
      </c>
      <c r="BC108" s="143">
        <f t="shared" si="49"/>
        <v>483</v>
      </c>
      <c r="BD108" s="143">
        <f t="shared" si="50"/>
        <v>0</v>
      </c>
      <c r="BE108" s="159">
        <f t="shared" ref="BE108:BE133" si="51">+SUM(AZ108:BD108)</f>
        <v>20223</v>
      </c>
    </row>
    <row r="109" spans="1:59" x14ac:dyDescent="0.2">
      <c r="A109" s="433" t="s">
        <v>422</v>
      </c>
      <c r="B109" s="442"/>
      <c r="C109" s="274"/>
      <c r="D109" s="274"/>
      <c r="E109" s="274"/>
      <c r="F109" s="443"/>
      <c r="G109" s="436">
        <v>7</v>
      </c>
      <c r="H109" s="143">
        <v>2168</v>
      </c>
      <c r="I109" s="143">
        <v>4261</v>
      </c>
      <c r="J109" s="143">
        <v>200</v>
      </c>
      <c r="K109" s="143">
        <v>0</v>
      </c>
      <c r="L109" s="143">
        <v>8</v>
      </c>
      <c r="M109" s="143">
        <v>953</v>
      </c>
      <c r="N109" s="143">
        <v>1653</v>
      </c>
      <c r="O109" s="143"/>
      <c r="P109" s="143"/>
      <c r="Q109" s="143">
        <v>9</v>
      </c>
      <c r="R109" s="143">
        <v>1854</v>
      </c>
      <c r="S109" s="143">
        <v>2902</v>
      </c>
      <c r="T109" s="143">
        <v>81</v>
      </c>
      <c r="U109" s="143">
        <v>0</v>
      </c>
      <c r="V109" s="143">
        <v>18</v>
      </c>
      <c r="W109" s="143">
        <v>91</v>
      </c>
      <c r="X109" s="143">
        <v>394</v>
      </c>
      <c r="Y109" s="143"/>
      <c r="Z109" s="450"/>
      <c r="AA109" s="440">
        <v>7</v>
      </c>
      <c r="AB109" s="143">
        <v>102</v>
      </c>
      <c r="AC109" s="143">
        <v>323</v>
      </c>
      <c r="AD109" s="143">
        <v>17</v>
      </c>
      <c r="AE109" s="441">
        <v>0</v>
      </c>
      <c r="AF109" s="440">
        <v>5</v>
      </c>
      <c r="AG109" s="143">
        <v>47</v>
      </c>
      <c r="AH109" s="143">
        <v>144</v>
      </c>
      <c r="AI109" s="143">
        <v>6</v>
      </c>
      <c r="AJ109" s="441">
        <v>0</v>
      </c>
      <c r="AK109" s="436">
        <v>41</v>
      </c>
      <c r="AL109" s="143">
        <v>306</v>
      </c>
      <c r="AM109" s="143">
        <v>591</v>
      </c>
      <c r="AN109" s="143">
        <v>10</v>
      </c>
      <c r="AO109" s="450"/>
      <c r="AP109" s="440">
        <v>0</v>
      </c>
      <c r="AQ109" s="143">
        <v>0</v>
      </c>
      <c r="AR109" s="143">
        <v>0</v>
      </c>
      <c r="AS109" s="143">
        <v>0</v>
      </c>
      <c r="AT109" s="441">
        <v>0</v>
      </c>
      <c r="AU109" s="440">
        <v>13</v>
      </c>
      <c r="AV109" s="143">
        <v>1514</v>
      </c>
      <c r="AW109" s="143">
        <v>3108</v>
      </c>
      <c r="AX109" s="143">
        <v>200</v>
      </c>
      <c r="AY109" s="441">
        <v>0</v>
      </c>
      <c r="AZ109" s="143">
        <f t="shared" si="46"/>
        <v>108</v>
      </c>
      <c r="BA109" s="143">
        <f t="shared" si="47"/>
        <v>7035</v>
      </c>
      <c r="BB109" s="143">
        <f t="shared" si="48"/>
        <v>13376</v>
      </c>
      <c r="BC109" s="143">
        <f t="shared" si="49"/>
        <v>514</v>
      </c>
      <c r="BD109" s="143">
        <f t="shared" si="50"/>
        <v>0</v>
      </c>
      <c r="BE109" s="159">
        <f t="shared" si="51"/>
        <v>21033</v>
      </c>
    </row>
    <row r="110" spans="1:59" x14ac:dyDescent="0.2">
      <c r="A110" s="433" t="s">
        <v>431</v>
      </c>
      <c r="B110" s="442"/>
      <c r="C110" s="274"/>
      <c r="D110" s="274"/>
      <c r="E110" s="274"/>
      <c r="F110" s="443"/>
      <c r="G110" s="436">
        <v>7</v>
      </c>
      <c r="H110" s="143">
        <v>2319</v>
      </c>
      <c r="I110" s="143">
        <v>4425</v>
      </c>
      <c r="J110" s="143">
        <v>233</v>
      </c>
      <c r="K110" s="143">
        <v>0</v>
      </c>
      <c r="L110" s="143">
        <v>7</v>
      </c>
      <c r="M110" s="143">
        <v>965</v>
      </c>
      <c r="N110" s="143">
        <v>1700</v>
      </c>
      <c r="O110" s="143"/>
      <c r="P110" s="143"/>
      <c r="Q110" s="143">
        <v>9</v>
      </c>
      <c r="R110" s="143">
        <v>1877</v>
      </c>
      <c r="S110" s="143">
        <v>2963</v>
      </c>
      <c r="T110" s="143">
        <v>90</v>
      </c>
      <c r="U110" s="143">
        <v>0</v>
      </c>
      <c r="V110" s="143">
        <v>5</v>
      </c>
      <c r="W110" s="143">
        <v>84</v>
      </c>
      <c r="X110" s="143">
        <v>392</v>
      </c>
      <c r="Y110" s="143">
        <v>20</v>
      </c>
      <c r="Z110" s="450">
        <v>0</v>
      </c>
      <c r="AA110" s="440">
        <v>7</v>
      </c>
      <c r="AB110" s="143">
        <v>102</v>
      </c>
      <c r="AC110" s="143">
        <v>322</v>
      </c>
      <c r="AD110" s="143">
        <v>17</v>
      </c>
      <c r="AE110" s="441">
        <v>0</v>
      </c>
      <c r="AF110" s="440">
        <v>5</v>
      </c>
      <c r="AG110" s="143">
        <v>47</v>
      </c>
      <c r="AH110" s="143">
        <v>143</v>
      </c>
      <c r="AI110" s="143">
        <v>6</v>
      </c>
      <c r="AJ110" s="441">
        <v>0</v>
      </c>
      <c r="AK110" s="436">
        <v>41</v>
      </c>
      <c r="AL110" s="143">
        <v>386</v>
      </c>
      <c r="AM110" s="143">
        <v>659</v>
      </c>
      <c r="AN110" s="143">
        <v>14</v>
      </c>
      <c r="AO110" s="450"/>
      <c r="AP110" s="440">
        <v>0</v>
      </c>
      <c r="AQ110" s="143">
        <v>0</v>
      </c>
      <c r="AR110" s="143">
        <v>0</v>
      </c>
      <c r="AS110" s="143">
        <v>0</v>
      </c>
      <c r="AT110" s="441">
        <v>0</v>
      </c>
      <c r="AU110" s="440">
        <v>13</v>
      </c>
      <c r="AV110" s="143">
        <v>1580</v>
      </c>
      <c r="AW110" s="143">
        <v>3172</v>
      </c>
      <c r="AX110" s="143">
        <v>209</v>
      </c>
      <c r="AY110" s="441">
        <v>0</v>
      </c>
      <c r="AZ110" s="143">
        <f t="shared" si="46"/>
        <v>94</v>
      </c>
      <c r="BA110" s="143">
        <f t="shared" si="47"/>
        <v>7360</v>
      </c>
      <c r="BB110" s="143">
        <f t="shared" si="48"/>
        <v>13776</v>
      </c>
      <c r="BC110" s="143">
        <f t="shared" si="49"/>
        <v>589</v>
      </c>
      <c r="BD110" s="143">
        <f t="shared" si="50"/>
        <v>0</v>
      </c>
      <c r="BE110" s="159">
        <f t="shared" si="51"/>
        <v>21819</v>
      </c>
      <c r="BF110" s="46"/>
    </row>
    <row r="111" spans="1:59" x14ac:dyDescent="0.2">
      <c r="A111" s="433" t="s">
        <v>467</v>
      </c>
      <c r="B111" s="442"/>
      <c r="C111" s="274"/>
      <c r="D111" s="274"/>
      <c r="E111" s="274"/>
      <c r="F111" s="443"/>
      <c r="G111" s="436">
        <v>7</v>
      </c>
      <c r="H111" s="143">
        <v>2446</v>
      </c>
      <c r="I111" s="143">
        <v>4611</v>
      </c>
      <c r="J111" s="143">
        <v>245</v>
      </c>
      <c r="K111" s="143">
        <v>0</v>
      </c>
      <c r="L111" s="143">
        <v>7</v>
      </c>
      <c r="M111" s="143">
        <v>971</v>
      </c>
      <c r="N111" s="143">
        <v>1707</v>
      </c>
      <c r="O111" s="143"/>
      <c r="P111" s="143"/>
      <c r="Q111" s="143">
        <v>9</v>
      </c>
      <c r="R111" s="143">
        <v>1912</v>
      </c>
      <c r="S111" s="143">
        <v>3006</v>
      </c>
      <c r="T111" s="143">
        <v>102</v>
      </c>
      <c r="U111" s="143">
        <v>0</v>
      </c>
      <c r="V111" s="143">
        <v>6</v>
      </c>
      <c r="W111" s="143">
        <v>83</v>
      </c>
      <c r="X111" s="143">
        <v>391</v>
      </c>
      <c r="Y111" s="143">
        <v>20</v>
      </c>
      <c r="Z111" s="450">
        <v>1</v>
      </c>
      <c r="AA111" s="440">
        <v>9</v>
      </c>
      <c r="AB111" s="143">
        <v>104</v>
      </c>
      <c r="AC111" s="143">
        <v>325</v>
      </c>
      <c r="AD111" s="143">
        <v>18</v>
      </c>
      <c r="AE111" s="441">
        <v>0</v>
      </c>
      <c r="AF111" s="440">
        <v>5</v>
      </c>
      <c r="AG111" s="143">
        <v>47</v>
      </c>
      <c r="AH111" s="143">
        <v>143</v>
      </c>
      <c r="AI111" s="143">
        <v>6</v>
      </c>
      <c r="AJ111" s="441">
        <v>0</v>
      </c>
      <c r="AK111" s="436">
        <v>41</v>
      </c>
      <c r="AL111" s="143">
        <v>464</v>
      </c>
      <c r="AM111" s="143">
        <v>735</v>
      </c>
      <c r="AN111" s="143">
        <v>14</v>
      </c>
      <c r="AO111" s="450"/>
      <c r="AP111" s="440">
        <v>0</v>
      </c>
      <c r="AQ111" s="143">
        <v>0</v>
      </c>
      <c r="AR111" s="143">
        <v>0</v>
      </c>
      <c r="AS111" s="143">
        <v>0</v>
      </c>
      <c r="AT111" s="441">
        <v>0</v>
      </c>
      <c r="AU111" s="440">
        <v>13</v>
      </c>
      <c r="AV111" s="143">
        <v>1641</v>
      </c>
      <c r="AW111" s="143">
        <v>3240</v>
      </c>
      <c r="AX111" s="143">
        <v>221</v>
      </c>
      <c r="AY111" s="441">
        <v>0</v>
      </c>
      <c r="AZ111" s="143">
        <f t="shared" si="46"/>
        <v>97</v>
      </c>
      <c r="BA111" s="143">
        <f t="shared" si="47"/>
        <v>7668</v>
      </c>
      <c r="BB111" s="143">
        <f t="shared" si="48"/>
        <v>14158</v>
      </c>
      <c r="BC111" s="143">
        <f t="shared" si="49"/>
        <v>626</v>
      </c>
      <c r="BD111" s="143">
        <f t="shared" si="50"/>
        <v>1</v>
      </c>
      <c r="BE111" s="159">
        <f t="shared" si="51"/>
        <v>22550</v>
      </c>
    </row>
    <row r="112" spans="1:59" x14ac:dyDescent="0.2">
      <c r="A112" s="433" t="s">
        <v>475</v>
      </c>
      <c r="B112" s="442"/>
      <c r="C112" s="274"/>
      <c r="D112" s="274"/>
      <c r="E112" s="274"/>
      <c r="F112" s="443"/>
      <c r="G112" s="436">
        <v>7</v>
      </c>
      <c r="H112" s="143">
        <v>2560</v>
      </c>
      <c r="I112" s="143">
        <v>4807</v>
      </c>
      <c r="J112" s="143">
        <v>259</v>
      </c>
      <c r="K112" s="143">
        <v>0</v>
      </c>
      <c r="L112" s="143">
        <v>7</v>
      </c>
      <c r="M112" s="143">
        <v>960</v>
      </c>
      <c r="N112" s="143">
        <v>1716</v>
      </c>
      <c r="O112" s="143"/>
      <c r="P112" s="143"/>
      <c r="Q112" s="143">
        <v>9</v>
      </c>
      <c r="R112" s="143">
        <v>1955</v>
      </c>
      <c r="S112" s="143">
        <v>3063</v>
      </c>
      <c r="T112" s="143">
        <v>112</v>
      </c>
      <c r="U112" s="143">
        <v>0</v>
      </c>
      <c r="V112" s="143">
        <v>6</v>
      </c>
      <c r="W112" s="143">
        <v>83</v>
      </c>
      <c r="X112" s="143">
        <v>390</v>
      </c>
      <c r="Y112" s="143">
        <v>20</v>
      </c>
      <c r="Z112" s="450">
        <v>1</v>
      </c>
      <c r="AA112" s="440">
        <v>8</v>
      </c>
      <c r="AB112" s="143">
        <v>104</v>
      </c>
      <c r="AC112" s="143">
        <v>325</v>
      </c>
      <c r="AD112" s="143">
        <v>17</v>
      </c>
      <c r="AE112" s="441">
        <v>0</v>
      </c>
      <c r="AF112" s="447">
        <v>6</v>
      </c>
      <c r="AG112" s="410">
        <v>49</v>
      </c>
      <c r="AH112" s="410">
        <v>148</v>
      </c>
      <c r="AI112" s="410">
        <v>6</v>
      </c>
      <c r="AJ112" s="448">
        <v>0</v>
      </c>
      <c r="AK112" s="436">
        <v>40</v>
      </c>
      <c r="AL112" s="143">
        <v>560</v>
      </c>
      <c r="AM112" s="143">
        <v>881</v>
      </c>
      <c r="AN112" s="143">
        <v>17</v>
      </c>
      <c r="AO112" s="450"/>
      <c r="AP112" s="440">
        <v>0</v>
      </c>
      <c r="AQ112" s="143">
        <v>0</v>
      </c>
      <c r="AR112" s="143">
        <v>0</v>
      </c>
      <c r="AS112" s="143">
        <v>0</v>
      </c>
      <c r="AT112" s="441">
        <v>0</v>
      </c>
      <c r="AU112" s="440">
        <v>26</v>
      </c>
      <c r="AV112" s="143">
        <v>1775</v>
      </c>
      <c r="AW112" s="143">
        <v>3460</v>
      </c>
      <c r="AX112" s="143">
        <v>234</v>
      </c>
      <c r="AY112" s="441">
        <v>0</v>
      </c>
      <c r="AZ112" s="143">
        <f t="shared" si="46"/>
        <v>109</v>
      </c>
      <c r="BA112" s="143">
        <f t="shared" si="47"/>
        <v>8046</v>
      </c>
      <c r="BB112" s="143">
        <f t="shared" si="48"/>
        <v>14790</v>
      </c>
      <c r="BC112" s="143">
        <f t="shared" si="49"/>
        <v>665</v>
      </c>
      <c r="BD112" s="143">
        <f t="shared" si="50"/>
        <v>1</v>
      </c>
      <c r="BE112" s="159">
        <f t="shared" si="51"/>
        <v>23611</v>
      </c>
    </row>
    <row r="113" spans="1:70" x14ac:dyDescent="0.2">
      <c r="A113" s="433" t="s">
        <v>479</v>
      </c>
      <c r="B113" s="442"/>
      <c r="C113" s="274"/>
      <c r="D113" s="274"/>
      <c r="E113" s="274"/>
      <c r="F113" s="443"/>
      <c r="G113" s="436">
        <v>7</v>
      </c>
      <c r="H113" s="143">
        <v>2673</v>
      </c>
      <c r="I113" s="143">
        <v>5083</v>
      </c>
      <c r="J113" s="143">
        <v>277</v>
      </c>
      <c r="K113" s="143">
        <v>0</v>
      </c>
      <c r="L113" s="143">
        <v>7</v>
      </c>
      <c r="M113" s="143">
        <v>1018</v>
      </c>
      <c r="N113" s="143">
        <v>1864</v>
      </c>
      <c r="O113" s="143"/>
      <c r="P113" s="143"/>
      <c r="Q113" s="143">
        <v>12</v>
      </c>
      <c r="R113" s="143">
        <v>1992</v>
      </c>
      <c r="S113" s="143">
        <v>3025</v>
      </c>
      <c r="T113" s="143">
        <v>110</v>
      </c>
      <c r="U113" s="143">
        <v>0</v>
      </c>
      <c r="V113" s="143">
        <v>8</v>
      </c>
      <c r="W113" s="143">
        <v>83</v>
      </c>
      <c r="X113" s="143">
        <v>393</v>
      </c>
      <c r="Y113" s="143">
        <v>20</v>
      </c>
      <c r="Z113" s="450">
        <v>1</v>
      </c>
      <c r="AA113" s="440">
        <v>8</v>
      </c>
      <c r="AB113" s="143">
        <v>104</v>
      </c>
      <c r="AC113" s="143">
        <v>332</v>
      </c>
      <c r="AD113" s="143">
        <v>18</v>
      </c>
      <c r="AE113" s="441">
        <v>0</v>
      </c>
      <c r="AF113" s="447">
        <v>6</v>
      </c>
      <c r="AG113" s="410">
        <v>48</v>
      </c>
      <c r="AH113" s="410">
        <v>148</v>
      </c>
      <c r="AI113" s="410">
        <v>7</v>
      </c>
      <c r="AJ113" s="448">
        <v>0</v>
      </c>
      <c r="AK113" s="436">
        <v>52</v>
      </c>
      <c r="AL113" s="143">
        <v>721</v>
      </c>
      <c r="AM113" s="143">
        <v>1059</v>
      </c>
      <c r="AN113" s="143">
        <v>21</v>
      </c>
      <c r="AO113" s="450"/>
      <c r="AP113" s="440">
        <v>3</v>
      </c>
      <c r="AQ113" s="143">
        <v>0</v>
      </c>
      <c r="AR113" s="143">
        <v>0</v>
      </c>
      <c r="AS113" s="143">
        <v>0</v>
      </c>
      <c r="AT113" s="441">
        <v>0</v>
      </c>
      <c r="AU113" s="440">
        <v>26</v>
      </c>
      <c r="AV113" s="143">
        <v>1816</v>
      </c>
      <c r="AW113" s="143">
        <v>3495</v>
      </c>
      <c r="AX113" s="143">
        <v>246</v>
      </c>
      <c r="AY113" s="441">
        <v>1</v>
      </c>
      <c r="AZ113" s="143">
        <f t="shared" si="46"/>
        <v>129</v>
      </c>
      <c r="BA113" s="143">
        <f t="shared" si="47"/>
        <v>8455</v>
      </c>
      <c r="BB113" s="143">
        <f t="shared" si="48"/>
        <v>15399</v>
      </c>
      <c r="BC113" s="143">
        <f t="shared" si="49"/>
        <v>699</v>
      </c>
      <c r="BD113" s="143">
        <f t="shared" si="50"/>
        <v>2</v>
      </c>
      <c r="BE113" s="159">
        <f t="shared" si="51"/>
        <v>24684</v>
      </c>
    </row>
    <row r="114" spans="1:70" x14ac:dyDescent="0.2">
      <c r="A114" s="433" t="s">
        <v>484</v>
      </c>
      <c r="B114" s="442"/>
      <c r="C114" s="274"/>
      <c r="D114" s="274"/>
      <c r="E114" s="274"/>
      <c r="F114" s="443"/>
      <c r="G114" s="436">
        <v>7</v>
      </c>
      <c r="H114" s="143">
        <v>2777</v>
      </c>
      <c r="I114" s="143">
        <v>5335</v>
      </c>
      <c r="J114" s="143">
        <v>297</v>
      </c>
      <c r="K114" s="143">
        <v>0</v>
      </c>
      <c r="L114" s="143">
        <v>8</v>
      </c>
      <c r="M114" s="143">
        <v>1167</v>
      </c>
      <c r="N114" s="143">
        <v>1717</v>
      </c>
      <c r="O114" s="143"/>
      <c r="P114" s="143"/>
      <c r="Q114" s="143">
        <v>13</v>
      </c>
      <c r="R114" s="143">
        <v>2004</v>
      </c>
      <c r="S114" s="143">
        <v>3034</v>
      </c>
      <c r="T114" s="143">
        <v>117</v>
      </c>
      <c r="U114" s="143">
        <v>0</v>
      </c>
      <c r="V114" s="143">
        <v>8</v>
      </c>
      <c r="W114" s="143">
        <v>83</v>
      </c>
      <c r="X114" s="143">
        <v>391</v>
      </c>
      <c r="Y114" s="143">
        <v>20</v>
      </c>
      <c r="Z114" s="450">
        <v>1</v>
      </c>
      <c r="AA114" s="440">
        <v>8</v>
      </c>
      <c r="AB114" s="143">
        <v>104</v>
      </c>
      <c r="AC114" s="143">
        <v>332</v>
      </c>
      <c r="AD114" s="143">
        <v>18</v>
      </c>
      <c r="AE114" s="441">
        <v>0</v>
      </c>
      <c r="AF114" s="447">
        <v>6</v>
      </c>
      <c r="AG114" s="410">
        <v>48</v>
      </c>
      <c r="AH114" s="410">
        <v>148</v>
      </c>
      <c r="AI114" s="410">
        <v>6</v>
      </c>
      <c r="AJ114" s="448">
        <v>0</v>
      </c>
      <c r="AK114" s="436">
        <v>52</v>
      </c>
      <c r="AL114" s="143">
        <v>934</v>
      </c>
      <c r="AM114" s="143">
        <v>1340</v>
      </c>
      <c r="AN114" s="143">
        <v>22</v>
      </c>
      <c r="AO114" s="450"/>
      <c r="AP114" s="440">
        <v>3</v>
      </c>
      <c r="AQ114" s="143">
        <v>0</v>
      </c>
      <c r="AR114" s="143">
        <v>0</v>
      </c>
      <c r="AS114" s="143">
        <v>0</v>
      </c>
      <c r="AT114" s="441">
        <v>0</v>
      </c>
      <c r="AU114" s="440">
        <v>26</v>
      </c>
      <c r="AV114" s="143">
        <v>1842</v>
      </c>
      <c r="AW114" s="143">
        <v>3520</v>
      </c>
      <c r="AX114" s="143">
        <v>255</v>
      </c>
      <c r="AY114" s="441">
        <v>1</v>
      </c>
      <c r="AZ114" s="143">
        <f t="shared" si="46"/>
        <v>131</v>
      </c>
      <c r="BA114" s="143">
        <f t="shared" si="47"/>
        <v>8959</v>
      </c>
      <c r="BB114" s="143">
        <f t="shared" si="48"/>
        <v>15817</v>
      </c>
      <c r="BC114" s="143">
        <f t="shared" si="49"/>
        <v>735</v>
      </c>
      <c r="BD114" s="143">
        <f t="shared" si="50"/>
        <v>2</v>
      </c>
      <c r="BE114" s="159">
        <f t="shared" si="51"/>
        <v>25644</v>
      </c>
    </row>
    <row r="115" spans="1:70" x14ac:dyDescent="0.2">
      <c r="A115" s="433" t="s">
        <v>488</v>
      </c>
      <c r="B115" s="442"/>
      <c r="C115" s="274"/>
      <c r="D115" s="274"/>
      <c r="E115" s="274"/>
      <c r="F115" s="443"/>
      <c r="G115" s="436">
        <v>7</v>
      </c>
      <c r="H115" s="143">
        <v>2914</v>
      </c>
      <c r="I115" s="143">
        <v>5555</v>
      </c>
      <c r="J115" s="143">
        <v>309</v>
      </c>
      <c r="K115" s="143">
        <v>0</v>
      </c>
      <c r="L115" s="143">
        <v>8</v>
      </c>
      <c r="M115" s="143">
        <v>1169</v>
      </c>
      <c r="N115" s="143">
        <v>1716</v>
      </c>
      <c r="O115" s="143"/>
      <c r="P115" s="143"/>
      <c r="Q115" s="143">
        <v>13</v>
      </c>
      <c r="R115" s="143">
        <v>2017</v>
      </c>
      <c r="S115" s="143">
        <v>3094</v>
      </c>
      <c r="T115" s="143">
        <v>122</v>
      </c>
      <c r="U115" s="143">
        <v>0</v>
      </c>
      <c r="V115" s="143">
        <v>8</v>
      </c>
      <c r="W115" s="143">
        <v>83</v>
      </c>
      <c r="X115" s="143">
        <v>391</v>
      </c>
      <c r="Y115" s="143">
        <v>20</v>
      </c>
      <c r="Z115" s="450">
        <v>1</v>
      </c>
      <c r="AA115" s="440">
        <v>8</v>
      </c>
      <c r="AB115" s="143">
        <v>103</v>
      </c>
      <c r="AC115" s="143">
        <v>331</v>
      </c>
      <c r="AD115" s="143">
        <v>18</v>
      </c>
      <c r="AE115" s="441">
        <v>0</v>
      </c>
      <c r="AF115" s="447">
        <v>5</v>
      </c>
      <c r="AG115" s="410">
        <v>48</v>
      </c>
      <c r="AH115" s="410">
        <v>148</v>
      </c>
      <c r="AI115" s="410">
        <v>6</v>
      </c>
      <c r="AJ115" s="448">
        <v>0</v>
      </c>
      <c r="AK115" s="436">
        <v>52</v>
      </c>
      <c r="AL115" s="143">
        <v>1072</v>
      </c>
      <c r="AM115" s="143">
        <v>1488</v>
      </c>
      <c r="AN115" s="143">
        <v>22</v>
      </c>
      <c r="AO115" s="450"/>
      <c r="AP115" s="440">
        <v>3</v>
      </c>
      <c r="AQ115" s="143">
        <v>0</v>
      </c>
      <c r="AR115" s="143">
        <v>0</v>
      </c>
      <c r="AS115" s="143">
        <v>0</v>
      </c>
      <c r="AT115" s="441">
        <v>0</v>
      </c>
      <c r="AU115" s="440">
        <v>26</v>
      </c>
      <c r="AV115" s="143">
        <v>1847</v>
      </c>
      <c r="AW115" s="143">
        <v>3549</v>
      </c>
      <c r="AX115" s="143">
        <v>267</v>
      </c>
      <c r="AY115" s="441">
        <v>1</v>
      </c>
      <c r="AZ115" s="143">
        <f t="shared" si="46"/>
        <v>130</v>
      </c>
      <c r="BA115" s="143">
        <f t="shared" si="47"/>
        <v>9253</v>
      </c>
      <c r="BB115" s="143">
        <f t="shared" si="48"/>
        <v>16272</v>
      </c>
      <c r="BC115" s="143">
        <f t="shared" si="49"/>
        <v>764</v>
      </c>
      <c r="BD115" s="143">
        <f t="shared" si="50"/>
        <v>2</v>
      </c>
      <c r="BE115" s="159">
        <f t="shared" si="51"/>
        <v>26421</v>
      </c>
    </row>
    <row r="116" spans="1:70" s="11" customFormat="1" x14ac:dyDescent="0.2">
      <c r="A116" s="434" t="s">
        <v>492</v>
      </c>
      <c r="B116" s="442"/>
      <c r="C116" s="274"/>
      <c r="D116" s="274"/>
      <c r="E116" s="274"/>
      <c r="F116" s="443"/>
      <c r="G116" s="437">
        <v>7</v>
      </c>
      <c r="H116" s="143">
        <v>3055</v>
      </c>
      <c r="I116" s="426">
        <v>5746</v>
      </c>
      <c r="J116" s="426">
        <v>335</v>
      </c>
      <c r="K116" s="143"/>
      <c r="L116" s="410">
        <v>9</v>
      </c>
      <c r="M116" s="410">
        <v>1263</v>
      </c>
      <c r="N116" s="410">
        <v>1881</v>
      </c>
      <c r="O116" s="410"/>
      <c r="P116" s="410"/>
      <c r="Q116" s="410">
        <v>13</v>
      </c>
      <c r="R116" s="410">
        <v>2015</v>
      </c>
      <c r="S116" s="410">
        <v>3137</v>
      </c>
      <c r="T116" s="410">
        <v>139</v>
      </c>
      <c r="U116" s="410">
        <v>0</v>
      </c>
      <c r="V116" s="410">
        <v>8</v>
      </c>
      <c r="W116" s="410">
        <v>83</v>
      </c>
      <c r="X116" s="410">
        <v>390</v>
      </c>
      <c r="Y116" s="410">
        <v>20</v>
      </c>
      <c r="Z116" s="451">
        <v>1</v>
      </c>
      <c r="AA116" s="447">
        <v>8</v>
      </c>
      <c r="AB116" s="410">
        <v>103</v>
      </c>
      <c r="AC116" s="410">
        <v>330</v>
      </c>
      <c r="AD116" s="410">
        <v>18</v>
      </c>
      <c r="AE116" s="448">
        <v>0</v>
      </c>
      <c r="AF116" s="447">
        <v>6</v>
      </c>
      <c r="AG116" s="410">
        <v>49</v>
      </c>
      <c r="AH116" s="410">
        <v>154</v>
      </c>
      <c r="AI116" s="410">
        <v>6</v>
      </c>
      <c r="AJ116" s="448">
        <v>0</v>
      </c>
      <c r="AK116" s="444">
        <v>52</v>
      </c>
      <c r="AL116" s="410">
        <v>1353</v>
      </c>
      <c r="AM116" s="410">
        <v>1718</v>
      </c>
      <c r="AN116" s="410">
        <v>22</v>
      </c>
      <c r="AO116" s="451">
        <v>0</v>
      </c>
      <c r="AP116" s="447">
        <v>3</v>
      </c>
      <c r="AQ116" s="410">
        <v>0</v>
      </c>
      <c r="AR116" s="410">
        <v>0</v>
      </c>
      <c r="AS116" s="410">
        <v>0</v>
      </c>
      <c r="AT116" s="448">
        <v>0</v>
      </c>
      <c r="AU116" s="447">
        <v>37</v>
      </c>
      <c r="AV116" s="410">
        <v>1886</v>
      </c>
      <c r="AW116" s="410">
        <v>3672</v>
      </c>
      <c r="AX116" s="410">
        <v>281</v>
      </c>
      <c r="AY116" s="448">
        <v>1</v>
      </c>
      <c r="AZ116" s="143">
        <f t="shared" si="46"/>
        <v>143</v>
      </c>
      <c r="BA116" s="143">
        <f t="shared" si="47"/>
        <v>9807</v>
      </c>
      <c r="BB116" s="143">
        <f t="shared" si="48"/>
        <v>17028</v>
      </c>
      <c r="BC116" s="143">
        <f t="shared" si="49"/>
        <v>821</v>
      </c>
      <c r="BD116" s="143">
        <f t="shared" si="50"/>
        <v>2</v>
      </c>
      <c r="BE116" s="159">
        <f t="shared" si="51"/>
        <v>27801</v>
      </c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</row>
    <row r="117" spans="1:70" x14ac:dyDescent="0.2">
      <c r="A117" s="433" t="s">
        <v>499</v>
      </c>
      <c r="B117" s="442"/>
      <c r="C117" s="274"/>
      <c r="D117" s="274"/>
      <c r="E117" s="274"/>
      <c r="F117" s="443"/>
      <c r="G117" s="436">
        <v>7</v>
      </c>
      <c r="H117" s="143">
        <v>3171</v>
      </c>
      <c r="I117" s="143">
        <v>5863</v>
      </c>
      <c r="J117" s="143">
        <v>357</v>
      </c>
      <c r="K117" s="143">
        <v>0</v>
      </c>
      <c r="L117" s="143">
        <v>9</v>
      </c>
      <c r="M117" s="143">
        <v>1097</v>
      </c>
      <c r="N117" s="143">
        <v>2053</v>
      </c>
      <c r="O117" s="143"/>
      <c r="P117" s="143"/>
      <c r="Q117" s="143">
        <v>17</v>
      </c>
      <c r="R117" s="143">
        <v>2052</v>
      </c>
      <c r="S117" s="143">
        <v>3275</v>
      </c>
      <c r="T117" s="143">
        <v>166</v>
      </c>
      <c r="U117" s="143">
        <v>1</v>
      </c>
      <c r="V117" s="143">
        <v>11</v>
      </c>
      <c r="W117" s="143">
        <v>86</v>
      </c>
      <c r="X117" s="143">
        <v>392</v>
      </c>
      <c r="Y117" s="143">
        <v>21</v>
      </c>
      <c r="Z117" s="450">
        <v>0</v>
      </c>
      <c r="AA117" s="440">
        <v>8</v>
      </c>
      <c r="AB117" s="143">
        <v>104</v>
      </c>
      <c r="AC117" s="143">
        <v>334</v>
      </c>
      <c r="AD117" s="143">
        <v>19</v>
      </c>
      <c r="AE117" s="441">
        <v>0</v>
      </c>
      <c r="AF117" s="447">
        <v>6</v>
      </c>
      <c r="AG117" s="410">
        <v>49</v>
      </c>
      <c r="AH117" s="410">
        <v>153</v>
      </c>
      <c r="AI117" s="410">
        <v>6</v>
      </c>
      <c r="AJ117" s="448">
        <v>0</v>
      </c>
      <c r="AK117" s="444">
        <v>64</v>
      </c>
      <c r="AL117" s="410">
        <v>1454</v>
      </c>
      <c r="AM117" s="410">
        <v>1928</v>
      </c>
      <c r="AN117" s="410">
        <v>25</v>
      </c>
      <c r="AO117" s="451">
        <v>1</v>
      </c>
      <c r="AP117" s="440">
        <v>4</v>
      </c>
      <c r="AQ117" s="143">
        <v>0</v>
      </c>
      <c r="AR117" s="143">
        <v>2</v>
      </c>
      <c r="AS117" s="143">
        <v>0</v>
      </c>
      <c r="AT117" s="441">
        <v>0</v>
      </c>
      <c r="AU117" s="440">
        <v>37</v>
      </c>
      <c r="AV117" s="143">
        <v>1895</v>
      </c>
      <c r="AW117" s="143">
        <v>3668</v>
      </c>
      <c r="AX117" s="143">
        <v>284</v>
      </c>
      <c r="AY117" s="441">
        <v>1</v>
      </c>
      <c r="AZ117" s="143">
        <f t="shared" si="46"/>
        <v>163</v>
      </c>
      <c r="BA117" s="143">
        <f t="shared" si="47"/>
        <v>9908</v>
      </c>
      <c r="BB117" s="143">
        <f t="shared" si="48"/>
        <v>17668</v>
      </c>
      <c r="BC117" s="143">
        <f t="shared" si="49"/>
        <v>878</v>
      </c>
      <c r="BD117" s="143">
        <f t="shared" si="50"/>
        <v>3</v>
      </c>
      <c r="BE117" s="159">
        <f t="shared" si="51"/>
        <v>28620</v>
      </c>
    </row>
    <row r="118" spans="1:70" ht="14.25" customHeight="1" x14ac:dyDescent="0.2">
      <c r="A118" s="452" t="s">
        <v>504</v>
      </c>
      <c r="B118" s="442"/>
      <c r="C118" s="274"/>
      <c r="D118" s="274"/>
      <c r="E118" s="274"/>
      <c r="F118" s="443"/>
      <c r="G118" s="493">
        <v>7</v>
      </c>
      <c r="H118" s="494">
        <v>3244</v>
      </c>
      <c r="I118" s="494">
        <v>5399</v>
      </c>
      <c r="J118" s="494">
        <v>376</v>
      </c>
      <c r="K118" s="494">
        <v>0</v>
      </c>
      <c r="L118" s="494">
        <v>9</v>
      </c>
      <c r="M118" s="494">
        <v>1095</v>
      </c>
      <c r="N118" s="494">
        <v>2063</v>
      </c>
      <c r="O118" s="494"/>
      <c r="P118" s="494"/>
      <c r="Q118" s="494">
        <v>15</v>
      </c>
      <c r="R118" s="494">
        <v>2080</v>
      </c>
      <c r="S118" s="494">
        <v>3294</v>
      </c>
      <c r="T118" s="494">
        <v>171</v>
      </c>
      <c r="U118" s="494">
        <v>1</v>
      </c>
      <c r="V118" s="494">
        <v>11</v>
      </c>
      <c r="W118" s="494">
        <v>86</v>
      </c>
      <c r="X118" s="494">
        <v>392</v>
      </c>
      <c r="Y118" s="494">
        <v>21</v>
      </c>
      <c r="Z118" s="495">
        <v>0</v>
      </c>
      <c r="AA118" s="496">
        <v>8</v>
      </c>
      <c r="AB118" s="494">
        <v>103</v>
      </c>
      <c r="AC118" s="494">
        <v>334</v>
      </c>
      <c r="AD118" s="494">
        <v>19</v>
      </c>
      <c r="AE118" s="497">
        <v>0</v>
      </c>
      <c r="AF118" s="498">
        <v>6</v>
      </c>
      <c r="AG118" s="499">
        <v>49</v>
      </c>
      <c r="AH118" s="499">
        <v>153</v>
      </c>
      <c r="AI118" s="499">
        <v>6</v>
      </c>
      <c r="AJ118" s="500">
        <v>0</v>
      </c>
      <c r="AK118" s="501">
        <v>64</v>
      </c>
      <c r="AL118" s="499">
        <v>1703</v>
      </c>
      <c r="AM118" s="499">
        <v>2255</v>
      </c>
      <c r="AN118" s="499">
        <v>25</v>
      </c>
      <c r="AO118" s="502">
        <v>1</v>
      </c>
      <c r="AP118" s="496">
        <v>5</v>
      </c>
      <c r="AQ118" s="494">
        <v>0</v>
      </c>
      <c r="AR118" s="494">
        <v>2</v>
      </c>
      <c r="AS118" s="494">
        <v>0</v>
      </c>
      <c r="AT118" s="497">
        <v>0</v>
      </c>
      <c r="AU118" s="496">
        <v>36</v>
      </c>
      <c r="AV118" s="494">
        <v>1892</v>
      </c>
      <c r="AW118" s="494">
        <v>3667</v>
      </c>
      <c r="AX118" s="494">
        <v>291</v>
      </c>
      <c r="AY118" s="497">
        <v>1</v>
      </c>
      <c r="AZ118" s="143">
        <f t="shared" si="46"/>
        <v>161</v>
      </c>
      <c r="BA118" s="143">
        <f t="shared" si="47"/>
        <v>10252</v>
      </c>
      <c r="BB118" s="143">
        <f t="shared" si="48"/>
        <v>17559</v>
      </c>
      <c r="BC118" s="143">
        <f t="shared" si="49"/>
        <v>909</v>
      </c>
      <c r="BD118" s="143">
        <f t="shared" si="50"/>
        <v>3</v>
      </c>
      <c r="BE118" s="503">
        <f t="shared" si="51"/>
        <v>28884</v>
      </c>
    </row>
    <row r="119" spans="1:70" ht="14.25" customHeight="1" x14ac:dyDescent="0.2">
      <c r="A119" s="452" t="s">
        <v>517</v>
      </c>
      <c r="B119" s="442"/>
      <c r="C119" s="274"/>
      <c r="D119" s="274"/>
      <c r="E119" s="274"/>
      <c r="F119" s="443"/>
      <c r="G119" s="493">
        <v>7</v>
      </c>
      <c r="H119" s="494">
        <v>3295</v>
      </c>
      <c r="I119" s="494">
        <v>6001</v>
      </c>
      <c r="J119" s="494">
        <v>394</v>
      </c>
      <c r="K119" s="494">
        <v>0</v>
      </c>
      <c r="L119" s="494">
        <v>9</v>
      </c>
      <c r="M119" s="494">
        <v>1271</v>
      </c>
      <c r="N119" s="494">
        <v>1889</v>
      </c>
      <c r="O119" s="494"/>
      <c r="P119" s="494"/>
      <c r="Q119" s="494">
        <v>15</v>
      </c>
      <c r="R119" s="494">
        <v>2100</v>
      </c>
      <c r="S119" s="494">
        <v>3317</v>
      </c>
      <c r="T119" s="494">
        <v>185</v>
      </c>
      <c r="U119" s="494">
        <v>1</v>
      </c>
      <c r="V119" s="494">
        <v>11</v>
      </c>
      <c r="W119" s="494">
        <v>85</v>
      </c>
      <c r="X119" s="494">
        <v>390</v>
      </c>
      <c r="Y119" s="494">
        <v>22</v>
      </c>
      <c r="Z119" s="495">
        <v>1</v>
      </c>
      <c r="AA119" s="496">
        <v>8</v>
      </c>
      <c r="AB119" s="494">
        <v>103</v>
      </c>
      <c r="AC119" s="494">
        <v>334</v>
      </c>
      <c r="AD119" s="494">
        <v>18</v>
      </c>
      <c r="AE119" s="497">
        <v>0</v>
      </c>
      <c r="AF119" s="498">
        <v>6</v>
      </c>
      <c r="AG119" s="499">
        <v>49</v>
      </c>
      <c r="AH119" s="499">
        <v>153</v>
      </c>
      <c r="AI119" s="499">
        <v>6</v>
      </c>
      <c r="AJ119" s="500">
        <v>0</v>
      </c>
      <c r="AK119" s="501">
        <v>64</v>
      </c>
      <c r="AL119" s="499">
        <v>1884</v>
      </c>
      <c r="AM119" s="499">
        <v>2419</v>
      </c>
      <c r="AN119" s="499">
        <v>25</v>
      </c>
      <c r="AO119" s="502">
        <v>1</v>
      </c>
      <c r="AP119" s="496">
        <v>5</v>
      </c>
      <c r="AQ119" s="494">
        <v>0</v>
      </c>
      <c r="AR119" s="494">
        <v>2</v>
      </c>
      <c r="AS119" s="494">
        <v>0</v>
      </c>
      <c r="AT119" s="497">
        <v>0</v>
      </c>
      <c r="AU119" s="496">
        <v>36</v>
      </c>
      <c r="AV119" s="494">
        <v>1884</v>
      </c>
      <c r="AW119" s="494">
        <v>3669</v>
      </c>
      <c r="AX119" s="494">
        <v>301</v>
      </c>
      <c r="AY119" s="497">
        <v>0</v>
      </c>
      <c r="AZ119" s="143">
        <f t="shared" si="46"/>
        <v>161</v>
      </c>
      <c r="BA119" s="143">
        <f t="shared" si="47"/>
        <v>10671</v>
      </c>
      <c r="BB119" s="143">
        <f t="shared" si="48"/>
        <v>18174</v>
      </c>
      <c r="BC119" s="143">
        <f t="shared" si="49"/>
        <v>951</v>
      </c>
      <c r="BD119" s="143">
        <f t="shared" si="50"/>
        <v>3</v>
      </c>
      <c r="BE119" s="503">
        <f t="shared" si="51"/>
        <v>29960</v>
      </c>
    </row>
    <row r="120" spans="1:70" x14ac:dyDescent="0.2">
      <c r="A120" s="433" t="s">
        <v>519</v>
      </c>
      <c r="B120" s="440">
        <v>1</v>
      </c>
      <c r="C120" s="143">
        <v>56</v>
      </c>
      <c r="D120" s="143">
        <v>335</v>
      </c>
      <c r="E120" s="143"/>
      <c r="F120" s="441"/>
      <c r="G120" s="436">
        <v>7</v>
      </c>
      <c r="H120" s="143">
        <v>3284</v>
      </c>
      <c r="I120" s="143">
        <v>5999</v>
      </c>
      <c r="J120" s="143">
        <v>402</v>
      </c>
      <c r="K120" s="143">
        <v>0</v>
      </c>
      <c r="L120" s="143">
        <v>8</v>
      </c>
      <c r="M120" s="143">
        <v>1090</v>
      </c>
      <c r="N120" s="143">
        <v>1888</v>
      </c>
      <c r="O120" s="143">
        <v>181</v>
      </c>
      <c r="P120" s="143">
        <v>1</v>
      </c>
      <c r="Q120" s="143">
        <v>15</v>
      </c>
      <c r="R120" s="143">
        <v>2118</v>
      </c>
      <c r="S120" s="143">
        <v>3322</v>
      </c>
      <c r="T120" s="143">
        <v>187</v>
      </c>
      <c r="U120" s="143">
        <v>1</v>
      </c>
      <c r="V120" s="143">
        <v>10</v>
      </c>
      <c r="W120" s="143">
        <v>85</v>
      </c>
      <c r="X120" s="143">
        <v>390</v>
      </c>
      <c r="Y120" s="143">
        <v>22</v>
      </c>
      <c r="Z120" s="450">
        <v>1</v>
      </c>
      <c r="AA120" s="440">
        <v>8</v>
      </c>
      <c r="AB120" s="143">
        <v>103</v>
      </c>
      <c r="AC120" s="143">
        <v>333</v>
      </c>
      <c r="AD120" s="143">
        <v>18</v>
      </c>
      <c r="AE120" s="441">
        <v>0</v>
      </c>
      <c r="AF120" s="440">
        <v>6</v>
      </c>
      <c r="AG120" s="143">
        <v>49</v>
      </c>
      <c r="AH120" s="143">
        <v>153</v>
      </c>
      <c r="AI120" s="143">
        <v>6</v>
      </c>
      <c r="AJ120" s="441">
        <v>0</v>
      </c>
      <c r="AK120" s="436">
        <v>64</v>
      </c>
      <c r="AL120" s="143">
        <v>1931</v>
      </c>
      <c r="AM120" s="143">
        <v>2438</v>
      </c>
      <c r="AN120" s="143">
        <v>25</v>
      </c>
      <c r="AO120" s="450">
        <v>1</v>
      </c>
      <c r="AP120" s="440">
        <v>5</v>
      </c>
      <c r="AQ120" s="143">
        <v>0</v>
      </c>
      <c r="AR120" s="143">
        <v>2</v>
      </c>
      <c r="AS120" s="143">
        <v>0</v>
      </c>
      <c r="AT120" s="441">
        <v>0</v>
      </c>
      <c r="AU120" s="440">
        <v>35</v>
      </c>
      <c r="AV120" s="143">
        <v>1883</v>
      </c>
      <c r="AW120" s="143">
        <v>3670</v>
      </c>
      <c r="AX120" s="143">
        <v>302</v>
      </c>
      <c r="AY120" s="441">
        <v>1</v>
      </c>
      <c r="AZ120" s="143">
        <f t="shared" si="46"/>
        <v>159</v>
      </c>
      <c r="BA120" s="143">
        <f t="shared" si="47"/>
        <v>10599</v>
      </c>
      <c r="BB120" s="143">
        <f t="shared" si="48"/>
        <v>18530</v>
      </c>
      <c r="BC120" s="143">
        <f t="shared" si="49"/>
        <v>1143</v>
      </c>
      <c r="BD120" s="143">
        <f t="shared" si="50"/>
        <v>5</v>
      </c>
      <c r="BE120" s="159">
        <f t="shared" si="51"/>
        <v>30436</v>
      </c>
    </row>
    <row r="121" spans="1:70" x14ac:dyDescent="0.2">
      <c r="A121" s="433" t="s">
        <v>530</v>
      </c>
      <c r="B121" s="440">
        <v>1</v>
      </c>
      <c r="C121" s="143">
        <v>56</v>
      </c>
      <c r="D121" s="143">
        <v>334</v>
      </c>
      <c r="E121" s="143"/>
      <c r="F121" s="441"/>
      <c r="G121" s="436">
        <v>7</v>
      </c>
      <c r="H121" s="143">
        <v>3277</v>
      </c>
      <c r="I121" s="143">
        <v>5998</v>
      </c>
      <c r="J121" s="143">
        <v>407</v>
      </c>
      <c r="K121" s="143"/>
      <c r="L121" s="143">
        <v>8</v>
      </c>
      <c r="M121" s="143">
        <v>1089</v>
      </c>
      <c r="N121" s="143">
        <v>1889</v>
      </c>
      <c r="O121" s="143">
        <v>181</v>
      </c>
      <c r="P121" s="143">
        <v>1</v>
      </c>
      <c r="Q121" s="143">
        <v>15</v>
      </c>
      <c r="R121" s="143">
        <v>2139</v>
      </c>
      <c r="S121" s="143">
        <v>3325</v>
      </c>
      <c r="T121" s="143">
        <v>194</v>
      </c>
      <c r="U121" s="143">
        <v>1</v>
      </c>
      <c r="V121" s="143">
        <v>10</v>
      </c>
      <c r="W121" s="143">
        <v>85</v>
      </c>
      <c r="X121" s="143">
        <v>388</v>
      </c>
      <c r="Y121" s="143">
        <v>22</v>
      </c>
      <c r="Z121" s="450">
        <v>1</v>
      </c>
      <c r="AA121" s="440">
        <v>8</v>
      </c>
      <c r="AB121" s="143">
        <v>103</v>
      </c>
      <c r="AC121" s="143">
        <v>332</v>
      </c>
      <c r="AD121" s="143">
        <v>18</v>
      </c>
      <c r="AE121" s="441"/>
      <c r="AF121" s="440">
        <v>8</v>
      </c>
      <c r="AG121" s="143">
        <v>48</v>
      </c>
      <c r="AH121" s="143">
        <v>150</v>
      </c>
      <c r="AI121" s="143">
        <v>6</v>
      </c>
      <c r="AJ121" s="441"/>
      <c r="AK121" s="436">
        <v>64</v>
      </c>
      <c r="AL121" s="143">
        <v>2003</v>
      </c>
      <c r="AM121" s="143">
        <v>2556</v>
      </c>
      <c r="AN121" s="143">
        <v>25</v>
      </c>
      <c r="AO121" s="450">
        <v>1</v>
      </c>
      <c r="AP121" s="447">
        <v>6</v>
      </c>
      <c r="AQ121" s="410">
        <v>0</v>
      </c>
      <c r="AR121" s="410">
        <v>2</v>
      </c>
      <c r="AS121" s="410">
        <v>0</v>
      </c>
      <c r="AT121" s="448">
        <v>0</v>
      </c>
      <c r="AU121" s="440">
        <v>41</v>
      </c>
      <c r="AV121" s="143">
        <v>1906</v>
      </c>
      <c r="AW121" s="143">
        <v>3712</v>
      </c>
      <c r="AX121" s="143">
        <v>302</v>
      </c>
      <c r="AY121" s="441">
        <v>1</v>
      </c>
      <c r="AZ121" s="143">
        <f t="shared" si="46"/>
        <v>168</v>
      </c>
      <c r="BA121" s="143">
        <f t="shared" si="47"/>
        <v>10706</v>
      </c>
      <c r="BB121" s="143">
        <f t="shared" si="48"/>
        <v>18686</v>
      </c>
      <c r="BC121" s="143">
        <f t="shared" si="49"/>
        <v>1155</v>
      </c>
      <c r="BD121" s="143">
        <f t="shared" si="50"/>
        <v>5</v>
      </c>
      <c r="BE121" s="159">
        <f t="shared" si="51"/>
        <v>30720</v>
      </c>
    </row>
    <row r="122" spans="1:70" x14ac:dyDescent="0.2">
      <c r="A122" s="433" t="s">
        <v>542</v>
      </c>
      <c r="B122" s="440">
        <v>1</v>
      </c>
      <c r="C122" s="143">
        <v>56</v>
      </c>
      <c r="D122" s="143">
        <v>335</v>
      </c>
      <c r="E122" s="143"/>
      <c r="F122" s="441"/>
      <c r="G122" s="436">
        <v>8</v>
      </c>
      <c r="H122" s="143">
        <v>3284</v>
      </c>
      <c r="I122" s="143">
        <v>6022</v>
      </c>
      <c r="J122" s="143">
        <v>418</v>
      </c>
      <c r="K122" s="143"/>
      <c r="L122" s="143">
        <v>7</v>
      </c>
      <c r="M122" s="143">
        <v>1089</v>
      </c>
      <c r="N122" s="143">
        <v>1889</v>
      </c>
      <c r="O122" s="143">
        <v>181</v>
      </c>
      <c r="P122" s="143">
        <v>1</v>
      </c>
      <c r="Q122" s="143">
        <v>16</v>
      </c>
      <c r="R122" s="143">
        <v>2171</v>
      </c>
      <c r="S122" s="143">
        <v>3353</v>
      </c>
      <c r="T122" s="143">
        <v>197</v>
      </c>
      <c r="U122" s="143">
        <v>1</v>
      </c>
      <c r="V122" s="143">
        <v>13</v>
      </c>
      <c r="W122" s="143">
        <v>85</v>
      </c>
      <c r="X122" s="143">
        <v>393</v>
      </c>
      <c r="Y122" s="143">
        <v>23</v>
      </c>
      <c r="Z122" s="450">
        <v>1</v>
      </c>
      <c r="AA122" s="440">
        <v>8</v>
      </c>
      <c r="AB122" s="143">
        <v>104</v>
      </c>
      <c r="AC122" s="143">
        <v>332</v>
      </c>
      <c r="AD122" s="143">
        <v>18</v>
      </c>
      <c r="AE122" s="441"/>
      <c r="AF122" s="440">
        <v>8</v>
      </c>
      <c r="AG122" s="143">
        <v>50</v>
      </c>
      <c r="AH122" s="143">
        <v>153</v>
      </c>
      <c r="AI122" s="143">
        <v>6</v>
      </c>
      <c r="AJ122" s="441"/>
      <c r="AK122" s="436">
        <v>70</v>
      </c>
      <c r="AL122" s="143">
        <v>2020</v>
      </c>
      <c r="AM122" s="143">
        <v>2591</v>
      </c>
      <c r="AN122" s="143">
        <v>25</v>
      </c>
      <c r="AO122" s="450">
        <v>1</v>
      </c>
      <c r="AP122" s="447">
        <v>5</v>
      </c>
      <c r="AQ122" s="410"/>
      <c r="AR122" s="410">
        <v>2</v>
      </c>
      <c r="AS122" s="410"/>
      <c r="AT122" s="448">
        <v>0</v>
      </c>
      <c r="AU122" s="440">
        <v>41</v>
      </c>
      <c r="AV122" s="143">
        <v>1903</v>
      </c>
      <c r="AW122" s="143">
        <v>3717</v>
      </c>
      <c r="AX122" s="143">
        <v>305</v>
      </c>
      <c r="AY122" s="441">
        <v>1</v>
      </c>
      <c r="AZ122" s="143">
        <f t="shared" si="46"/>
        <v>177</v>
      </c>
      <c r="BA122" s="143">
        <f t="shared" si="47"/>
        <v>10762</v>
      </c>
      <c r="BB122" s="143">
        <f t="shared" si="48"/>
        <v>18787</v>
      </c>
      <c r="BC122" s="143">
        <f t="shared" si="49"/>
        <v>1173</v>
      </c>
      <c r="BD122" s="143">
        <f t="shared" si="50"/>
        <v>5</v>
      </c>
      <c r="BE122" s="159">
        <f t="shared" si="51"/>
        <v>30904</v>
      </c>
    </row>
    <row r="123" spans="1:70" x14ac:dyDescent="0.2">
      <c r="A123" s="433" t="s">
        <v>548</v>
      </c>
      <c r="B123" s="440">
        <v>1</v>
      </c>
      <c r="C123" s="143">
        <v>56</v>
      </c>
      <c r="D123" s="143">
        <v>335</v>
      </c>
      <c r="E123" s="143"/>
      <c r="F123" s="441"/>
      <c r="G123" s="436">
        <v>8</v>
      </c>
      <c r="H123" s="143">
        <v>3284</v>
      </c>
      <c r="I123" s="143">
        <v>6022</v>
      </c>
      <c r="J123" s="143">
        <v>418</v>
      </c>
      <c r="K123" s="143"/>
      <c r="L123" s="143">
        <v>8</v>
      </c>
      <c r="M123" s="143">
        <v>1089</v>
      </c>
      <c r="N123" s="143">
        <v>1889</v>
      </c>
      <c r="O123" s="143">
        <v>181</v>
      </c>
      <c r="P123" s="143">
        <v>1</v>
      </c>
      <c r="Q123" s="143">
        <v>16</v>
      </c>
      <c r="R123" s="143">
        <v>2171</v>
      </c>
      <c r="S123" s="143">
        <v>3353</v>
      </c>
      <c r="T123" s="143">
        <v>197</v>
      </c>
      <c r="U123" s="143">
        <v>1</v>
      </c>
      <c r="V123" s="143">
        <v>13</v>
      </c>
      <c r="W123" s="143">
        <v>85</v>
      </c>
      <c r="X123" s="143">
        <v>393</v>
      </c>
      <c r="Y123" s="143">
        <v>23</v>
      </c>
      <c r="Z123" s="450">
        <v>1</v>
      </c>
      <c r="AA123" s="440">
        <v>8</v>
      </c>
      <c r="AB123" s="143">
        <v>104</v>
      </c>
      <c r="AC123" s="143">
        <v>332</v>
      </c>
      <c r="AD123" s="143">
        <v>18</v>
      </c>
      <c r="AE123" s="441"/>
      <c r="AF123" s="440">
        <v>8</v>
      </c>
      <c r="AG123" s="143">
        <v>50</v>
      </c>
      <c r="AH123" s="143">
        <v>153</v>
      </c>
      <c r="AI123" s="143">
        <v>6</v>
      </c>
      <c r="AJ123" s="441"/>
      <c r="AK123" s="436">
        <v>70</v>
      </c>
      <c r="AL123" s="143">
        <v>2020</v>
      </c>
      <c r="AM123" s="143">
        <v>2591</v>
      </c>
      <c r="AN123" s="143">
        <v>25</v>
      </c>
      <c r="AO123" s="450">
        <v>1</v>
      </c>
      <c r="AP123" s="447">
        <v>5</v>
      </c>
      <c r="AQ123" s="410"/>
      <c r="AR123" s="410">
        <v>2</v>
      </c>
      <c r="AS123" s="410"/>
      <c r="AT123" s="448"/>
      <c r="AU123" s="440">
        <v>41</v>
      </c>
      <c r="AV123" s="143">
        <v>1903</v>
      </c>
      <c r="AW123" s="143">
        <v>3717</v>
      </c>
      <c r="AX123" s="143">
        <v>305</v>
      </c>
      <c r="AY123" s="441">
        <v>1</v>
      </c>
      <c r="AZ123" s="143">
        <f t="shared" si="46"/>
        <v>178</v>
      </c>
      <c r="BA123" s="143">
        <f t="shared" si="47"/>
        <v>10762</v>
      </c>
      <c r="BB123" s="143">
        <f t="shared" si="48"/>
        <v>18787</v>
      </c>
      <c r="BC123" s="143">
        <f t="shared" si="49"/>
        <v>1173</v>
      </c>
      <c r="BD123" s="143">
        <f t="shared" si="50"/>
        <v>5</v>
      </c>
      <c r="BE123" s="159">
        <f t="shared" si="51"/>
        <v>30905</v>
      </c>
    </row>
    <row r="124" spans="1:70" x14ac:dyDescent="0.2">
      <c r="A124" s="433" t="s">
        <v>550</v>
      </c>
      <c r="B124" s="440">
        <v>1</v>
      </c>
      <c r="C124" s="143">
        <v>56</v>
      </c>
      <c r="D124" s="143">
        <v>332</v>
      </c>
      <c r="E124" s="143"/>
      <c r="F124" s="441"/>
      <c r="G124" s="436">
        <v>8</v>
      </c>
      <c r="H124" s="143">
        <v>3247</v>
      </c>
      <c r="I124" s="143">
        <v>5965</v>
      </c>
      <c r="J124" s="143">
        <v>430</v>
      </c>
      <c r="K124" s="143"/>
      <c r="L124" s="143">
        <v>8</v>
      </c>
      <c r="M124" s="143">
        <v>1109</v>
      </c>
      <c r="N124" s="143">
        <v>1937</v>
      </c>
      <c r="O124" s="143">
        <v>184</v>
      </c>
      <c r="P124" s="143">
        <v>1</v>
      </c>
      <c r="Q124" s="143">
        <v>16</v>
      </c>
      <c r="R124" s="143">
        <v>2159</v>
      </c>
      <c r="S124" s="143">
        <v>3339</v>
      </c>
      <c r="T124" s="143">
        <v>200</v>
      </c>
      <c r="U124" s="143">
        <v>1</v>
      </c>
      <c r="V124" s="143">
        <v>13</v>
      </c>
      <c r="W124" s="143">
        <v>84</v>
      </c>
      <c r="X124" s="143">
        <v>389</v>
      </c>
      <c r="Y124" s="143">
        <v>23</v>
      </c>
      <c r="Z124" s="450">
        <v>1</v>
      </c>
      <c r="AA124" s="440">
        <v>8</v>
      </c>
      <c r="AB124" s="143">
        <v>104</v>
      </c>
      <c r="AC124" s="143">
        <v>330</v>
      </c>
      <c r="AD124" s="143">
        <v>18</v>
      </c>
      <c r="AE124" s="441"/>
      <c r="AF124" s="440">
        <v>8</v>
      </c>
      <c r="AG124" s="143">
        <v>50</v>
      </c>
      <c r="AH124" s="143">
        <v>152</v>
      </c>
      <c r="AI124" s="143">
        <v>6</v>
      </c>
      <c r="AJ124" s="441"/>
      <c r="AK124" s="436">
        <v>70</v>
      </c>
      <c r="AL124" s="143">
        <v>2060</v>
      </c>
      <c r="AM124" s="143">
        <v>2624</v>
      </c>
      <c r="AN124" s="143">
        <v>25</v>
      </c>
      <c r="AO124" s="450">
        <v>1</v>
      </c>
      <c r="AP124" s="447">
        <v>5</v>
      </c>
      <c r="AQ124" s="410"/>
      <c r="AR124" s="410">
        <v>2</v>
      </c>
      <c r="AS124" s="410"/>
      <c r="AT124" s="448"/>
      <c r="AU124" s="440">
        <v>40</v>
      </c>
      <c r="AV124" s="143">
        <v>1891</v>
      </c>
      <c r="AW124" s="143">
        <v>3697</v>
      </c>
      <c r="AX124" s="143">
        <v>310</v>
      </c>
      <c r="AY124" s="441">
        <v>1</v>
      </c>
      <c r="AZ124" s="143">
        <f t="shared" si="46"/>
        <v>177</v>
      </c>
      <c r="BA124" s="143">
        <f t="shared" si="47"/>
        <v>10760</v>
      </c>
      <c r="BB124" s="143">
        <f t="shared" si="48"/>
        <v>18767</v>
      </c>
      <c r="BC124" s="143">
        <f t="shared" si="49"/>
        <v>1196</v>
      </c>
      <c r="BD124" s="143">
        <f t="shared" si="50"/>
        <v>5</v>
      </c>
      <c r="BE124" s="159">
        <f t="shared" si="51"/>
        <v>30905</v>
      </c>
    </row>
    <row r="125" spans="1:70" x14ac:dyDescent="0.2">
      <c r="A125" s="433" t="s">
        <v>552</v>
      </c>
      <c r="B125" s="440">
        <v>1</v>
      </c>
      <c r="C125" s="143">
        <v>55</v>
      </c>
      <c r="D125" s="143">
        <v>328</v>
      </c>
      <c r="E125" s="143"/>
      <c r="F125" s="441"/>
      <c r="G125" s="436">
        <v>7</v>
      </c>
      <c r="H125" s="143">
        <v>3306</v>
      </c>
      <c r="I125" s="143">
        <v>5996</v>
      </c>
      <c r="J125" s="143">
        <v>426</v>
      </c>
      <c r="K125" s="143"/>
      <c r="L125" s="143">
        <v>8</v>
      </c>
      <c r="M125" s="143">
        <v>1101</v>
      </c>
      <c r="N125" s="143">
        <v>1921</v>
      </c>
      <c r="O125" s="143">
        <v>186</v>
      </c>
      <c r="P125" s="143">
        <v>1</v>
      </c>
      <c r="Q125" s="143">
        <v>15</v>
      </c>
      <c r="R125" s="143">
        <v>2159</v>
      </c>
      <c r="S125" s="143">
        <v>3322</v>
      </c>
      <c r="T125" s="143">
        <v>199</v>
      </c>
      <c r="U125" s="143">
        <v>1</v>
      </c>
      <c r="V125" s="143">
        <v>13</v>
      </c>
      <c r="W125" s="143">
        <v>84</v>
      </c>
      <c r="X125" s="143">
        <v>386</v>
      </c>
      <c r="Y125" s="143">
        <v>23</v>
      </c>
      <c r="Z125" s="450">
        <v>1</v>
      </c>
      <c r="AA125" s="440">
        <v>8</v>
      </c>
      <c r="AB125" s="143">
        <v>103</v>
      </c>
      <c r="AC125" s="143">
        <v>326</v>
      </c>
      <c r="AD125" s="143">
        <v>18</v>
      </c>
      <c r="AE125" s="441"/>
      <c r="AF125" s="440">
        <v>8</v>
      </c>
      <c r="AG125" s="143">
        <v>49</v>
      </c>
      <c r="AH125" s="143">
        <v>152</v>
      </c>
      <c r="AI125" s="143">
        <v>6</v>
      </c>
      <c r="AJ125" s="441"/>
      <c r="AK125" s="436">
        <v>70</v>
      </c>
      <c r="AL125" s="143">
        <v>2068</v>
      </c>
      <c r="AM125" s="143">
        <v>2619</v>
      </c>
      <c r="AN125" s="143">
        <v>24</v>
      </c>
      <c r="AO125" s="450">
        <v>1</v>
      </c>
      <c r="AP125" s="447">
        <v>5</v>
      </c>
      <c r="AQ125" s="410"/>
      <c r="AR125" s="410">
        <v>2</v>
      </c>
      <c r="AS125" s="410"/>
      <c r="AT125" s="448"/>
      <c r="AU125" s="440">
        <v>40</v>
      </c>
      <c r="AV125" s="143">
        <v>1880</v>
      </c>
      <c r="AW125" s="143">
        <v>3683</v>
      </c>
      <c r="AX125" s="143">
        <v>303</v>
      </c>
      <c r="AY125" s="441">
        <v>1</v>
      </c>
      <c r="AZ125" s="143">
        <f t="shared" si="46"/>
        <v>175</v>
      </c>
      <c r="BA125" s="143">
        <f t="shared" si="47"/>
        <v>10805</v>
      </c>
      <c r="BB125" s="143">
        <f t="shared" si="48"/>
        <v>18735</v>
      </c>
      <c r="BC125" s="143">
        <f t="shared" si="49"/>
        <v>1185</v>
      </c>
      <c r="BD125" s="143">
        <f t="shared" si="50"/>
        <v>5</v>
      </c>
      <c r="BE125" s="159">
        <f t="shared" si="51"/>
        <v>30905</v>
      </c>
    </row>
    <row r="126" spans="1:70" x14ac:dyDescent="0.2">
      <c r="A126" s="433" t="s">
        <v>553</v>
      </c>
      <c r="B126" s="440">
        <v>1</v>
      </c>
      <c r="C126" s="143">
        <v>54</v>
      </c>
      <c r="D126" s="143">
        <v>327</v>
      </c>
      <c r="E126" s="143"/>
      <c r="F126" s="441"/>
      <c r="G126" s="436">
        <v>8</v>
      </c>
      <c r="H126" s="143">
        <v>3460</v>
      </c>
      <c r="I126" s="143">
        <v>6100</v>
      </c>
      <c r="J126" s="143">
        <v>430</v>
      </c>
      <c r="K126" s="143"/>
      <c r="L126" s="143">
        <v>8</v>
      </c>
      <c r="M126" s="143">
        <v>1102</v>
      </c>
      <c r="N126" s="143">
        <v>1927</v>
      </c>
      <c r="O126" s="143">
        <v>185</v>
      </c>
      <c r="P126" s="143">
        <v>1</v>
      </c>
      <c r="Q126" s="143">
        <v>16</v>
      </c>
      <c r="R126" s="143">
        <v>2156</v>
      </c>
      <c r="S126" s="143">
        <v>3328</v>
      </c>
      <c r="T126" s="143">
        <v>201</v>
      </c>
      <c r="U126" s="143">
        <v>1</v>
      </c>
      <c r="V126" s="143">
        <v>13</v>
      </c>
      <c r="W126" s="143">
        <v>85</v>
      </c>
      <c r="X126" s="143">
        <v>386</v>
      </c>
      <c r="Y126" s="143">
        <v>22</v>
      </c>
      <c r="Z126" s="450">
        <v>1</v>
      </c>
      <c r="AA126" s="440">
        <v>8</v>
      </c>
      <c r="AB126" s="143">
        <v>103</v>
      </c>
      <c r="AC126" s="143">
        <v>325</v>
      </c>
      <c r="AD126" s="143">
        <v>17</v>
      </c>
      <c r="AE126" s="441"/>
      <c r="AF126" s="440">
        <v>8</v>
      </c>
      <c r="AG126" s="143">
        <v>49</v>
      </c>
      <c r="AH126" s="143">
        <v>153</v>
      </c>
      <c r="AI126" s="143">
        <v>6</v>
      </c>
      <c r="AJ126" s="441"/>
      <c r="AK126" s="436">
        <v>68</v>
      </c>
      <c r="AL126" s="143">
        <v>2065</v>
      </c>
      <c r="AM126" s="143">
        <v>2614</v>
      </c>
      <c r="AN126" s="143">
        <v>25</v>
      </c>
      <c r="AO126" s="450">
        <v>1</v>
      </c>
      <c r="AP126" s="447">
        <v>5</v>
      </c>
      <c r="AQ126" s="410"/>
      <c r="AR126" s="410">
        <v>2</v>
      </c>
      <c r="AS126" s="410"/>
      <c r="AT126" s="448"/>
      <c r="AU126" s="440">
        <v>40</v>
      </c>
      <c r="AV126" s="143">
        <v>1875</v>
      </c>
      <c r="AW126" s="143">
        <v>3703</v>
      </c>
      <c r="AX126" s="143">
        <v>306</v>
      </c>
      <c r="AY126" s="441">
        <v>1</v>
      </c>
      <c r="AZ126" s="143">
        <f t="shared" si="46"/>
        <v>175</v>
      </c>
      <c r="BA126" s="143">
        <f t="shared" si="47"/>
        <v>10949</v>
      </c>
      <c r="BB126" s="143">
        <f t="shared" si="48"/>
        <v>18865</v>
      </c>
      <c r="BC126" s="143">
        <f t="shared" si="49"/>
        <v>1192</v>
      </c>
      <c r="BD126" s="143">
        <f t="shared" si="50"/>
        <v>5</v>
      </c>
      <c r="BE126" s="159">
        <f t="shared" si="51"/>
        <v>31186</v>
      </c>
    </row>
    <row r="127" spans="1:70" x14ac:dyDescent="0.2">
      <c r="A127" s="433" t="s">
        <v>566</v>
      </c>
      <c r="B127" s="440">
        <v>1</v>
      </c>
      <c r="C127" s="143">
        <v>54</v>
      </c>
      <c r="D127" s="143">
        <v>327</v>
      </c>
      <c r="E127" s="143"/>
      <c r="F127" s="441"/>
      <c r="G127" s="436">
        <v>7</v>
      </c>
      <c r="H127" s="143">
        <v>3596</v>
      </c>
      <c r="I127" s="143">
        <v>6250</v>
      </c>
      <c r="J127" s="143">
        <v>441</v>
      </c>
      <c r="K127" s="143"/>
      <c r="L127" s="143">
        <v>8</v>
      </c>
      <c r="M127" s="143">
        <v>1095</v>
      </c>
      <c r="N127" s="143">
        <v>1910</v>
      </c>
      <c r="O127" s="143">
        <v>180</v>
      </c>
      <c r="P127" s="143">
        <v>1</v>
      </c>
      <c r="Q127" s="143">
        <v>16</v>
      </c>
      <c r="R127" s="143">
        <v>2156</v>
      </c>
      <c r="S127" s="143">
        <v>3303</v>
      </c>
      <c r="T127" s="143">
        <v>197</v>
      </c>
      <c r="U127" s="143">
        <v>1</v>
      </c>
      <c r="V127" s="143">
        <v>13</v>
      </c>
      <c r="W127" s="143">
        <v>83</v>
      </c>
      <c r="X127" s="143">
        <v>386</v>
      </c>
      <c r="Y127" s="143">
        <v>23</v>
      </c>
      <c r="Z127" s="450">
        <v>1</v>
      </c>
      <c r="AA127" s="440">
        <v>8</v>
      </c>
      <c r="AB127" s="143">
        <v>104</v>
      </c>
      <c r="AC127" s="143">
        <v>325</v>
      </c>
      <c r="AD127" s="143">
        <v>18</v>
      </c>
      <c r="AE127" s="441"/>
      <c r="AF127" s="440">
        <v>8</v>
      </c>
      <c r="AG127" s="143">
        <v>50</v>
      </c>
      <c r="AH127" s="143">
        <v>149</v>
      </c>
      <c r="AI127" s="143">
        <v>4</v>
      </c>
      <c r="AJ127" s="441"/>
      <c r="AK127" s="436">
        <v>70</v>
      </c>
      <c r="AL127" s="143">
        <v>2096</v>
      </c>
      <c r="AM127" s="143">
        <v>2623</v>
      </c>
      <c r="AN127" s="143">
        <v>25</v>
      </c>
      <c r="AO127" s="450">
        <v>1</v>
      </c>
      <c r="AP127" s="447">
        <v>5</v>
      </c>
      <c r="AQ127" s="410"/>
      <c r="AR127" s="410">
        <v>2</v>
      </c>
      <c r="AS127" s="410"/>
      <c r="AT127" s="448"/>
      <c r="AU127" s="440">
        <v>41</v>
      </c>
      <c r="AV127" s="143">
        <v>1871</v>
      </c>
      <c r="AW127" s="143">
        <v>3681</v>
      </c>
      <c r="AX127" s="143">
        <v>304</v>
      </c>
      <c r="AY127" s="441">
        <v>1</v>
      </c>
      <c r="AZ127" s="143">
        <f t="shared" si="46"/>
        <v>177</v>
      </c>
      <c r="BA127" s="143">
        <f t="shared" si="47"/>
        <v>11105</v>
      </c>
      <c r="BB127" s="143">
        <f t="shared" si="48"/>
        <v>18956</v>
      </c>
      <c r="BC127" s="143">
        <f t="shared" si="49"/>
        <v>1192</v>
      </c>
      <c r="BD127" s="143">
        <f t="shared" si="50"/>
        <v>5</v>
      </c>
      <c r="BE127" s="159">
        <f>+SUM(AZ127:BD127)</f>
        <v>31435</v>
      </c>
    </row>
    <row r="128" spans="1:70" x14ac:dyDescent="0.2">
      <c r="A128" s="433" t="s">
        <v>567</v>
      </c>
      <c r="B128" s="440">
        <v>1</v>
      </c>
      <c r="C128" s="143">
        <v>56</v>
      </c>
      <c r="D128" s="143">
        <v>330</v>
      </c>
      <c r="E128" s="143"/>
      <c r="F128" s="441"/>
      <c r="G128" s="436">
        <v>7</v>
      </c>
      <c r="H128" s="143">
        <v>3866</v>
      </c>
      <c r="I128" s="143">
        <v>6599</v>
      </c>
      <c r="J128" s="143">
        <v>455</v>
      </c>
      <c r="K128" s="143"/>
      <c r="L128" s="143">
        <v>8</v>
      </c>
      <c r="M128" s="143">
        <v>1112</v>
      </c>
      <c r="N128" s="143">
        <v>1948</v>
      </c>
      <c r="O128" s="143">
        <v>188</v>
      </c>
      <c r="P128" s="143">
        <v>1</v>
      </c>
      <c r="Q128" s="143">
        <v>16</v>
      </c>
      <c r="R128" s="143">
        <v>2184</v>
      </c>
      <c r="S128" s="143">
        <v>3373</v>
      </c>
      <c r="T128" s="143">
        <v>209</v>
      </c>
      <c r="U128" s="143">
        <v>1</v>
      </c>
      <c r="V128" s="143">
        <v>13</v>
      </c>
      <c r="W128" s="143">
        <v>85</v>
      </c>
      <c r="X128" s="143">
        <v>391</v>
      </c>
      <c r="Y128" s="143">
        <v>23</v>
      </c>
      <c r="Z128" s="450">
        <v>1</v>
      </c>
      <c r="AA128" s="440">
        <v>8</v>
      </c>
      <c r="AB128" s="143">
        <v>103</v>
      </c>
      <c r="AC128" s="143">
        <v>331</v>
      </c>
      <c r="AD128" s="143">
        <v>19</v>
      </c>
      <c r="AE128" s="441"/>
      <c r="AF128" s="440">
        <v>8</v>
      </c>
      <c r="AG128" s="143">
        <v>50</v>
      </c>
      <c r="AH128" s="143">
        <v>153</v>
      </c>
      <c r="AI128" s="143">
        <v>6</v>
      </c>
      <c r="AJ128" s="441"/>
      <c r="AK128" s="436">
        <v>70</v>
      </c>
      <c r="AL128" s="143">
        <v>2148</v>
      </c>
      <c r="AM128" s="143">
        <v>2700</v>
      </c>
      <c r="AN128" s="143">
        <v>25</v>
      </c>
      <c r="AO128" s="450">
        <v>1</v>
      </c>
      <c r="AP128" s="442"/>
      <c r="AQ128" s="274"/>
      <c r="AR128" s="274"/>
      <c r="AS128" s="274"/>
      <c r="AT128" s="443"/>
      <c r="AU128" s="440">
        <v>41</v>
      </c>
      <c r="AV128" s="143">
        <v>1911</v>
      </c>
      <c r="AW128" s="143">
        <v>3747</v>
      </c>
      <c r="AX128" s="143">
        <v>313</v>
      </c>
      <c r="AY128" s="441">
        <v>1</v>
      </c>
      <c r="AZ128" s="143">
        <f t="shared" si="46"/>
        <v>172</v>
      </c>
      <c r="BA128" s="143">
        <f t="shared" si="47"/>
        <v>11515</v>
      </c>
      <c r="BB128" s="143">
        <f t="shared" si="48"/>
        <v>19572</v>
      </c>
      <c r="BC128" s="143">
        <f t="shared" si="49"/>
        <v>1238</v>
      </c>
      <c r="BD128" s="143">
        <f t="shared" si="50"/>
        <v>5</v>
      </c>
      <c r="BE128" s="159">
        <f t="shared" si="51"/>
        <v>32502</v>
      </c>
      <c r="BF128" s="550"/>
    </row>
    <row r="129" spans="1:58" x14ac:dyDescent="0.2">
      <c r="A129" s="433" t="s">
        <v>571</v>
      </c>
      <c r="B129" s="440">
        <v>1</v>
      </c>
      <c r="C129" s="143">
        <v>56</v>
      </c>
      <c r="D129" s="143">
        <v>330</v>
      </c>
      <c r="E129" s="143"/>
      <c r="F129" s="441"/>
      <c r="G129" s="436">
        <v>7</v>
      </c>
      <c r="H129" s="143">
        <v>4030</v>
      </c>
      <c r="I129" s="143">
        <v>6882</v>
      </c>
      <c r="J129" s="143">
        <v>457</v>
      </c>
      <c r="K129" s="143"/>
      <c r="L129" s="143">
        <v>8</v>
      </c>
      <c r="M129" s="143">
        <v>1112</v>
      </c>
      <c r="N129" s="143">
        <v>1948</v>
      </c>
      <c r="O129" s="143">
        <v>188</v>
      </c>
      <c r="P129" s="143">
        <v>1</v>
      </c>
      <c r="Q129" s="143">
        <v>16</v>
      </c>
      <c r="R129" s="143">
        <v>2184</v>
      </c>
      <c r="S129" s="143">
        <v>3374</v>
      </c>
      <c r="T129" s="143">
        <v>209</v>
      </c>
      <c r="U129" s="143">
        <v>1</v>
      </c>
      <c r="V129" s="143">
        <v>13</v>
      </c>
      <c r="W129" s="143">
        <v>85</v>
      </c>
      <c r="X129" s="143">
        <v>390</v>
      </c>
      <c r="Y129" s="143">
        <v>23</v>
      </c>
      <c r="Z129" s="450">
        <v>1</v>
      </c>
      <c r="AA129" s="440">
        <v>8</v>
      </c>
      <c r="AB129" s="143">
        <v>103</v>
      </c>
      <c r="AC129" s="143">
        <v>330</v>
      </c>
      <c r="AD129" s="143">
        <v>19</v>
      </c>
      <c r="AE129" s="441"/>
      <c r="AF129" s="440">
        <v>8</v>
      </c>
      <c r="AG129" s="143">
        <v>50</v>
      </c>
      <c r="AH129" s="143">
        <v>153</v>
      </c>
      <c r="AI129" s="143">
        <v>6</v>
      </c>
      <c r="AJ129" s="441"/>
      <c r="AK129" s="436">
        <v>70</v>
      </c>
      <c r="AL129" s="143">
        <v>2203</v>
      </c>
      <c r="AM129" s="143">
        <v>2726</v>
      </c>
      <c r="AN129" s="143">
        <v>25</v>
      </c>
      <c r="AO129" s="450">
        <v>1</v>
      </c>
      <c r="AP129" s="447">
        <v>5</v>
      </c>
      <c r="AR129" s="410">
        <v>2</v>
      </c>
      <c r="AS129" s="410"/>
      <c r="AT129" s="448"/>
      <c r="AU129" s="440">
        <v>41</v>
      </c>
      <c r="AV129" s="143">
        <v>1915</v>
      </c>
      <c r="AW129" s="143">
        <v>3749</v>
      </c>
      <c r="AX129" s="143">
        <v>313</v>
      </c>
      <c r="AY129" s="441">
        <v>1</v>
      </c>
      <c r="AZ129" s="143">
        <f t="shared" si="46"/>
        <v>177</v>
      </c>
      <c r="BA129" s="143">
        <f t="shared" si="47"/>
        <v>11738</v>
      </c>
      <c r="BB129" s="143">
        <f t="shared" si="48"/>
        <v>19884</v>
      </c>
      <c r="BC129" s="143">
        <f t="shared" si="49"/>
        <v>1240</v>
      </c>
      <c r="BD129" s="143">
        <f t="shared" si="50"/>
        <v>5</v>
      </c>
      <c r="BE129" s="159">
        <f t="shared" si="51"/>
        <v>33044</v>
      </c>
      <c r="BF129" s="550"/>
    </row>
    <row r="130" spans="1:58" x14ac:dyDescent="0.2">
      <c r="A130" s="433" t="s">
        <v>572</v>
      </c>
      <c r="B130" s="447">
        <v>1</v>
      </c>
      <c r="C130" s="410">
        <v>56</v>
      </c>
      <c r="D130" s="410">
        <v>329</v>
      </c>
      <c r="E130" s="410"/>
      <c r="F130" s="448"/>
      <c r="G130" s="444">
        <v>7</v>
      </c>
      <c r="H130" s="410">
        <v>4077</v>
      </c>
      <c r="I130" s="410">
        <v>7062</v>
      </c>
      <c r="J130" s="410">
        <v>466</v>
      </c>
      <c r="K130" s="410"/>
      <c r="L130" s="410">
        <v>8</v>
      </c>
      <c r="M130" s="410">
        <v>1112</v>
      </c>
      <c r="N130" s="410">
        <v>1946</v>
      </c>
      <c r="O130" s="410">
        <v>188</v>
      </c>
      <c r="P130" s="410">
        <v>1</v>
      </c>
      <c r="Q130" s="410">
        <v>16</v>
      </c>
      <c r="R130" s="410">
        <v>2185</v>
      </c>
      <c r="S130" s="410">
        <v>3378</v>
      </c>
      <c r="T130" s="410">
        <v>212</v>
      </c>
      <c r="U130" s="410">
        <v>1</v>
      </c>
      <c r="V130" s="410">
        <v>13</v>
      </c>
      <c r="W130" s="410">
        <v>85</v>
      </c>
      <c r="X130" s="410">
        <v>389</v>
      </c>
      <c r="Y130" s="410">
        <v>23</v>
      </c>
      <c r="Z130" s="451">
        <v>1</v>
      </c>
      <c r="AA130" s="447">
        <v>8</v>
      </c>
      <c r="AB130" s="410">
        <v>103</v>
      </c>
      <c r="AC130" s="410">
        <v>330</v>
      </c>
      <c r="AD130" s="410">
        <v>19</v>
      </c>
      <c r="AE130" s="448"/>
      <c r="AF130" s="447">
        <v>8</v>
      </c>
      <c r="AG130" s="410">
        <v>49</v>
      </c>
      <c r="AH130" s="410">
        <v>153</v>
      </c>
      <c r="AI130" s="410">
        <v>7</v>
      </c>
      <c r="AJ130" s="448"/>
      <c r="AK130" s="444">
        <v>70</v>
      </c>
      <c r="AL130" s="410">
        <v>2235</v>
      </c>
      <c r="AM130" s="410">
        <v>2737</v>
      </c>
      <c r="AN130" s="410">
        <v>25</v>
      </c>
      <c r="AO130" s="451">
        <v>1</v>
      </c>
      <c r="AP130" s="447">
        <v>5</v>
      </c>
      <c r="AQ130" s="410"/>
      <c r="AR130" s="410">
        <v>2</v>
      </c>
      <c r="AS130" s="410"/>
      <c r="AT130" s="448"/>
      <c r="AU130" s="447">
        <v>41</v>
      </c>
      <c r="AV130" s="410">
        <v>1914</v>
      </c>
      <c r="AW130" s="410">
        <v>3749</v>
      </c>
      <c r="AX130" s="410">
        <v>314</v>
      </c>
      <c r="AY130" s="448">
        <v>1</v>
      </c>
      <c r="AZ130" s="410">
        <f t="shared" si="46"/>
        <v>177</v>
      </c>
      <c r="BA130" s="410">
        <f t="shared" si="47"/>
        <v>11816</v>
      </c>
      <c r="BB130" s="410">
        <f t="shared" si="48"/>
        <v>20075</v>
      </c>
      <c r="BC130" s="410">
        <f t="shared" si="49"/>
        <v>1254</v>
      </c>
      <c r="BD130" s="410">
        <f t="shared" si="50"/>
        <v>5</v>
      </c>
      <c r="BE130" s="159">
        <f t="shared" si="51"/>
        <v>33327</v>
      </c>
      <c r="BF130" s="550"/>
    </row>
    <row r="131" spans="1:58" x14ac:dyDescent="0.2">
      <c r="A131" s="434" t="s">
        <v>575</v>
      </c>
      <c r="B131" s="447">
        <v>1</v>
      </c>
      <c r="C131" s="410">
        <v>56</v>
      </c>
      <c r="D131" s="410">
        <v>329</v>
      </c>
      <c r="E131" s="410"/>
      <c r="F131" s="448"/>
      <c r="G131" s="444">
        <v>7</v>
      </c>
      <c r="H131" s="410">
        <v>4204</v>
      </c>
      <c r="I131" s="410">
        <v>7394</v>
      </c>
      <c r="J131" s="410">
        <v>474</v>
      </c>
      <c r="K131" s="410"/>
      <c r="L131" s="410">
        <v>8</v>
      </c>
      <c r="M131" s="410">
        <v>1112</v>
      </c>
      <c r="N131" s="410">
        <v>1946</v>
      </c>
      <c r="O131" s="410">
        <v>188</v>
      </c>
      <c r="P131" s="410">
        <v>1</v>
      </c>
      <c r="Q131" s="410">
        <v>16</v>
      </c>
      <c r="R131" s="410">
        <v>2187</v>
      </c>
      <c r="S131" s="410">
        <v>3378</v>
      </c>
      <c r="T131" s="410">
        <v>212</v>
      </c>
      <c r="U131" s="410">
        <v>1</v>
      </c>
      <c r="V131" s="410">
        <v>13</v>
      </c>
      <c r="W131" s="410">
        <v>85</v>
      </c>
      <c r="X131" s="410">
        <v>389</v>
      </c>
      <c r="Y131" s="410">
        <v>23</v>
      </c>
      <c r="Z131" s="451">
        <v>1</v>
      </c>
      <c r="AA131" s="447">
        <v>8</v>
      </c>
      <c r="AB131" s="410">
        <v>103</v>
      </c>
      <c r="AC131" s="410">
        <v>330</v>
      </c>
      <c r="AD131" s="410">
        <v>19</v>
      </c>
      <c r="AE131" s="448"/>
      <c r="AF131" s="447">
        <v>8</v>
      </c>
      <c r="AG131" s="410">
        <v>49</v>
      </c>
      <c r="AH131" s="410">
        <v>153</v>
      </c>
      <c r="AI131" s="410">
        <v>7</v>
      </c>
      <c r="AJ131" s="448"/>
      <c r="AK131" s="444">
        <v>70</v>
      </c>
      <c r="AL131" s="410">
        <v>2271</v>
      </c>
      <c r="AM131" s="410">
        <v>2757</v>
      </c>
      <c r="AN131" s="410">
        <v>33</v>
      </c>
      <c r="AO131" s="451">
        <v>1</v>
      </c>
      <c r="AP131" s="447">
        <v>5</v>
      </c>
      <c r="AQ131" s="410"/>
      <c r="AR131" s="410">
        <v>2</v>
      </c>
      <c r="AS131" s="410"/>
      <c r="AT131" s="448"/>
      <c r="AU131" s="447">
        <v>41</v>
      </c>
      <c r="AV131" s="410">
        <v>1915</v>
      </c>
      <c r="AW131" s="410">
        <v>3747</v>
      </c>
      <c r="AX131" s="410">
        <v>315</v>
      </c>
      <c r="AY131" s="448">
        <v>1</v>
      </c>
      <c r="AZ131" s="410">
        <f t="shared" si="46"/>
        <v>177</v>
      </c>
      <c r="BA131" s="410">
        <f t="shared" si="47"/>
        <v>11982</v>
      </c>
      <c r="BB131" s="410">
        <f t="shared" si="48"/>
        <v>20425</v>
      </c>
      <c r="BC131" s="410">
        <f t="shared" si="49"/>
        <v>1271</v>
      </c>
      <c r="BD131" s="410">
        <f t="shared" si="50"/>
        <v>5</v>
      </c>
      <c r="BE131" s="159">
        <f t="shared" si="51"/>
        <v>33860</v>
      </c>
      <c r="BF131" s="550"/>
    </row>
    <row r="132" spans="1:58" x14ac:dyDescent="0.2">
      <c r="A132" s="433" t="s">
        <v>578</v>
      </c>
      <c r="B132" s="440">
        <v>1</v>
      </c>
      <c r="C132" s="143">
        <v>56</v>
      </c>
      <c r="D132" s="143">
        <v>329</v>
      </c>
      <c r="E132" s="143"/>
      <c r="F132" s="441"/>
      <c r="G132" s="436">
        <v>7</v>
      </c>
      <c r="H132" s="143">
        <v>4195</v>
      </c>
      <c r="I132" s="143">
        <v>7409</v>
      </c>
      <c r="J132" s="143">
        <v>484</v>
      </c>
      <c r="K132" s="143">
        <v>1</v>
      </c>
      <c r="L132" s="143">
        <v>8</v>
      </c>
      <c r="M132" s="143">
        <v>1114</v>
      </c>
      <c r="N132" s="143">
        <v>1950</v>
      </c>
      <c r="O132" s="143">
        <v>188</v>
      </c>
      <c r="P132" s="143">
        <v>1</v>
      </c>
      <c r="Q132" s="143">
        <v>16</v>
      </c>
      <c r="R132" s="143">
        <v>2187</v>
      </c>
      <c r="S132" s="143">
        <v>3379</v>
      </c>
      <c r="T132" s="143">
        <v>213</v>
      </c>
      <c r="U132" s="143">
        <v>1</v>
      </c>
      <c r="V132" s="143">
        <v>13</v>
      </c>
      <c r="W132" s="143">
        <v>85</v>
      </c>
      <c r="X132" s="143">
        <v>389</v>
      </c>
      <c r="Y132" s="143">
        <v>23</v>
      </c>
      <c r="Z132" s="450">
        <v>1</v>
      </c>
      <c r="AA132" s="440">
        <v>8</v>
      </c>
      <c r="AB132" s="143">
        <v>103</v>
      </c>
      <c r="AC132" s="143">
        <v>330</v>
      </c>
      <c r="AD132" s="143">
        <v>19</v>
      </c>
      <c r="AE132" s="441"/>
      <c r="AF132" s="440">
        <v>8</v>
      </c>
      <c r="AG132" s="143">
        <v>48</v>
      </c>
      <c r="AH132" s="143">
        <v>153</v>
      </c>
      <c r="AI132" s="143">
        <v>7</v>
      </c>
      <c r="AJ132" s="441"/>
      <c r="AK132" s="436">
        <v>70</v>
      </c>
      <c r="AL132" s="143">
        <v>2267</v>
      </c>
      <c r="AM132" s="143">
        <v>2769</v>
      </c>
      <c r="AN132" s="143">
        <v>71</v>
      </c>
      <c r="AO132" s="450">
        <v>1</v>
      </c>
      <c r="AP132" s="447">
        <v>5</v>
      </c>
      <c r="AQ132" s="410"/>
      <c r="AR132" s="410">
        <v>2</v>
      </c>
      <c r="AS132" s="410"/>
      <c r="AT132" s="448"/>
      <c r="AU132" s="440">
        <v>41</v>
      </c>
      <c r="AV132" s="143">
        <v>1912</v>
      </c>
      <c r="AW132" s="143">
        <v>3746</v>
      </c>
      <c r="AX132" s="143">
        <v>320</v>
      </c>
      <c r="AY132" s="441">
        <v>1</v>
      </c>
      <c r="AZ132" s="143">
        <f t="shared" si="46"/>
        <v>177</v>
      </c>
      <c r="BA132" s="143">
        <f t="shared" si="47"/>
        <v>11967</v>
      </c>
      <c r="BB132" s="143">
        <f t="shared" si="48"/>
        <v>20456</v>
      </c>
      <c r="BC132" s="143">
        <f t="shared" si="49"/>
        <v>1325</v>
      </c>
      <c r="BD132" s="143">
        <f t="shared" si="50"/>
        <v>6</v>
      </c>
      <c r="BE132" s="159">
        <f t="shared" si="51"/>
        <v>33931</v>
      </c>
      <c r="BF132" s="550"/>
    </row>
    <row r="133" spans="1:58" x14ac:dyDescent="0.2">
      <c r="A133" s="433" t="s">
        <v>601</v>
      </c>
      <c r="B133" s="440">
        <v>1</v>
      </c>
      <c r="C133" s="143">
        <v>56</v>
      </c>
      <c r="D133" s="143">
        <v>329</v>
      </c>
      <c r="E133" s="143"/>
      <c r="F133" s="441"/>
      <c r="G133" s="436">
        <v>7</v>
      </c>
      <c r="H133" s="143">
        <v>4177</v>
      </c>
      <c r="I133" s="143">
        <v>7407</v>
      </c>
      <c r="J133" s="143">
        <v>493</v>
      </c>
      <c r="K133" s="143">
        <v>1</v>
      </c>
      <c r="L133" s="143">
        <v>8</v>
      </c>
      <c r="M133" s="143">
        <v>1113</v>
      </c>
      <c r="N133" s="143">
        <v>1951</v>
      </c>
      <c r="O133" s="143">
        <v>189</v>
      </c>
      <c r="P133" s="143">
        <v>1</v>
      </c>
      <c r="Q133" s="143">
        <v>16</v>
      </c>
      <c r="R133" s="143">
        <v>2187</v>
      </c>
      <c r="S133" s="143">
        <v>3382</v>
      </c>
      <c r="T133" s="143">
        <v>215</v>
      </c>
      <c r="U133" s="143">
        <v>1</v>
      </c>
      <c r="V133" s="143">
        <v>13</v>
      </c>
      <c r="W133" s="143">
        <v>85</v>
      </c>
      <c r="X133" s="143">
        <v>386</v>
      </c>
      <c r="Y133" s="143">
        <v>23</v>
      </c>
      <c r="Z133" s="450">
        <v>1</v>
      </c>
      <c r="AA133" s="440">
        <v>8</v>
      </c>
      <c r="AB133" s="143">
        <v>103</v>
      </c>
      <c r="AC133" s="143">
        <v>330</v>
      </c>
      <c r="AD133" s="143">
        <v>19</v>
      </c>
      <c r="AE133" s="448"/>
      <c r="AF133" s="447">
        <v>8</v>
      </c>
      <c r="AG133" s="410">
        <v>48</v>
      </c>
      <c r="AH133" s="410">
        <v>153</v>
      </c>
      <c r="AI133" s="410">
        <v>7</v>
      </c>
      <c r="AJ133" s="448"/>
      <c r="AK133" s="444">
        <v>70</v>
      </c>
      <c r="AL133" s="410">
        <v>2285</v>
      </c>
      <c r="AM133" s="410">
        <v>2780</v>
      </c>
      <c r="AN133" s="410">
        <v>75</v>
      </c>
      <c r="AO133" s="451">
        <v>1</v>
      </c>
      <c r="AP133" s="447">
        <v>5</v>
      </c>
      <c r="AQ133" s="410"/>
      <c r="AR133" s="410">
        <v>2</v>
      </c>
      <c r="AS133" s="410"/>
      <c r="AT133" s="448"/>
      <c r="AU133" s="447">
        <v>41</v>
      </c>
      <c r="AV133" s="410">
        <v>1910</v>
      </c>
      <c r="AW133" s="410">
        <v>3752</v>
      </c>
      <c r="AX133" s="410">
        <v>326</v>
      </c>
      <c r="AY133" s="448">
        <v>1</v>
      </c>
      <c r="AZ133" s="143">
        <f t="shared" si="46"/>
        <v>177</v>
      </c>
      <c r="BA133" s="143">
        <f t="shared" si="47"/>
        <v>11964</v>
      </c>
      <c r="BB133" s="143">
        <f t="shared" si="48"/>
        <v>20472</v>
      </c>
      <c r="BC133" s="143">
        <f t="shared" si="49"/>
        <v>1347</v>
      </c>
      <c r="BD133" s="143">
        <f t="shared" si="50"/>
        <v>6</v>
      </c>
      <c r="BE133" s="159">
        <f t="shared" si="51"/>
        <v>33966</v>
      </c>
      <c r="BF133" s="550"/>
    </row>
    <row r="134" spans="1:58" ht="14.25" customHeight="1" x14ac:dyDescent="0.2">
      <c r="A134" s="663" t="s">
        <v>614</v>
      </c>
      <c r="B134" s="440">
        <v>1</v>
      </c>
      <c r="C134" s="143">
        <v>56</v>
      </c>
      <c r="D134" s="143">
        <v>328</v>
      </c>
      <c r="E134" s="143"/>
      <c r="F134" s="441"/>
      <c r="G134" s="440">
        <v>10</v>
      </c>
      <c r="H134" s="143">
        <v>4875</v>
      </c>
      <c r="I134" s="143">
        <v>8389</v>
      </c>
      <c r="J134" s="143">
        <v>546</v>
      </c>
      <c r="K134" s="441">
        <v>1</v>
      </c>
      <c r="L134" s="440">
        <v>8</v>
      </c>
      <c r="M134" s="143">
        <v>1117</v>
      </c>
      <c r="N134" s="143">
        <v>1968</v>
      </c>
      <c r="O134" s="143">
        <v>200</v>
      </c>
      <c r="P134" s="441">
        <v>1</v>
      </c>
      <c r="Q134" s="440">
        <v>16</v>
      </c>
      <c r="R134" s="143">
        <v>2177</v>
      </c>
      <c r="S134" s="143">
        <v>3391</v>
      </c>
      <c r="T134" s="143">
        <v>232</v>
      </c>
      <c r="U134" s="441">
        <v>1</v>
      </c>
      <c r="V134" s="440">
        <v>14</v>
      </c>
      <c r="W134" s="143">
        <v>85</v>
      </c>
      <c r="X134" s="143">
        <v>386</v>
      </c>
      <c r="Y134" s="143">
        <v>23</v>
      </c>
      <c r="Z134" s="441">
        <v>1</v>
      </c>
      <c r="AA134" s="440">
        <v>8</v>
      </c>
      <c r="AB134" s="143">
        <v>103</v>
      </c>
      <c r="AC134" s="143">
        <v>329</v>
      </c>
      <c r="AD134" s="143">
        <v>19</v>
      </c>
      <c r="AE134" s="441"/>
      <c r="AF134" s="440">
        <v>8</v>
      </c>
      <c r="AG134" s="143">
        <v>46</v>
      </c>
      <c r="AH134" s="143">
        <v>149</v>
      </c>
      <c r="AI134" s="143">
        <v>8</v>
      </c>
      <c r="AJ134" s="441">
        <v>1</v>
      </c>
      <c r="AK134" s="440">
        <v>69</v>
      </c>
      <c r="AL134" s="143">
        <v>2310</v>
      </c>
      <c r="AM134" s="143">
        <v>2824</v>
      </c>
      <c r="AN134" s="143">
        <v>95</v>
      </c>
      <c r="AO134" s="441">
        <v>3</v>
      </c>
      <c r="AP134" s="442"/>
      <c r="AQ134" s="274"/>
      <c r="AR134" s="274"/>
      <c r="AS134" s="274"/>
      <c r="AT134" s="443"/>
      <c r="AU134" s="440">
        <v>27</v>
      </c>
      <c r="AV134" s="143">
        <v>1227</v>
      </c>
      <c r="AW134" s="143">
        <v>2354</v>
      </c>
      <c r="AX134" s="143">
        <v>208</v>
      </c>
      <c r="AY134" s="441">
        <v>2</v>
      </c>
      <c r="AZ134" s="143">
        <f t="shared" ref="AZ134:AZ154" si="52">+B134+G134+L134+Q134+V134+AA134+AF134+AK134+AU134+AP134</f>
        <v>161</v>
      </c>
      <c r="BA134" s="143">
        <f t="shared" ref="BA134:BA154" si="53">+C134+H134+M134+R134+W134+AB134+AG134+AL134+AV134+AQ134</f>
        <v>11996</v>
      </c>
      <c r="BB134" s="143">
        <f t="shared" ref="BB134:BB154" si="54">+D134+I134+N134+S134+X134+AC134+AH134+AM134+AW134+AR134</f>
        <v>20118</v>
      </c>
      <c r="BC134" s="143">
        <f t="shared" ref="BC134:BC154" si="55">+E134+J134+O134+T134+Y134+AD134+AI134+AN134+AX134+AS134</f>
        <v>1331</v>
      </c>
      <c r="BD134" s="143">
        <f t="shared" ref="BD134:BD154" si="56">+F134+K134+P134+U134+Z134+AE134+AJ134+AO134+AY134+AT134</f>
        <v>10</v>
      </c>
      <c r="BE134" s="159">
        <f t="shared" ref="BE134:BE141" si="57">+SUM(AZ134:BD134)</f>
        <v>33616</v>
      </c>
      <c r="BF134" s="550"/>
    </row>
    <row r="135" spans="1:58" ht="14.25" customHeight="1" x14ac:dyDescent="0.2">
      <c r="A135" s="663" t="s">
        <v>615</v>
      </c>
      <c r="B135" s="440">
        <v>1</v>
      </c>
      <c r="C135" s="143">
        <v>56</v>
      </c>
      <c r="D135" s="143">
        <v>328</v>
      </c>
      <c r="E135" s="143"/>
      <c r="F135" s="441"/>
      <c r="G135" s="673">
        <v>12</v>
      </c>
      <c r="H135" s="670">
        <v>5025</v>
      </c>
      <c r="I135" s="670">
        <v>8592</v>
      </c>
      <c r="J135" s="670">
        <v>556</v>
      </c>
      <c r="K135" s="674">
        <v>1</v>
      </c>
      <c r="L135" s="440">
        <v>8</v>
      </c>
      <c r="M135" s="143">
        <v>1115</v>
      </c>
      <c r="N135" s="143">
        <v>1966</v>
      </c>
      <c r="O135" s="143">
        <v>202</v>
      </c>
      <c r="P135" s="441">
        <v>1</v>
      </c>
      <c r="Q135" s="440">
        <v>16</v>
      </c>
      <c r="R135" s="143">
        <v>2176</v>
      </c>
      <c r="S135" s="143">
        <v>3392</v>
      </c>
      <c r="T135" s="143">
        <v>230</v>
      </c>
      <c r="U135" s="441">
        <v>2</v>
      </c>
      <c r="V135" s="440">
        <v>14</v>
      </c>
      <c r="W135" s="143">
        <v>85</v>
      </c>
      <c r="X135" s="143">
        <v>386</v>
      </c>
      <c r="Y135" s="143">
        <v>23</v>
      </c>
      <c r="Z135" s="441">
        <v>1</v>
      </c>
      <c r="AA135" s="440">
        <v>8</v>
      </c>
      <c r="AB135" s="143">
        <v>103</v>
      </c>
      <c r="AC135" s="143">
        <v>328</v>
      </c>
      <c r="AD135" s="143">
        <v>19</v>
      </c>
      <c r="AE135" s="441"/>
      <c r="AF135" s="440">
        <v>8</v>
      </c>
      <c r="AG135" s="143">
        <v>46</v>
      </c>
      <c r="AH135" s="143">
        <v>149</v>
      </c>
      <c r="AI135" s="143">
        <v>8</v>
      </c>
      <c r="AJ135" s="441">
        <v>1</v>
      </c>
      <c r="AK135" s="440">
        <v>69</v>
      </c>
      <c r="AL135" s="143">
        <v>2322</v>
      </c>
      <c r="AM135" s="143">
        <v>2833</v>
      </c>
      <c r="AN135" s="143">
        <v>99</v>
      </c>
      <c r="AO135" s="441">
        <v>3</v>
      </c>
      <c r="AP135" s="440">
        <v>5</v>
      </c>
      <c r="AQ135" s="143"/>
      <c r="AR135" s="143">
        <v>2</v>
      </c>
      <c r="AS135" s="143"/>
      <c r="AT135" s="441"/>
      <c r="AU135" s="440">
        <v>22</v>
      </c>
      <c r="AV135" s="143">
        <v>1222</v>
      </c>
      <c r="AW135" s="143">
        <v>2353</v>
      </c>
      <c r="AX135" s="143">
        <v>220</v>
      </c>
      <c r="AY135" s="441">
        <v>1</v>
      </c>
      <c r="AZ135" s="143">
        <f t="shared" si="52"/>
        <v>163</v>
      </c>
      <c r="BA135" s="143">
        <f t="shared" si="53"/>
        <v>12150</v>
      </c>
      <c r="BB135" s="143">
        <f t="shared" si="54"/>
        <v>20329</v>
      </c>
      <c r="BC135" s="143">
        <f t="shared" si="55"/>
        <v>1357</v>
      </c>
      <c r="BD135" s="143">
        <f t="shared" si="56"/>
        <v>10</v>
      </c>
      <c r="BE135" s="159">
        <f t="shared" si="57"/>
        <v>34009</v>
      </c>
      <c r="BF135" s="662"/>
    </row>
    <row r="136" spans="1:58" ht="14.25" customHeight="1" x14ac:dyDescent="0.2">
      <c r="A136" s="663" t="s">
        <v>616</v>
      </c>
      <c r="B136" s="440">
        <v>1</v>
      </c>
      <c r="C136" s="143">
        <v>56</v>
      </c>
      <c r="D136" s="143">
        <v>328</v>
      </c>
      <c r="E136" s="143"/>
      <c r="F136" s="441"/>
      <c r="G136" s="440">
        <v>11</v>
      </c>
      <c r="H136" s="143">
        <v>5229</v>
      </c>
      <c r="I136" s="143">
        <v>8760</v>
      </c>
      <c r="J136" s="143">
        <v>562</v>
      </c>
      <c r="K136" s="441">
        <v>1</v>
      </c>
      <c r="L136" s="440">
        <v>8</v>
      </c>
      <c r="M136" s="143">
        <v>1115</v>
      </c>
      <c r="N136" s="143">
        <v>1964</v>
      </c>
      <c r="O136" s="143">
        <v>202</v>
      </c>
      <c r="P136" s="441">
        <v>1</v>
      </c>
      <c r="Q136" s="440">
        <v>16</v>
      </c>
      <c r="R136" s="143">
        <v>2175</v>
      </c>
      <c r="S136" s="143">
        <v>3390</v>
      </c>
      <c r="T136" s="143">
        <v>230</v>
      </c>
      <c r="U136" s="441">
        <v>2</v>
      </c>
      <c r="V136" s="440">
        <v>14</v>
      </c>
      <c r="W136" s="143">
        <v>85</v>
      </c>
      <c r="X136" s="143">
        <v>386</v>
      </c>
      <c r="Y136" s="143">
        <v>23</v>
      </c>
      <c r="Z136" s="441">
        <v>1</v>
      </c>
      <c r="AA136" s="440">
        <v>8</v>
      </c>
      <c r="AB136" s="143">
        <v>103</v>
      </c>
      <c r="AC136" s="143">
        <v>327</v>
      </c>
      <c r="AD136" s="143">
        <v>19</v>
      </c>
      <c r="AE136" s="441"/>
      <c r="AF136" s="440">
        <v>8</v>
      </c>
      <c r="AG136" s="143">
        <v>46</v>
      </c>
      <c r="AH136" s="143">
        <v>149</v>
      </c>
      <c r="AI136" s="143">
        <v>8</v>
      </c>
      <c r="AJ136" s="441">
        <v>1</v>
      </c>
      <c r="AK136" s="440">
        <v>69</v>
      </c>
      <c r="AL136" s="143">
        <v>2334</v>
      </c>
      <c r="AM136" s="143">
        <v>2844</v>
      </c>
      <c r="AN136" s="143">
        <v>105</v>
      </c>
      <c r="AO136" s="441">
        <v>3</v>
      </c>
      <c r="AP136" s="440">
        <v>5</v>
      </c>
      <c r="AQ136" s="143"/>
      <c r="AR136" s="143">
        <v>2</v>
      </c>
      <c r="AS136" s="143"/>
      <c r="AT136" s="441"/>
      <c r="AU136" s="440">
        <v>40</v>
      </c>
      <c r="AV136" s="143">
        <v>1897</v>
      </c>
      <c r="AW136" s="143">
        <v>3750</v>
      </c>
      <c r="AX136" s="143">
        <v>338</v>
      </c>
      <c r="AY136" s="441">
        <v>2</v>
      </c>
      <c r="AZ136" s="143">
        <f t="shared" si="52"/>
        <v>180</v>
      </c>
      <c r="BA136" s="143">
        <f t="shared" si="53"/>
        <v>13040</v>
      </c>
      <c r="BB136" s="143">
        <f t="shared" si="54"/>
        <v>21900</v>
      </c>
      <c r="BC136" s="143">
        <f t="shared" si="55"/>
        <v>1487</v>
      </c>
      <c r="BD136" s="143">
        <f t="shared" si="56"/>
        <v>11</v>
      </c>
      <c r="BE136" s="159">
        <f t="shared" si="57"/>
        <v>36618</v>
      </c>
      <c r="BF136" s="662"/>
    </row>
    <row r="137" spans="1:58" ht="14.25" customHeight="1" x14ac:dyDescent="0.2">
      <c r="A137" s="663" t="s">
        <v>617</v>
      </c>
      <c r="B137" s="440">
        <v>1</v>
      </c>
      <c r="C137" s="143">
        <v>56</v>
      </c>
      <c r="D137" s="143">
        <v>328</v>
      </c>
      <c r="E137" s="143"/>
      <c r="F137" s="441"/>
      <c r="G137" s="440">
        <v>11</v>
      </c>
      <c r="H137" s="143">
        <v>5323</v>
      </c>
      <c r="I137" s="143">
        <v>8926</v>
      </c>
      <c r="J137" s="143">
        <v>583</v>
      </c>
      <c r="K137" s="441">
        <v>1</v>
      </c>
      <c r="L137" s="440">
        <v>8</v>
      </c>
      <c r="M137" s="143">
        <v>1115</v>
      </c>
      <c r="N137" s="143">
        <v>1964</v>
      </c>
      <c r="O137" s="143">
        <v>202</v>
      </c>
      <c r="P137" s="441">
        <v>1</v>
      </c>
      <c r="Q137" s="440">
        <v>16</v>
      </c>
      <c r="R137" s="143">
        <v>2174</v>
      </c>
      <c r="S137" s="143">
        <v>3389</v>
      </c>
      <c r="T137" s="143">
        <v>230</v>
      </c>
      <c r="U137" s="441">
        <v>2</v>
      </c>
      <c r="V137" s="440">
        <v>14</v>
      </c>
      <c r="W137" s="143">
        <v>85</v>
      </c>
      <c r="X137" s="143">
        <v>386</v>
      </c>
      <c r="Y137" s="143">
        <v>23</v>
      </c>
      <c r="Z137" s="441">
        <v>1</v>
      </c>
      <c r="AA137" s="440">
        <v>8</v>
      </c>
      <c r="AB137" s="143">
        <v>103</v>
      </c>
      <c r="AC137" s="143">
        <v>327</v>
      </c>
      <c r="AD137" s="143">
        <v>19</v>
      </c>
      <c r="AE137" s="441"/>
      <c r="AF137" s="440">
        <v>8</v>
      </c>
      <c r="AG137" s="143">
        <v>46</v>
      </c>
      <c r="AH137" s="143">
        <v>149</v>
      </c>
      <c r="AI137" s="143">
        <v>7</v>
      </c>
      <c r="AJ137" s="441">
        <v>1</v>
      </c>
      <c r="AK137" s="440">
        <v>68</v>
      </c>
      <c r="AL137" s="143">
        <v>2333</v>
      </c>
      <c r="AM137" s="143">
        <v>2855</v>
      </c>
      <c r="AN137" s="143">
        <v>113</v>
      </c>
      <c r="AO137" s="441">
        <v>3</v>
      </c>
      <c r="AP137" s="440">
        <v>5</v>
      </c>
      <c r="AQ137" s="143"/>
      <c r="AR137" s="143">
        <v>2</v>
      </c>
      <c r="AS137" s="143"/>
      <c r="AT137" s="441"/>
      <c r="AU137" s="440">
        <v>40</v>
      </c>
      <c r="AV137" s="143">
        <v>1894</v>
      </c>
      <c r="AW137" s="143">
        <v>3747</v>
      </c>
      <c r="AX137" s="143">
        <v>341</v>
      </c>
      <c r="AY137" s="441">
        <v>2</v>
      </c>
      <c r="AZ137" s="143">
        <f t="shared" si="52"/>
        <v>179</v>
      </c>
      <c r="BA137" s="143">
        <f t="shared" si="53"/>
        <v>13129</v>
      </c>
      <c r="BB137" s="143">
        <f t="shared" si="54"/>
        <v>22073</v>
      </c>
      <c r="BC137" s="143">
        <f t="shared" si="55"/>
        <v>1518</v>
      </c>
      <c r="BD137" s="143">
        <f t="shared" si="56"/>
        <v>11</v>
      </c>
      <c r="BE137" s="159">
        <f t="shared" si="57"/>
        <v>36910</v>
      </c>
      <c r="BF137" s="662"/>
    </row>
    <row r="138" spans="1:58" ht="14.25" customHeight="1" x14ac:dyDescent="0.2">
      <c r="A138" s="663" t="s">
        <v>618</v>
      </c>
      <c r="B138" s="440">
        <v>1</v>
      </c>
      <c r="C138" s="143">
        <v>56</v>
      </c>
      <c r="D138" s="143">
        <v>328</v>
      </c>
      <c r="E138" s="143"/>
      <c r="F138" s="441"/>
      <c r="G138" s="440">
        <v>11</v>
      </c>
      <c r="H138" s="143">
        <v>5444</v>
      </c>
      <c r="I138" s="143">
        <v>9028</v>
      </c>
      <c r="J138" s="143">
        <v>595</v>
      </c>
      <c r="K138" s="441">
        <v>1</v>
      </c>
      <c r="L138" s="440">
        <v>8</v>
      </c>
      <c r="M138" s="143">
        <v>1115</v>
      </c>
      <c r="N138" s="143">
        <v>1961</v>
      </c>
      <c r="O138" s="143">
        <v>202</v>
      </c>
      <c r="P138" s="441">
        <v>1</v>
      </c>
      <c r="Q138" s="440">
        <v>16</v>
      </c>
      <c r="R138" s="143">
        <v>2174</v>
      </c>
      <c r="S138" s="143">
        <v>3393</v>
      </c>
      <c r="T138" s="143">
        <v>230</v>
      </c>
      <c r="U138" s="441">
        <v>2</v>
      </c>
      <c r="V138" s="440">
        <v>14</v>
      </c>
      <c r="W138" s="143">
        <v>84</v>
      </c>
      <c r="X138" s="143">
        <v>386</v>
      </c>
      <c r="Y138" s="143">
        <v>24</v>
      </c>
      <c r="Z138" s="441">
        <v>1</v>
      </c>
      <c r="AA138" s="440">
        <v>8</v>
      </c>
      <c r="AB138" s="143">
        <v>103</v>
      </c>
      <c r="AC138" s="143">
        <v>327</v>
      </c>
      <c r="AD138" s="143">
        <v>19</v>
      </c>
      <c r="AE138" s="441"/>
      <c r="AF138" s="440">
        <v>8</v>
      </c>
      <c r="AG138" s="143">
        <v>46</v>
      </c>
      <c r="AH138" s="143">
        <v>149</v>
      </c>
      <c r="AI138" s="143">
        <v>7</v>
      </c>
      <c r="AJ138" s="441">
        <v>1</v>
      </c>
      <c r="AK138" s="440">
        <v>68</v>
      </c>
      <c r="AL138" s="143">
        <v>2347</v>
      </c>
      <c r="AM138" s="143">
        <v>2863</v>
      </c>
      <c r="AN138" s="143">
        <v>115</v>
      </c>
      <c r="AO138" s="441">
        <v>3</v>
      </c>
      <c r="AP138" s="440">
        <v>5</v>
      </c>
      <c r="AQ138" s="143"/>
      <c r="AR138" s="143">
        <v>2</v>
      </c>
      <c r="AS138" s="143"/>
      <c r="AT138" s="441"/>
      <c r="AU138" s="440">
        <v>36</v>
      </c>
      <c r="AV138" s="143">
        <v>1490</v>
      </c>
      <c r="AW138" s="143">
        <v>3051</v>
      </c>
      <c r="AX138" s="143">
        <v>267</v>
      </c>
      <c r="AY138" s="441">
        <v>2</v>
      </c>
      <c r="AZ138" s="143">
        <f t="shared" si="52"/>
        <v>175</v>
      </c>
      <c r="BA138" s="143">
        <f t="shared" si="53"/>
        <v>12859</v>
      </c>
      <c r="BB138" s="143">
        <f t="shared" si="54"/>
        <v>21488</v>
      </c>
      <c r="BC138" s="143">
        <f t="shared" si="55"/>
        <v>1459</v>
      </c>
      <c r="BD138" s="143">
        <f t="shared" si="56"/>
        <v>11</v>
      </c>
      <c r="BE138" s="159">
        <f t="shared" si="57"/>
        <v>35992</v>
      </c>
      <c r="BF138" s="662"/>
    </row>
    <row r="139" spans="1:58" ht="14.25" customHeight="1" x14ac:dyDescent="0.2">
      <c r="A139" s="663" t="s">
        <v>619</v>
      </c>
      <c r="B139" s="440">
        <v>1</v>
      </c>
      <c r="C139" s="143">
        <v>56</v>
      </c>
      <c r="D139" s="143">
        <v>328</v>
      </c>
      <c r="E139" s="143"/>
      <c r="F139" s="441"/>
      <c r="G139" s="440">
        <v>11</v>
      </c>
      <c r="H139" s="143">
        <v>5553</v>
      </c>
      <c r="I139" s="143">
        <v>9137</v>
      </c>
      <c r="J139" s="143">
        <v>603</v>
      </c>
      <c r="K139" s="441">
        <v>1</v>
      </c>
      <c r="L139" s="440">
        <v>8</v>
      </c>
      <c r="M139" s="143">
        <v>1114</v>
      </c>
      <c r="N139" s="143">
        <v>1960</v>
      </c>
      <c r="O139" s="143">
        <v>203</v>
      </c>
      <c r="P139" s="441">
        <v>1</v>
      </c>
      <c r="Q139" s="440">
        <v>16</v>
      </c>
      <c r="R139" s="143">
        <v>2171</v>
      </c>
      <c r="S139" s="143">
        <v>3416</v>
      </c>
      <c r="T139" s="143">
        <v>234</v>
      </c>
      <c r="U139" s="441">
        <v>2</v>
      </c>
      <c r="V139" s="440">
        <v>14</v>
      </c>
      <c r="W139" s="143">
        <v>83</v>
      </c>
      <c r="X139" s="143">
        <v>384</v>
      </c>
      <c r="Y139" s="143">
        <v>25</v>
      </c>
      <c r="Z139" s="441">
        <v>1</v>
      </c>
      <c r="AA139" s="440">
        <v>8</v>
      </c>
      <c r="AB139" s="143">
        <v>103</v>
      </c>
      <c r="AC139" s="143">
        <v>327</v>
      </c>
      <c r="AD139" s="143">
        <v>19</v>
      </c>
      <c r="AE139" s="441"/>
      <c r="AF139" s="440">
        <v>8</v>
      </c>
      <c r="AG139" s="143">
        <v>46</v>
      </c>
      <c r="AH139" s="143">
        <v>149</v>
      </c>
      <c r="AI139" s="143">
        <v>7</v>
      </c>
      <c r="AJ139" s="441">
        <v>1</v>
      </c>
      <c r="AK139" s="440">
        <v>68</v>
      </c>
      <c r="AL139" s="143">
        <v>2364</v>
      </c>
      <c r="AM139" s="143">
        <v>2870</v>
      </c>
      <c r="AN139" s="143">
        <v>116</v>
      </c>
      <c r="AO139" s="441">
        <v>3</v>
      </c>
      <c r="AP139" s="440">
        <v>5</v>
      </c>
      <c r="AR139" s="143">
        <v>2</v>
      </c>
      <c r="AS139" s="143"/>
      <c r="AT139" s="441"/>
      <c r="AU139" s="440">
        <v>22</v>
      </c>
      <c r="AV139" s="143">
        <v>950</v>
      </c>
      <c r="AW139" s="143">
        <v>1875</v>
      </c>
      <c r="AX139" s="143">
        <v>161</v>
      </c>
      <c r="AY139" s="441">
        <v>1</v>
      </c>
      <c r="AZ139" s="143">
        <f t="shared" si="52"/>
        <v>161</v>
      </c>
      <c r="BA139" s="143">
        <f t="shared" si="53"/>
        <v>12440</v>
      </c>
      <c r="BB139" s="143">
        <f t="shared" si="54"/>
        <v>20448</v>
      </c>
      <c r="BC139" s="143">
        <f t="shared" si="55"/>
        <v>1368</v>
      </c>
      <c r="BD139" s="143">
        <f t="shared" si="56"/>
        <v>10</v>
      </c>
      <c r="BE139" s="159">
        <f t="shared" si="57"/>
        <v>34427</v>
      </c>
      <c r="BF139" s="662"/>
    </row>
    <row r="140" spans="1:58" ht="14.25" customHeight="1" x14ac:dyDescent="0.2">
      <c r="A140" s="663" t="s">
        <v>620</v>
      </c>
      <c r="B140" s="440">
        <v>1</v>
      </c>
      <c r="C140" s="143">
        <v>56</v>
      </c>
      <c r="D140" s="143">
        <v>327</v>
      </c>
      <c r="E140" s="143"/>
      <c r="F140" s="441"/>
      <c r="G140" s="440">
        <v>11</v>
      </c>
      <c r="H140" s="143">
        <v>5657</v>
      </c>
      <c r="I140" s="143">
        <v>9259</v>
      </c>
      <c r="J140" s="143">
        <v>608</v>
      </c>
      <c r="K140" s="441">
        <v>1</v>
      </c>
      <c r="L140" s="440">
        <v>8</v>
      </c>
      <c r="M140" s="143">
        <v>1114</v>
      </c>
      <c r="N140" s="143">
        <v>1960</v>
      </c>
      <c r="O140" s="143">
        <v>203</v>
      </c>
      <c r="P140" s="441">
        <v>1</v>
      </c>
      <c r="Q140" s="440">
        <v>16</v>
      </c>
      <c r="R140" s="143">
        <v>2170</v>
      </c>
      <c r="S140" s="143">
        <v>3427</v>
      </c>
      <c r="T140" s="143">
        <v>236</v>
      </c>
      <c r="U140" s="441">
        <v>2</v>
      </c>
      <c r="V140" s="440">
        <v>14</v>
      </c>
      <c r="W140" s="143">
        <v>83</v>
      </c>
      <c r="X140" s="143">
        <v>383</v>
      </c>
      <c r="Y140" s="143">
        <v>25</v>
      </c>
      <c r="Z140" s="441">
        <v>1</v>
      </c>
      <c r="AA140" s="440">
        <v>8</v>
      </c>
      <c r="AB140" s="143">
        <v>103</v>
      </c>
      <c r="AC140" s="143">
        <v>327</v>
      </c>
      <c r="AD140" s="143">
        <v>19</v>
      </c>
      <c r="AE140" s="441"/>
      <c r="AF140" s="440">
        <v>8</v>
      </c>
      <c r="AG140" s="143">
        <v>47</v>
      </c>
      <c r="AH140" s="143">
        <v>153</v>
      </c>
      <c r="AI140" s="143">
        <v>7</v>
      </c>
      <c r="AJ140" s="441">
        <v>1</v>
      </c>
      <c r="AK140" s="440">
        <v>68</v>
      </c>
      <c r="AL140" s="143">
        <v>2367</v>
      </c>
      <c r="AM140" s="143">
        <v>2869</v>
      </c>
      <c r="AN140" s="143">
        <v>121</v>
      </c>
      <c r="AO140" s="441">
        <v>3</v>
      </c>
      <c r="AP140" s="440">
        <v>5</v>
      </c>
      <c r="AQ140" s="143"/>
      <c r="AR140" s="143">
        <v>2</v>
      </c>
      <c r="AS140" s="143"/>
      <c r="AT140" s="441"/>
      <c r="AU140" s="440">
        <v>24</v>
      </c>
      <c r="AV140" s="143">
        <v>817</v>
      </c>
      <c r="AW140" s="143">
        <v>1526</v>
      </c>
      <c r="AX140" s="143">
        <v>146</v>
      </c>
      <c r="AY140" s="441">
        <v>1</v>
      </c>
      <c r="AZ140" s="143">
        <f t="shared" si="52"/>
        <v>163</v>
      </c>
      <c r="BA140" s="143">
        <f t="shared" si="53"/>
        <v>12414</v>
      </c>
      <c r="BB140" s="143">
        <f t="shared" si="54"/>
        <v>20233</v>
      </c>
      <c r="BC140" s="143">
        <f t="shared" si="55"/>
        <v>1365</v>
      </c>
      <c r="BD140" s="143">
        <f t="shared" si="56"/>
        <v>10</v>
      </c>
      <c r="BE140" s="159">
        <f t="shared" si="57"/>
        <v>34185</v>
      </c>
      <c r="BF140" s="662"/>
    </row>
    <row r="141" spans="1:58" ht="14.25" customHeight="1" x14ac:dyDescent="0.2">
      <c r="A141" s="433" t="s">
        <v>624</v>
      </c>
      <c r="B141" s="440">
        <v>3</v>
      </c>
      <c r="C141" s="143">
        <v>56</v>
      </c>
      <c r="D141" s="143">
        <v>329</v>
      </c>
      <c r="E141" s="143"/>
      <c r="F141" s="441"/>
      <c r="G141" s="440">
        <v>39</v>
      </c>
      <c r="H141" s="143">
        <v>5790</v>
      </c>
      <c r="I141" s="143">
        <v>9433</v>
      </c>
      <c r="J141" s="143">
        <v>638</v>
      </c>
      <c r="K141" s="441">
        <v>1</v>
      </c>
      <c r="L141" s="440">
        <v>8</v>
      </c>
      <c r="M141" s="143">
        <v>1135</v>
      </c>
      <c r="N141" s="143">
        <v>2013</v>
      </c>
      <c r="O141" s="143">
        <v>214</v>
      </c>
      <c r="P141" s="441">
        <v>1</v>
      </c>
      <c r="Q141" s="440">
        <v>20</v>
      </c>
      <c r="R141" s="143">
        <v>2176</v>
      </c>
      <c r="S141" s="143">
        <v>3452</v>
      </c>
      <c r="T141" s="143">
        <v>239</v>
      </c>
      <c r="U141" s="441">
        <v>2</v>
      </c>
      <c r="V141" s="440">
        <v>16</v>
      </c>
      <c r="W141" s="143">
        <v>84</v>
      </c>
      <c r="X141" s="143">
        <v>387</v>
      </c>
      <c r="Y141" s="143">
        <v>26</v>
      </c>
      <c r="Z141" s="441">
        <v>1</v>
      </c>
      <c r="AA141" s="440">
        <v>8</v>
      </c>
      <c r="AB141" s="143">
        <v>103</v>
      </c>
      <c r="AC141" s="143">
        <v>329</v>
      </c>
      <c r="AD141" s="143">
        <v>19</v>
      </c>
      <c r="AE141" s="441"/>
      <c r="AF141" s="440">
        <v>8</v>
      </c>
      <c r="AG141" s="143">
        <v>47</v>
      </c>
      <c r="AH141" s="143">
        <v>153</v>
      </c>
      <c r="AI141" s="143">
        <v>7</v>
      </c>
      <c r="AJ141" s="441">
        <v>1</v>
      </c>
      <c r="AK141" s="440">
        <v>73</v>
      </c>
      <c r="AL141" s="143">
        <v>2390</v>
      </c>
      <c r="AM141" s="143">
        <v>2905</v>
      </c>
      <c r="AN141" s="143">
        <v>122</v>
      </c>
      <c r="AO141" s="441">
        <v>4</v>
      </c>
      <c r="AP141" s="440">
        <v>5</v>
      </c>
      <c r="AQ141" s="143"/>
      <c r="AR141" s="143">
        <v>3</v>
      </c>
      <c r="AS141" s="143"/>
      <c r="AT141" s="441"/>
      <c r="AU141" s="440">
        <v>42</v>
      </c>
      <c r="AV141" s="143">
        <v>1894</v>
      </c>
      <c r="AW141" s="143">
        <v>3762</v>
      </c>
      <c r="AX141" s="143">
        <v>351</v>
      </c>
      <c r="AY141" s="441">
        <v>3</v>
      </c>
      <c r="AZ141" s="143">
        <f t="shared" si="52"/>
        <v>222</v>
      </c>
      <c r="BA141" s="143">
        <f t="shared" si="53"/>
        <v>13675</v>
      </c>
      <c r="BB141" s="143">
        <f t="shared" si="54"/>
        <v>22766</v>
      </c>
      <c r="BC141" s="143">
        <f t="shared" si="55"/>
        <v>1616</v>
      </c>
      <c r="BD141" s="143">
        <f t="shared" si="56"/>
        <v>13</v>
      </c>
      <c r="BE141" s="159">
        <f t="shared" si="57"/>
        <v>38292</v>
      </c>
      <c r="BF141" s="701"/>
    </row>
    <row r="142" spans="1:58" ht="14.25" customHeight="1" x14ac:dyDescent="0.2">
      <c r="A142" s="433" t="s">
        <v>625</v>
      </c>
      <c r="B142" s="440">
        <v>3</v>
      </c>
      <c r="C142" s="143">
        <v>56</v>
      </c>
      <c r="D142" s="143">
        <v>329</v>
      </c>
      <c r="E142" s="143"/>
      <c r="F142" s="441"/>
      <c r="G142" s="440">
        <v>39</v>
      </c>
      <c r="H142" s="143">
        <v>5897</v>
      </c>
      <c r="I142" s="143">
        <v>9559</v>
      </c>
      <c r="J142" s="143">
        <v>659</v>
      </c>
      <c r="K142" s="441">
        <v>1</v>
      </c>
      <c r="L142" s="440">
        <v>8</v>
      </c>
      <c r="M142" s="143">
        <v>1135</v>
      </c>
      <c r="N142" s="143">
        <v>2011</v>
      </c>
      <c r="O142" s="143">
        <v>214</v>
      </c>
      <c r="P142" s="441">
        <v>1</v>
      </c>
      <c r="Q142" s="440">
        <v>20</v>
      </c>
      <c r="R142" s="143">
        <v>2176</v>
      </c>
      <c r="S142" s="143">
        <v>3448</v>
      </c>
      <c r="T142" s="143">
        <v>238</v>
      </c>
      <c r="U142" s="441">
        <v>2</v>
      </c>
      <c r="V142" s="440">
        <v>16</v>
      </c>
      <c r="W142" s="143">
        <v>84</v>
      </c>
      <c r="X142" s="143">
        <v>386</v>
      </c>
      <c r="Y142" s="143">
        <v>25</v>
      </c>
      <c r="Z142" s="441">
        <v>1</v>
      </c>
      <c r="AA142" s="440">
        <v>8</v>
      </c>
      <c r="AB142" s="143">
        <v>103</v>
      </c>
      <c r="AC142" s="143">
        <v>328</v>
      </c>
      <c r="AD142" s="143">
        <v>19</v>
      </c>
      <c r="AE142" s="441"/>
      <c r="AF142" s="440">
        <v>8</v>
      </c>
      <c r="AG142" s="143">
        <v>47</v>
      </c>
      <c r="AH142" s="143">
        <v>153</v>
      </c>
      <c r="AI142" s="143">
        <v>7</v>
      </c>
      <c r="AJ142" s="441">
        <v>1</v>
      </c>
      <c r="AK142" s="440">
        <v>73</v>
      </c>
      <c r="AL142" s="143">
        <v>2407</v>
      </c>
      <c r="AM142" s="143">
        <v>2914</v>
      </c>
      <c r="AN142" s="143">
        <v>122</v>
      </c>
      <c r="AO142" s="441">
        <v>4</v>
      </c>
      <c r="AP142" s="440">
        <v>5</v>
      </c>
      <c r="AQ142" s="143"/>
      <c r="AR142" s="143">
        <v>3</v>
      </c>
      <c r="AS142" s="143"/>
      <c r="AT142" s="441"/>
      <c r="AU142" s="440">
        <v>42</v>
      </c>
      <c r="AV142" s="143">
        <v>1892</v>
      </c>
      <c r="AW142" s="143">
        <v>3761</v>
      </c>
      <c r="AX142" s="143">
        <v>353</v>
      </c>
      <c r="AY142" s="441">
        <v>3</v>
      </c>
      <c r="AZ142" s="143">
        <f t="shared" si="52"/>
        <v>222</v>
      </c>
      <c r="BA142" s="143">
        <f t="shared" si="53"/>
        <v>13797</v>
      </c>
      <c r="BB142" s="143">
        <f t="shared" si="54"/>
        <v>22892</v>
      </c>
      <c r="BC142" s="143">
        <f t="shared" si="55"/>
        <v>1637</v>
      </c>
      <c r="BD142" s="143">
        <f t="shared" si="56"/>
        <v>13</v>
      </c>
      <c r="BE142" s="159">
        <f t="shared" ref="BE142:BE149" si="58">+SUM(AZ142:BD142)</f>
        <v>38561</v>
      </c>
      <c r="BF142" s="701"/>
    </row>
    <row r="143" spans="1:58" ht="14.25" customHeight="1" x14ac:dyDescent="0.2">
      <c r="A143" s="433" t="s">
        <v>626</v>
      </c>
      <c r="B143" s="440">
        <v>3</v>
      </c>
      <c r="C143" s="143">
        <v>56</v>
      </c>
      <c r="D143" s="143">
        <v>328</v>
      </c>
      <c r="E143" s="143"/>
      <c r="F143" s="441"/>
      <c r="G143" s="440">
        <v>39</v>
      </c>
      <c r="H143" s="143">
        <v>5984</v>
      </c>
      <c r="I143" s="143">
        <v>9653</v>
      </c>
      <c r="J143" s="143">
        <v>667</v>
      </c>
      <c r="K143" s="441">
        <v>1</v>
      </c>
      <c r="L143" s="440">
        <v>8</v>
      </c>
      <c r="M143" s="143">
        <v>1132</v>
      </c>
      <c r="N143" s="143">
        <v>2010</v>
      </c>
      <c r="O143" s="143">
        <v>217</v>
      </c>
      <c r="P143" s="441">
        <v>1</v>
      </c>
      <c r="Q143" s="440">
        <v>20</v>
      </c>
      <c r="R143" s="143">
        <v>2177</v>
      </c>
      <c r="S143" s="143">
        <v>3469</v>
      </c>
      <c r="T143" s="143">
        <v>243</v>
      </c>
      <c r="U143" s="441">
        <v>2</v>
      </c>
      <c r="V143" s="440">
        <v>16</v>
      </c>
      <c r="W143" s="143">
        <v>84</v>
      </c>
      <c r="X143" s="143">
        <v>386</v>
      </c>
      <c r="Y143" s="143">
        <v>25</v>
      </c>
      <c r="Z143" s="441">
        <v>1</v>
      </c>
      <c r="AA143" s="440">
        <v>8</v>
      </c>
      <c r="AB143" s="143">
        <v>103</v>
      </c>
      <c r="AC143" s="143">
        <v>328</v>
      </c>
      <c r="AD143" s="143">
        <v>19</v>
      </c>
      <c r="AE143" s="441"/>
      <c r="AF143" s="440">
        <v>7</v>
      </c>
      <c r="AG143" s="143">
        <v>46</v>
      </c>
      <c r="AH143" s="143">
        <v>153</v>
      </c>
      <c r="AI143" s="143">
        <v>8</v>
      </c>
      <c r="AJ143" s="441">
        <v>2</v>
      </c>
      <c r="AK143" s="440">
        <v>73</v>
      </c>
      <c r="AL143" s="143">
        <v>2419</v>
      </c>
      <c r="AM143" s="143">
        <v>2917</v>
      </c>
      <c r="AN143" s="143">
        <v>126</v>
      </c>
      <c r="AO143" s="441">
        <v>4</v>
      </c>
      <c r="AP143" s="440">
        <v>5</v>
      </c>
      <c r="AQ143" s="143"/>
      <c r="AR143" s="143">
        <v>3</v>
      </c>
      <c r="AS143" s="143"/>
      <c r="AT143" s="441"/>
      <c r="AU143" s="440">
        <v>42</v>
      </c>
      <c r="AV143" s="143">
        <v>1892</v>
      </c>
      <c r="AW143" s="143">
        <v>3764</v>
      </c>
      <c r="AX143" s="143">
        <v>354</v>
      </c>
      <c r="AY143" s="441">
        <v>3</v>
      </c>
      <c r="AZ143" s="143">
        <f t="shared" si="52"/>
        <v>221</v>
      </c>
      <c r="BA143" s="143">
        <f t="shared" si="53"/>
        <v>13893</v>
      </c>
      <c r="BB143" s="143">
        <f t="shared" si="54"/>
        <v>23011</v>
      </c>
      <c r="BC143" s="143">
        <f t="shared" si="55"/>
        <v>1659</v>
      </c>
      <c r="BD143" s="143">
        <f t="shared" si="56"/>
        <v>14</v>
      </c>
      <c r="BE143" s="159">
        <f t="shared" si="58"/>
        <v>38798</v>
      </c>
      <c r="BF143" s="701"/>
    </row>
    <row r="144" spans="1:58" ht="14.25" customHeight="1" x14ac:dyDescent="0.2">
      <c r="A144" s="433" t="s">
        <v>630</v>
      </c>
      <c r="B144" s="440">
        <v>3</v>
      </c>
      <c r="C144" s="143">
        <v>56</v>
      </c>
      <c r="D144" s="143">
        <v>328</v>
      </c>
      <c r="E144" s="143"/>
      <c r="F144" s="441"/>
      <c r="G144" s="440">
        <v>39</v>
      </c>
      <c r="H144" s="143">
        <v>6139</v>
      </c>
      <c r="I144" s="143">
        <v>9775</v>
      </c>
      <c r="J144" s="143">
        <v>677</v>
      </c>
      <c r="K144" s="441">
        <v>1</v>
      </c>
      <c r="L144" s="440">
        <v>8</v>
      </c>
      <c r="M144" s="143">
        <v>1130</v>
      </c>
      <c r="N144" s="143">
        <v>2010</v>
      </c>
      <c r="O144" s="143">
        <v>219</v>
      </c>
      <c r="P144" s="441">
        <v>1</v>
      </c>
      <c r="Q144" s="440">
        <v>20</v>
      </c>
      <c r="R144" s="143">
        <v>2178</v>
      </c>
      <c r="S144" s="143">
        <v>3486</v>
      </c>
      <c r="T144" s="143">
        <v>242</v>
      </c>
      <c r="U144" s="441">
        <v>2</v>
      </c>
      <c r="V144" s="440">
        <v>16</v>
      </c>
      <c r="W144" s="143">
        <v>84</v>
      </c>
      <c r="X144" s="143">
        <v>386</v>
      </c>
      <c r="Y144" s="143">
        <v>25</v>
      </c>
      <c r="Z144" s="441">
        <v>1</v>
      </c>
      <c r="AA144" s="440">
        <v>8</v>
      </c>
      <c r="AB144" s="143">
        <v>103</v>
      </c>
      <c r="AC144" s="143">
        <v>328</v>
      </c>
      <c r="AD144" s="143">
        <v>19</v>
      </c>
      <c r="AE144" s="441"/>
      <c r="AF144" s="440">
        <v>7</v>
      </c>
      <c r="AG144" s="143">
        <v>46</v>
      </c>
      <c r="AH144" s="143">
        <v>153</v>
      </c>
      <c r="AI144" s="143">
        <v>8</v>
      </c>
      <c r="AJ144" s="441">
        <v>2</v>
      </c>
      <c r="AK144" s="440">
        <v>73</v>
      </c>
      <c r="AL144" s="143">
        <v>2421</v>
      </c>
      <c r="AM144" s="143">
        <v>2918</v>
      </c>
      <c r="AN144" s="143">
        <v>132</v>
      </c>
      <c r="AO144" s="441">
        <v>4</v>
      </c>
      <c r="AP144" s="440">
        <v>5</v>
      </c>
      <c r="AQ144" s="143"/>
      <c r="AR144" s="143">
        <v>3</v>
      </c>
      <c r="AS144" s="143"/>
      <c r="AT144" s="441"/>
      <c r="AU144" s="440">
        <v>42</v>
      </c>
      <c r="AV144" s="143">
        <v>1890</v>
      </c>
      <c r="AW144" s="143">
        <v>3762</v>
      </c>
      <c r="AX144" s="143">
        <v>356</v>
      </c>
      <c r="AY144" s="441">
        <v>3</v>
      </c>
      <c r="AZ144" s="143">
        <f t="shared" si="52"/>
        <v>221</v>
      </c>
      <c r="BA144" s="143">
        <f t="shared" si="53"/>
        <v>14047</v>
      </c>
      <c r="BB144" s="143">
        <f t="shared" si="54"/>
        <v>23149</v>
      </c>
      <c r="BC144" s="143">
        <f t="shared" si="55"/>
        <v>1678</v>
      </c>
      <c r="BD144" s="143">
        <f t="shared" si="56"/>
        <v>14</v>
      </c>
      <c r="BE144" s="159">
        <f t="shared" si="58"/>
        <v>39109</v>
      </c>
      <c r="BF144" s="701"/>
    </row>
    <row r="145" spans="1:58" ht="14.25" customHeight="1" x14ac:dyDescent="0.2">
      <c r="A145" s="433" t="s">
        <v>631</v>
      </c>
      <c r="B145" s="440">
        <v>3</v>
      </c>
      <c r="C145" s="143">
        <v>56</v>
      </c>
      <c r="D145" s="143">
        <v>327</v>
      </c>
      <c r="E145" s="143"/>
      <c r="F145" s="441"/>
      <c r="G145" s="440">
        <v>39</v>
      </c>
      <c r="H145" s="143">
        <v>6217</v>
      </c>
      <c r="I145" s="143">
        <v>9954</v>
      </c>
      <c r="J145" s="143">
        <v>688</v>
      </c>
      <c r="K145" s="441">
        <v>1</v>
      </c>
      <c r="L145" s="440">
        <v>8</v>
      </c>
      <c r="M145" s="143">
        <v>1130</v>
      </c>
      <c r="N145" s="143">
        <v>2010</v>
      </c>
      <c r="O145" s="143">
        <v>219</v>
      </c>
      <c r="P145" s="441">
        <v>1</v>
      </c>
      <c r="Q145" s="440">
        <v>20</v>
      </c>
      <c r="R145" s="143">
        <v>2175</v>
      </c>
      <c r="S145" s="143">
        <v>3506</v>
      </c>
      <c r="T145" s="143">
        <v>246</v>
      </c>
      <c r="U145" s="441">
        <v>2</v>
      </c>
      <c r="V145" s="442"/>
      <c r="W145" s="274"/>
      <c r="X145" s="274"/>
      <c r="Y145" s="274"/>
      <c r="Z145" s="443"/>
      <c r="AA145" s="440">
        <v>8</v>
      </c>
      <c r="AB145" s="143">
        <v>103</v>
      </c>
      <c r="AC145" s="143">
        <v>328</v>
      </c>
      <c r="AD145" s="143">
        <v>19</v>
      </c>
      <c r="AE145" s="441"/>
      <c r="AF145" s="440">
        <v>7</v>
      </c>
      <c r="AG145" s="143">
        <v>46</v>
      </c>
      <c r="AH145" s="143">
        <v>153</v>
      </c>
      <c r="AI145" s="143">
        <v>8</v>
      </c>
      <c r="AJ145" s="441">
        <v>2</v>
      </c>
      <c r="AK145" s="440">
        <v>72</v>
      </c>
      <c r="AL145" s="143">
        <v>2419</v>
      </c>
      <c r="AM145" s="143">
        <v>2922</v>
      </c>
      <c r="AN145" s="143">
        <v>139</v>
      </c>
      <c r="AO145" s="441">
        <v>4</v>
      </c>
      <c r="AP145" s="440">
        <v>5</v>
      </c>
      <c r="AQ145" s="143"/>
      <c r="AR145" s="143">
        <v>3</v>
      </c>
      <c r="AS145" s="143"/>
      <c r="AT145" s="441"/>
      <c r="AU145" s="440">
        <v>28</v>
      </c>
      <c r="AV145" s="143">
        <v>1214</v>
      </c>
      <c r="AW145" s="143">
        <v>2287</v>
      </c>
      <c r="AX145" s="143">
        <v>219</v>
      </c>
      <c r="AY145" s="441">
        <v>2</v>
      </c>
      <c r="AZ145" s="143">
        <f t="shared" si="52"/>
        <v>190</v>
      </c>
      <c r="BA145" s="143">
        <f t="shared" si="53"/>
        <v>13360</v>
      </c>
      <c r="BB145" s="143">
        <f t="shared" si="54"/>
        <v>21490</v>
      </c>
      <c r="BC145" s="143">
        <f t="shared" si="55"/>
        <v>1538</v>
      </c>
      <c r="BD145" s="143">
        <f t="shared" si="56"/>
        <v>12</v>
      </c>
      <c r="BE145" s="159">
        <f>+SUM(AZ145:BD145)</f>
        <v>36590</v>
      </c>
      <c r="BF145" s="701"/>
    </row>
    <row r="146" spans="1:58" ht="14.25" customHeight="1" x14ac:dyDescent="0.2">
      <c r="A146" s="433" t="s">
        <v>632</v>
      </c>
      <c r="B146" s="440">
        <v>3</v>
      </c>
      <c r="C146" s="143">
        <v>56</v>
      </c>
      <c r="D146" s="143">
        <v>326</v>
      </c>
      <c r="E146" s="143"/>
      <c r="F146" s="441"/>
      <c r="G146" s="440">
        <v>39</v>
      </c>
      <c r="H146" s="143">
        <v>6378</v>
      </c>
      <c r="I146" s="143">
        <v>10113</v>
      </c>
      <c r="J146" s="143">
        <v>698</v>
      </c>
      <c r="K146" s="441">
        <v>1</v>
      </c>
      <c r="L146" s="440">
        <v>8</v>
      </c>
      <c r="M146" s="143">
        <v>1130</v>
      </c>
      <c r="N146" s="143">
        <v>2009</v>
      </c>
      <c r="O146" s="143">
        <v>218</v>
      </c>
      <c r="P146" s="441">
        <v>1</v>
      </c>
      <c r="Q146" s="440">
        <v>20</v>
      </c>
      <c r="R146" s="143">
        <v>2182</v>
      </c>
      <c r="S146" s="143">
        <v>3547</v>
      </c>
      <c r="T146" s="143">
        <v>246</v>
      </c>
      <c r="U146" s="441">
        <v>2</v>
      </c>
      <c r="V146" s="440">
        <v>16</v>
      </c>
      <c r="W146" s="143">
        <v>83</v>
      </c>
      <c r="X146" s="143">
        <v>386</v>
      </c>
      <c r="Y146" s="143">
        <v>25</v>
      </c>
      <c r="Z146" s="441">
        <v>1</v>
      </c>
      <c r="AA146" s="440">
        <v>8</v>
      </c>
      <c r="AB146" s="143">
        <v>103</v>
      </c>
      <c r="AC146" s="143">
        <v>327</v>
      </c>
      <c r="AD146" s="143">
        <v>18</v>
      </c>
      <c r="AE146" s="441"/>
      <c r="AF146" s="440">
        <v>6</v>
      </c>
      <c r="AG146" s="143">
        <v>46</v>
      </c>
      <c r="AH146" s="143">
        <v>153</v>
      </c>
      <c r="AI146" s="143">
        <v>8</v>
      </c>
      <c r="AJ146" s="441">
        <v>2</v>
      </c>
      <c r="AK146" s="440">
        <v>71</v>
      </c>
      <c r="AL146" s="143">
        <v>2428</v>
      </c>
      <c r="AM146" s="143">
        <v>2932</v>
      </c>
      <c r="AN146" s="143">
        <v>140</v>
      </c>
      <c r="AO146" s="441">
        <v>5</v>
      </c>
      <c r="AP146" s="440">
        <v>5</v>
      </c>
      <c r="AQ146" s="143"/>
      <c r="AR146" s="143">
        <v>3</v>
      </c>
      <c r="AS146" s="143"/>
      <c r="AT146" s="441"/>
      <c r="AU146" s="440">
        <v>42</v>
      </c>
      <c r="AV146" s="143">
        <v>1890</v>
      </c>
      <c r="AW146" s="143">
        <v>3759</v>
      </c>
      <c r="AX146" s="143">
        <v>357</v>
      </c>
      <c r="AY146" s="441">
        <v>3</v>
      </c>
      <c r="AZ146" s="143">
        <f t="shared" si="52"/>
        <v>218</v>
      </c>
      <c r="BA146" s="143">
        <f t="shared" si="53"/>
        <v>14296</v>
      </c>
      <c r="BB146" s="143">
        <f t="shared" si="54"/>
        <v>23555</v>
      </c>
      <c r="BC146" s="143">
        <f t="shared" si="55"/>
        <v>1710</v>
      </c>
      <c r="BD146" s="143">
        <f t="shared" si="56"/>
        <v>15</v>
      </c>
      <c r="BE146" s="159">
        <f>+SUM(AZ146:BD146)</f>
        <v>39794</v>
      </c>
      <c r="BF146" s="701"/>
    </row>
    <row r="147" spans="1:58" ht="14.25" customHeight="1" x14ac:dyDescent="0.2">
      <c r="A147" s="433" t="s">
        <v>633</v>
      </c>
      <c r="B147" s="447">
        <v>3</v>
      </c>
      <c r="C147" s="410">
        <v>56</v>
      </c>
      <c r="D147" s="410">
        <v>326</v>
      </c>
      <c r="E147" s="410"/>
      <c r="F147" s="448"/>
      <c r="G147" s="440">
        <v>39</v>
      </c>
      <c r="H147" s="143">
        <v>6568</v>
      </c>
      <c r="I147" s="143">
        <v>10339</v>
      </c>
      <c r="J147" s="143">
        <v>713</v>
      </c>
      <c r="K147" s="441">
        <v>1</v>
      </c>
      <c r="L147" s="440">
        <v>8</v>
      </c>
      <c r="M147" s="143">
        <v>1128</v>
      </c>
      <c r="N147" s="143">
        <v>2008</v>
      </c>
      <c r="O147" s="143">
        <v>219</v>
      </c>
      <c r="P147" s="441">
        <v>1</v>
      </c>
      <c r="Q147" s="440">
        <v>20</v>
      </c>
      <c r="R147" s="143">
        <v>2179</v>
      </c>
      <c r="S147" s="143">
        <v>3573</v>
      </c>
      <c r="T147" s="143">
        <v>261</v>
      </c>
      <c r="U147" s="441">
        <v>2</v>
      </c>
      <c r="V147" s="440">
        <v>16</v>
      </c>
      <c r="W147" s="143">
        <v>83</v>
      </c>
      <c r="X147" s="143">
        <v>385</v>
      </c>
      <c r="Y147" s="143">
        <v>25</v>
      </c>
      <c r="Z147" s="441">
        <v>1</v>
      </c>
      <c r="AA147" s="440">
        <v>8</v>
      </c>
      <c r="AB147" s="143">
        <v>103</v>
      </c>
      <c r="AC147" s="143">
        <v>327</v>
      </c>
      <c r="AD147" s="143">
        <v>18</v>
      </c>
      <c r="AE147" s="441"/>
      <c r="AF147" s="440">
        <v>6</v>
      </c>
      <c r="AG147" s="143">
        <v>46</v>
      </c>
      <c r="AH147" s="143">
        <v>153</v>
      </c>
      <c r="AI147" s="143">
        <v>8</v>
      </c>
      <c r="AJ147" s="441">
        <v>2</v>
      </c>
      <c r="AK147" s="440">
        <v>71</v>
      </c>
      <c r="AL147" s="143">
        <v>2428</v>
      </c>
      <c r="AM147" s="143">
        <v>2934</v>
      </c>
      <c r="AN147" s="143">
        <v>141</v>
      </c>
      <c r="AO147" s="441">
        <v>5</v>
      </c>
      <c r="AP147" s="440">
        <v>5</v>
      </c>
      <c r="AQ147" s="143"/>
      <c r="AR147" s="143">
        <v>3</v>
      </c>
      <c r="AS147" s="143"/>
      <c r="AT147" s="441"/>
      <c r="AU147" s="440">
        <v>42</v>
      </c>
      <c r="AV147" s="143">
        <v>1893</v>
      </c>
      <c r="AW147" s="143">
        <v>3760</v>
      </c>
      <c r="AX147" s="143">
        <v>357</v>
      </c>
      <c r="AY147" s="441">
        <v>3</v>
      </c>
      <c r="AZ147" s="143">
        <f t="shared" si="52"/>
        <v>218</v>
      </c>
      <c r="BA147" s="143">
        <f t="shared" si="53"/>
        <v>14484</v>
      </c>
      <c r="BB147" s="143">
        <f t="shared" si="54"/>
        <v>23808</v>
      </c>
      <c r="BC147" s="143">
        <f t="shared" si="55"/>
        <v>1742</v>
      </c>
      <c r="BD147" s="143">
        <f t="shared" si="56"/>
        <v>15</v>
      </c>
      <c r="BE147" s="159">
        <f t="shared" si="58"/>
        <v>40267</v>
      </c>
      <c r="BF147" s="701"/>
    </row>
    <row r="148" spans="1:58" ht="14.25" customHeight="1" x14ac:dyDescent="0.2">
      <c r="A148" s="433" t="s">
        <v>640</v>
      </c>
      <c r="B148" s="447">
        <v>3</v>
      </c>
      <c r="C148" s="410">
        <v>56</v>
      </c>
      <c r="D148" s="410">
        <v>326</v>
      </c>
      <c r="E148" s="410"/>
      <c r="F148" s="448"/>
      <c r="G148" s="440">
        <v>39</v>
      </c>
      <c r="H148" s="143">
        <v>6663</v>
      </c>
      <c r="I148" s="143">
        <v>10443</v>
      </c>
      <c r="J148" s="143">
        <v>719</v>
      </c>
      <c r="K148" s="441">
        <v>1</v>
      </c>
      <c r="L148" s="440">
        <v>8</v>
      </c>
      <c r="M148" s="143">
        <v>1128</v>
      </c>
      <c r="N148" s="143">
        <v>2005</v>
      </c>
      <c r="O148" s="143">
        <v>218</v>
      </c>
      <c r="P148" s="441">
        <v>1</v>
      </c>
      <c r="Q148" s="440">
        <v>20</v>
      </c>
      <c r="R148" s="143">
        <v>2184</v>
      </c>
      <c r="S148" s="143">
        <v>3588</v>
      </c>
      <c r="T148" s="143">
        <v>263</v>
      </c>
      <c r="U148" s="441">
        <v>2</v>
      </c>
      <c r="V148" s="447">
        <v>16</v>
      </c>
      <c r="W148" s="410">
        <v>82</v>
      </c>
      <c r="X148" s="410">
        <v>384</v>
      </c>
      <c r="Y148" s="410">
        <v>26</v>
      </c>
      <c r="Z148" s="448">
        <v>1</v>
      </c>
      <c r="AA148" s="440">
        <v>9</v>
      </c>
      <c r="AB148" s="143">
        <v>103</v>
      </c>
      <c r="AC148" s="143">
        <v>324</v>
      </c>
      <c r="AD148" s="143">
        <v>18</v>
      </c>
      <c r="AE148" s="441"/>
      <c r="AF148" s="440">
        <v>6</v>
      </c>
      <c r="AG148" s="143">
        <v>46</v>
      </c>
      <c r="AH148" s="143">
        <v>153</v>
      </c>
      <c r="AI148" s="143">
        <v>8</v>
      </c>
      <c r="AJ148" s="441">
        <v>2</v>
      </c>
      <c r="AK148" s="447">
        <v>71</v>
      </c>
      <c r="AL148" s="410">
        <v>2439</v>
      </c>
      <c r="AM148" s="410">
        <v>2947</v>
      </c>
      <c r="AN148" s="410">
        <v>142</v>
      </c>
      <c r="AO148" s="448">
        <v>5</v>
      </c>
      <c r="AP148" s="440">
        <v>5</v>
      </c>
      <c r="AQ148" s="143"/>
      <c r="AR148" s="143">
        <v>3</v>
      </c>
      <c r="AS148" s="143"/>
      <c r="AT148" s="441"/>
      <c r="AU148" s="440">
        <v>42</v>
      </c>
      <c r="AV148" s="143">
        <v>1892</v>
      </c>
      <c r="AW148" s="143">
        <v>3759</v>
      </c>
      <c r="AX148" s="143">
        <v>358</v>
      </c>
      <c r="AY148" s="441">
        <v>3</v>
      </c>
      <c r="AZ148" s="143">
        <f t="shared" si="52"/>
        <v>219</v>
      </c>
      <c r="BA148" s="143">
        <f t="shared" si="53"/>
        <v>14593</v>
      </c>
      <c r="BB148" s="143">
        <f t="shared" si="54"/>
        <v>23932</v>
      </c>
      <c r="BC148" s="143">
        <f t="shared" si="55"/>
        <v>1752</v>
      </c>
      <c r="BD148" s="143">
        <f t="shared" si="56"/>
        <v>15</v>
      </c>
      <c r="BE148" s="159">
        <f t="shared" si="58"/>
        <v>40511</v>
      </c>
      <c r="BF148" s="701"/>
    </row>
    <row r="149" spans="1:58" ht="14.25" customHeight="1" x14ac:dyDescent="0.2">
      <c r="A149" s="433" t="s">
        <v>641</v>
      </c>
      <c r="B149" s="447">
        <v>3</v>
      </c>
      <c r="C149" s="410">
        <v>56</v>
      </c>
      <c r="D149" s="410">
        <v>325</v>
      </c>
      <c r="E149" s="410"/>
      <c r="F149" s="448"/>
      <c r="G149" s="447">
        <v>39</v>
      </c>
      <c r="H149" s="410">
        <v>6849</v>
      </c>
      <c r="I149" s="410">
        <v>10673</v>
      </c>
      <c r="J149" s="410">
        <v>733</v>
      </c>
      <c r="K149" s="448">
        <v>1</v>
      </c>
      <c r="L149" s="440">
        <v>8</v>
      </c>
      <c r="M149" s="143">
        <v>1128</v>
      </c>
      <c r="N149" s="143">
        <v>2003</v>
      </c>
      <c r="O149" s="143">
        <v>218</v>
      </c>
      <c r="P149" s="441">
        <v>1</v>
      </c>
      <c r="Q149" s="440">
        <v>20</v>
      </c>
      <c r="R149" s="143">
        <v>2197</v>
      </c>
      <c r="S149" s="143">
        <v>3605</v>
      </c>
      <c r="T149" s="143">
        <v>263</v>
      </c>
      <c r="U149" s="441">
        <v>2</v>
      </c>
      <c r="V149" s="447">
        <v>16</v>
      </c>
      <c r="W149" s="410">
        <v>82</v>
      </c>
      <c r="X149" s="410">
        <v>383</v>
      </c>
      <c r="Y149" s="410">
        <v>26</v>
      </c>
      <c r="Z149" s="448">
        <v>1</v>
      </c>
      <c r="AA149" s="440">
        <v>8</v>
      </c>
      <c r="AB149" s="143">
        <v>103</v>
      </c>
      <c r="AC149" s="143">
        <v>326</v>
      </c>
      <c r="AD149" s="143">
        <v>18</v>
      </c>
      <c r="AE149" s="441"/>
      <c r="AF149" s="440">
        <v>6</v>
      </c>
      <c r="AG149" s="143">
        <v>46</v>
      </c>
      <c r="AH149" s="143">
        <v>153</v>
      </c>
      <c r="AI149" s="143">
        <v>8</v>
      </c>
      <c r="AJ149" s="441">
        <v>2</v>
      </c>
      <c r="AK149" s="447">
        <v>71</v>
      </c>
      <c r="AL149" s="410">
        <v>2442</v>
      </c>
      <c r="AM149" s="410">
        <v>2947</v>
      </c>
      <c r="AN149" s="410">
        <v>144</v>
      </c>
      <c r="AO149" s="448">
        <v>5</v>
      </c>
      <c r="AP149" s="440">
        <v>5</v>
      </c>
      <c r="AQ149" s="143"/>
      <c r="AR149" s="143">
        <v>3</v>
      </c>
      <c r="AS149" s="143"/>
      <c r="AT149" s="441"/>
      <c r="AU149" s="440">
        <v>42</v>
      </c>
      <c r="AV149" s="143">
        <v>1895</v>
      </c>
      <c r="AW149" s="143">
        <v>3758</v>
      </c>
      <c r="AX149" s="143">
        <v>358</v>
      </c>
      <c r="AY149" s="441">
        <v>3</v>
      </c>
      <c r="AZ149" s="143">
        <f t="shared" si="52"/>
        <v>218</v>
      </c>
      <c r="BA149" s="143">
        <f t="shared" si="53"/>
        <v>14798</v>
      </c>
      <c r="BB149" s="143">
        <f t="shared" si="54"/>
        <v>24176</v>
      </c>
      <c r="BC149" s="143">
        <f t="shared" si="55"/>
        <v>1768</v>
      </c>
      <c r="BD149" s="143">
        <f t="shared" si="56"/>
        <v>15</v>
      </c>
      <c r="BE149" s="159">
        <f t="shared" si="58"/>
        <v>40975</v>
      </c>
      <c r="BF149" s="701"/>
    </row>
    <row r="150" spans="1:58" ht="14.25" customHeight="1" x14ac:dyDescent="0.2">
      <c r="A150" s="433" t="s">
        <v>645</v>
      </c>
      <c r="B150" s="447">
        <v>3</v>
      </c>
      <c r="C150" s="410">
        <v>56</v>
      </c>
      <c r="D150" s="410">
        <v>325</v>
      </c>
      <c r="E150" s="410"/>
      <c r="F150" s="448"/>
      <c r="G150" s="447">
        <v>39</v>
      </c>
      <c r="H150" s="410">
        <v>7088</v>
      </c>
      <c r="I150" s="410">
        <v>10868</v>
      </c>
      <c r="J150" s="410">
        <v>746</v>
      </c>
      <c r="K150" s="448">
        <v>1</v>
      </c>
      <c r="L150" s="440">
        <v>8</v>
      </c>
      <c r="M150" s="143">
        <v>1127</v>
      </c>
      <c r="N150" s="143">
        <v>2003</v>
      </c>
      <c r="O150" s="143">
        <v>218</v>
      </c>
      <c r="P150" s="441">
        <v>1</v>
      </c>
      <c r="Q150" s="440">
        <v>20</v>
      </c>
      <c r="R150" s="143">
        <v>2213</v>
      </c>
      <c r="S150" s="143">
        <v>3626</v>
      </c>
      <c r="T150" s="143">
        <v>266</v>
      </c>
      <c r="U150" s="441">
        <v>2</v>
      </c>
      <c r="V150" s="447">
        <v>16</v>
      </c>
      <c r="W150" s="410">
        <v>82</v>
      </c>
      <c r="X150" s="410">
        <v>383</v>
      </c>
      <c r="Y150" s="410">
        <v>26</v>
      </c>
      <c r="Z150" s="448">
        <v>1</v>
      </c>
      <c r="AA150" s="440">
        <v>8</v>
      </c>
      <c r="AB150" s="143">
        <v>103</v>
      </c>
      <c r="AC150" s="143">
        <v>326</v>
      </c>
      <c r="AD150" s="143">
        <v>18</v>
      </c>
      <c r="AE150" s="441"/>
      <c r="AF150" s="440">
        <v>6</v>
      </c>
      <c r="AG150" s="143">
        <v>46</v>
      </c>
      <c r="AH150" s="143">
        <v>152</v>
      </c>
      <c r="AI150" s="143">
        <v>8</v>
      </c>
      <c r="AJ150" s="441">
        <v>2</v>
      </c>
      <c r="AK150" s="447">
        <v>71</v>
      </c>
      <c r="AL150" s="410">
        <v>2449</v>
      </c>
      <c r="AM150" s="410">
        <v>2959</v>
      </c>
      <c r="AN150" s="410">
        <v>145</v>
      </c>
      <c r="AO150" s="448">
        <v>5</v>
      </c>
      <c r="AP150" s="440">
        <v>5</v>
      </c>
      <c r="AQ150" s="143"/>
      <c r="AR150" s="143">
        <v>3</v>
      </c>
      <c r="AS150" s="143"/>
      <c r="AT150" s="441"/>
      <c r="AU150" s="440">
        <v>42</v>
      </c>
      <c r="AV150" s="143">
        <v>1891</v>
      </c>
      <c r="AW150" s="143">
        <v>3755</v>
      </c>
      <c r="AX150" s="143">
        <v>362</v>
      </c>
      <c r="AY150" s="441">
        <v>3</v>
      </c>
      <c r="AZ150" s="143">
        <f t="shared" si="52"/>
        <v>218</v>
      </c>
      <c r="BA150" s="143">
        <f t="shared" si="53"/>
        <v>15055</v>
      </c>
      <c r="BB150" s="143">
        <f t="shared" si="54"/>
        <v>24400</v>
      </c>
      <c r="BC150" s="143">
        <f t="shared" si="55"/>
        <v>1789</v>
      </c>
      <c r="BD150" s="143">
        <f t="shared" si="56"/>
        <v>15</v>
      </c>
      <c r="BE150" s="159">
        <f>+SUM(AZ150:BD150)</f>
        <v>41477</v>
      </c>
      <c r="BF150" s="702"/>
    </row>
    <row r="151" spans="1:58" ht="14.25" customHeight="1" x14ac:dyDescent="0.2">
      <c r="A151" s="433" t="s">
        <v>646</v>
      </c>
      <c r="B151" s="447">
        <v>3</v>
      </c>
      <c r="C151" s="410">
        <v>56</v>
      </c>
      <c r="D151" s="410">
        <v>324</v>
      </c>
      <c r="E151" s="410"/>
      <c r="F151" s="448"/>
      <c r="G151" s="447">
        <v>39</v>
      </c>
      <c r="H151" s="410">
        <v>7220</v>
      </c>
      <c r="I151" s="410">
        <v>11083</v>
      </c>
      <c r="J151" s="410">
        <v>764</v>
      </c>
      <c r="K151" s="448">
        <v>1</v>
      </c>
      <c r="L151" s="440">
        <v>8</v>
      </c>
      <c r="M151" s="143">
        <v>1127</v>
      </c>
      <c r="N151" s="143">
        <v>2003</v>
      </c>
      <c r="O151" s="143">
        <v>219</v>
      </c>
      <c r="P151" s="441">
        <v>1</v>
      </c>
      <c r="Q151" s="440">
        <v>20</v>
      </c>
      <c r="R151" s="143">
        <v>2223</v>
      </c>
      <c r="S151" s="143">
        <v>3647</v>
      </c>
      <c r="T151" s="143">
        <v>267</v>
      </c>
      <c r="U151" s="441">
        <v>2</v>
      </c>
      <c r="V151" s="447">
        <v>16</v>
      </c>
      <c r="W151" s="410">
        <v>82</v>
      </c>
      <c r="X151" s="410">
        <v>383</v>
      </c>
      <c r="Y151" s="410">
        <v>26</v>
      </c>
      <c r="Z151" s="448">
        <v>1</v>
      </c>
      <c r="AA151" s="440">
        <v>9</v>
      </c>
      <c r="AB151" s="143">
        <v>103</v>
      </c>
      <c r="AC151" s="143">
        <v>324</v>
      </c>
      <c r="AD151" s="143">
        <v>18</v>
      </c>
      <c r="AE151" s="441"/>
      <c r="AF151" s="440">
        <v>6</v>
      </c>
      <c r="AG151" s="143">
        <v>46</v>
      </c>
      <c r="AH151" s="143">
        <v>152</v>
      </c>
      <c r="AI151" s="143">
        <v>8</v>
      </c>
      <c r="AJ151" s="441">
        <v>2</v>
      </c>
      <c r="AK151" s="447">
        <v>71</v>
      </c>
      <c r="AL151" s="410">
        <v>2446</v>
      </c>
      <c r="AM151" s="410">
        <v>2962</v>
      </c>
      <c r="AN151" s="410">
        <v>149</v>
      </c>
      <c r="AO151" s="448">
        <v>5</v>
      </c>
      <c r="AP151" s="440">
        <v>5</v>
      </c>
      <c r="AQ151" s="143"/>
      <c r="AR151" s="143">
        <v>3</v>
      </c>
      <c r="AS151" s="143"/>
      <c r="AT151" s="441"/>
      <c r="AU151" s="440">
        <v>42</v>
      </c>
      <c r="AV151" s="143">
        <v>1892</v>
      </c>
      <c r="AW151" s="143">
        <v>3752</v>
      </c>
      <c r="AX151" s="143">
        <v>362</v>
      </c>
      <c r="AY151" s="441">
        <v>3</v>
      </c>
      <c r="AZ151" s="143">
        <f t="shared" si="52"/>
        <v>219</v>
      </c>
      <c r="BA151" s="143">
        <f t="shared" si="53"/>
        <v>15195</v>
      </c>
      <c r="BB151" s="143">
        <f t="shared" si="54"/>
        <v>24633</v>
      </c>
      <c r="BC151" s="143">
        <f t="shared" si="55"/>
        <v>1813</v>
      </c>
      <c r="BD151" s="143">
        <f t="shared" si="56"/>
        <v>15</v>
      </c>
      <c r="BE151" s="159">
        <f>+SUM(AZ151:BD151)</f>
        <v>41875</v>
      </c>
      <c r="BF151" s="708"/>
    </row>
    <row r="152" spans="1:58" ht="14.25" customHeight="1" x14ac:dyDescent="0.2">
      <c r="A152" s="433" t="s">
        <v>648</v>
      </c>
      <c r="B152" s="447">
        <v>3</v>
      </c>
      <c r="C152" s="410">
        <v>56</v>
      </c>
      <c r="D152" s="410">
        <v>324</v>
      </c>
      <c r="E152" s="410"/>
      <c r="F152" s="448"/>
      <c r="G152" s="447">
        <v>39</v>
      </c>
      <c r="H152" s="410">
        <v>7384</v>
      </c>
      <c r="I152" s="410">
        <v>11284</v>
      </c>
      <c r="J152" s="410">
        <v>770</v>
      </c>
      <c r="K152" s="448">
        <v>1</v>
      </c>
      <c r="L152" s="440">
        <v>8</v>
      </c>
      <c r="M152" s="143">
        <v>1164</v>
      </c>
      <c r="N152" s="143">
        <v>2086</v>
      </c>
      <c r="O152" s="143">
        <v>225</v>
      </c>
      <c r="P152" s="441">
        <v>1</v>
      </c>
      <c r="Q152" s="440">
        <v>20</v>
      </c>
      <c r="R152" s="143">
        <v>2233</v>
      </c>
      <c r="S152" s="143">
        <v>3663</v>
      </c>
      <c r="T152" s="143">
        <v>266</v>
      </c>
      <c r="U152" s="441">
        <v>2</v>
      </c>
      <c r="V152" s="447">
        <v>16</v>
      </c>
      <c r="W152" s="410">
        <v>82</v>
      </c>
      <c r="X152" s="410">
        <v>383</v>
      </c>
      <c r="Y152" s="410">
        <v>26</v>
      </c>
      <c r="Z152" s="448">
        <v>1</v>
      </c>
      <c r="AA152" s="440">
        <v>8</v>
      </c>
      <c r="AB152" s="143">
        <v>103</v>
      </c>
      <c r="AC152" s="143">
        <v>326</v>
      </c>
      <c r="AD152" s="143">
        <v>18</v>
      </c>
      <c r="AE152" s="441"/>
      <c r="AF152" s="440">
        <v>7</v>
      </c>
      <c r="AG152" s="143">
        <v>47</v>
      </c>
      <c r="AH152" s="143">
        <v>157</v>
      </c>
      <c r="AI152" s="143">
        <v>8</v>
      </c>
      <c r="AJ152" s="441">
        <v>2</v>
      </c>
      <c r="AK152" s="447">
        <v>71</v>
      </c>
      <c r="AL152" s="410">
        <v>2452</v>
      </c>
      <c r="AM152" s="410">
        <v>2962</v>
      </c>
      <c r="AN152" s="410">
        <v>148</v>
      </c>
      <c r="AO152" s="448">
        <v>5</v>
      </c>
      <c r="AP152" s="440">
        <v>5</v>
      </c>
      <c r="AQ152" s="143"/>
      <c r="AR152" s="143">
        <v>3</v>
      </c>
      <c r="AS152" s="143"/>
      <c r="AT152" s="441"/>
      <c r="AU152" s="440">
        <v>45</v>
      </c>
      <c r="AV152" s="143">
        <v>1911</v>
      </c>
      <c r="AW152" s="143">
        <v>3794</v>
      </c>
      <c r="AX152" s="143">
        <v>365</v>
      </c>
      <c r="AY152" s="441">
        <v>3</v>
      </c>
      <c r="AZ152" s="143">
        <f t="shared" si="52"/>
        <v>222</v>
      </c>
      <c r="BA152" s="143">
        <f t="shared" si="53"/>
        <v>15432</v>
      </c>
      <c r="BB152" s="143">
        <f t="shared" si="54"/>
        <v>24982</v>
      </c>
      <c r="BC152" s="143">
        <f t="shared" si="55"/>
        <v>1826</v>
      </c>
      <c r="BD152" s="143">
        <f t="shared" si="56"/>
        <v>15</v>
      </c>
      <c r="BE152" s="159">
        <f>+SUM(AZ152:BD152)</f>
        <v>42477</v>
      </c>
      <c r="BF152" s="708"/>
    </row>
    <row r="153" spans="1:58" ht="14.25" customHeight="1" x14ac:dyDescent="0.2">
      <c r="A153" s="433" t="s">
        <v>650</v>
      </c>
      <c r="B153" s="447">
        <v>3</v>
      </c>
      <c r="C153" s="410">
        <v>56</v>
      </c>
      <c r="D153" s="410">
        <v>324</v>
      </c>
      <c r="E153" s="410"/>
      <c r="F153" s="448"/>
      <c r="G153" s="447">
        <v>93</v>
      </c>
      <c r="H153" s="410">
        <v>7576</v>
      </c>
      <c r="I153" s="410">
        <v>11570</v>
      </c>
      <c r="J153" s="410">
        <v>787</v>
      </c>
      <c r="K153" s="448">
        <v>2</v>
      </c>
      <c r="L153" s="440">
        <v>8</v>
      </c>
      <c r="M153" s="143">
        <v>1161</v>
      </c>
      <c r="N153" s="143">
        <v>2080</v>
      </c>
      <c r="O153" s="143">
        <v>227</v>
      </c>
      <c r="P153" s="441">
        <v>1</v>
      </c>
      <c r="Q153" s="440">
        <v>22</v>
      </c>
      <c r="R153" s="143">
        <v>2253</v>
      </c>
      <c r="S153" s="143">
        <v>3698</v>
      </c>
      <c r="T153" s="143">
        <v>267</v>
      </c>
      <c r="U153" s="441">
        <v>2</v>
      </c>
      <c r="V153" s="447">
        <v>20</v>
      </c>
      <c r="W153" s="410">
        <v>82</v>
      </c>
      <c r="X153" s="410">
        <v>383</v>
      </c>
      <c r="Y153" s="410">
        <v>26</v>
      </c>
      <c r="Z153" s="448">
        <v>1</v>
      </c>
      <c r="AA153" s="440">
        <v>8</v>
      </c>
      <c r="AB153" s="143">
        <v>103</v>
      </c>
      <c r="AC153" s="143">
        <v>330</v>
      </c>
      <c r="AD153" s="143">
        <v>18</v>
      </c>
      <c r="AE153" s="441"/>
      <c r="AF153" s="440">
        <v>7</v>
      </c>
      <c r="AG153" s="143">
        <v>47</v>
      </c>
      <c r="AH153" s="143">
        <v>157</v>
      </c>
      <c r="AI153" s="143">
        <v>8</v>
      </c>
      <c r="AJ153" s="441">
        <v>2</v>
      </c>
      <c r="AK153" s="447">
        <v>79</v>
      </c>
      <c r="AL153" s="410">
        <v>2484</v>
      </c>
      <c r="AM153" s="410">
        <v>3001</v>
      </c>
      <c r="AN153" s="410">
        <v>152</v>
      </c>
      <c r="AO153" s="448">
        <v>5</v>
      </c>
      <c r="AP153" s="440">
        <v>6</v>
      </c>
      <c r="AQ153" s="143">
        <v>2</v>
      </c>
      <c r="AR153" s="143">
        <v>3</v>
      </c>
      <c r="AS153" s="143"/>
      <c r="AT153" s="441"/>
      <c r="AU153" s="440">
        <v>45</v>
      </c>
      <c r="AV153" s="143">
        <v>1908</v>
      </c>
      <c r="AW153" s="143">
        <v>3792</v>
      </c>
      <c r="AX153" s="143">
        <v>368</v>
      </c>
      <c r="AY153" s="441">
        <v>3</v>
      </c>
      <c r="AZ153" s="143">
        <f t="shared" si="52"/>
        <v>291</v>
      </c>
      <c r="BA153" s="143">
        <f t="shared" si="53"/>
        <v>15672</v>
      </c>
      <c r="BB153" s="143">
        <f t="shared" si="54"/>
        <v>25338</v>
      </c>
      <c r="BC153" s="143">
        <f t="shared" si="55"/>
        <v>1853</v>
      </c>
      <c r="BD153" s="143">
        <f t="shared" si="56"/>
        <v>16</v>
      </c>
      <c r="BE153" s="159">
        <f>+SUM(AZ153:BD153)</f>
        <v>43170</v>
      </c>
      <c r="BF153" s="718"/>
    </row>
    <row r="154" spans="1:58" ht="14.25" customHeight="1" x14ac:dyDescent="0.2">
      <c r="A154" s="433" t="s">
        <v>651</v>
      </c>
      <c r="B154" s="447">
        <v>3</v>
      </c>
      <c r="C154" s="410">
        <v>56</v>
      </c>
      <c r="D154" s="410">
        <v>323</v>
      </c>
      <c r="E154" s="410"/>
      <c r="F154" s="448"/>
      <c r="G154" s="447">
        <v>93</v>
      </c>
      <c r="H154" s="410">
        <v>7698</v>
      </c>
      <c r="I154" s="410">
        <v>11719</v>
      </c>
      <c r="J154" s="410">
        <v>798</v>
      </c>
      <c r="K154" s="448">
        <v>2</v>
      </c>
      <c r="L154" s="440">
        <v>8</v>
      </c>
      <c r="M154" s="143">
        <v>1160</v>
      </c>
      <c r="N154" s="143">
        <v>2079</v>
      </c>
      <c r="O154" s="143">
        <v>227</v>
      </c>
      <c r="P154" s="441">
        <v>1</v>
      </c>
      <c r="Q154" s="440">
        <v>22</v>
      </c>
      <c r="R154" s="143">
        <v>2260</v>
      </c>
      <c r="S154" s="143">
        <v>3701</v>
      </c>
      <c r="T154" s="143">
        <v>266</v>
      </c>
      <c r="U154" s="441">
        <v>2</v>
      </c>
      <c r="V154" s="447">
        <v>20</v>
      </c>
      <c r="W154" s="410">
        <v>82</v>
      </c>
      <c r="X154" s="410">
        <v>383</v>
      </c>
      <c r="Y154" s="410">
        <v>26</v>
      </c>
      <c r="Z154" s="448">
        <v>1</v>
      </c>
      <c r="AA154" s="440">
        <v>8</v>
      </c>
      <c r="AB154" s="143">
        <v>103</v>
      </c>
      <c r="AC154" s="143">
        <v>330</v>
      </c>
      <c r="AD154" s="143">
        <v>18</v>
      </c>
      <c r="AE154" s="441"/>
      <c r="AF154" s="440">
        <v>7</v>
      </c>
      <c r="AG154" s="143">
        <v>47</v>
      </c>
      <c r="AH154" s="143">
        <v>157</v>
      </c>
      <c r="AI154" s="143">
        <v>8</v>
      </c>
      <c r="AJ154" s="441">
        <v>2</v>
      </c>
      <c r="AK154" s="447">
        <v>79</v>
      </c>
      <c r="AL154" s="410">
        <v>2484</v>
      </c>
      <c r="AM154" s="410">
        <v>3008</v>
      </c>
      <c r="AN154" s="410">
        <v>155</v>
      </c>
      <c r="AO154" s="448">
        <v>5</v>
      </c>
      <c r="AP154" s="440">
        <v>6</v>
      </c>
      <c r="AQ154" s="143">
        <v>2</v>
      </c>
      <c r="AR154" s="143">
        <v>3</v>
      </c>
      <c r="AS154" s="143"/>
      <c r="AT154" s="441"/>
      <c r="AU154" s="440">
        <v>45</v>
      </c>
      <c r="AV154" s="143">
        <v>1908</v>
      </c>
      <c r="AW154" s="143">
        <v>3792</v>
      </c>
      <c r="AX154" s="143">
        <v>369</v>
      </c>
      <c r="AY154" s="441">
        <v>3</v>
      </c>
      <c r="AZ154" s="143">
        <f t="shared" si="52"/>
        <v>291</v>
      </c>
      <c r="BA154" s="143">
        <f t="shared" si="53"/>
        <v>15800</v>
      </c>
      <c r="BB154" s="143">
        <f t="shared" si="54"/>
        <v>25495</v>
      </c>
      <c r="BC154" s="143">
        <f t="shared" si="55"/>
        <v>1867</v>
      </c>
      <c r="BD154" s="143">
        <f t="shared" si="56"/>
        <v>16</v>
      </c>
      <c r="BE154" s="159">
        <f>+SUM(AZ154:BD154)</f>
        <v>43469</v>
      </c>
      <c r="BF154" s="718"/>
    </row>
    <row r="155" spans="1:58" ht="14.25" customHeight="1" x14ac:dyDescent="0.2">
      <c r="A155" s="433" t="s">
        <v>654</v>
      </c>
      <c r="B155" s="447">
        <v>3</v>
      </c>
      <c r="C155" s="410">
        <v>56</v>
      </c>
      <c r="D155" s="410">
        <v>323</v>
      </c>
      <c r="E155" s="410"/>
      <c r="F155" s="448"/>
      <c r="G155" s="447">
        <v>98</v>
      </c>
      <c r="H155" s="410">
        <v>7863</v>
      </c>
      <c r="I155" s="410">
        <v>11956</v>
      </c>
      <c r="J155" s="410">
        <v>808</v>
      </c>
      <c r="K155" s="448">
        <v>2</v>
      </c>
      <c r="L155" s="440">
        <v>8</v>
      </c>
      <c r="M155" s="143">
        <v>1156</v>
      </c>
      <c r="N155" s="143">
        <v>2079</v>
      </c>
      <c r="O155" s="143">
        <v>229</v>
      </c>
      <c r="P155" s="441">
        <v>1</v>
      </c>
      <c r="Q155" s="440">
        <v>22</v>
      </c>
      <c r="R155" s="143">
        <v>2274</v>
      </c>
      <c r="S155" s="143">
        <v>3720</v>
      </c>
      <c r="T155" s="143">
        <v>272</v>
      </c>
      <c r="U155" s="441">
        <v>2</v>
      </c>
      <c r="V155" s="447">
        <v>20</v>
      </c>
      <c r="W155" s="410">
        <v>82</v>
      </c>
      <c r="X155" s="410">
        <v>382</v>
      </c>
      <c r="Y155" s="410">
        <v>26</v>
      </c>
      <c r="Z155" s="448">
        <v>1</v>
      </c>
      <c r="AA155" s="440">
        <v>8</v>
      </c>
      <c r="AB155" s="143">
        <v>103</v>
      </c>
      <c r="AC155" s="143">
        <v>330</v>
      </c>
      <c r="AD155" s="143">
        <v>18</v>
      </c>
      <c r="AE155" s="441"/>
      <c r="AF155" s="440">
        <v>7</v>
      </c>
      <c r="AG155" s="143">
        <v>47</v>
      </c>
      <c r="AH155" s="143">
        <v>157</v>
      </c>
      <c r="AI155" s="143">
        <v>8</v>
      </c>
      <c r="AJ155" s="441">
        <v>2</v>
      </c>
      <c r="AK155" s="447">
        <v>78</v>
      </c>
      <c r="AL155" s="410">
        <v>2490</v>
      </c>
      <c r="AM155" s="410">
        <v>3013</v>
      </c>
      <c r="AN155" s="410">
        <v>158</v>
      </c>
      <c r="AO155" s="448">
        <v>6</v>
      </c>
      <c r="AP155" s="440">
        <v>6</v>
      </c>
      <c r="AQ155" s="143">
        <v>2</v>
      </c>
      <c r="AR155" s="143">
        <v>3</v>
      </c>
      <c r="AS155" s="143"/>
      <c r="AT155" s="441"/>
      <c r="AU155" s="440">
        <v>45</v>
      </c>
      <c r="AV155" s="143">
        <v>1879</v>
      </c>
      <c r="AW155" s="143">
        <v>3792</v>
      </c>
      <c r="AX155" s="143">
        <v>396</v>
      </c>
      <c r="AY155" s="441">
        <v>3</v>
      </c>
      <c r="AZ155" s="143">
        <f t="shared" ref="AZ155:AZ156" si="59">+B155+G155+L155+Q155+V155+AA155+AF155+AK155+AU155+AP155</f>
        <v>295</v>
      </c>
      <c r="BA155" s="143">
        <f t="shared" ref="BA155:BA156" si="60">+C155+H155+M155+R155+W155+AB155+AG155+AL155+AV155+AQ155</f>
        <v>15952</v>
      </c>
      <c r="BB155" s="143">
        <f t="shared" ref="BB155:BB156" si="61">+D155+I155+N155+S155+X155+AC155+AH155+AM155+AW155+AR155</f>
        <v>25755</v>
      </c>
      <c r="BC155" s="143">
        <f t="shared" ref="BC155:BC156" si="62">+E155+J155+O155+T155+Y155+AD155+AI155+AN155+AX155+AS155</f>
        <v>1915</v>
      </c>
      <c r="BD155" s="143">
        <f t="shared" ref="BD155:BD156" si="63">+F155+K155+P155+U155+Z155+AE155+AJ155+AO155+AY155+AT155</f>
        <v>17</v>
      </c>
      <c r="BE155" s="159">
        <f t="shared" ref="BE155:BE159" si="64">+SUM(AZ155:BD155)</f>
        <v>43934</v>
      </c>
      <c r="BF155" s="741"/>
    </row>
    <row r="156" spans="1:58" ht="14.25" customHeight="1" x14ac:dyDescent="0.2">
      <c r="A156" s="433" t="s">
        <v>655</v>
      </c>
      <c r="B156" s="447">
        <v>3</v>
      </c>
      <c r="C156" s="410">
        <v>56</v>
      </c>
      <c r="D156" s="410">
        <v>322</v>
      </c>
      <c r="E156" s="410"/>
      <c r="F156" s="448"/>
      <c r="G156" s="447">
        <v>97</v>
      </c>
      <c r="H156" s="410">
        <v>8015</v>
      </c>
      <c r="I156" s="410">
        <v>12197</v>
      </c>
      <c r="J156" s="410">
        <v>824</v>
      </c>
      <c r="K156" s="448">
        <v>3</v>
      </c>
      <c r="L156" s="440">
        <v>8</v>
      </c>
      <c r="M156" s="143">
        <v>1156</v>
      </c>
      <c r="N156" s="143">
        <v>2078</v>
      </c>
      <c r="O156" s="143">
        <v>229</v>
      </c>
      <c r="P156" s="441">
        <v>1</v>
      </c>
      <c r="Q156" s="440">
        <v>22</v>
      </c>
      <c r="R156" s="143">
        <v>2294</v>
      </c>
      <c r="S156" s="143">
        <v>3739</v>
      </c>
      <c r="T156" s="143">
        <v>274</v>
      </c>
      <c r="U156" s="441">
        <v>2</v>
      </c>
      <c r="V156" s="447">
        <v>20</v>
      </c>
      <c r="W156" s="410">
        <v>82</v>
      </c>
      <c r="X156" s="410">
        <v>382</v>
      </c>
      <c r="Y156" s="410">
        <v>26</v>
      </c>
      <c r="Z156" s="448">
        <v>1</v>
      </c>
      <c r="AA156" s="440">
        <v>8</v>
      </c>
      <c r="AB156" s="143">
        <v>103</v>
      </c>
      <c r="AC156" s="143">
        <v>330</v>
      </c>
      <c r="AD156" s="143">
        <v>17</v>
      </c>
      <c r="AE156" s="441"/>
      <c r="AF156" s="440">
        <v>7</v>
      </c>
      <c r="AG156" s="143">
        <v>47</v>
      </c>
      <c r="AH156" s="143">
        <v>157</v>
      </c>
      <c r="AI156" s="143">
        <v>8</v>
      </c>
      <c r="AJ156" s="441">
        <v>2</v>
      </c>
      <c r="AK156" s="447">
        <v>78</v>
      </c>
      <c r="AL156" s="410">
        <v>2499</v>
      </c>
      <c r="AM156" s="410">
        <v>3018</v>
      </c>
      <c r="AN156" s="410">
        <v>160</v>
      </c>
      <c r="AO156" s="448">
        <v>6</v>
      </c>
      <c r="AP156" s="440">
        <v>6</v>
      </c>
      <c r="AQ156" s="143">
        <v>2</v>
      </c>
      <c r="AR156" s="143">
        <v>3</v>
      </c>
      <c r="AS156" s="143"/>
      <c r="AT156" s="441"/>
      <c r="AU156" s="440">
        <v>45</v>
      </c>
      <c r="AV156" s="143">
        <v>1893</v>
      </c>
      <c r="AW156" s="143">
        <v>3788</v>
      </c>
      <c r="AX156" s="143">
        <v>396</v>
      </c>
      <c r="AY156" s="441">
        <v>3</v>
      </c>
      <c r="AZ156" s="143">
        <f t="shared" si="59"/>
        <v>294</v>
      </c>
      <c r="BA156" s="143">
        <f t="shared" si="60"/>
        <v>16147</v>
      </c>
      <c r="BB156" s="143">
        <f t="shared" si="61"/>
        <v>26014</v>
      </c>
      <c r="BC156" s="143">
        <f t="shared" si="62"/>
        <v>1934</v>
      </c>
      <c r="BD156" s="143">
        <f t="shared" si="63"/>
        <v>18</v>
      </c>
      <c r="BE156" s="159">
        <f t="shared" si="64"/>
        <v>44407</v>
      </c>
      <c r="BF156" s="741"/>
    </row>
    <row r="157" spans="1:58" ht="14.25" customHeight="1" x14ac:dyDescent="0.2">
      <c r="A157" s="433" t="s">
        <v>658</v>
      </c>
      <c r="B157" s="447">
        <v>3</v>
      </c>
      <c r="C157" s="410">
        <v>56</v>
      </c>
      <c r="D157" s="410">
        <v>321</v>
      </c>
      <c r="E157" s="410"/>
      <c r="F157" s="448"/>
      <c r="G157" s="447">
        <v>97</v>
      </c>
      <c r="H157" s="410">
        <v>8172</v>
      </c>
      <c r="I157" s="410">
        <v>12447</v>
      </c>
      <c r="J157" s="410">
        <v>841</v>
      </c>
      <c r="K157" s="448">
        <v>3</v>
      </c>
      <c r="L157" s="440">
        <v>8</v>
      </c>
      <c r="M157" s="143">
        <v>1153</v>
      </c>
      <c r="N157" s="143">
        <v>2073</v>
      </c>
      <c r="O157" s="143">
        <v>230</v>
      </c>
      <c r="P157" s="441">
        <v>1</v>
      </c>
      <c r="Q157" s="440">
        <v>21</v>
      </c>
      <c r="R157" s="143">
        <v>2303</v>
      </c>
      <c r="S157" s="143">
        <v>3759</v>
      </c>
      <c r="T157" s="143">
        <v>277</v>
      </c>
      <c r="U157" s="441">
        <v>2</v>
      </c>
      <c r="V157" s="447">
        <v>20</v>
      </c>
      <c r="W157" s="410">
        <v>82</v>
      </c>
      <c r="X157" s="410">
        <v>380</v>
      </c>
      <c r="Y157" s="410">
        <v>26</v>
      </c>
      <c r="Z157" s="448">
        <v>1</v>
      </c>
      <c r="AA157" s="440">
        <v>8</v>
      </c>
      <c r="AB157" s="143">
        <v>103</v>
      </c>
      <c r="AC157" s="143">
        <v>330</v>
      </c>
      <c r="AD157" s="143">
        <v>17</v>
      </c>
      <c r="AE157" s="441"/>
      <c r="AF157" s="440">
        <v>7</v>
      </c>
      <c r="AG157" s="143">
        <v>47</v>
      </c>
      <c r="AH157" s="143">
        <v>157</v>
      </c>
      <c r="AI157" s="143">
        <v>8</v>
      </c>
      <c r="AJ157" s="441">
        <v>2</v>
      </c>
      <c r="AK157" s="447">
        <v>78</v>
      </c>
      <c r="AL157" s="410">
        <v>2495</v>
      </c>
      <c r="AM157" s="410">
        <v>3018</v>
      </c>
      <c r="AN157" s="410">
        <v>165</v>
      </c>
      <c r="AO157" s="448">
        <v>6</v>
      </c>
      <c r="AP157" s="440">
        <v>6</v>
      </c>
      <c r="AQ157" s="143">
        <v>2</v>
      </c>
      <c r="AR157" s="143">
        <v>3</v>
      </c>
      <c r="AS157" s="143"/>
      <c r="AT157" s="441"/>
      <c r="AU157" s="440">
        <v>45</v>
      </c>
      <c r="AV157" s="143">
        <v>1908</v>
      </c>
      <c r="AW157" s="143">
        <v>3792</v>
      </c>
      <c r="AX157" s="143">
        <v>372</v>
      </c>
      <c r="AY157" s="441">
        <v>3</v>
      </c>
      <c r="AZ157" s="143">
        <f t="shared" ref="AZ157:AZ159" si="65">+B157+G157+L157+Q157+V157+AA157+AF157+AK157+AU157+AP157</f>
        <v>293</v>
      </c>
      <c r="BA157" s="143">
        <f t="shared" ref="BA157:BA159" si="66">+C157+H157+M157+R157+W157+AB157+AG157+AL157+AV157+AQ157</f>
        <v>16321</v>
      </c>
      <c r="BB157" s="143">
        <f t="shared" ref="BB157:BB159" si="67">+D157+I157+N157+S157+X157+AC157+AH157+AM157+AW157+AR157</f>
        <v>26280</v>
      </c>
      <c r="BC157" s="143">
        <f t="shared" ref="BC157:BC159" si="68">+E157+J157+O157+T157+Y157+AD157+AI157+AN157+AX157+AS157</f>
        <v>1936</v>
      </c>
      <c r="BD157" s="143">
        <f t="shared" ref="BD157:BD159" si="69">+F157+K157+P157+U157+Z157+AE157+AJ157+AO157+AY157+AT157</f>
        <v>18</v>
      </c>
      <c r="BE157" s="159">
        <f t="shared" si="64"/>
        <v>44848</v>
      </c>
      <c r="BF157" s="742"/>
    </row>
    <row r="158" spans="1:58" ht="14.25" customHeight="1" x14ac:dyDescent="0.2">
      <c r="A158" s="433" t="s">
        <v>659</v>
      </c>
      <c r="B158" s="447">
        <v>3</v>
      </c>
      <c r="C158" s="410">
        <v>56</v>
      </c>
      <c r="D158" s="410">
        <v>321</v>
      </c>
      <c r="E158" s="410"/>
      <c r="F158" s="448"/>
      <c r="G158" s="447">
        <v>97</v>
      </c>
      <c r="H158" s="410">
        <v>8275</v>
      </c>
      <c r="I158" s="410">
        <v>12630</v>
      </c>
      <c r="J158" s="410">
        <v>855</v>
      </c>
      <c r="K158" s="448">
        <v>3</v>
      </c>
      <c r="L158" s="440">
        <v>8</v>
      </c>
      <c r="M158" s="143">
        <v>1148</v>
      </c>
      <c r="N158" s="143">
        <v>2073</v>
      </c>
      <c r="O158" s="143">
        <v>235</v>
      </c>
      <c r="P158" s="441">
        <v>1</v>
      </c>
      <c r="Q158" s="440">
        <v>21</v>
      </c>
      <c r="R158" s="143">
        <v>2322</v>
      </c>
      <c r="S158" s="143">
        <v>3781</v>
      </c>
      <c r="T158" s="143">
        <v>278</v>
      </c>
      <c r="U158" s="441">
        <v>3</v>
      </c>
      <c r="V158" s="447">
        <v>20</v>
      </c>
      <c r="W158" s="410">
        <v>82</v>
      </c>
      <c r="X158" s="410">
        <v>380</v>
      </c>
      <c r="Y158" s="410">
        <v>26</v>
      </c>
      <c r="Z158" s="448">
        <v>1</v>
      </c>
      <c r="AA158" s="440">
        <v>8</v>
      </c>
      <c r="AB158" s="143">
        <v>103</v>
      </c>
      <c r="AC158" s="143">
        <v>329</v>
      </c>
      <c r="AD158" s="143">
        <v>17</v>
      </c>
      <c r="AE158" s="441"/>
      <c r="AF158" s="440">
        <v>7</v>
      </c>
      <c r="AG158" s="143">
        <v>47</v>
      </c>
      <c r="AH158" s="143">
        <v>157</v>
      </c>
      <c r="AI158" s="143">
        <v>8</v>
      </c>
      <c r="AJ158" s="441">
        <v>2</v>
      </c>
      <c r="AK158" s="447">
        <v>78</v>
      </c>
      <c r="AL158" s="410">
        <v>2504</v>
      </c>
      <c r="AM158" s="410">
        <v>3026</v>
      </c>
      <c r="AN158" s="410">
        <v>166</v>
      </c>
      <c r="AO158" s="448">
        <v>6</v>
      </c>
      <c r="AP158" s="440">
        <v>6</v>
      </c>
      <c r="AQ158" s="143">
        <v>2</v>
      </c>
      <c r="AR158" s="143">
        <v>3</v>
      </c>
      <c r="AS158" s="143"/>
      <c r="AT158" s="441"/>
      <c r="AU158" s="440">
        <v>45</v>
      </c>
      <c r="AV158" s="143">
        <v>1907</v>
      </c>
      <c r="AW158" s="143">
        <v>3795</v>
      </c>
      <c r="AX158" s="143">
        <v>373</v>
      </c>
      <c r="AY158" s="441">
        <v>3</v>
      </c>
      <c r="AZ158" s="143">
        <f t="shared" si="65"/>
        <v>293</v>
      </c>
      <c r="BA158" s="143">
        <f t="shared" si="66"/>
        <v>16446</v>
      </c>
      <c r="BB158" s="143">
        <f t="shared" si="67"/>
        <v>26495</v>
      </c>
      <c r="BC158" s="143">
        <f t="shared" si="68"/>
        <v>1958</v>
      </c>
      <c r="BD158" s="143">
        <f t="shared" si="69"/>
        <v>19</v>
      </c>
      <c r="BE158" s="159">
        <f t="shared" si="64"/>
        <v>45211</v>
      </c>
      <c r="BF158" s="742"/>
    </row>
    <row r="159" spans="1:58" ht="14.25" customHeight="1" x14ac:dyDescent="0.2">
      <c r="A159" s="433" t="s">
        <v>662</v>
      </c>
      <c r="B159" s="447">
        <v>3</v>
      </c>
      <c r="C159" s="410">
        <v>56</v>
      </c>
      <c r="D159" s="410">
        <v>321</v>
      </c>
      <c r="E159" s="410"/>
      <c r="F159" s="448"/>
      <c r="G159" s="447">
        <v>97</v>
      </c>
      <c r="H159" s="410">
        <v>8382</v>
      </c>
      <c r="I159" s="410">
        <v>12827</v>
      </c>
      <c r="J159" s="410">
        <v>870</v>
      </c>
      <c r="K159" s="448">
        <v>3</v>
      </c>
      <c r="L159" s="440">
        <v>8</v>
      </c>
      <c r="M159" s="143">
        <v>1146</v>
      </c>
      <c r="N159" s="143">
        <v>2073</v>
      </c>
      <c r="O159" s="143">
        <v>237</v>
      </c>
      <c r="P159" s="441">
        <v>1</v>
      </c>
      <c r="Q159" s="440">
        <v>21</v>
      </c>
      <c r="R159" s="143">
        <v>2343</v>
      </c>
      <c r="S159" s="143">
        <v>3795</v>
      </c>
      <c r="T159" s="143">
        <v>281</v>
      </c>
      <c r="U159" s="441">
        <v>3</v>
      </c>
      <c r="V159" s="447">
        <v>20</v>
      </c>
      <c r="W159" s="410">
        <v>81</v>
      </c>
      <c r="X159" s="410">
        <v>380</v>
      </c>
      <c r="Y159" s="410">
        <v>26</v>
      </c>
      <c r="Z159" s="448">
        <v>1</v>
      </c>
      <c r="AA159" s="440">
        <v>8</v>
      </c>
      <c r="AB159" s="143">
        <v>103</v>
      </c>
      <c r="AC159" s="143">
        <v>328</v>
      </c>
      <c r="AD159" s="143">
        <v>17</v>
      </c>
      <c r="AE159" s="441"/>
      <c r="AF159" s="440">
        <v>7</v>
      </c>
      <c r="AG159" s="143">
        <v>47</v>
      </c>
      <c r="AH159" s="143">
        <v>157</v>
      </c>
      <c r="AI159" s="143">
        <v>8</v>
      </c>
      <c r="AJ159" s="441">
        <v>2</v>
      </c>
      <c r="AK159" s="447">
        <v>78</v>
      </c>
      <c r="AL159" s="410">
        <v>2508</v>
      </c>
      <c r="AM159" s="410">
        <v>3031</v>
      </c>
      <c r="AN159" s="410">
        <v>167</v>
      </c>
      <c r="AO159" s="448">
        <v>6</v>
      </c>
      <c r="AP159" s="440">
        <v>6</v>
      </c>
      <c r="AQ159" s="143">
        <v>2</v>
      </c>
      <c r="AR159" s="143">
        <v>3</v>
      </c>
      <c r="AS159" s="143"/>
      <c r="AT159" s="441"/>
      <c r="AU159" s="440">
        <v>45</v>
      </c>
      <c r="AV159" s="143">
        <v>1907</v>
      </c>
      <c r="AW159" s="143">
        <v>3799</v>
      </c>
      <c r="AX159" s="143">
        <v>375</v>
      </c>
      <c r="AY159" s="441">
        <v>3</v>
      </c>
      <c r="AZ159" s="143">
        <f t="shared" si="65"/>
        <v>293</v>
      </c>
      <c r="BA159" s="143">
        <f t="shared" si="66"/>
        <v>16575</v>
      </c>
      <c r="BB159" s="143">
        <f t="shared" si="67"/>
        <v>26714</v>
      </c>
      <c r="BC159" s="143">
        <f t="shared" si="68"/>
        <v>1981</v>
      </c>
      <c r="BD159" s="143">
        <f t="shared" si="69"/>
        <v>19</v>
      </c>
      <c r="BE159" s="159">
        <f t="shared" si="64"/>
        <v>45582</v>
      </c>
      <c r="BF159" s="748"/>
    </row>
    <row r="160" spans="1:58" ht="14.25" customHeight="1" x14ac:dyDescent="0.2">
      <c r="A160" s="433" t="s">
        <v>663</v>
      </c>
      <c r="B160" s="447">
        <v>3</v>
      </c>
      <c r="C160" s="410">
        <v>56</v>
      </c>
      <c r="D160" s="410">
        <v>321</v>
      </c>
      <c r="E160" s="410"/>
      <c r="F160" s="448"/>
      <c r="G160" s="447">
        <v>97</v>
      </c>
      <c r="H160" s="410">
        <v>8485</v>
      </c>
      <c r="I160" s="410">
        <v>13017</v>
      </c>
      <c r="J160" s="410">
        <v>880</v>
      </c>
      <c r="K160" s="448">
        <v>3</v>
      </c>
      <c r="L160" s="440">
        <v>8</v>
      </c>
      <c r="M160" s="143">
        <v>1146</v>
      </c>
      <c r="N160" s="143">
        <v>2071</v>
      </c>
      <c r="O160" s="143">
        <v>236</v>
      </c>
      <c r="P160" s="441">
        <v>1</v>
      </c>
      <c r="Q160" s="440">
        <v>21</v>
      </c>
      <c r="R160" s="143">
        <v>2364</v>
      </c>
      <c r="S160" s="143">
        <v>3800</v>
      </c>
      <c r="T160" s="143">
        <v>281</v>
      </c>
      <c r="U160" s="441">
        <v>3</v>
      </c>
      <c r="V160" s="447">
        <v>20</v>
      </c>
      <c r="W160" s="410">
        <v>81</v>
      </c>
      <c r="X160" s="410">
        <v>379</v>
      </c>
      <c r="Y160" s="410">
        <v>26</v>
      </c>
      <c r="Z160" s="448">
        <v>1</v>
      </c>
      <c r="AA160" s="440">
        <v>8</v>
      </c>
      <c r="AB160" s="143">
        <v>103</v>
      </c>
      <c r="AC160" s="143">
        <v>328</v>
      </c>
      <c r="AD160" s="143">
        <v>17</v>
      </c>
      <c r="AE160" s="441"/>
      <c r="AF160" s="440">
        <v>7</v>
      </c>
      <c r="AG160" s="143">
        <v>47</v>
      </c>
      <c r="AH160" s="143">
        <v>157</v>
      </c>
      <c r="AI160" s="143">
        <v>8</v>
      </c>
      <c r="AJ160" s="441">
        <v>2</v>
      </c>
      <c r="AK160" s="447">
        <v>78</v>
      </c>
      <c r="AL160" s="410">
        <v>2512</v>
      </c>
      <c r="AM160" s="410">
        <v>3036</v>
      </c>
      <c r="AN160" s="410">
        <v>169</v>
      </c>
      <c r="AO160" s="448">
        <v>6</v>
      </c>
      <c r="AP160" s="440">
        <v>6</v>
      </c>
      <c r="AQ160" s="143">
        <v>2</v>
      </c>
      <c r="AR160" s="143">
        <v>3</v>
      </c>
      <c r="AS160" s="143"/>
      <c r="AT160" s="441"/>
      <c r="AU160" s="440">
        <v>45</v>
      </c>
      <c r="AV160" s="143">
        <v>1903</v>
      </c>
      <c r="AW160" s="143">
        <v>3796</v>
      </c>
      <c r="AX160" s="143">
        <v>378</v>
      </c>
      <c r="AY160" s="441">
        <v>3</v>
      </c>
      <c r="AZ160" s="143">
        <f t="shared" ref="AZ160" si="70">+B160+G160+L160+Q160+V160+AA160+AF160+AK160+AU160+AP160</f>
        <v>293</v>
      </c>
      <c r="BA160" s="143">
        <f t="shared" ref="BA160" si="71">+C160+H160+M160+R160+W160+AB160+AG160+AL160+AV160+AQ160</f>
        <v>16699</v>
      </c>
      <c r="BB160" s="143">
        <f t="shared" ref="BB160" si="72">+D160+I160+N160+S160+X160+AC160+AH160+AM160+AW160+AR160</f>
        <v>26908</v>
      </c>
      <c r="BC160" s="143">
        <f>+E160+J160+O160+T160+Y160+AD160+AI160+AN160+AX160+AS160</f>
        <v>1995</v>
      </c>
      <c r="BD160" s="143">
        <f t="shared" ref="BD160" si="73">+F160+K160+P160+U160+Z160+AE160+AJ160+AO160+AY160+AT160</f>
        <v>19</v>
      </c>
      <c r="BE160" s="159">
        <f t="shared" ref="BE160" si="74">+SUM(AZ160:BD160)</f>
        <v>45914</v>
      </c>
      <c r="BF160" s="748"/>
    </row>
    <row r="161" spans="1:58" ht="14.25" customHeight="1" x14ac:dyDescent="0.2">
      <c r="A161" s="433" t="s">
        <v>669</v>
      </c>
      <c r="B161" s="447">
        <v>3</v>
      </c>
      <c r="C161" s="410">
        <v>55</v>
      </c>
      <c r="D161" s="410">
        <v>321</v>
      </c>
      <c r="E161" s="410"/>
      <c r="F161" s="448"/>
      <c r="G161" s="447">
        <v>97</v>
      </c>
      <c r="H161" s="410">
        <v>8609</v>
      </c>
      <c r="I161" s="410">
        <v>13207</v>
      </c>
      <c r="J161" s="410">
        <v>901</v>
      </c>
      <c r="K161" s="448">
        <v>3</v>
      </c>
      <c r="L161" s="440">
        <v>8</v>
      </c>
      <c r="M161" s="143">
        <v>1146</v>
      </c>
      <c r="N161" s="143">
        <v>2069</v>
      </c>
      <c r="O161" s="143">
        <v>236</v>
      </c>
      <c r="P161" s="441">
        <v>1</v>
      </c>
      <c r="Q161" s="440">
        <v>21</v>
      </c>
      <c r="R161" s="143">
        <v>2393</v>
      </c>
      <c r="S161" s="143">
        <v>3813</v>
      </c>
      <c r="T161" s="143">
        <v>283</v>
      </c>
      <c r="U161" s="441">
        <v>3</v>
      </c>
      <c r="V161" s="447">
        <v>20</v>
      </c>
      <c r="W161" s="410">
        <v>81</v>
      </c>
      <c r="X161" s="410">
        <v>378</v>
      </c>
      <c r="Y161" s="410">
        <v>26</v>
      </c>
      <c r="Z161" s="448">
        <v>1</v>
      </c>
      <c r="AA161" s="440">
        <v>8</v>
      </c>
      <c r="AB161" s="143">
        <v>103</v>
      </c>
      <c r="AC161" s="143">
        <v>328</v>
      </c>
      <c r="AD161" s="143">
        <v>17</v>
      </c>
      <c r="AE161" s="441"/>
      <c r="AF161" s="440">
        <v>7</v>
      </c>
      <c r="AG161" s="143">
        <v>47</v>
      </c>
      <c r="AH161" s="143">
        <v>157</v>
      </c>
      <c r="AI161" s="143">
        <v>8</v>
      </c>
      <c r="AJ161" s="441">
        <v>2</v>
      </c>
      <c r="AK161" s="447">
        <v>78</v>
      </c>
      <c r="AL161" s="410">
        <v>2515</v>
      </c>
      <c r="AM161" s="410">
        <v>3043</v>
      </c>
      <c r="AN161" s="410">
        <v>171</v>
      </c>
      <c r="AO161" s="448">
        <v>6</v>
      </c>
      <c r="AP161" s="440">
        <v>6</v>
      </c>
      <c r="AQ161" s="143">
        <v>2</v>
      </c>
      <c r="AR161" s="143">
        <v>3</v>
      </c>
      <c r="AS161" s="143"/>
      <c r="AT161" s="441"/>
      <c r="AU161" s="440">
        <v>45</v>
      </c>
      <c r="AV161" s="143">
        <v>1905</v>
      </c>
      <c r="AW161" s="143">
        <v>3803</v>
      </c>
      <c r="AX161" s="143">
        <v>377</v>
      </c>
      <c r="AY161" s="441">
        <v>3</v>
      </c>
      <c r="AZ161" s="143">
        <f t="shared" ref="AZ161" si="75">+B161+G161+L161+Q161+V161+AA161+AF161+AK161+AU161+AP161</f>
        <v>293</v>
      </c>
      <c r="BA161" s="143">
        <f t="shared" ref="BA161" si="76">+C161+H161+M161+R161+W161+AB161+AG161+AL161+AV161+AQ161</f>
        <v>16856</v>
      </c>
      <c r="BB161" s="143">
        <f t="shared" ref="BB161" si="77">+D161+I161+N161+S161+X161+AC161+AH161+AM161+AW161+AR161</f>
        <v>27122</v>
      </c>
      <c r="BC161" s="143">
        <f>+E161+J161+O161+T161+Y161+AD161+AI161+AN161+AX161+AS161</f>
        <v>2019</v>
      </c>
      <c r="BD161" s="143">
        <f t="shared" ref="BD161" si="78">+F161+K161+P161+U161+Z161+AE161+AJ161+AO161+AY161+AT161</f>
        <v>19</v>
      </c>
      <c r="BE161" s="159">
        <f t="shared" ref="BE161" si="79">+SUM(AZ161:BD161)</f>
        <v>46309</v>
      </c>
      <c r="BF161" s="752"/>
    </row>
    <row r="162" spans="1:58" ht="14.25" customHeight="1" x14ac:dyDescent="0.2">
      <c r="A162" s="433" t="s">
        <v>670</v>
      </c>
      <c r="B162" s="447">
        <v>3</v>
      </c>
      <c r="C162" s="410">
        <v>55</v>
      </c>
      <c r="D162" s="410">
        <v>321</v>
      </c>
      <c r="E162" s="410"/>
      <c r="F162" s="448"/>
      <c r="G162" s="447">
        <v>97</v>
      </c>
      <c r="H162" s="410">
        <v>8716</v>
      </c>
      <c r="I162" s="410">
        <v>13484</v>
      </c>
      <c r="J162" s="410">
        <v>922</v>
      </c>
      <c r="K162" s="448">
        <v>3</v>
      </c>
      <c r="L162" s="440">
        <v>8</v>
      </c>
      <c r="M162" s="143">
        <v>1146</v>
      </c>
      <c r="N162" s="143">
        <v>2069</v>
      </c>
      <c r="O162" s="143">
        <v>234</v>
      </c>
      <c r="P162" s="441">
        <v>1</v>
      </c>
      <c r="Q162" s="440">
        <v>21</v>
      </c>
      <c r="R162" s="143">
        <v>2418</v>
      </c>
      <c r="S162" s="143">
        <v>3841</v>
      </c>
      <c r="T162" s="143">
        <v>282</v>
      </c>
      <c r="U162" s="441">
        <v>3</v>
      </c>
      <c r="V162" s="447">
        <v>20</v>
      </c>
      <c r="W162" s="410">
        <v>81</v>
      </c>
      <c r="X162" s="410">
        <v>378</v>
      </c>
      <c r="Y162" s="410">
        <v>26</v>
      </c>
      <c r="Z162" s="448">
        <v>1</v>
      </c>
      <c r="AA162" s="440">
        <v>8</v>
      </c>
      <c r="AB162" s="143">
        <v>103</v>
      </c>
      <c r="AC162" s="143">
        <v>328</v>
      </c>
      <c r="AD162" s="143">
        <v>17</v>
      </c>
      <c r="AE162" s="441"/>
      <c r="AF162" s="440">
        <v>7</v>
      </c>
      <c r="AG162" s="143">
        <v>47</v>
      </c>
      <c r="AH162" s="143">
        <v>157</v>
      </c>
      <c r="AI162" s="143">
        <v>8</v>
      </c>
      <c r="AJ162" s="441">
        <v>2</v>
      </c>
      <c r="AK162" s="447">
        <v>78</v>
      </c>
      <c r="AL162" s="410">
        <v>2515</v>
      </c>
      <c r="AM162" s="410">
        <v>3046</v>
      </c>
      <c r="AN162" s="410">
        <v>174</v>
      </c>
      <c r="AO162" s="448">
        <v>6</v>
      </c>
      <c r="AP162" s="440">
        <v>6</v>
      </c>
      <c r="AQ162" s="143">
        <v>2</v>
      </c>
      <c r="AR162" s="143">
        <v>3</v>
      </c>
      <c r="AS162" s="143"/>
      <c r="AT162" s="441"/>
      <c r="AU162" s="754">
        <v>45</v>
      </c>
      <c r="AV162" s="413">
        <v>1907</v>
      </c>
      <c r="AW162" s="413">
        <v>3802</v>
      </c>
      <c r="AX162" s="413">
        <v>377</v>
      </c>
      <c r="AY162" s="755">
        <v>3</v>
      </c>
      <c r="AZ162" s="143">
        <f t="shared" ref="AZ162" si="80">+B162+G162+L162+Q162+V162+AA162+AF162+AK162+AU162+AP162</f>
        <v>293</v>
      </c>
      <c r="BA162" s="143">
        <f t="shared" ref="BA162" si="81">+C162+H162+M162+R162+W162+AB162+AG162+AL162+AV162+AQ162</f>
        <v>16990</v>
      </c>
      <c r="BB162" s="143">
        <f t="shared" ref="BB162" si="82">+D162+I162+N162+S162+X162+AC162+AH162+AM162+AW162+AR162</f>
        <v>27429</v>
      </c>
      <c r="BC162" s="143">
        <f>+E162+J162+O162+T162+Y162+AD162+AI162+AN162+AX162+AS162</f>
        <v>2040</v>
      </c>
      <c r="BD162" s="143">
        <f t="shared" ref="BD162" si="83">+F162+K162+P162+U162+Z162+AE162+AJ162+AO162+AY162+AT162</f>
        <v>19</v>
      </c>
      <c r="BE162" s="159">
        <f t="shared" ref="BE162" si="84">+SUM(AZ162:BD162)</f>
        <v>46771</v>
      </c>
      <c r="BF162" s="752"/>
    </row>
    <row r="163" spans="1:58" x14ac:dyDescent="0.2">
      <c r="A163" s="35" t="s">
        <v>423</v>
      </c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  <c r="V163" s="43"/>
      <c r="W163" s="43"/>
      <c r="X163" s="43"/>
      <c r="Y163" s="43"/>
      <c r="Z163" s="43"/>
      <c r="AA163" s="155"/>
      <c r="AB163" s="155"/>
      <c r="AC163" s="155"/>
      <c r="AD163" s="155"/>
      <c r="AE163" s="155"/>
      <c r="AF163" s="155"/>
      <c r="AG163" s="155"/>
      <c r="AH163" s="155"/>
      <c r="AI163" s="155"/>
      <c r="AJ163" s="155"/>
      <c r="AK163" s="155"/>
      <c r="AL163" s="155"/>
      <c r="AM163" s="155"/>
      <c r="AN163" s="155"/>
      <c r="AO163" s="155"/>
      <c r="AP163" s="155"/>
      <c r="AQ163" s="155"/>
      <c r="AR163" s="155"/>
      <c r="AS163" s="155"/>
      <c r="AT163" s="155"/>
      <c r="AU163" s="155"/>
      <c r="AV163" s="155"/>
      <c r="AW163" s="155"/>
      <c r="AX163" s="155"/>
      <c r="AY163" s="155"/>
      <c r="AZ163" s="155"/>
      <c r="BA163" s="155"/>
      <c r="BB163" s="155"/>
      <c r="BC163" s="155"/>
      <c r="BD163" s="155"/>
      <c r="BE163" s="155"/>
      <c r="BF163" s="46"/>
    </row>
    <row r="164" spans="1:58" x14ac:dyDescent="0.2"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3"/>
      <c r="W164" s="43"/>
      <c r="X164" s="43"/>
      <c r="Y164" s="43"/>
      <c r="Z164" s="43"/>
      <c r="AA164" s="401"/>
      <c r="AB164" s="401"/>
      <c r="AC164" s="401"/>
      <c r="AD164" s="401"/>
      <c r="AE164" s="401"/>
      <c r="AF164" s="401"/>
      <c r="AG164" s="401"/>
      <c r="AH164" s="401"/>
      <c r="AI164" s="401"/>
      <c r="AJ164" s="401"/>
      <c r="AK164" s="401"/>
      <c r="AL164" s="401"/>
      <c r="AM164" s="401"/>
      <c r="AN164" s="401"/>
      <c r="AO164" s="401"/>
      <c r="AP164" s="401"/>
      <c r="AQ164" s="401"/>
      <c r="AR164" s="401"/>
      <c r="AS164" s="401"/>
      <c r="AT164" s="401"/>
      <c r="AU164" s="401"/>
      <c r="AV164" s="401"/>
      <c r="AW164" s="401"/>
      <c r="AX164" s="401"/>
      <c r="AY164" s="401"/>
      <c r="AZ164" s="401"/>
      <c r="BA164" s="401"/>
      <c r="BB164" s="401"/>
      <c r="BC164" s="401"/>
      <c r="BD164" s="401"/>
      <c r="BE164" s="401"/>
      <c r="BF164" s="46"/>
    </row>
    <row r="165" spans="1:58" x14ac:dyDescent="0.2"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3"/>
      <c r="W165" s="43"/>
      <c r="X165" s="43"/>
      <c r="Y165" s="43"/>
      <c r="Z165" s="43"/>
      <c r="AA165" s="401"/>
      <c r="AB165" s="401"/>
      <c r="AC165" s="401"/>
      <c r="AD165" s="401"/>
      <c r="AE165" s="401"/>
      <c r="AF165" s="401"/>
      <c r="AG165" s="401"/>
      <c r="AH165" s="401"/>
      <c r="AI165" s="401"/>
      <c r="AJ165" s="401"/>
      <c r="AK165" s="401"/>
      <c r="AL165" s="401"/>
      <c r="AM165" s="401"/>
      <c r="AN165" s="401"/>
      <c r="AO165" s="401"/>
      <c r="AP165" s="401"/>
      <c r="AQ165" s="401"/>
      <c r="AR165" s="401"/>
      <c r="AS165" s="401"/>
      <c r="AT165" s="401"/>
      <c r="AU165" s="401"/>
      <c r="AV165" s="401"/>
      <c r="AW165" s="401"/>
      <c r="AX165" s="401"/>
      <c r="AY165" s="401"/>
      <c r="AZ165" s="401"/>
      <c r="BA165" s="401"/>
      <c r="BB165" s="401"/>
      <c r="BC165" s="401"/>
      <c r="BD165" s="401"/>
      <c r="BE165" s="401"/>
      <c r="BF165" s="46"/>
    </row>
    <row r="166" spans="1:58" x14ac:dyDescent="0.2"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3"/>
      <c r="W166" s="43"/>
      <c r="X166" s="43"/>
      <c r="Y166" s="43"/>
      <c r="Z166" s="43"/>
      <c r="AA166" s="401"/>
      <c r="AB166" s="401"/>
      <c r="AC166" s="401"/>
      <c r="AD166" s="401"/>
      <c r="AE166" s="401"/>
      <c r="AF166" s="401"/>
      <c r="AG166" s="401"/>
      <c r="AH166" s="401"/>
      <c r="AI166" s="401"/>
      <c r="AJ166" s="401"/>
      <c r="AK166" s="401"/>
      <c r="AL166" s="401"/>
      <c r="AM166" s="401"/>
      <c r="AN166" s="401"/>
      <c r="AO166" s="401"/>
      <c r="AP166" s="401"/>
      <c r="AQ166" s="401"/>
      <c r="AR166" s="401"/>
      <c r="AS166" s="401"/>
      <c r="AT166" s="401"/>
      <c r="AU166" s="401"/>
      <c r="AV166" s="401"/>
      <c r="AW166" s="401"/>
      <c r="AX166" s="401"/>
      <c r="AY166" s="401"/>
      <c r="AZ166" s="401"/>
      <c r="BA166" s="401"/>
      <c r="BB166" s="401"/>
      <c r="BC166" s="401"/>
      <c r="BD166" s="401"/>
      <c r="BE166" s="401"/>
      <c r="BF166" s="46"/>
    </row>
    <row r="167" spans="1:58" ht="13.5" thickBot="1" x14ac:dyDescent="0.25">
      <c r="A167" s="46"/>
      <c r="B167" s="141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AV167" s="155"/>
      <c r="BE167" s="141"/>
    </row>
    <row r="168" spans="1:58" ht="16.5" customHeight="1" thickBot="1" x14ac:dyDescent="0.25">
      <c r="A168" s="820" t="s">
        <v>470</v>
      </c>
      <c r="B168" s="812" t="s">
        <v>351</v>
      </c>
      <c r="C168" s="813"/>
      <c r="D168" s="813"/>
      <c r="E168" s="813"/>
      <c r="F168" s="814"/>
      <c r="G168" s="812" t="s">
        <v>322</v>
      </c>
      <c r="H168" s="813"/>
      <c r="I168" s="813"/>
      <c r="J168" s="813"/>
      <c r="K168" s="814"/>
      <c r="L168" s="813" t="s">
        <v>323</v>
      </c>
      <c r="M168" s="813"/>
      <c r="N168" s="813"/>
      <c r="O168" s="813"/>
      <c r="P168" s="813"/>
      <c r="Q168" s="812" t="s">
        <v>324</v>
      </c>
      <c r="R168" s="813"/>
      <c r="S168" s="813"/>
      <c r="T168" s="813"/>
      <c r="U168" s="813"/>
      <c r="V168" s="812" t="s">
        <v>88</v>
      </c>
      <c r="W168" s="813"/>
      <c r="X168" s="813"/>
      <c r="Y168" s="813"/>
      <c r="Z168" s="814"/>
      <c r="AA168" s="812" t="str">
        <f>AA14</f>
        <v>ALLIANZ</v>
      </c>
      <c r="AB168" s="813"/>
      <c r="AC168" s="813"/>
      <c r="AD168" s="813"/>
      <c r="AE168" s="814"/>
      <c r="AF168" s="812" t="s">
        <v>90</v>
      </c>
      <c r="AG168" s="813"/>
      <c r="AH168" s="813"/>
      <c r="AI168" s="813"/>
      <c r="AJ168" s="814"/>
      <c r="AK168" s="812" t="s">
        <v>89</v>
      </c>
      <c r="AL168" s="813"/>
      <c r="AM168" s="813"/>
      <c r="AN168" s="813"/>
      <c r="AO168" s="814"/>
      <c r="AP168" s="813" t="s">
        <v>409</v>
      </c>
      <c r="AQ168" s="813"/>
      <c r="AR168" s="813"/>
      <c r="AS168" s="813"/>
      <c r="AT168" s="819"/>
      <c r="AU168" s="812" t="s">
        <v>207</v>
      </c>
      <c r="AV168" s="813"/>
      <c r="AW168" s="813"/>
      <c r="AX168" s="813"/>
      <c r="AY168" s="814"/>
      <c r="AZ168" s="825" t="s">
        <v>116</v>
      </c>
      <c r="BA168" s="826"/>
      <c r="BB168" s="826"/>
      <c r="BC168" s="826"/>
      <c r="BD168" s="826"/>
      <c r="BE168" s="827"/>
    </row>
    <row r="169" spans="1:58" ht="16.5" customHeight="1" thickBot="1" x14ac:dyDescent="0.25">
      <c r="A169" s="821"/>
      <c r="B169" s="283" t="s">
        <v>85</v>
      </c>
      <c r="C169" s="284" t="s">
        <v>86</v>
      </c>
      <c r="D169" s="284" t="s">
        <v>87</v>
      </c>
      <c r="E169" s="284" t="s">
        <v>392</v>
      </c>
      <c r="F169" s="286" t="s">
        <v>393</v>
      </c>
      <c r="G169" s="283" t="s">
        <v>85</v>
      </c>
      <c r="H169" s="284" t="s">
        <v>86</v>
      </c>
      <c r="I169" s="284" t="s">
        <v>87</v>
      </c>
      <c r="J169" s="284" t="s">
        <v>392</v>
      </c>
      <c r="K169" s="286" t="s">
        <v>393</v>
      </c>
      <c r="L169" s="287" t="s">
        <v>85</v>
      </c>
      <c r="M169" s="284" t="s">
        <v>86</v>
      </c>
      <c r="N169" s="284" t="s">
        <v>87</v>
      </c>
      <c r="O169" s="284" t="s">
        <v>392</v>
      </c>
      <c r="P169" s="285" t="s">
        <v>393</v>
      </c>
      <c r="Q169" s="283" t="s">
        <v>85</v>
      </c>
      <c r="R169" s="284" t="s">
        <v>86</v>
      </c>
      <c r="S169" s="284" t="s">
        <v>87</v>
      </c>
      <c r="T169" s="284" t="s">
        <v>392</v>
      </c>
      <c r="U169" s="285" t="s">
        <v>393</v>
      </c>
      <c r="V169" s="283" t="s">
        <v>85</v>
      </c>
      <c r="W169" s="284" t="s">
        <v>86</v>
      </c>
      <c r="X169" s="284" t="s">
        <v>87</v>
      </c>
      <c r="Y169" s="284" t="s">
        <v>392</v>
      </c>
      <c r="Z169" s="286" t="s">
        <v>393</v>
      </c>
      <c r="AA169" s="283" t="s">
        <v>85</v>
      </c>
      <c r="AB169" s="284" t="s">
        <v>86</v>
      </c>
      <c r="AC169" s="284" t="s">
        <v>87</v>
      </c>
      <c r="AD169" s="284" t="s">
        <v>392</v>
      </c>
      <c r="AE169" s="286" t="s">
        <v>393</v>
      </c>
      <c r="AF169" s="283" t="s">
        <v>85</v>
      </c>
      <c r="AG169" s="284" t="s">
        <v>86</v>
      </c>
      <c r="AH169" s="284" t="s">
        <v>87</v>
      </c>
      <c r="AI169" s="284" t="s">
        <v>392</v>
      </c>
      <c r="AJ169" s="286" t="s">
        <v>393</v>
      </c>
      <c r="AK169" s="290" t="s">
        <v>85</v>
      </c>
      <c r="AL169" s="289" t="s">
        <v>86</v>
      </c>
      <c r="AM169" s="289" t="s">
        <v>87</v>
      </c>
      <c r="AN169" s="289" t="s">
        <v>392</v>
      </c>
      <c r="AO169" s="291" t="s">
        <v>393</v>
      </c>
      <c r="AP169" s="287" t="s">
        <v>85</v>
      </c>
      <c r="AQ169" s="284" t="s">
        <v>86</v>
      </c>
      <c r="AR169" s="284" t="s">
        <v>87</v>
      </c>
      <c r="AS169" s="284" t="s">
        <v>392</v>
      </c>
      <c r="AT169" s="286" t="s">
        <v>393</v>
      </c>
      <c r="AU169" s="288" t="s">
        <v>85</v>
      </c>
      <c r="AV169" s="289" t="s">
        <v>86</v>
      </c>
      <c r="AW169" s="289" t="s">
        <v>87</v>
      </c>
      <c r="AX169" s="289" t="s">
        <v>392</v>
      </c>
      <c r="AY169" s="291" t="s">
        <v>393</v>
      </c>
      <c r="AZ169" s="290" t="s">
        <v>85</v>
      </c>
      <c r="BA169" s="289" t="s">
        <v>86</v>
      </c>
      <c r="BB169" s="289" t="s">
        <v>87</v>
      </c>
      <c r="BC169" s="289" t="s">
        <v>392</v>
      </c>
      <c r="BD169" s="289" t="s">
        <v>393</v>
      </c>
      <c r="BE169" s="282" t="s">
        <v>116</v>
      </c>
    </row>
    <row r="170" spans="1:58" x14ac:dyDescent="0.2">
      <c r="A170" s="433" t="s">
        <v>84</v>
      </c>
      <c r="B170" s="161">
        <f t="shared" ref="B170:D186" si="85">+B92/B16</f>
        <v>0</v>
      </c>
      <c r="C170" s="162">
        <f t="shared" si="85"/>
        <v>0.77941176470588236</v>
      </c>
      <c r="D170" s="162">
        <f t="shared" si="85"/>
        <v>0.80882352941176472</v>
      </c>
      <c r="E170" s="162"/>
      <c r="F170" s="163"/>
      <c r="G170" s="318">
        <f t="shared" ref="G170:I189" si="86">+G92/G16</f>
        <v>4.3956043956043959E-2</v>
      </c>
      <c r="H170" s="319">
        <f t="shared" si="86"/>
        <v>0.61273666092943202</v>
      </c>
      <c r="I170" s="319">
        <f t="shared" si="86"/>
        <v>0.65830618892508141</v>
      </c>
      <c r="J170" s="319"/>
      <c r="K170" s="320"/>
      <c r="L170" s="164">
        <f t="shared" ref="L170:N189" si="87">+L92/L16</f>
        <v>0.42857142857142855</v>
      </c>
      <c r="M170" s="162">
        <f t="shared" si="87"/>
        <v>0</v>
      </c>
      <c r="N170" s="162">
        <f t="shared" si="87"/>
        <v>0.60439560439560436</v>
      </c>
      <c r="O170" s="162"/>
      <c r="P170" s="163"/>
      <c r="Q170" s="318">
        <f t="shared" ref="Q170:S189" si="88">+Q92/Q16</f>
        <v>7.874015748031496E-3</v>
      </c>
      <c r="R170" s="319">
        <f t="shared" si="88"/>
        <v>0.83511450381679386</v>
      </c>
      <c r="S170" s="319">
        <f t="shared" si="88"/>
        <v>0.80993788819875778</v>
      </c>
      <c r="T170" s="319"/>
      <c r="U170" s="645"/>
      <c r="V170" s="161"/>
      <c r="W170" s="162"/>
      <c r="X170" s="162"/>
      <c r="Y170" s="162"/>
      <c r="Z170" s="163"/>
      <c r="AA170" s="161">
        <f t="shared" ref="AA170:AC189" si="89">+AA92/AA16</f>
        <v>0.16216216216216217</v>
      </c>
      <c r="AB170" s="162">
        <f t="shared" si="89"/>
        <v>0.75324675324675328</v>
      </c>
      <c r="AC170" s="162">
        <f t="shared" si="89"/>
        <v>0.77777777777777779</v>
      </c>
      <c r="AD170" s="162"/>
      <c r="AE170" s="163"/>
      <c r="AF170" s="318">
        <f t="shared" ref="AF170:AH189" si="90">+AF92/AF16</f>
        <v>3.669724770642202E-2</v>
      </c>
      <c r="AG170" s="319">
        <f t="shared" si="90"/>
        <v>0.45454545454545453</v>
      </c>
      <c r="AH170" s="319">
        <f t="shared" si="90"/>
        <v>0.44630872483221479</v>
      </c>
      <c r="AI170" s="319"/>
      <c r="AJ170" s="320"/>
      <c r="AK170" s="161">
        <f t="shared" ref="AK170:AM189" si="91">+AK92/AK16</f>
        <v>2.6315789473684209E-2</v>
      </c>
      <c r="AL170" s="162">
        <f t="shared" si="91"/>
        <v>0.60655737704918034</v>
      </c>
      <c r="AM170" s="162">
        <f t="shared" si="91"/>
        <v>0.40909090909090912</v>
      </c>
      <c r="AN170" s="162"/>
      <c r="AO170" s="163"/>
      <c r="AP170" s="164"/>
      <c r="AQ170" s="162"/>
      <c r="AR170" s="162"/>
      <c r="AS170" s="162"/>
      <c r="AT170" s="163"/>
      <c r="AU170" s="164">
        <f t="shared" ref="AU170:AW189" si="92">+AU92/AU16</f>
        <v>1.3245033112582781E-2</v>
      </c>
      <c r="AV170" s="162">
        <f t="shared" si="92"/>
        <v>0.59693877551020413</v>
      </c>
      <c r="AW170" s="162">
        <f t="shared" si="92"/>
        <v>0.58777038269550752</v>
      </c>
      <c r="AX170" s="162"/>
      <c r="AY170" s="163"/>
      <c r="AZ170" s="161">
        <f t="shared" ref="AZ170:BB189" si="93">+AZ92/AZ16</f>
        <v>3.4528552456839307E-2</v>
      </c>
      <c r="BA170" s="162">
        <f t="shared" si="93"/>
        <v>0.65756434400502195</v>
      </c>
      <c r="BB170" s="162">
        <f t="shared" si="93"/>
        <v>0.66900654372397383</v>
      </c>
      <c r="BC170" s="162"/>
      <c r="BD170" s="162"/>
      <c r="BE170" s="323">
        <f t="shared" ref="BE170:BE201" si="94">+BE92/BE16</f>
        <v>0.62734931950745298</v>
      </c>
    </row>
    <row r="171" spans="1:58" x14ac:dyDescent="0.2">
      <c r="A171" s="433" t="s">
        <v>157</v>
      </c>
      <c r="B171" s="161">
        <f t="shared" si="85"/>
        <v>0</v>
      </c>
      <c r="C171" s="162">
        <f t="shared" si="85"/>
        <v>0.79411764705882348</v>
      </c>
      <c r="D171" s="162">
        <f t="shared" si="85"/>
        <v>0.81127450980392157</v>
      </c>
      <c r="E171" s="162"/>
      <c r="F171" s="163"/>
      <c r="G171" s="161">
        <f t="shared" si="86"/>
        <v>5.3763440860215055E-2</v>
      </c>
      <c r="H171" s="162">
        <f t="shared" si="86"/>
        <v>0.6155129274395329</v>
      </c>
      <c r="I171" s="162">
        <f t="shared" si="86"/>
        <v>0.65890497168030204</v>
      </c>
      <c r="J171" s="162"/>
      <c r="K171" s="163"/>
      <c r="L171" s="164">
        <f t="shared" si="87"/>
        <v>0.42857142857142855</v>
      </c>
      <c r="M171" s="162">
        <f t="shared" si="87"/>
        <v>0.125</v>
      </c>
      <c r="N171" s="162">
        <f t="shared" si="87"/>
        <v>0.60439560439560436</v>
      </c>
      <c r="O171" s="162"/>
      <c r="P171" s="163"/>
      <c r="Q171" s="161">
        <f t="shared" si="88"/>
        <v>6.1728395061728392E-3</v>
      </c>
      <c r="R171" s="162">
        <f t="shared" si="88"/>
        <v>0.82959641255605376</v>
      </c>
      <c r="S171" s="162">
        <f t="shared" si="88"/>
        <v>0.80993255671367259</v>
      </c>
      <c r="T171" s="162"/>
      <c r="U171" s="637"/>
      <c r="V171" s="161"/>
      <c r="W171" s="162"/>
      <c r="X171" s="162"/>
      <c r="Y171" s="162"/>
      <c r="Z171" s="163"/>
      <c r="AA171" s="161">
        <f t="shared" si="89"/>
        <v>0.1891891891891892</v>
      </c>
      <c r="AB171" s="162">
        <f t="shared" si="89"/>
        <v>0.76623376623376627</v>
      </c>
      <c r="AC171" s="162">
        <f t="shared" si="89"/>
        <v>0.78260869565217395</v>
      </c>
      <c r="AD171" s="162"/>
      <c r="AE171" s="163"/>
      <c r="AF171" s="161">
        <f t="shared" si="90"/>
        <v>2.7777777777777776E-2</v>
      </c>
      <c r="AG171" s="162">
        <f t="shared" si="90"/>
        <v>0.45454545454545453</v>
      </c>
      <c r="AH171" s="162">
        <f t="shared" si="90"/>
        <v>0.44781144781144783</v>
      </c>
      <c r="AI171" s="162"/>
      <c r="AJ171" s="163"/>
      <c r="AK171" s="161">
        <f t="shared" si="91"/>
        <v>2.3809523809523808E-2</v>
      </c>
      <c r="AL171" s="162">
        <f t="shared" si="91"/>
        <v>0.56923076923076921</v>
      </c>
      <c r="AM171" s="162">
        <f t="shared" si="91"/>
        <v>0.36641221374045801</v>
      </c>
      <c r="AN171" s="162"/>
      <c r="AO171" s="163"/>
      <c r="AP171" s="164"/>
      <c r="AQ171" s="162"/>
      <c r="AR171" s="162"/>
      <c r="AS171" s="162"/>
      <c r="AT171" s="163"/>
      <c r="AU171" s="164">
        <f t="shared" si="92"/>
        <v>1.2779552715654952E-2</v>
      </c>
      <c r="AV171" s="162">
        <f t="shared" si="92"/>
        <v>0.6705882352941176</v>
      </c>
      <c r="AW171" s="162">
        <f t="shared" si="92"/>
        <v>0.64556962025316456</v>
      </c>
      <c r="AX171" s="162"/>
      <c r="AY171" s="163"/>
      <c r="AZ171" s="161">
        <f t="shared" si="93"/>
        <v>3.3582089552238806E-2</v>
      </c>
      <c r="BA171" s="162">
        <f t="shared" si="93"/>
        <v>0.68007312614259596</v>
      </c>
      <c r="BB171" s="162">
        <f t="shared" si="93"/>
        <v>0.68461449005698338</v>
      </c>
      <c r="BC171" s="162"/>
      <c r="BD171" s="162"/>
      <c r="BE171" s="323">
        <f t="shared" si="94"/>
        <v>0.64217579818683479</v>
      </c>
    </row>
    <row r="172" spans="1:58" x14ac:dyDescent="0.2">
      <c r="A172" s="433" t="s">
        <v>160</v>
      </c>
      <c r="B172" s="161">
        <f t="shared" si="85"/>
        <v>0</v>
      </c>
      <c r="C172" s="162">
        <f t="shared" si="85"/>
        <v>0.79411764705882348</v>
      </c>
      <c r="D172" s="162">
        <f t="shared" si="85"/>
        <v>0.81127450980392157</v>
      </c>
      <c r="E172" s="162"/>
      <c r="F172" s="163"/>
      <c r="G172" s="161">
        <f t="shared" si="86"/>
        <v>5.434782608695652E-2</v>
      </c>
      <c r="H172" s="162">
        <f t="shared" si="86"/>
        <v>0.6152610441767068</v>
      </c>
      <c r="I172" s="162">
        <f t="shared" si="86"/>
        <v>0.6587918660287081</v>
      </c>
      <c r="J172" s="162"/>
      <c r="K172" s="163"/>
      <c r="L172" s="164">
        <f t="shared" si="87"/>
        <v>0.42857142857142855</v>
      </c>
      <c r="M172" s="162">
        <f t="shared" si="87"/>
        <v>0.64</v>
      </c>
      <c r="N172" s="162">
        <f t="shared" si="87"/>
        <v>0.66949152542372881</v>
      </c>
      <c r="O172" s="162"/>
      <c r="P172" s="163"/>
      <c r="Q172" s="161">
        <f t="shared" si="88"/>
        <v>7.9681274900398405E-3</v>
      </c>
      <c r="R172" s="162">
        <f t="shared" si="88"/>
        <v>0.82040816326530608</v>
      </c>
      <c r="S172" s="162">
        <f t="shared" si="88"/>
        <v>0.80401146131805157</v>
      </c>
      <c r="T172" s="162"/>
      <c r="U172" s="637"/>
      <c r="V172" s="161"/>
      <c r="W172" s="162"/>
      <c r="X172" s="162"/>
      <c r="Y172" s="162"/>
      <c r="Z172" s="163"/>
      <c r="AA172" s="161">
        <f t="shared" si="89"/>
        <v>0.1891891891891892</v>
      </c>
      <c r="AB172" s="162">
        <f t="shared" si="89"/>
        <v>0.76623376623376627</v>
      </c>
      <c r="AC172" s="162">
        <f t="shared" si="89"/>
        <v>0.78260869565217395</v>
      </c>
      <c r="AD172" s="162"/>
      <c r="AE172" s="163"/>
      <c r="AF172" s="161">
        <f t="shared" si="90"/>
        <v>2.7777777777777776E-2</v>
      </c>
      <c r="AG172" s="162">
        <f t="shared" si="90"/>
        <v>0.45454545454545453</v>
      </c>
      <c r="AH172" s="162">
        <f t="shared" si="90"/>
        <v>0.44781144781144783</v>
      </c>
      <c r="AI172" s="162"/>
      <c r="AJ172" s="163"/>
      <c r="AK172" s="161">
        <f t="shared" si="91"/>
        <v>8.8495575221238937E-3</v>
      </c>
      <c r="AL172" s="162">
        <f t="shared" si="91"/>
        <v>0.48717948717948717</v>
      </c>
      <c r="AM172" s="162">
        <f t="shared" si="91"/>
        <v>0.31547619047619047</v>
      </c>
      <c r="AN172" s="162"/>
      <c r="AO172" s="163"/>
      <c r="AP172" s="164"/>
      <c r="AQ172" s="162"/>
      <c r="AR172" s="162"/>
      <c r="AS172" s="162"/>
      <c r="AT172" s="163"/>
      <c r="AU172" s="164">
        <f t="shared" si="92"/>
        <v>1.1494252873563218E-2</v>
      </c>
      <c r="AV172" s="162">
        <f t="shared" si="92"/>
        <v>0.63891487371375122</v>
      </c>
      <c r="AW172" s="162">
        <f t="shared" si="92"/>
        <v>0.6251482799525504</v>
      </c>
      <c r="AX172" s="162"/>
      <c r="AY172" s="163"/>
      <c r="AZ172" s="161">
        <f t="shared" si="93"/>
        <v>2.8056112224448898E-2</v>
      </c>
      <c r="BA172" s="162">
        <f t="shared" si="93"/>
        <v>0.66887417218543044</v>
      </c>
      <c r="BB172" s="162">
        <f t="shared" si="93"/>
        <v>0.67682588939377142</v>
      </c>
      <c r="BC172" s="162"/>
      <c r="BD172" s="162"/>
      <c r="BE172" s="323">
        <f t="shared" si="94"/>
        <v>0.62679709500518754</v>
      </c>
    </row>
    <row r="173" spans="1:58" x14ac:dyDescent="0.2">
      <c r="A173" s="433" t="s">
        <v>163</v>
      </c>
      <c r="B173" s="161">
        <f t="shared" si="85"/>
        <v>0</v>
      </c>
      <c r="C173" s="162">
        <f t="shared" si="85"/>
        <v>0.79411764705882348</v>
      </c>
      <c r="D173" s="162">
        <f t="shared" si="85"/>
        <v>0.81127450980392157</v>
      </c>
      <c r="E173" s="162"/>
      <c r="F173" s="163"/>
      <c r="G173" s="161">
        <f t="shared" si="86"/>
        <v>5.434782608695652E-2</v>
      </c>
      <c r="H173" s="162">
        <f t="shared" si="86"/>
        <v>0.60532150776053217</v>
      </c>
      <c r="I173" s="162">
        <f t="shared" si="86"/>
        <v>0.64614515673538553</v>
      </c>
      <c r="J173" s="162"/>
      <c r="K173" s="163"/>
      <c r="L173" s="164">
        <f t="shared" si="87"/>
        <v>0.3</v>
      </c>
      <c r="M173" s="162">
        <f t="shared" si="87"/>
        <v>0.24</v>
      </c>
      <c r="N173" s="162">
        <f t="shared" si="87"/>
        <v>0.26232741617357003</v>
      </c>
      <c r="O173" s="162"/>
      <c r="P173" s="163"/>
      <c r="Q173" s="161">
        <f t="shared" si="88"/>
        <v>6.0790273556231003E-3</v>
      </c>
      <c r="R173" s="162">
        <f t="shared" si="88"/>
        <v>0.81552162849872778</v>
      </c>
      <c r="S173" s="162">
        <f t="shared" si="88"/>
        <v>0.79565907887771303</v>
      </c>
      <c r="T173" s="162"/>
      <c r="U173" s="637"/>
      <c r="V173" s="161"/>
      <c r="W173" s="162"/>
      <c r="X173" s="162"/>
      <c r="Y173" s="162"/>
      <c r="Z173" s="163"/>
      <c r="AA173" s="161">
        <f t="shared" si="89"/>
        <v>0.1891891891891892</v>
      </c>
      <c r="AB173" s="162">
        <f t="shared" si="89"/>
        <v>0.76623376623376627</v>
      </c>
      <c r="AC173" s="162">
        <f t="shared" si="89"/>
        <v>0.78260869565217395</v>
      </c>
      <c r="AD173" s="162"/>
      <c r="AE173" s="163"/>
      <c r="AF173" s="161">
        <f t="shared" si="90"/>
        <v>2.7777777777777776E-2</v>
      </c>
      <c r="AG173" s="162">
        <f t="shared" si="90"/>
        <v>0.45454545454545453</v>
      </c>
      <c r="AH173" s="162">
        <f t="shared" si="90"/>
        <v>0.44781144781144783</v>
      </c>
      <c r="AI173" s="162"/>
      <c r="AJ173" s="163"/>
      <c r="AK173" s="161">
        <f t="shared" si="91"/>
        <v>5.434782608695652E-2</v>
      </c>
      <c r="AL173" s="162">
        <f t="shared" si="91"/>
        <v>0.40425531914893614</v>
      </c>
      <c r="AM173" s="162">
        <f t="shared" si="91"/>
        <v>0.28497409326424872</v>
      </c>
      <c r="AN173" s="162"/>
      <c r="AO173" s="163"/>
      <c r="AP173" s="164"/>
      <c r="AQ173" s="162"/>
      <c r="AR173" s="162"/>
      <c r="AS173" s="162"/>
      <c r="AT173" s="163"/>
      <c r="AU173" s="164">
        <f t="shared" si="92"/>
        <v>1.0638297872340425E-2</v>
      </c>
      <c r="AV173" s="162">
        <f t="shared" si="92"/>
        <v>0.59736842105263155</v>
      </c>
      <c r="AW173" s="162">
        <f t="shared" si="92"/>
        <v>0.57854265836689855</v>
      </c>
      <c r="AX173" s="162"/>
      <c r="AY173" s="163"/>
      <c r="AZ173" s="161">
        <f t="shared" si="93"/>
        <v>3.1329381879762912E-2</v>
      </c>
      <c r="BA173" s="162">
        <f t="shared" si="93"/>
        <v>0.63267429760665972</v>
      </c>
      <c r="BB173" s="162">
        <f t="shared" si="93"/>
        <v>0.63597194388777556</v>
      </c>
      <c r="BC173" s="162"/>
      <c r="BD173" s="162"/>
      <c r="BE173" s="323">
        <f t="shared" si="94"/>
        <v>0.58753748750416523</v>
      </c>
    </row>
    <row r="174" spans="1:58" x14ac:dyDescent="0.2">
      <c r="A174" s="433" t="s">
        <v>166</v>
      </c>
      <c r="B174" s="161">
        <f t="shared" si="85"/>
        <v>0</v>
      </c>
      <c r="C174" s="162">
        <f t="shared" si="85"/>
        <v>0.79411764705882348</v>
      </c>
      <c r="D174" s="162">
        <f t="shared" si="85"/>
        <v>0.81127450980392157</v>
      </c>
      <c r="E174" s="162"/>
      <c r="F174" s="163"/>
      <c r="G174" s="161">
        <f t="shared" si="86"/>
        <v>5.3763440860215055E-2</v>
      </c>
      <c r="H174" s="162">
        <f t="shared" si="86"/>
        <v>0.60436562073669853</v>
      </c>
      <c r="I174" s="162">
        <f t="shared" si="86"/>
        <v>0.62522709576953028</v>
      </c>
      <c r="J174" s="162"/>
      <c r="K174" s="163"/>
      <c r="L174" s="164">
        <f t="shared" si="87"/>
        <v>0.18181818181818182</v>
      </c>
      <c r="M174" s="162">
        <f t="shared" si="87"/>
        <v>0.27181208053691275</v>
      </c>
      <c r="N174" s="162">
        <f t="shared" si="87"/>
        <v>0.21770334928229665</v>
      </c>
      <c r="O174" s="162"/>
      <c r="P174" s="163"/>
      <c r="Q174" s="161">
        <f t="shared" si="88"/>
        <v>5.4200542005420054E-3</v>
      </c>
      <c r="R174" s="162">
        <f t="shared" si="88"/>
        <v>0.80923450789793439</v>
      </c>
      <c r="S174" s="162">
        <f t="shared" si="88"/>
        <v>0.78725590955806779</v>
      </c>
      <c r="T174" s="162"/>
      <c r="U174" s="637"/>
      <c r="V174" s="161"/>
      <c r="W174" s="162"/>
      <c r="X174" s="162"/>
      <c r="Y174" s="162"/>
      <c r="Z174" s="163"/>
      <c r="AA174" s="161">
        <f t="shared" si="89"/>
        <v>0.1891891891891892</v>
      </c>
      <c r="AB174" s="162">
        <f t="shared" si="89"/>
        <v>0.76623376623376627</v>
      </c>
      <c r="AC174" s="162">
        <f t="shared" si="89"/>
        <v>0.78072289156626506</v>
      </c>
      <c r="AD174" s="162"/>
      <c r="AE174" s="163"/>
      <c r="AF174" s="161">
        <f t="shared" si="90"/>
        <v>2.7777777777777776E-2</v>
      </c>
      <c r="AG174" s="162">
        <f t="shared" si="90"/>
        <v>0.44897959183673469</v>
      </c>
      <c r="AH174" s="162">
        <f t="shared" si="90"/>
        <v>0.44966442953020136</v>
      </c>
      <c r="AI174" s="162"/>
      <c r="AJ174" s="163"/>
      <c r="AK174" s="161">
        <f t="shared" si="91"/>
        <v>3.0379746835443037E-2</v>
      </c>
      <c r="AL174" s="162">
        <f t="shared" si="91"/>
        <v>0.35849056603773582</v>
      </c>
      <c r="AM174" s="162">
        <f t="shared" si="91"/>
        <v>0.23109243697478993</v>
      </c>
      <c r="AN174" s="162"/>
      <c r="AO174" s="163"/>
      <c r="AP174" s="164"/>
      <c r="AQ174" s="162"/>
      <c r="AR174" s="162"/>
      <c r="AS174" s="162"/>
      <c r="AT174" s="163"/>
      <c r="AU174" s="164">
        <f t="shared" si="92"/>
        <v>9.3457943925233638E-3</v>
      </c>
      <c r="AV174" s="162">
        <f t="shared" si="92"/>
        <v>0.52104055087987755</v>
      </c>
      <c r="AW174" s="162">
        <f t="shared" si="92"/>
        <v>0.54112405757368065</v>
      </c>
      <c r="AX174" s="162"/>
      <c r="AY174" s="163"/>
      <c r="AZ174" s="161">
        <f t="shared" si="93"/>
        <v>2.6034712950600801E-2</v>
      </c>
      <c r="BA174" s="162">
        <f t="shared" si="93"/>
        <v>0.59444444444444444</v>
      </c>
      <c r="BB174" s="162">
        <f t="shared" si="93"/>
        <v>0.59989002932551316</v>
      </c>
      <c r="BC174" s="162"/>
      <c r="BD174" s="162"/>
      <c r="BE174" s="323">
        <f t="shared" si="94"/>
        <v>0.54710101613867301</v>
      </c>
    </row>
    <row r="175" spans="1:58" x14ac:dyDescent="0.2">
      <c r="A175" s="433" t="s">
        <v>185</v>
      </c>
      <c r="B175" s="161">
        <f t="shared" si="85"/>
        <v>0</v>
      </c>
      <c r="C175" s="162">
        <f t="shared" si="85"/>
        <v>0.79411764705882348</v>
      </c>
      <c r="D175" s="162">
        <f t="shared" si="85"/>
        <v>0.81081081081081086</v>
      </c>
      <c r="E175" s="162"/>
      <c r="F175" s="163"/>
      <c r="G175" s="161">
        <f t="shared" si="86"/>
        <v>5.3763440860215055E-2</v>
      </c>
      <c r="H175" s="162">
        <f t="shared" si="86"/>
        <v>0.60286458333333337</v>
      </c>
      <c r="I175" s="162">
        <f t="shared" si="86"/>
        <v>0.62711448884530518</v>
      </c>
      <c r="J175" s="162"/>
      <c r="K175" s="163"/>
      <c r="L175" s="164">
        <f t="shared" si="87"/>
        <v>0.16216216216216217</v>
      </c>
      <c r="M175" s="162">
        <f t="shared" si="87"/>
        <v>0.29874213836477986</v>
      </c>
      <c r="N175" s="162">
        <f t="shared" si="87"/>
        <v>0.23234624145785876</v>
      </c>
      <c r="O175" s="162"/>
      <c r="P175" s="163"/>
      <c r="Q175" s="161">
        <f t="shared" si="88"/>
        <v>4.3478260869565218E-3</v>
      </c>
      <c r="R175" s="162">
        <f t="shared" si="88"/>
        <v>0.79127725856697817</v>
      </c>
      <c r="S175" s="162">
        <f t="shared" si="88"/>
        <v>0.77995337995337999</v>
      </c>
      <c r="T175" s="162"/>
      <c r="U175" s="637"/>
      <c r="V175" s="161"/>
      <c r="W175" s="162"/>
      <c r="X175" s="162"/>
      <c r="Y175" s="162"/>
      <c r="Z175" s="163"/>
      <c r="AA175" s="161">
        <f t="shared" si="89"/>
        <v>0.13461538461538461</v>
      </c>
      <c r="AB175" s="162">
        <f t="shared" si="89"/>
        <v>0.77124183006535951</v>
      </c>
      <c r="AC175" s="162">
        <f t="shared" si="89"/>
        <v>0.78260869565217395</v>
      </c>
      <c r="AD175" s="162"/>
      <c r="AE175" s="163"/>
      <c r="AF175" s="161">
        <f t="shared" si="90"/>
        <v>2.5000000000000001E-2</v>
      </c>
      <c r="AG175" s="162">
        <f t="shared" si="90"/>
        <v>0.44897959183673469</v>
      </c>
      <c r="AH175" s="162">
        <f t="shared" si="90"/>
        <v>0.44966442953020136</v>
      </c>
      <c r="AI175" s="162"/>
      <c r="AJ175" s="163"/>
      <c r="AK175" s="161">
        <f t="shared" si="91"/>
        <v>2.9612756264236904E-2</v>
      </c>
      <c r="AL175" s="162">
        <f t="shared" si="91"/>
        <v>0.3482142857142857</v>
      </c>
      <c r="AM175" s="162">
        <f t="shared" si="91"/>
        <v>0.20220588235294118</v>
      </c>
      <c r="AN175" s="162"/>
      <c r="AO175" s="163"/>
      <c r="AP175" s="164"/>
      <c r="AQ175" s="162"/>
      <c r="AR175" s="162"/>
      <c r="AS175" s="162"/>
      <c r="AT175" s="163"/>
      <c r="AU175" s="164">
        <f t="shared" si="92"/>
        <v>9.0293453724604959E-3</v>
      </c>
      <c r="AV175" s="162">
        <f t="shared" si="92"/>
        <v>0.49489795918367346</v>
      </c>
      <c r="AW175" s="162">
        <f t="shared" si="92"/>
        <v>0.52501667778519012</v>
      </c>
      <c r="AX175" s="162"/>
      <c r="AY175" s="163"/>
      <c r="AZ175" s="161">
        <f t="shared" si="93"/>
        <v>2.3823704586063133E-2</v>
      </c>
      <c r="BA175" s="162">
        <f t="shared" si="93"/>
        <v>0.58809523809523812</v>
      </c>
      <c r="BB175" s="162">
        <f t="shared" si="93"/>
        <v>0.59629275084849009</v>
      </c>
      <c r="BC175" s="162"/>
      <c r="BD175" s="162"/>
      <c r="BE175" s="323">
        <f t="shared" si="94"/>
        <v>0.54013490725126478</v>
      </c>
    </row>
    <row r="176" spans="1:58" x14ac:dyDescent="0.2">
      <c r="A176" s="433" t="s">
        <v>188</v>
      </c>
      <c r="B176" s="161">
        <f t="shared" si="85"/>
        <v>0</v>
      </c>
      <c r="C176" s="162">
        <f t="shared" si="85"/>
        <v>0.79411764705882348</v>
      </c>
      <c r="D176" s="162">
        <f t="shared" si="85"/>
        <v>0.79710144927536231</v>
      </c>
      <c r="E176" s="162"/>
      <c r="F176" s="163"/>
      <c r="G176" s="161">
        <f t="shared" si="86"/>
        <v>5.3763440860215055E-2</v>
      </c>
      <c r="H176" s="162">
        <f t="shared" si="86"/>
        <v>0.59963877182420233</v>
      </c>
      <c r="I176" s="162">
        <f t="shared" si="86"/>
        <v>0.62855809612692493</v>
      </c>
      <c r="J176" s="162"/>
      <c r="K176" s="163"/>
      <c r="L176" s="164">
        <f t="shared" si="87"/>
        <v>0.12195121951219512</v>
      </c>
      <c r="M176" s="162">
        <f t="shared" si="87"/>
        <v>0.37583892617449666</v>
      </c>
      <c r="N176" s="162">
        <f t="shared" si="87"/>
        <v>0.28209764918625679</v>
      </c>
      <c r="O176" s="162"/>
      <c r="P176" s="163"/>
      <c r="Q176" s="161">
        <f t="shared" si="88"/>
        <v>3.875968992248062E-3</v>
      </c>
      <c r="R176" s="162">
        <f t="shared" si="88"/>
        <v>0.74775583482944341</v>
      </c>
      <c r="S176" s="162">
        <f t="shared" si="88"/>
        <v>0.76277056277056277</v>
      </c>
      <c r="T176" s="162"/>
      <c r="U176" s="637"/>
      <c r="V176" s="161"/>
      <c r="W176" s="162"/>
      <c r="X176" s="162"/>
      <c r="Y176" s="162"/>
      <c r="Z176" s="163"/>
      <c r="AA176" s="161">
        <f t="shared" si="89"/>
        <v>0.13461538461538461</v>
      </c>
      <c r="AB176" s="162">
        <f t="shared" si="89"/>
        <v>0.77124183006535951</v>
      </c>
      <c r="AC176" s="162">
        <f t="shared" si="89"/>
        <v>0.78450363196125905</v>
      </c>
      <c r="AD176" s="162"/>
      <c r="AE176" s="163"/>
      <c r="AF176" s="161">
        <f t="shared" si="90"/>
        <v>2.5000000000000001E-2</v>
      </c>
      <c r="AG176" s="162">
        <f t="shared" si="90"/>
        <v>0.44897959183673469</v>
      </c>
      <c r="AH176" s="162">
        <f t="shared" si="90"/>
        <v>0.44630872483221479</v>
      </c>
      <c r="AI176" s="162"/>
      <c r="AJ176" s="163"/>
      <c r="AK176" s="161">
        <f t="shared" si="91"/>
        <v>2.5000000000000001E-2</v>
      </c>
      <c r="AL176" s="162">
        <f t="shared" si="91"/>
        <v>0.25503355704697989</v>
      </c>
      <c r="AM176" s="162">
        <f t="shared" si="91"/>
        <v>0.17241379310344829</v>
      </c>
      <c r="AN176" s="162"/>
      <c r="AO176" s="163"/>
      <c r="AP176" s="164"/>
      <c r="AQ176" s="162"/>
      <c r="AR176" s="162"/>
      <c r="AS176" s="162"/>
      <c r="AT176" s="163"/>
      <c r="AU176" s="164">
        <f t="shared" si="92"/>
        <v>9.0293453724604959E-3</v>
      </c>
      <c r="AV176" s="162">
        <f t="shared" si="92"/>
        <v>0.4744218640504555</v>
      </c>
      <c r="AW176" s="162">
        <f t="shared" si="92"/>
        <v>0.51288743882544863</v>
      </c>
      <c r="AX176" s="162"/>
      <c r="AY176" s="163"/>
      <c r="AZ176" s="161">
        <f t="shared" si="93"/>
        <v>2.1428571428571429E-2</v>
      </c>
      <c r="BA176" s="162">
        <f t="shared" si="93"/>
        <v>0.57221027946062142</v>
      </c>
      <c r="BB176" s="162">
        <f t="shared" si="93"/>
        <v>0.58815821800016377</v>
      </c>
      <c r="BC176" s="162"/>
      <c r="BD176" s="162"/>
      <c r="BE176" s="323">
        <f t="shared" si="94"/>
        <v>0.53002924587424272</v>
      </c>
    </row>
    <row r="177" spans="1:59" x14ac:dyDescent="0.2">
      <c r="A177" s="433" t="s">
        <v>194</v>
      </c>
      <c r="B177" s="161">
        <f t="shared" si="85"/>
        <v>0</v>
      </c>
      <c r="C177" s="162">
        <f t="shared" si="85"/>
        <v>0.79411764705882348</v>
      </c>
      <c r="D177" s="162">
        <f t="shared" si="85"/>
        <v>0.79710144927536231</v>
      </c>
      <c r="E177" s="162"/>
      <c r="F177" s="163"/>
      <c r="G177" s="161">
        <f t="shared" si="86"/>
        <v>5.3763440860215055E-2</v>
      </c>
      <c r="H177" s="162">
        <f t="shared" si="86"/>
        <v>0.60286532951289395</v>
      </c>
      <c r="I177" s="162">
        <f t="shared" si="86"/>
        <v>0.62765719400313269</v>
      </c>
      <c r="J177" s="162"/>
      <c r="K177" s="163"/>
      <c r="L177" s="164">
        <f t="shared" si="87"/>
        <v>0.15</v>
      </c>
      <c r="M177" s="162">
        <f t="shared" si="87"/>
        <v>0.48049645390070922</v>
      </c>
      <c r="N177" s="162">
        <f t="shared" si="87"/>
        <v>0.36404833836858008</v>
      </c>
      <c r="O177" s="162"/>
      <c r="P177" s="163"/>
      <c r="Q177" s="161">
        <f t="shared" si="88"/>
        <v>3.5026269702276708E-3</v>
      </c>
      <c r="R177" s="162">
        <f t="shared" si="88"/>
        <v>0.7734375</v>
      </c>
      <c r="S177" s="162">
        <f t="shared" si="88"/>
        <v>0.76589933671478738</v>
      </c>
      <c r="T177" s="162"/>
      <c r="U177" s="637"/>
      <c r="V177" s="161"/>
      <c r="W177" s="162"/>
      <c r="X177" s="162"/>
      <c r="Y177" s="162"/>
      <c r="Z177" s="163"/>
      <c r="AA177" s="161">
        <f t="shared" si="89"/>
        <v>0.13461538461538461</v>
      </c>
      <c r="AB177" s="162">
        <f t="shared" si="89"/>
        <v>0.76973684210526316</v>
      </c>
      <c r="AC177" s="162">
        <f t="shared" si="89"/>
        <v>0.78450363196125905</v>
      </c>
      <c r="AD177" s="162"/>
      <c r="AE177" s="163"/>
      <c r="AF177" s="161">
        <f t="shared" si="90"/>
        <v>2.3809523809523808E-2</v>
      </c>
      <c r="AG177" s="162">
        <f t="shared" si="90"/>
        <v>0.44897959183673469</v>
      </c>
      <c r="AH177" s="162">
        <f t="shared" si="90"/>
        <v>0.44630872483221479</v>
      </c>
      <c r="AI177" s="162"/>
      <c r="AJ177" s="163"/>
      <c r="AK177" s="161">
        <f t="shared" si="91"/>
        <v>2.3172905525846704E-2</v>
      </c>
      <c r="AL177" s="162">
        <f t="shared" si="91"/>
        <v>0.19791666666666666</v>
      </c>
      <c r="AM177" s="162">
        <f t="shared" si="91"/>
        <v>0.14395886889460155</v>
      </c>
      <c r="AN177" s="162"/>
      <c r="AO177" s="163"/>
      <c r="AP177" s="164"/>
      <c r="AQ177" s="162"/>
      <c r="AR177" s="162"/>
      <c r="AS177" s="162"/>
      <c r="AT177" s="163"/>
      <c r="AU177" s="164">
        <f t="shared" si="92"/>
        <v>9.0293453724604959E-3</v>
      </c>
      <c r="AV177" s="162">
        <f t="shared" si="92"/>
        <v>0.449535192563081</v>
      </c>
      <c r="AW177" s="162">
        <f t="shared" si="92"/>
        <v>0.49683544303797467</v>
      </c>
      <c r="AX177" s="162"/>
      <c r="AY177" s="163"/>
      <c r="AZ177" s="161">
        <f t="shared" si="93"/>
        <v>2.0822488287350338E-2</v>
      </c>
      <c r="BA177" s="162">
        <f t="shared" si="93"/>
        <v>0.58294086865515438</v>
      </c>
      <c r="BB177" s="162">
        <f t="shared" si="93"/>
        <v>0.5881043745203377</v>
      </c>
      <c r="BC177" s="162"/>
      <c r="BD177" s="162"/>
      <c r="BE177" s="323">
        <f t="shared" si="94"/>
        <v>0.53398762328369753</v>
      </c>
    </row>
    <row r="178" spans="1:59" x14ac:dyDescent="0.2">
      <c r="A178" s="433" t="s">
        <v>197</v>
      </c>
      <c r="B178" s="161">
        <f t="shared" si="85"/>
        <v>0</v>
      </c>
      <c r="C178" s="162">
        <f t="shared" si="85"/>
        <v>0.77941176470588236</v>
      </c>
      <c r="D178" s="162">
        <f t="shared" si="85"/>
        <v>0.79710144927536231</v>
      </c>
      <c r="E178" s="162"/>
      <c r="F178" s="163"/>
      <c r="G178" s="161">
        <f t="shared" si="86"/>
        <v>5.3763440860215055E-2</v>
      </c>
      <c r="H178" s="162">
        <f t="shared" si="86"/>
        <v>0.6151790486370925</v>
      </c>
      <c r="I178" s="162">
        <f t="shared" si="86"/>
        <v>0.63023758099352056</v>
      </c>
      <c r="J178" s="162"/>
      <c r="K178" s="163"/>
      <c r="L178" s="164">
        <f t="shared" si="87"/>
        <v>0.15384615384615385</v>
      </c>
      <c r="M178" s="162">
        <f t="shared" si="87"/>
        <v>0.55652173913043479</v>
      </c>
      <c r="N178" s="162">
        <f t="shared" si="87"/>
        <v>0.44526375496313103</v>
      </c>
      <c r="O178" s="162"/>
      <c r="P178" s="163"/>
      <c r="Q178" s="161">
        <f t="shared" si="88"/>
        <v>5.0933786078098476E-3</v>
      </c>
      <c r="R178" s="162">
        <f t="shared" si="88"/>
        <v>0.7612323491655969</v>
      </c>
      <c r="S178" s="162">
        <f t="shared" si="88"/>
        <v>0.76724430852871217</v>
      </c>
      <c r="T178" s="162"/>
      <c r="U178" s="637"/>
      <c r="V178" s="161"/>
      <c r="W178" s="162"/>
      <c r="X178" s="162"/>
      <c r="Y178" s="162"/>
      <c r="Z178" s="163"/>
      <c r="AA178" s="161">
        <f t="shared" si="89"/>
        <v>0.13461538461538461</v>
      </c>
      <c r="AB178" s="162">
        <f t="shared" si="89"/>
        <v>0.76973684210526316</v>
      </c>
      <c r="AC178" s="162">
        <f t="shared" si="89"/>
        <v>0.78398058252427183</v>
      </c>
      <c r="AD178" s="162"/>
      <c r="AE178" s="163"/>
      <c r="AF178" s="161">
        <f t="shared" si="90"/>
        <v>2.2222222222222223E-2</v>
      </c>
      <c r="AG178" s="162">
        <f t="shared" si="90"/>
        <v>0.46938775510204084</v>
      </c>
      <c r="AH178" s="162">
        <f t="shared" si="90"/>
        <v>0.46308724832214765</v>
      </c>
      <c r="AI178" s="162"/>
      <c r="AJ178" s="163"/>
      <c r="AK178" s="161">
        <f t="shared" si="91"/>
        <v>4.0350877192982457E-2</v>
      </c>
      <c r="AL178" s="162">
        <f t="shared" si="91"/>
        <v>0.25906735751295334</v>
      </c>
      <c r="AM178" s="162">
        <f t="shared" si="91"/>
        <v>0.24379232505643342</v>
      </c>
      <c r="AN178" s="162"/>
      <c r="AO178" s="163"/>
      <c r="AP178" s="164"/>
      <c r="AQ178" s="162"/>
      <c r="AR178" s="162"/>
      <c r="AS178" s="162"/>
      <c r="AT178" s="163"/>
      <c r="AU178" s="164">
        <f t="shared" si="92"/>
        <v>1.3544018058690745E-2</v>
      </c>
      <c r="AV178" s="162">
        <f t="shared" si="92"/>
        <v>0.6675126903553299</v>
      </c>
      <c r="AW178" s="162">
        <f t="shared" si="92"/>
        <v>0.62007389162561577</v>
      </c>
      <c r="AX178" s="162"/>
      <c r="AY178" s="163"/>
      <c r="AZ178" s="161">
        <f t="shared" si="93"/>
        <v>2.7096114519427401E-2</v>
      </c>
      <c r="BA178" s="162">
        <f t="shared" si="93"/>
        <v>0.64910615408954275</v>
      </c>
      <c r="BB178" s="162">
        <f t="shared" si="93"/>
        <v>0.62709349162603345</v>
      </c>
      <c r="BC178" s="162"/>
      <c r="BD178" s="162"/>
      <c r="BE178" s="323">
        <f t="shared" si="94"/>
        <v>0.58097021580167651</v>
      </c>
    </row>
    <row r="179" spans="1:59" x14ac:dyDescent="0.2">
      <c r="A179" s="433" t="s">
        <v>200</v>
      </c>
      <c r="B179" s="161">
        <f t="shared" si="85"/>
        <v>0</v>
      </c>
      <c r="C179" s="162">
        <f t="shared" si="85"/>
        <v>0.77941176470588236</v>
      </c>
      <c r="D179" s="162">
        <f t="shared" si="85"/>
        <v>0.81686746987951808</v>
      </c>
      <c r="E179" s="162"/>
      <c r="F179" s="163"/>
      <c r="G179" s="161">
        <f t="shared" si="86"/>
        <v>7.5268817204301078E-2</v>
      </c>
      <c r="H179" s="162">
        <f t="shared" si="86"/>
        <v>0.64388489208633093</v>
      </c>
      <c r="I179" s="162">
        <f t="shared" si="86"/>
        <v>0.66828855510894858</v>
      </c>
      <c r="J179" s="162"/>
      <c r="K179" s="163"/>
      <c r="L179" s="164">
        <f t="shared" si="87"/>
        <v>0.20512820512820512</v>
      </c>
      <c r="M179" s="162">
        <f t="shared" si="87"/>
        <v>0.64760793465577593</v>
      </c>
      <c r="N179" s="162">
        <f t="shared" si="87"/>
        <v>0.5594139989148128</v>
      </c>
      <c r="O179" s="162"/>
      <c r="P179" s="163"/>
      <c r="Q179" s="161">
        <f t="shared" si="88"/>
        <v>8.4745762711864406E-3</v>
      </c>
      <c r="R179" s="162">
        <f t="shared" si="88"/>
        <v>0.77558348294434465</v>
      </c>
      <c r="S179" s="162">
        <f t="shared" si="88"/>
        <v>0.77197534868634443</v>
      </c>
      <c r="T179" s="162"/>
      <c r="U179" s="637"/>
      <c r="V179" s="161"/>
      <c r="W179" s="162"/>
      <c r="X179" s="162"/>
      <c r="Y179" s="162"/>
      <c r="Z179" s="163"/>
      <c r="AA179" s="161">
        <f t="shared" si="89"/>
        <v>0.15384615384615385</v>
      </c>
      <c r="AB179" s="162">
        <f t="shared" si="89"/>
        <v>0.78289473684210531</v>
      </c>
      <c r="AC179" s="162">
        <f t="shared" si="89"/>
        <v>0.80097087378640774</v>
      </c>
      <c r="AD179" s="162"/>
      <c r="AE179" s="163"/>
      <c r="AF179" s="161">
        <f t="shared" si="90"/>
        <v>2.2222222222222223E-2</v>
      </c>
      <c r="AG179" s="162">
        <f t="shared" si="90"/>
        <v>0.45918367346938777</v>
      </c>
      <c r="AH179" s="162">
        <f t="shared" si="90"/>
        <v>0.46308724832214765</v>
      </c>
      <c r="AI179" s="162"/>
      <c r="AJ179" s="163"/>
      <c r="AK179" s="161">
        <f t="shared" si="91"/>
        <v>3.951890034364261E-2</v>
      </c>
      <c r="AL179" s="162">
        <f t="shared" si="91"/>
        <v>0.25</v>
      </c>
      <c r="AM179" s="162">
        <f t="shared" si="91"/>
        <v>0.24789915966386555</v>
      </c>
      <c r="AN179" s="162"/>
      <c r="AO179" s="163"/>
      <c r="AP179" s="164"/>
      <c r="AQ179" s="162"/>
      <c r="AR179" s="162"/>
      <c r="AS179" s="162"/>
      <c r="AT179" s="163"/>
      <c r="AU179" s="164">
        <f t="shared" si="92"/>
        <v>1.3544018058690745E-2</v>
      </c>
      <c r="AV179" s="162">
        <f t="shared" si="92"/>
        <v>0.64216281895504257</v>
      </c>
      <c r="AW179" s="162">
        <f t="shared" si="92"/>
        <v>0.60588935157644264</v>
      </c>
      <c r="AX179" s="162"/>
      <c r="AY179" s="163"/>
      <c r="AZ179" s="161">
        <f t="shared" si="93"/>
        <v>3.0472320975114271E-2</v>
      </c>
      <c r="BA179" s="162">
        <f t="shared" si="93"/>
        <v>0.66706839409460683</v>
      </c>
      <c r="BB179" s="162">
        <f t="shared" si="93"/>
        <v>0.65216201423097975</v>
      </c>
      <c r="BC179" s="162"/>
      <c r="BD179" s="162"/>
      <c r="BE179" s="323">
        <f t="shared" si="94"/>
        <v>0.60371183740257506</v>
      </c>
    </row>
    <row r="180" spans="1:59" x14ac:dyDescent="0.2">
      <c r="A180" s="433" t="s">
        <v>203</v>
      </c>
      <c r="B180" s="161">
        <f t="shared" si="85"/>
        <v>0</v>
      </c>
      <c r="C180" s="162">
        <f t="shared" si="85"/>
        <v>0.79104477611940294</v>
      </c>
      <c r="D180" s="162">
        <f t="shared" si="85"/>
        <v>0.83743842364532017</v>
      </c>
      <c r="E180" s="162"/>
      <c r="F180" s="163"/>
      <c r="G180" s="161">
        <f t="shared" si="86"/>
        <v>7.6086956521739135E-2</v>
      </c>
      <c r="H180" s="162">
        <f t="shared" si="86"/>
        <v>0.65295508274231684</v>
      </c>
      <c r="I180" s="162">
        <f t="shared" si="86"/>
        <v>0.67191977077363896</v>
      </c>
      <c r="J180" s="162"/>
      <c r="K180" s="163"/>
      <c r="L180" s="164">
        <f t="shared" si="87"/>
        <v>0.20512820512820512</v>
      </c>
      <c r="M180" s="162">
        <f t="shared" si="87"/>
        <v>0.66225165562913912</v>
      </c>
      <c r="N180" s="162">
        <f t="shared" si="87"/>
        <v>0.56842105263157894</v>
      </c>
      <c r="O180" s="162"/>
      <c r="P180" s="163"/>
      <c r="Q180" s="161">
        <f t="shared" si="88"/>
        <v>9.9502487562189053E-3</v>
      </c>
      <c r="R180" s="162">
        <f t="shared" si="88"/>
        <v>0.77714932126696834</v>
      </c>
      <c r="S180" s="162">
        <f t="shared" si="88"/>
        <v>0.77165605095541401</v>
      </c>
      <c r="T180" s="162"/>
      <c r="U180" s="637"/>
      <c r="V180" s="161">
        <f t="shared" ref="V180:X199" si="95">+V102/V26</f>
        <v>0.11666666666666667</v>
      </c>
      <c r="W180" s="162">
        <f t="shared" si="95"/>
        <v>0.6827586206896552</v>
      </c>
      <c r="X180" s="162">
        <f t="shared" si="95"/>
        <v>0.7432432432432432</v>
      </c>
      <c r="Y180" s="162"/>
      <c r="Z180" s="163"/>
      <c r="AA180" s="161">
        <f t="shared" si="89"/>
        <v>0.13461538461538461</v>
      </c>
      <c r="AB180" s="162">
        <f t="shared" si="89"/>
        <v>0.78807947019867552</v>
      </c>
      <c r="AC180" s="162">
        <f t="shared" si="89"/>
        <v>0.79756097560975614</v>
      </c>
      <c r="AD180" s="162"/>
      <c r="AE180" s="163"/>
      <c r="AF180" s="161">
        <f t="shared" si="90"/>
        <v>1.4925373134328358E-2</v>
      </c>
      <c r="AG180" s="162">
        <f t="shared" si="90"/>
        <v>0.45918367346938777</v>
      </c>
      <c r="AH180" s="162">
        <f t="shared" si="90"/>
        <v>0.46464646464646464</v>
      </c>
      <c r="AI180" s="162"/>
      <c r="AJ180" s="163"/>
      <c r="AK180" s="161">
        <f t="shared" si="91"/>
        <v>3.9383561643835614E-2</v>
      </c>
      <c r="AL180" s="162">
        <f t="shared" si="91"/>
        <v>0.26237623762376239</v>
      </c>
      <c r="AM180" s="162">
        <f t="shared" si="91"/>
        <v>0.29044834307992201</v>
      </c>
      <c r="AN180" s="162"/>
      <c r="AO180" s="163"/>
      <c r="AP180" s="164"/>
      <c r="AQ180" s="162"/>
      <c r="AR180" s="162"/>
      <c r="AS180" s="162"/>
      <c r="AT180" s="163"/>
      <c r="AU180" s="164">
        <f t="shared" si="92"/>
        <v>1.3544018058690745E-2</v>
      </c>
      <c r="AV180" s="162">
        <f t="shared" si="92"/>
        <v>0.6189931350114416</v>
      </c>
      <c r="AW180" s="162">
        <f t="shared" si="92"/>
        <v>0.58746438746438745</v>
      </c>
      <c r="AX180" s="162"/>
      <c r="AY180" s="163"/>
      <c r="AZ180" s="161">
        <f t="shared" si="93"/>
        <v>3.2321253672869733E-2</v>
      </c>
      <c r="BA180" s="162">
        <f t="shared" si="93"/>
        <v>0.66749999999999998</v>
      </c>
      <c r="BB180" s="162">
        <f t="shared" si="93"/>
        <v>0.6538510911424904</v>
      </c>
      <c r="BC180" s="162"/>
      <c r="BD180" s="162"/>
      <c r="BE180" s="323">
        <f t="shared" si="94"/>
        <v>0.60667955845620825</v>
      </c>
    </row>
    <row r="181" spans="1:59" x14ac:dyDescent="0.2">
      <c r="A181" s="433" t="s">
        <v>211</v>
      </c>
      <c r="B181" s="165">
        <f t="shared" si="85"/>
        <v>0</v>
      </c>
      <c r="C181" s="166">
        <f t="shared" si="85"/>
        <v>0.77941176470588236</v>
      </c>
      <c r="D181" s="166">
        <f t="shared" si="85"/>
        <v>0.81774580335731417</v>
      </c>
      <c r="E181" s="166"/>
      <c r="F181" s="167"/>
      <c r="G181" s="165">
        <f t="shared" si="86"/>
        <v>7.4468085106382975E-2</v>
      </c>
      <c r="H181" s="166">
        <f t="shared" si="86"/>
        <v>0.65436387320885803</v>
      </c>
      <c r="I181" s="166">
        <f t="shared" si="86"/>
        <v>0.67572356763142349</v>
      </c>
      <c r="J181" s="166"/>
      <c r="K181" s="167"/>
      <c r="L181" s="168">
        <f t="shared" si="87"/>
        <v>0.20512820512820512</v>
      </c>
      <c r="M181" s="166">
        <f t="shared" si="87"/>
        <v>0.67494824016563149</v>
      </c>
      <c r="N181" s="166">
        <f t="shared" si="87"/>
        <v>0.57561962569549818</v>
      </c>
      <c r="O181" s="166"/>
      <c r="P181" s="167"/>
      <c r="Q181" s="165">
        <f t="shared" si="88"/>
        <v>9.8684210526315784E-3</v>
      </c>
      <c r="R181" s="166">
        <f t="shared" si="88"/>
        <v>0.77694369973190347</v>
      </c>
      <c r="S181" s="166">
        <f t="shared" si="88"/>
        <v>0.77310924369747902</v>
      </c>
      <c r="T181" s="166"/>
      <c r="U181" s="638"/>
      <c r="V181" s="165">
        <f t="shared" si="95"/>
        <v>0.21590909090909091</v>
      </c>
      <c r="W181" s="166">
        <f t="shared" si="95"/>
        <v>0.67441860465116277</v>
      </c>
      <c r="X181" s="166">
        <f t="shared" si="95"/>
        <v>0.74088291746641077</v>
      </c>
      <c r="Y181" s="166"/>
      <c r="Z181" s="167"/>
      <c r="AA181" s="165">
        <f t="shared" si="89"/>
        <v>0.13461538461538461</v>
      </c>
      <c r="AB181" s="166">
        <f t="shared" si="89"/>
        <v>0.77483443708609268</v>
      </c>
      <c r="AC181" s="166">
        <f t="shared" si="89"/>
        <v>0.78292682926829271</v>
      </c>
      <c r="AD181" s="166"/>
      <c r="AE181" s="167"/>
      <c r="AF181" s="165">
        <f t="shared" si="90"/>
        <v>1.4492753623188406E-2</v>
      </c>
      <c r="AG181" s="166">
        <f t="shared" si="90"/>
        <v>0.45918367346938777</v>
      </c>
      <c r="AH181" s="166">
        <f t="shared" si="90"/>
        <v>0.46464646464646464</v>
      </c>
      <c r="AI181" s="166"/>
      <c r="AJ181" s="167"/>
      <c r="AK181" s="165">
        <f t="shared" si="91"/>
        <v>3.6977491961414789E-2</v>
      </c>
      <c r="AL181" s="166">
        <f t="shared" si="91"/>
        <v>0.30705394190871371</v>
      </c>
      <c r="AM181" s="166">
        <f t="shared" si="91"/>
        <v>0.33904109589041098</v>
      </c>
      <c r="AN181" s="166"/>
      <c r="AO181" s="167"/>
      <c r="AP181" s="168"/>
      <c r="AQ181" s="166"/>
      <c r="AR181" s="166"/>
      <c r="AS181" s="166"/>
      <c r="AT181" s="167"/>
      <c r="AU181" s="168">
        <f t="shared" si="92"/>
        <v>1.3574660633484163E-2</v>
      </c>
      <c r="AV181" s="166">
        <f t="shared" si="92"/>
        <v>0.59251336898395723</v>
      </c>
      <c r="AW181" s="166">
        <f t="shared" si="92"/>
        <v>0.57037037037037042</v>
      </c>
      <c r="AX181" s="166"/>
      <c r="AY181" s="167"/>
      <c r="AZ181" s="161">
        <f t="shared" si="93"/>
        <v>3.6827195467422094E-2</v>
      </c>
      <c r="BA181" s="162">
        <f t="shared" si="93"/>
        <v>0.66207255233389672</v>
      </c>
      <c r="BB181" s="162">
        <f t="shared" si="93"/>
        <v>0.65148980982469185</v>
      </c>
      <c r="BC181" s="166"/>
      <c r="BD181" s="166"/>
      <c r="BE181" s="324">
        <f t="shared" si="94"/>
        <v>0.60446208384710232</v>
      </c>
    </row>
    <row r="182" spans="1:59" x14ac:dyDescent="0.2">
      <c r="A182" s="433" t="s">
        <v>214</v>
      </c>
      <c r="B182" s="161">
        <f t="shared" si="85"/>
        <v>0</v>
      </c>
      <c r="C182" s="162">
        <f t="shared" si="85"/>
        <v>0.78260869565217395</v>
      </c>
      <c r="D182" s="162">
        <f t="shared" si="85"/>
        <v>0.81578947368421051</v>
      </c>
      <c r="E182" s="162"/>
      <c r="F182" s="163"/>
      <c r="G182" s="161">
        <f t="shared" si="86"/>
        <v>7.6923076923076927E-2</v>
      </c>
      <c r="H182" s="162">
        <f t="shared" si="86"/>
        <v>0.66320415501398322</v>
      </c>
      <c r="I182" s="162">
        <f t="shared" si="86"/>
        <v>0.67655897821187072</v>
      </c>
      <c r="J182" s="162"/>
      <c r="K182" s="163"/>
      <c r="L182" s="164">
        <f t="shared" si="87"/>
        <v>0.20512820512820512</v>
      </c>
      <c r="M182" s="162">
        <f t="shared" si="87"/>
        <v>0.72531769305962857</v>
      </c>
      <c r="N182" s="162">
        <f t="shared" si="87"/>
        <v>0.62438785504407446</v>
      </c>
      <c r="O182" s="162"/>
      <c r="P182" s="163"/>
      <c r="Q182" s="161">
        <f t="shared" si="88"/>
        <v>9.538950715421303E-3</v>
      </c>
      <c r="R182" s="162">
        <f t="shared" si="88"/>
        <v>0.74913065076999508</v>
      </c>
      <c r="S182" s="162">
        <f t="shared" si="88"/>
        <v>0.76410564225690281</v>
      </c>
      <c r="T182" s="162"/>
      <c r="U182" s="637"/>
      <c r="V182" s="161">
        <f t="shared" si="95"/>
        <v>0.19191919191919191</v>
      </c>
      <c r="W182" s="162">
        <f t="shared" si="95"/>
        <v>0.6796875</v>
      </c>
      <c r="X182" s="162">
        <f t="shared" si="95"/>
        <v>0.74088291746641077</v>
      </c>
      <c r="Y182" s="162"/>
      <c r="Z182" s="163"/>
      <c r="AA182" s="161">
        <f t="shared" si="89"/>
        <v>0.13725490196078433</v>
      </c>
      <c r="AB182" s="162">
        <f t="shared" si="89"/>
        <v>0.78666666666666663</v>
      </c>
      <c r="AC182" s="162">
        <f t="shared" si="89"/>
        <v>0.79756097560975614</v>
      </c>
      <c r="AD182" s="162"/>
      <c r="AE182" s="163"/>
      <c r="AF182" s="161">
        <f t="shared" si="90"/>
        <v>1.2500000000000001E-2</v>
      </c>
      <c r="AG182" s="162">
        <f t="shared" si="90"/>
        <v>0.4845360824742268</v>
      </c>
      <c r="AH182" s="162">
        <f t="shared" si="90"/>
        <v>0.47840531561461797</v>
      </c>
      <c r="AI182" s="162"/>
      <c r="AJ182" s="163"/>
      <c r="AK182" s="161">
        <f t="shared" si="91"/>
        <v>3.691813804173355E-2</v>
      </c>
      <c r="AL182" s="162">
        <f t="shared" si="91"/>
        <v>0.36466165413533835</v>
      </c>
      <c r="AM182" s="162">
        <f t="shared" si="91"/>
        <v>0.39608433734939757</v>
      </c>
      <c r="AN182" s="162"/>
      <c r="AO182" s="163"/>
      <c r="AP182" s="164"/>
      <c r="AQ182" s="162"/>
      <c r="AR182" s="162"/>
      <c r="AS182" s="162"/>
      <c r="AT182" s="163"/>
      <c r="AU182" s="164">
        <f t="shared" si="92"/>
        <v>1.8058690744920992E-2</v>
      </c>
      <c r="AV182" s="162">
        <f t="shared" si="92"/>
        <v>0.66496945010183295</v>
      </c>
      <c r="AW182" s="162">
        <f t="shared" si="92"/>
        <v>0.61929870814658583</v>
      </c>
      <c r="AX182" s="162"/>
      <c r="AY182" s="163"/>
      <c r="AZ182" s="161">
        <f t="shared" si="93"/>
        <v>3.6866359447004608E-2</v>
      </c>
      <c r="BA182" s="162">
        <f t="shared" si="93"/>
        <v>0.68415925971021552</v>
      </c>
      <c r="BB182" s="162">
        <f t="shared" si="93"/>
        <v>0.66843201428146382</v>
      </c>
      <c r="BC182" s="162"/>
      <c r="BD182" s="162"/>
      <c r="BE182" s="323">
        <f t="shared" si="94"/>
        <v>0.62277475356775047</v>
      </c>
    </row>
    <row r="183" spans="1:59" x14ac:dyDescent="0.2">
      <c r="A183" s="433" t="s">
        <v>348</v>
      </c>
      <c r="B183" s="161">
        <f t="shared" si="85"/>
        <v>0</v>
      </c>
      <c r="C183" s="162">
        <f t="shared" si="85"/>
        <v>0.79710144927536231</v>
      </c>
      <c r="D183" s="162">
        <f t="shared" si="85"/>
        <v>0.83971291866028708</v>
      </c>
      <c r="E183" s="162"/>
      <c r="F183" s="163"/>
      <c r="G183" s="161">
        <f t="shared" si="86"/>
        <v>7.6923076923076927E-2</v>
      </c>
      <c r="H183" s="162">
        <f t="shared" si="86"/>
        <v>0.68100494861058236</v>
      </c>
      <c r="I183" s="162">
        <f t="shared" si="86"/>
        <v>0.66440071556350622</v>
      </c>
      <c r="J183" s="162"/>
      <c r="K183" s="163"/>
      <c r="L183" s="164">
        <f t="shared" si="87"/>
        <v>0.20512820512820512</v>
      </c>
      <c r="M183" s="162">
        <f t="shared" si="87"/>
        <v>0.6888489208633094</v>
      </c>
      <c r="N183" s="162">
        <f t="shared" si="87"/>
        <v>0.60302891234511247</v>
      </c>
      <c r="O183" s="162"/>
      <c r="P183" s="163"/>
      <c r="Q183" s="161">
        <f t="shared" si="88"/>
        <v>1.0670731707317074E-2</v>
      </c>
      <c r="R183" s="162">
        <f t="shared" si="88"/>
        <v>0.75275515093435552</v>
      </c>
      <c r="S183" s="162">
        <f t="shared" si="88"/>
        <v>0.76135377494937806</v>
      </c>
      <c r="T183" s="162"/>
      <c r="U183" s="637"/>
      <c r="V183" s="161">
        <f t="shared" si="95"/>
        <v>0.16831683168316833</v>
      </c>
      <c r="W183" s="162">
        <f t="shared" si="95"/>
        <v>0.71311475409836067</v>
      </c>
      <c r="X183" s="162">
        <f t="shared" si="95"/>
        <v>0.74383301707779881</v>
      </c>
      <c r="Y183" s="162"/>
      <c r="Z183" s="163"/>
      <c r="AA183" s="161">
        <f t="shared" si="89"/>
        <v>0.13725490196078433</v>
      </c>
      <c r="AB183" s="162">
        <f t="shared" si="89"/>
        <v>0.79333333333333333</v>
      </c>
      <c r="AC183" s="162">
        <f t="shared" si="89"/>
        <v>0.80440097799511001</v>
      </c>
      <c r="AD183" s="162"/>
      <c r="AE183" s="163"/>
      <c r="AF183" s="161">
        <f t="shared" si="90"/>
        <v>1.1976047904191617E-2</v>
      </c>
      <c r="AG183" s="162">
        <f t="shared" si="90"/>
        <v>0.4845360824742268</v>
      </c>
      <c r="AH183" s="162">
        <f t="shared" si="90"/>
        <v>0.47840531561461797</v>
      </c>
      <c r="AI183" s="162"/>
      <c r="AJ183" s="163"/>
      <c r="AK183" s="161">
        <f t="shared" si="91"/>
        <v>5.2969502407704656E-2</v>
      </c>
      <c r="AL183" s="162">
        <f t="shared" si="91"/>
        <v>0.44074074074074077</v>
      </c>
      <c r="AM183" s="162">
        <f t="shared" si="91"/>
        <v>0.4632768361581921</v>
      </c>
      <c r="AN183" s="162"/>
      <c r="AO183" s="163"/>
      <c r="AP183" s="164"/>
      <c r="AQ183" s="162"/>
      <c r="AR183" s="162"/>
      <c r="AS183" s="162"/>
      <c r="AT183" s="163"/>
      <c r="AU183" s="164">
        <f t="shared" si="92"/>
        <v>1.8058690744920992E-2</v>
      </c>
      <c r="AV183" s="162">
        <f t="shared" si="92"/>
        <v>0.65775401069518713</v>
      </c>
      <c r="AW183" s="162">
        <f t="shared" si="92"/>
        <v>0.61633281972265019</v>
      </c>
      <c r="AX183" s="162"/>
      <c r="AY183" s="163"/>
      <c r="AZ183" s="161">
        <f t="shared" si="93"/>
        <v>4.0326234707748071E-2</v>
      </c>
      <c r="BA183" s="162">
        <f t="shared" si="93"/>
        <v>0.68746362472354794</v>
      </c>
      <c r="BB183" s="162">
        <f t="shared" si="93"/>
        <v>0.66373048103872334</v>
      </c>
      <c r="BC183" s="162"/>
      <c r="BD183" s="162"/>
      <c r="BE183" s="323">
        <f t="shared" si="94"/>
        <v>0.62229058378416602</v>
      </c>
    </row>
    <row r="184" spans="1:59" x14ac:dyDescent="0.2">
      <c r="A184" s="433" t="s">
        <v>368</v>
      </c>
      <c r="B184" s="161">
        <f t="shared" si="85"/>
        <v>0</v>
      </c>
      <c r="C184" s="162">
        <f t="shared" si="85"/>
        <v>0.8</v>
      </c>
      <c r="D184" s="162">
        <f t="shared" si="85"/>
        <v>0.84009546539379476</v>
      </c>
      <c r="E184" s="162"/>
      <c r="F184" s="163"/>
      <c r="G184" s="161">
        <f t="shared" si="86"/>
        <v>7.6923076923076927E-2</v>
      </c>
      <c r="H184" s="162">
        <f t="shared" si="86"/>
        <v>0.68816807961666049</v>
      </c>
      <c r="I184" s="162">
        <f t="shared" si="86"/>
        <v>0.68377682403433482</v>
      </c>
      <c r="J184" s="162"/>
      <c r="K184" s="163"/>
      <c r="L184" s="164">
        <f t="shared" si="87"/>
        <v>0.20512820512820512</v>
      </c>
      <c r="M184" s="162">
        <f t="shared" si="87"/>
        <v>0.68181818181818177</v>
      </c>
      <c r="N184" s="162">
        <f t="shared" si="87"/>
        <v>0.59402079722703638</v>
      </c>
      <c r="O184" s="162"/>
      <c r="P184" s="163"/>
      <c r="Q184" s="161">
        <f t="shared" si="88"/>
        <v>1.059001512859304E-2</v>
      </c>
      <c r="R184" s="162">
        <f t="shared" si="88"/>
        <v>0.74628252788104088</v>
      </c>
      <c r="S184" s="162">
        <f t="shared" si="88"/>
        <v>0.75665188470066513</v>
      </c>
      <c r="T184" s="162"/>
      <c r="U184" s="637"/>
      <c r="V184" s="161">
        <f t="shared" si="95"/>
        <v>0.16190476190476191</v>
      </c>
      <c r="W184" s="162">
        <f t="shared" si="95"/>
        <v>0.71544715447154472</v>
      </c>
      <c r="X184" s="162">
        <f t="shared" si="95"/>
        <v>0.74193548387096775</v>
      </c>
      <c r="Y184" s="162"/>
      <c r="Z184" s="163"/>
      <c r="AA184" s="161">
        <f t="shared" si="89"/>
        <v>0.13725490196078433</v>
      </c>
      <c r="AB184" s="162">
        <f t="shared" si="89"/>
        <v>0.79333333333333333</v>
      </c>
      <c r="AC184" s="162">
        <f t="shared" si="89"/>
        <v>0.80637254901960786</v>
      </c>
      <c r="AD184" s="162"/>
      <c r="AE184" s="163"/>
      <c r="AF184" s="161">
        <f t="shared" si="90"/>
        <v>1.1235955056179775E-2</v>
      </c>
      <c r="AG184" s="162">
        <f t="shared" si="90"/>
        <v>0.4845360824742268</v>
      </c>
      <c r="AH184" s="162">
        <f t="shared" si="90"/>
        <v>0.47368421052631576</v>
      </c>
      <c r="AI184" s="162"/>
      <c r="AJ184" s="163"/>
      <c r="AK184" s="161">
        <f t="shared" si="91"/>
        <v>5.28E-2</v>
      </c>
      <c r="AL184" s="162">
        <f t="shared" si="91"/>
        <v>0.49397590361445781</v>
      </c>
      <c r="AM184" s="162">
        <f t="shared" si="91"/>
        <v>0.52073170731707319</v>
      </c>
      <c r="AN184" s="162"/>
      <c r="AO184" s="163"/>
      <c r="AP184" s="164"/>
      <c r="AQ184" s="162"/>
      <c r="AR184" s="162"/>
      <c r="AS184" s="162"/>
      <c r="AT184" s="163"/>
      <c r="AU184" s="164">
        <f t="shared" si="92"/>
        <v>1.8058690744920992E-2</v>
      </c>
      <c r="AV184" s="162">
        <f t="shared" si="92"/>
        <v>0.65433854907539113</v>
      </c>
      <c r="AW184" s="162">
        <f t="shared" si="92"/>
        <v>0.61438236031069904</v>
      </c>
      <c r="AX184" s="162"/>
      <c r="AY184" s="163"/>
      <c r="AZ184" s="161">
        <f t="shared" si="93"/>
        <v>3.9928218932256621E-2</v>
      </c>
      <c r="BA184" s="162">
        <f t="shared" si="93"/>
        <v>0.68691380080393027</v>
      </c>
      <c r="BB184" s="162">
        <f t="shared" si="93"/>
        <v>0.66880834706205383</v>
      </c>
      <c r="BC184" s="162"/>
      <c r="BD184" s="162"/>
      <c r="BE184" s="323">
        <f t="shared" si="94"/>
        <v>0.62663718319442085</v>
      </c>
    </row>
    <row r="185" spans="1:59" x14ac:dyDescent="0.2">
      <c r="A185" s="433" t="s">
        <v>381</v>
      </c>
      <c r="B185" s="161">
        <f t="shared" si="85"/>
        <v>0</v>
      </c>
      <c r="C185" s="162">
        <f t="shared" si="85"/>
        <v>0.78873239436619713</v>
      </c>
      <c r="D185" s="162">
        <f t="shared" si="85"/>
        <v>0.84047619047619049</v>
      </c>
      <c r="E185" s="162"/>
      <c r="F185" s="163"/>
      <c r="G185" s="161">
        <f t="shared" si="86"/>
        <v>7.6086956521739135E-2</v>
      </c>
      <c r="H185" s="162">
        <f t="shared" si="86"/>
        <v>0.68320340184266481</v>
      </c>
      <c r="I185" s="162">
        <f t="shared" si="86"/>
        <v>0.68365991364995016</v>
      </c>
      <c r="J185" s="162"/>
      <c r="K185" s="163"/>
      <c r="L185" s="164">
        <f t="shared" si="87"/>
        <v>0.20512820512820512</v>
      </c>
      <c r="M185" s="162">
        <f t="shared" si="87"/>
        <v>0.59914101646385109</v>
      </c>
      <c r="N185" s="162">
        <f t="shared" si="87"/>
        <v>0.56856769699608189</v>
      </c>
      <c r="O185" s="162"/>
      <c r="P185" s="163"/>
      <c r="Q185" s="161">
        <f t="shared" si="88"/>
        <v>1.0510510510510511E-2</v>
      </c>
      <c r="R185" s="162">
        <f t="shared" si="88"/>
        <v>0.75377107364685003</v>
      </c>
      <c r="S185" s="162">
        <f t="shared" si="88"/>
        <v>0.75774877650897232</v>
      </c>
      <c r="T185" s="162"/>
      <c r="U185" s="637"/>
      <c r="V185" s="161">
        <f t="shared" si="95"/>
        <v>0.16666666666666666</v>
      </c>
      <c r="W185" s="162">
        <f t="shared" si="95"/>
        <v>0.72131147540983609</v>
      </c>
      <c r="X185" s="162">
        <f t="shared" si="95"/>
        <v>0.74291115311909262</v>
      </c>
      <c r="Y185" s="162"/>
      <c r="Z185" s="163"/>
      <c r="AA185" s="161">
        <f t="shared" si="89"/>
        <v>0.13725490196078433</v>
      </c>
      <c r="AB185" s="162">
        <f t="shared" si="89"/>
        <v>0.79333333333333333</v>
      </c>
      <c r="AC185" s="162">
        <f t="shared" si="89"/>
        <v>0.80825242718446599</v>
      </c>
      <c r="AD185" s="162"/>
      <c r="AE185" s="163"/>
      <c r="AF185" s="161">
        <f t="shared" si="90"/>
        <v>1.0309278350515464E-2</v>
      </c>
      <c r="AG185" s="162">
        <f t="shared" si="90"/>
        <v>0.47916666666666669</v>
      </c>
      <c r="AH185" s="162">
        <f t="shared" si="90"/>
        <v>0.47213114754098362</v>
      </c>
      <c r="AI185" s="162"/>
      <c r="AJ185" s="163"/>
      <c r="AK185" s="161">
        <f t="shared" si="91"/>
        <v>4.9363057324840767E-2</v>
      </c>
      <c r="AL185" s="162">
        <f t="shared" si="91"/>
        <v>0.54347826086956519</v>
      </c>
      <c r="AM185" s="162">
        <f t="shared" si="91"/>
        <v>0.547085201793722</v>
      </c>
      <c r="AN185" s="162"/>
      <c r="AO185" s="163"/>
      <c r="AP185" s="164"/>
      <c r="AQ185" s="162"/>
      <c r="AR185" s="162"/>
      <c r="AS185" s="162"/>
      <c r="AT185" s="163"/>
      <c r="AU185" s="164">
        <f t="shared" si="92"/>
        <v>1.5837104072398189E-2</v>
      </c>
      <c r="AV185" s="162">
        <f t="shared" si="92"/>
        <v>0.64711274060494961</v>
      </c>
      <c r="AW185" s="162">
        <f t="shared" si="92"/>
        <v>0.60615608337372762</v>
      </c>
      <c r="AX185" s="162"/>
      <c r="AY185" s="163"/>
      <c r="AZ185" s="161">
        <f t="shared" si="93"/>
        <v>3.8563829787234043E-2</v>
      </c>
      <c r="BA185" s="162">
        <f t="shared" si="93"/>
        <v>0.67480448108222368</v>
      </c>
      <c r="BB185" s="162">
        <f t="shared" si="93"/>
        <v>0.6649536962689363</v>
      </c>
      <c r="BC185" s="162"/>
      <c r="BD185" s="162"/>
      <c r="BE185" s="323">
        <f t="shared" si="94"/>
        <v>0.6215336030790487</v>
      </c>
      <c r="BG185" s="154"/>
    </row>
    <row r="186" spans="1:59" x14ac:dyDescent="0.2">
      <c r="A186" s="433" t="s">
        <v>390</v>
      </c>
      <c r="B186" s="165">
        <f t="shared" si="85"/>
        <v>0</v>
      </c>
      <c r="C186" s="166">
        <f t="shared" si="85"/>
        <v>0.77464788732394363</v>
      </c>
      <c r="D186" s="166">
        <f t="shared" si="85"/>
        <v>0.8214285714285714</v>
      </c>
      <c r="E186" s="166"/>
      <c r="F186" s="167"/>
      <c r="G186" s="161">
        <f t="shared" si="86"/>
        <v>7.6923076923076927E-2</v>
      </c>
      <c r="H186" s="162">
        <f t="shared" si="86"/>
        <v>0.68601493550577053</v>
      </c>
      <c r="I186" s="162">
        <f t="shared" si="86"/>
        <v>0.69279050042408818</v>
      </c>
      <c r="J186" s="162">
        <f t="shared" ref="J186:K205" si="96">+J108/J32</f>
        <v>0.60606060606060608</v>
      </c>
      <c r="K186" s="163">
        <f t="shared" si="96"/>
        <v>0</v>
      </c>
      <c r="L186" s="164">
        <f t="shared" si="87"/>
        <v>0.20512820512820512</v>
      </c>
      <c r="M186" s="162">
        <f t="shared" si="87"/>
        <v>0.6772402854877082</v>
      </c>
      <c r="N186" s="162">
        <f t="shared" si="87"/>
        <v>0.59075770191507082</v>
      </c>
      <c r="O186" s="162"/>
      <c r="P186" s="163"/>
      <c r="Q186" s="161">
        <f t="shared" si="88"/>
        <v>8.9552238805970154E-3</v>
      </c>
      <c r="R186" s="162">
        <f t="shared" si="88"/>
        <v>0.75204476969436074</v>
      </c>
      <c r="S186" s="162">
        <f t="shared" si="88"/>
        <v>0.75921908893709322</v>
      </c>
      <c r="T186" s="162">
        <f t="shared" ref="T186:U205" si="97">+T108/T32</f>
        <v>0.69072164948453607</v>
      </c>
      <c r="U186" s="637">
        <f t="shared" si="97"/>
        <v>0</v>
      </c>
      <c r="V186" s="161">
        <f t="shared" si="95"/>
        <v>0.15454545454545454</v>
      </c>
      <c r="W186" s="162">
        <f t="shared" si="95"/>
        <v>0.71900826446280997</v>
      </c>
      <c r="X186" s="162">
        <f t="shared" si="95"/>
        <v>0.74329501915708818</v>
      </c>
      <c r="Y186" s="162"/>
      <c r="Z186" s="163"/>
      <c r="AA186" s="161">
        <f t="shared" si="89"/>
        <v>0.13725490196078433</v>
      </c>
      <c r="AB186" s="162">
        <f t="shared" si="89"/>
        <v>0.8110236220472441</v>
      </c>
      <c r="AC186" s="162">
        <f t="shared" si="89"/>
        <v>0.80493827160493825</v>
      </c>
      <c r="AD186" s="162">
        <f>+AD108/AD32</f>
        <v>0.69565217391304346</v>
      </c>
      <c r="AE186" s="163">
        <f>+AE108/AE32</f>
        <v>0</v>
      </c>
      <c r="AF186" s="161">
        <f t="shared" si="90"/>
        <v>2.5510204081632654E-2</v>
      </c>
      <c r="AG186" s="162">
        <f t="shared" si="90"/>
        <v>0.5</v>
      </c>
      <c r="AH186" s="162">
        <f t="shared" si="90"/>
        <v>0.48859934853420195</v>
      </c>
      <c r="AI186" s="162"/>
      <c r="AJ186" s="163"/>
      <c r="AK186" s="161">
        <f t="shared" si="91"/>
        <v>4.9839228295819937E-2</v>
      </c>
      <c r="AL186" s="162">
        <f t="shared" si="91"/>
        <v>0.59113300492610843</v>
      </c>
      <c r="AM186" s="162">
        <f t="shared" si="91"/>
        <v>0.56000000000000005</v>
      </c>
      <c r="AN186" s="162">
        <f t="shared" ref="AN186:AO205" si="98">+AN108/AN32</f>
        <v>0.52941176470588236</v>
      </c>
      <c r="AO186" s="163">
        <f t="shared" si="98"/>
        <v>0</v>
      </c>
      <c r="AP186" s="164"/>
      <c r="AQ186" s="162"/>
      <c r="AR186" s="162"/>
      <c r="AS186" s="162"/>
      <c r="AT186" s="163"/>
      <c r="AU186" s="164">
        <f t="shared" si="92"/>
        <v>3.0303030303030304E-2</v>
      </c>
      <c r="AV186" s="162">
        <f t="shared" si="92"/>
        <v>0.744421906693712</v>
      </c>
      <c r="AW186" s="162">
        <f t="shared" si="92"/>
        <v>0.70897466256215957</v>
      </c>
      <c r="AX186" s="162">
        <f t="shared" ref="AX186:AY205" si="99">+AX108/AX32</f>
        <v>0.71535580524344566</v>
      </c>
      <c r="AY186" s="163">
        <f t="shared" si="99"/>
        <v>0</v>
      </c>
      <c r="AZ186" s="161">
        <f t="shared" si="93"/>
        <v>4.1889483065953657E-2</v>
      </c>
      <c r="BA186" s="162">
        <f t="shared" si="93"/>
        <v>0.71043879412080246</v>
      </c>
      <c r="BB186" s="162">
        <f t="shared" si="93"/>
        <v>0.69324532921701176</v>
      </c>
      <c r="BC186" s="162">
        <f t="shared" ref="BC186:BD205" si="100">+BC108/BC32</f>
        <v>0.65803814713896458</v>
      </c>
      <c r="BD186" s="162">
        <f t="shared" si="100"/>
        <v>0</v>
      </c>
      <c r="BE186" s="323">
        <f t="shared" si="94"/>
        <v>0.65006911183258864</v>
      </c>
      <c r="BG186" s="154"/>
    </row>
    <row r="187" spans="1:59" x14ac:dyDescent="0.2">
      <c r="A187" s="433" t="s">
        <v>422</v>
      </c>
      <c r="B187" s="641"/>
      <c r="C187" s="491"/>
      <c r="D187" s="491"/>
      <c r="E187" s="491"/>
      <c r="F187" s="642"/>
      <c r="G187" s="161">
        <f t="shared" si="86"/>
        <v>7.6923076923076927E-2</v>
      </c>
      <c r="H187" s="162">
        <f t="shared" si="86"/>
        <v>0.69531751122514429</v>
      </c>
      <c r="I187" s="162">
        <f t="shared" si="86"/>
        <v>0.70336744800264117</v>
      </c>
      <c r="J187" s="162">
        <f t="shared" si="96"/>
        <v>0.56818181818181823</v>
      </c>
      <c r="K187" s="163">
        <f t="shared" si="96"/>
        <v>0</v>
      </c>
      <c r="L187" s="164">
        <f t="shared" si="87"/>
        <v>0.20512820512820512</v>
      </c>
      <c r="M187" s="162">
        <f t="shared" si="87"/>
        <v>0.74395003903200629</v>
      </c>
      <c r="N187" s="162">
        <f t="shared" si="87"/>
        <v>0.68052696582955952</v>
      </c>
      <c r="O187" s="162"/>
      <c r="P187" s="163"/>
      <c r="Q187" s="161">
        <f t="shared" si="88"/>
        <v>1.3372956909361069E-2</v>
      </c>
      <c r="R187" s="162">
        <f t="shared" si="88"/>
        <v>0.76264911559029203</v>
      </c>
      <c r="S187" s="162">
        <f t="shared" si="88"/>
        <v>0.76671070013210041</v>
      </c>
      <c r="T187" s="162">
        <f t="shared" si="97"/>
        <v>0.69827586206896552</v>
      </c>
      <c r="U187" s="637">
        <f t="shared" si="97"/>
        <v>0</v>
      </c>
      <c r="V187" s="161">
        <f t="shared" si="95"/>
        <v>0.16071428571428573</v>
      </c>
      <c r="W187" s="162">
        <f t="shared" si="95"/>
        <v>0.75206611570247939</v>
      </c>
      <c r="X187" s="162">
        <f t="shared" si="95"/>
        <v>0.76208897485493232</v>
      </c>
      <c r="Y187" s="162"/>
      <c r="Z187" s="163"/>
      <c r="AA187" s="161">
        <f t="shared" si="89"/>
        <v>0.13725490196078433</v>
      </c>
      <c r="AB187" s="162">
        <f t="shared" si="89"/>
        <v>0.80952380952380953</v>
      </c>
      <c r="AC187" s="162">
        <f t="shared" si="89"/>
        <v>0.80548628428927682</v>
      </c>
      <c r="AD187" s="162">
        <f>+AD109/AD33</f>
        <v>0.70833333333333337</v>
      </c>
      <c r="AE187" s="163">
        <f>+AE109/AE33</f>
        <v>0</v>
      </c>
      <c r="AF187" s="161">
        <f t="shared" si="90"/>
        <v>2.564102564102564E-2</v>
      </c>
      <c r="AG187" s="162">
        <f t="shared" si="90"/>
        <v>0.5</v>
      </c>
      <c r="AH187" s="162">
        <f t="shared" si="90"/>
        <v>0.49146757679180886</v>
      </c>
      <c r="AI187" s="162">
        <f t="shared" ref="AI187:AJ206" si="101">+AI109/AI33</f>
        <v>0.375</v>
      </c>
      <c r="AJ187" s="163">
        <f t="shared" si="101"/>
        <v>0</v>
      </c>
      <c r="AK187" s="161">
        <f t="shared" si="91"/>
        <v>6.591639871382636E-2</v>
      </c>
      <c r="AL187" s="162">
        <f t="shared" si="91"/>
        <v>0.66090712742980562</v>
      </c>
      <c r="AM187" s="162">
        <f t="shared" si="91"/>
        <v>0.60739979445015413</v>
      </c>
      <c r="AN187" s="162">
        <f t="shared" si="98"/>
        <v>0.58823529411764708</v>
      </c>
      <c r="AO187" s="163">
        <f t="shared" si="98"/>
        <v>0</v>
      </c>
      <c r="AP187" s="164">
        <v>0</v>
      </c>
      <c r="AQ187" s="162">
        <v>0</v>
      </c>
      <c r="AR187" s="162">
        <v>0</v>
      </c>
      <c r="AS187" s="162">
        <v>0</v>
      </c>
      <c r="AT187" s="163">
        <v>0</v>
      </c>
      <c r="AU187" s="164">
        <f t="shared" si="92"/>
        <v>3.0303030303030304E-2</v>
      </c>
      <c r="AV187" s="162">
        <f t="shared" si="92"/>
        <v>0.74728529121421516</v>
      </c>
      <c r="AW187" s="162">
        <f t="shared" si="92"/>
        <v>0.71366245694603903</v>
      </c>
      <c r="AX187" s="162">
        <f t="shared" si="99"/>
        <v>0.70175438596491224</v>
      </c>
      <c r="AY187" s="163">
        <f t="shared" si="99"/>
        <v>0</v>
      </c>
      <c r="AZ187" s="161">
        <f t="shared" si="93"/>
        <v>4.8692515779981967E-2</v>
      </c>
      <c r="BA187" s="162">
        <f t="shared" si="93"/>
        <v>0.72803477180999687</v>
      </c>
      <c r="BB187" s="162">
        <f t="shared" si="93"/>
        <v>0.71092213659314374</v>
      </c>
      <c r="BC187" s="162">
        <f t="shared" si="100"/>
        <v>0.63456790123456785</v>
      </c>
      <c r="BD187" s="162">
        <f t="shared" si="100"/>
        <v>0</v>
      </c>
      <c r="BE187" s="323">
        <f t="shared" si="94"/>
        <v>0.66686746987951806</v>
      </c>
      <c r="BF187" s="154"/>
      <c r="BG187" s="154"/>
    </row>
    <row r="188" spans="1:59" x14ac:dyDescent="0.2">
      <c r="A188" s="452" t="s">
        <v>431</v>
      </c>
      <c r="B188" s="641"/>
      <c r="C188" s="491"/>
      <c r="D188" s="491"/>
      <c r="E188" s="491"/>
      <c r="F188" s="642"/>
      <c r="G188" s="161">
        <f t="shared" si="86"/>
        <v>7.6923076923076927E-2</v>
      </c>
      <c r="H188" s="162">
        <f t="shared" si="86"/>
        <v>0.70464904284412033</v>
      </c>
      <c r="I188" s="162">
        <f t="shared" si="86"/>
        <v>0.70675610924772403</v>
      </c>
      <c r="J188" s="162">
        <f t="shared" si="96"/>
        <v>0.62466487935656834</v>
      </c>
      <c r="K188" s="163">
        <f t="shared" si="96"/>
        <v>0</v>
      </c>
      <c r="L188" s="164">
        <f t="shared" si="87"/>
        <v>0.18421052631578946</v>
      </c>
      <c r="M188" s="162">
        <f t="shared" si="87"/>
        <v>0.73889739663093412</v>
      </c>
      <c r="N188" s="162">
        <f t="shared" si="87"/>
        <v>0.68027210884353739</v>
      </c>
      <c r="O188" s="166"/>
      <c r="P188" s="167"/>
      <c r="Q188" s="161">
        <f t="shared" si="88"/>
        <v>1.3313609467455622E-2</v>
      </c>
      <c r="R188" s="162">
        <f t="shared" si="88"/>
        <v>0.76425081433224751</v>
      </c>
      <c r="S188" s="162">
        <f t="shared" si="88"/>
        <v>0.76801451529289788</v>
      </c>
      <c r="T188" s="162">
        <f t="shared" si="97"/>
        <v>0.703125</v>
      </c>
      <c r="U188" s="637">
        <f t="shared" si="97"/>
        <v>0</v>
      </c>
      <c r="V188" s="161">
        <f t="shared" si="95"/>
        <v>5.3763440860215055E-2</v>
      </c>
      <c r="W188" s="162">
        <f t="shared" si="95"/>
        <v>0.7567567567567568</v>
      </c>
      <c r="X188" s="162">
        <f t="shared" si="95"/>
        <v>0.76264591439688711</v>
      </c>
      <c r="Y188" s="166">
        <f t="shared" ref="Y188:Y235" si="102">+Y110/Y34</f>
        <v>0.66666666666666663</v>
      </c>
      <c r="Z188" s="321"/>
      <c r="AA188" s="161">
        <f t="shared" si="89"/>
        <v>0.13725490196078433</v>
      </c>
      <c r="AB188" s="162">
        <f t="shared" si="89"/>
        <v>0.80952380952380953</v>
      </c>
      <c r="AC188" s="162">
        <f t="shared" si="89"/>
        <v>0.80299251870324184</v>
      </c>
      <c r="AD188" s="162">
        <f t="shared" ref="AD188:AD235" si="103">+AD110/AD34</f>
        <v>0.70833333333333337</v>
      </c>
      <c r="AE188" s="163">
        <v>0</v>
      </c>
      <c r="AF188" s="161">
        <f t="shared" si="90"/>
        <v>2.5510204081632654E-2</v>
      </c>
      <c r="AG188" s="162">
        <f t="shared" si="90"/>
        <v>0.5</v>
      </c>
      <c r="AH188" s="162">
        <f t="shared" si="90"/>
        <v>0.4673202614379085</v>
      </c>
      <c r="AI188" s="166">
        <f t="shared" si="101"/>
        <v>0.375</v>
      </c>
      <c r="AJ188" s="167">
        <f t="shared" si="101"/>
        <v>0</v>
      </c>
      <c r="AK188" s="161">
        <f t="shared" si="91"/>
        <v>6.623586429725363E-2</v>
      </c>
      <c r="AL188" s="162">
        <f t="shared" si="91"/>
        <v>0.67247386759581884</v>
      </c>
      <c r="AM188" s="162">
        <f t="shared" si="91"/>
        <v>0.61075069508804447</v>
      </c>
      <c r="AN188" s="162">
        <f t="shared" si="98"/>
        <v>0.63636363636363635</v>
      </c>
      <c r="AO188" s="163">
        <f t="shared" si="98"/>
        <v>0</v>
      </c>
      <c r="AP188" s="168">
        <v>0</v>
      </c>
      <c r="AQ188" s="166">
        <v>0</v>
      </c>
      <c r="AR188" s="166">
        <v>0</v>
      </c>
      <c r="AS188" s="166">
        <v>0</v>
      </c>
      <c r="AT188" s="167">
        <v>0</v>
      </c>
      <c r="AU188" s="164">
        <f t="shared" si="92"/>
        <v>3.0303030303030304E-2</v>
      </c>
      <c r="AV188" s="162">
        <f t="shared" si="92"/>
        <v>0.75309818875119161</v>
      </c>
      <c r="AW188" s="162">
        <f t="shared" si="92"/>
        <v>0.71521984216459977</v>
      </c>
      <c r="AX188" s="162">
        <f t="shared" si="99"/>
        <v>0.70608108108108103</v>
      </c>
      <c r="AY188" s="163">
        <f t="shared" si="99"/>
        <v>0</v>
      </c>
      <c r="AZ188" s="161">
        <f t="shared" si="93"/>
        <v>4.2418772563176894E-2</v>
      </c>
      <c r="BA188" s="162">
        <f t="shared" si="93"/>
        <v>0.73168306988766274</v>
      </c>
      <c r="BB188" s="162">
        <f t="shared" si="93"/>
        <v>0.71168052900759415</v>
      </c>
      <c r="BC188" s="162">
        <f t="shared" si="100"/>
        <v>0.66254218222722161</v>
      </c>
      <c r="BD188" s="162">
        <f t="shared" si="100"/>
        <v>0</v>
      </c>
      <c r="BE188" s="323">
        <f t="shared" si="94"/>
        <v>0.67013728922878468</v>
      </c>
      <c r="BG188" s="313"/>
    </row>
    <row r="189" spans="1:59" x14ac:dyDescent="0.2">
      <c r="A189" s="452" t="s">
        <v>467</v>
      </c>
      <c r="B189" s="641"/>
      <c r="C189" s="491"/>
      <c r="D189" s="491"/>
      <c r="E189" s="491"/>
      <c r="F189" s="642"/>
      <c r="G189" s="161">
        <f t="shared" si="86"/>
        <v>7.6923076923076927E-2</v>
      </c>
      <c r="H189" s="162">
        <f t="shared" si="86"/>
        <v>0.70878006374963776</v>
      </c>
      <c r="I189" s="162">
        <f t="shared" si="86"/>
        <v>0.71014939165254887</v>
      </c>
      <c r="J189" s="162">
        <f t="shared" si="96"/>
        <v>0.62659846547314579</v>
      </c>
      <c r="K189" s="163">
        <f t="shared" si="96"/>
        <v>0</v>
      </c>
      <c r="L189" s="164">
        <f t="shared" si="87"/>
        <v>0.18421052631578946</v>
      </c>
      <c r="M189" s="162">
        <f t="shared" si="87"/>
        <v>0.73616376042456411</v>
      </c>
      <c r="N189" s="162">
        <f t="shared" si="87"/>
        <v>0.67577197149643708</v>
      </c>
      <c r="O189" s="166"/>
      <c r="P189" s="167"/>
      <c r="Q189" s="161">
        <f t="shared" si="88"/>
        <v>1.3293943870014771E-2</v>
      </c>
      <c r="R189" s="162">
        <f t="shared" si="88"/>
        <v>0.7672552166934189</v>
      </c>
      <c r="S189" s="162">
        <f t="shared" si="88"/>
        <v>0.76919140225179117</v>
      </c>
      <c r="T189" s="162">
        <f t="shared" si="97"/>
        <v>0.70833333333333337</v>
      </c>
      <c r="U189" s="637">
        <f t="shared" si="97"/>
        <v>0</v>
      </c>
      <c r="V189" s="161">
        <f t="shared" si="95"/>
        <v>5.9405940594059403E-2</v>
      </c>
      <c r="W189" s="162">
        <f t="shared" si="95"/>
        <v>0.75454545454545452</v>
      </c>
      <c r="X189" s="162">
        <f t="shared" si="95"/>
        <v>0.763671875</v>
      </c>
      <c r="Y189" s="166">
        <f t="shared" si="102"/>
        <v>0.66666666666666663</v>
      </c>
      <c r="Z189" s="359">
        <f t="shared" ref="Z189:Z235" si="104">+Z111/Z35</f>
        <v>1</v>
      </c>
      <c r="AA189" s="161">
        <f t="shared" si="89"/>
        <v>0.17647058823529413</v>
      </c>
      <c r="AB189" s="162">
        <f t="shared" si="89"/>
        <v>0.82539682539682535</v>
      </c>
      <c r="AC189" s="162">
        <f t="shared" si="89"/>
        <v>0.8125</v>
      </c>
      <c r="AD189" s="162">
        <f t="shared" si="103"/>
        <v>0.75</v>
      </c>
      <c r="AE189" s="163">
        <v>0</v>
      </c>
      <c r="AF189" s="161">
        <f t="shared" si="90"/>
        <v>2.564102564102564E-2</v>
      </c>
      <c r="AG189" s="162">
        <f t="shared" si="90"/>
        <v>0.5</v>
      </c>
      <c r="AH189" s="162">
        <f t="shared" si="90"/>
        <v>0.4627831715210356</v>
      </c>
      <c r="AI189" s="166">
        <f t="shared" si="101"/>
        <v>0.375</v>
      </c>
      <c r="AJ189" s="167">
        <f t="shared" si="101"/>
        <v>0</v>
      </c>
      <c r="AK189" s="161">
        <f t="shared" si="91"/>
        <v>6.623586429725363E-2</v>
      </c>
      <c r="AL189" s="162">
        <f t="shared" si="91"/>
        <v>0.69669669669669665</v>
      </c>
      <c r="AM189" s="162">
        <f t="shared" si="91"/>
        <v>0.625</v>
      </c>
      <c r="AN189" s="162">
        <f t="shared" si="98"/>
        <v>0.63636363636363635</v>
      </c>
      <c r="AO189" s="163">
        <f t="shared" si="98"/>
        <v>0</v>
      </c>
      <c r="AP189" s="168">
        <v>0</v>
      </c>
      <c r="AQ189" s="166">
        <v>0</v>
      </c>
      <c r="AR189" s="166">
        <v>0</v>
      </c>
      <c r="AS189" s="166">
        <v>0</v>
      </c>
      <c r="AT189" s="167">
        <v>0</v>
      </c>
      <c r="AU189" s="164">
        <f t="shared" si="92"/>
        <v>3.0373831775700934E-2</v>
      </c>
      <c r="AV189" s="162">
        <f t="shared" si="92"/>
        <v>0.75656984785615489</v>
      </c>
      <c r="AW189" s="162">
        <f t="shared" si="92"/>
        <v>0.71792599157988035</v>
      </c>
      <c r="AX189" s="162">
        <f t="shared" si="99"/>
        <v>0.69936708860759489</v>
      </c>
      <c r="AY189" s="163">
        <f t="shared" si="99"/>
        <v>0</v>
      </c>
      <c r="AZ189" s="161">
        <f t="shared" si="93"/>
        <v>4.3575920934411504E-2</v>
      </c>
      <c r="BA189" s="162">
        <f t="shared" si="93"/>
        <v>0.73518696069031642</v>
      </c>
      <c r="BB189" s="162">
        <f t="shared" si="93"/>
        <v>0.71353694184054028</v>
      </c>
      <c r="BC189" s="162">
        <f t="shared" si="100"/>
        <v>0.66383881230116648</v>
      </c>
      <c r="BD189" s="162">
        <f t="shared" si="100"/>
        <v>2.3809523809523808E-2</v>
      </c>
      <c r="BE189" s="323">
        <f t="shared" si="94"/>
        <v>0.67347609234536931</v>
      </c>
      <c r="BG189" s="154"/>
    </row>
    <row r="190" spans="1:59" x14ac:dyDescent="0.2">
      <c r="A190" s="452" t="s">
        <v>475</v>
      </c>
      <c r="B190" s="641"/>
      <c r="C190" s="491"/>
      <c r="D190" s="491"/>
      <c r="E190" s="491"/>
      <c r="F190" s="642"/>
      <c r="G190" s="161">
        <f t="shared" ref="G190:I209" si="105">+G112/G36</f>
        <v>7.6923076923076927E-2</v>
      </c>
      <c r="H190" s="162">
        <f t="shared" si="105"/>
        <v>0.71249652101308103</v>
      </c>
      <c r="I190" s="162">
        <f t="shared" si="105"/>
        <v>0.71405228758169936</v>
      </c>
      <c r="J190" s="162">
        <f t="shared" si="96"/>
        <v>0.62864077669902918</v>
      </c>
      <c r="K190" s="163">
        <f t="shared" si="96"/>
        <v>0</v>
      </c>
      <c r="L190" s="164">
        <f t="shared" ref="L190:N209" si="106">+L112/L36</f>
        <v>0.18421052631578946</v>
      </c>
      <c r="M190" s="162">
        <f t="shared" si="106"/>
        <v>0.73282442748091603</v>
      </c>
      <c r="N190" s="162">
        <f t="shared" si="106"/>
        <v>0.67532467532467533</v>
      </c>
      <c r="O190" s="166"/>
      <c r="P190" s="167"/>
      <c r="Q190" s="161">
        <f t="shared" ref="Q190:S209" si="107">+Q112/Q36</f>
        <v>1.3254786450662739E-2</v>
      </c>
      <c r="R190" s="162">
        <f t="shared" si="107"/>
        <v>0.76756968983117391</v>
      </c>
      <c r="S190" s="162">
        <f t="shared" si="107"/>
        <v>0.76766917293233083</v>
      </c>
      <c r="T190" s="162">
        <f t="shared" si="97"/>
        <v>0.7133757961783439</v>
      </c>
      <c r="U190" s="637">
        <f t="shared" si="97"/>
        <v>0</v>
      </c>
      <c r="V190" s="161">
        <f t="shared" si="95"/>
        <v>5.8823529411764705E-2</v>
      </c>
      <c r="W190" s="162">
        <f t="shared" si="95"/>
        <v>0.75454545454545452</v>
      </c>
      <c r="X190" s="162">
        <f t="shared" si="95"/>
        <v>0.76320939334637961</v>
      </c>
      <c r="Y190" s="166">
        <f t="shared" si="102"/>
        <v>0.66666666666666663</v>
      </c>
      <c r="Z190" s="359">
        <f t="shared" si="104"/>
        <v>1</v>
      </c>
      <c r="AA190" s="161">
        <f t="shared" ref="AA190:AC209" si="108">+AA112/AA36</f>
        <v>0.15686274509803921</v>
      </c>
      <c r="AB190" s="162">
        <f t="shared" si="108"/>
        <v>0.82539682539682535</v>
      </c>
      <c r="AC190" s="162">
        <f t="shared" si="108"/>
        <v>0.81453634085213034</v>
      </c>
      <c r="AD190" s="162">
        <f t="shared" si="103"/>
        <v>0.70833333333333337</v>
      </c>
      <c r="AE190" s="163">
        <v>0</v>
      </c>
      <c r="AF190" s="161">
        <f t="shared" ref="AF190:AH209" si="109">+AF112/AF36</f>
        <v>2.5210084033613446E-2</v>
      </c>
      <c r="AG190" s="162">
        <f t="shared" si="109"/>
        <v>0.52127659574468088</v>
      </c>
      <c r="AH190" s="162">
        <f t="shared" si="109"/>
        <v>0.47284345047923321</v>
      </c>
      <c r="AI190" s="166">
        <f t="shared" si="101"/>
        <v>0.35294117647058826</v>
      </c>
      <c r="AJ190" s="167">
        <f t="shared" si="101"/>
        <v>0</v>
      </c>
      <c r="AK190" s="161">
        <f t="shared" ref="AK190:AM209" si="110">+AK112/AK36</f>
        <v>6.4620355411954766E-2</v>
      </c>
      <c r="AL190" s="162">
        <f t="shared" si="110"/>
        <v>0.71519795657726692</v>
      </c>
      <c r="AM190" s="162">
        <f t="shared" si="110"/>
        <v>0.64779411764705885</v>
      </c>
      <c r="AN190" s="162">
        <f t="shared" si="98"/>
        <v>0.65384615384615385</v>
      </c>
      <c r="AO190" s="163">
        <f t="shared" si="98"/>
        <v>0</v>
      </c>
      <c r="AP190" s="168">
        <v>0</v>
      </c>
      <c r="AQ190" s="166">
        <v>0</v>
      </c>
      <c r="AR190" s="166">
        <v>0</v>
      </c>
      <c r="AS190" s="166">
        <v>0</v>
      </c>
      <c r="AT190" s="167">
        <v>0</v>
      </c>
      <c r="AU190" s="164">
        <f t="shared" ref="AU190:AW209" si="111">+AU112/AU36</f>
        <v>6.0747663551401869E-2</v>
      </c>
      <c r="AV190" s="162">
        <f t="shared" si="111"/>
        <v>0.79029385574354405</v>
      </c>
      <c r="AW190" s="162">
        <f t="shared" si="111"/>
        <v>0.75794085432639646</v>
      </c>
      <c r="AX190" s="162">
        <f t="shared" si="99"/>
        <v>0.72222222222222221</v>
      </c>
      <c r="AY190" s="163">
        <f t="shared" si="99"/>
        <v>0</v>
      </c>
      <c r="AZ190" s="161">
        <f t="shared" ref="AZ190:BB209" si="112">+AZ112/AZ36</f>
        <v>4.7247507585609014E-2</v>
      </c>
      <c r="BA190" s="162">
        <f t="shared" si="112"/>
        <v>0.74417314095449505</v>
      </c>
      <c r="BB190" s="162">
        <f t="shared" si="112"/>
        <v>0.72443181818181823</v>
      </c>
      <c r="BC190" s="162">
        <f t="shared" si="100"/>
        <v>0.67171717171717171</v>
      </c>
      <c r="BD190" s="162">
        <f t="shared" si="100"/>
        <v>2.3255813953488372E-2</v>
      </c>
      <c r="BE190" s="323">
        <f t="shared" si="94"/>
        <v>0.68303054848414724</v>
      </c>
      <c r="BG190" s="328"/>
    </row>
    <row r="191" spans="1:59" x14ac:dyDescent="0.2">
      <c r="A191" s="452" t="s">
        <v>479</v>
      </c>
      <c r="B191" s="641"/>
      <c r="C191" s="491"/>
      <c r="D191" s="491"/>
      <c r="E191" s="491"/>
      <c r="F191" s="642"/>
      <c r="G191" s="161">
        <f t="shared" si="105"/>
        <v>7.6923076923076927E-2</v>
      </c>
      <c r="H191" s="162">
        <f t="shared" si="105"/>
        <v>0.71835528083848432</v>
      </c>
      <c r="I191" s="162">
        <f t="shared" si="105"/>
        <v>0.72448688711516529</v>
      </c>
      <c r="J191" s="162">
        <f t="shared" si="96"/>
        <v>0.64418604651162792</v>
      </c>
      <c r="K191" s="163">
        <f t="shared" si="96"/>
        <v>0</v>
      </c>
      <c r="L191" s="164">
        <f t="shared" si="106"/>
        <v>0.18421052631578946</v>
      </c>
      <c r="M191" s="162">
        <f t="shared" si="106"/>
        <v>0.76946334089191237</v>
      </c>
      <c r="N191" s="162">
        <f t="shared" si="106"/>
        <v>0.72613946240747951</v>
      </c>
      <c r="O191" s="166"/>
      <c r="P191" s="167"/>
      <c r="Q191" s="161">
        <f t="shared" si="107"/>
        <v>1.7673048600883652E-2</v>
      </c>
      <c r="R191" s="162">
        <f t="shared" si="107"/>
        <v>0.78240377062058131</v>
      </c>
      <c r="S191" s="162">
        <f t="shared" si="107"/>
        <v>0.75814536340852134</v>
      </c>
      <c r="T191" s="162">
        <f t="shared" si="97"/>
        <v>0.70063694267515919</v>
      </c>
      <c r="U191" s="637">
        <f t="shared" si="97"/>
        <v>0</v>
      </c>
      <c r="V191" s="161">
        <f t="shared" si="95"/>
        <v>7.8431372549019607E-2</v>
      </c>
      <c r="W191" s="162">
        <f t="shared" si="95"/>
        <v>0.75454545454545452</v>
      </c>
      <c r="X191" s="162">
        <f t="shared" si="95"/>
        <v>0.7690802348336595</v>
      </c>
      <c r="Y191" s="166">
        <f t="shared" si="102"/>
        <v>0.66666666666666663</v>
      </c>
      <c r="Z191" s="359">
        <f t="shared" si="104"/>
        <v>1</v>
      </c>
      <c r="AA191" s="161">
        <f t="shared" si="108"/>
        <v>0.15686274509803921</v>
      </c>
      <c r="AB191" s="162">
        <f t="shared" si="108"/>
        <v>0.82539682539682535</v>
      </c>
      <c r="AC191" s="162">
        <f t="shared" si="108"/>
        <v>0.83208020050125309</v>
      </c>
      <c r="AD191" s="162">
        <f t="shared" si="103"/>
        <v>0.75</v>
      </c>
      <c r="AE191" s="163">
        <v>0</v>
      </c>
      <c r="AF191" s="161">
        <f t="shared" si="109"/>
        <v>2.5316455696202531E-2</v>
      </c>
      <c r="AG191" s="162">
        <f t="shared" si="109"/>
        <v>0.5161290322580645</v>
      </c>
      <c r="AH191" s="162">
        <f t="shared" si="109"/>
        <v>0.47284345047923321</v>
      </c>
      <c r="AI191" s="166">
        <f t="shared" si="101"/>
        <v>0.3888888888888889</v>
      </c>
      <c r="AJ191" s="167">
        <f t="shared" si="101"/>
        <v>0</v>
      </c>
      <c r="AK191" s="161">
        <f t="shared" si="110"/>
        <v>8.4006462035541199E-2</v>
      </c>
      <c r="AL191" s="162">
        <f t="shared" si="110"/>
        <v>0.75894736842105259</v>
      </c>
      <c r="AM191" s="162">
        <f t="shared" si="110"/>
        <v>0.68059125964010281</v>
      </c>
      <c r="AN191" s="162">
        <f t="shared" si="98"/>
        <v>0.72413793103448276</v>
      </c>
      <c r="AO191" s="163">
        <f t="shared" si="98"/>
        <v>0</v>
      </c>
      <c r="AP191" s="168">
        <f t="shared" ref="AP191:AR205" si="113">+AP113/AP37</f>
        <v>0.05</v>
      </c>
      <c r="AQ191" s="168">
        <f t="shared" si="113"/>
        <v>0</v>
      </c>
      <c r="AR191" s="168">
        <f t="shared" si="113"/>
        <v>0</v>
      </c>
      <c r="AS191" s="168">
        <v>0</v>
      </c>
      <c r="AT191" s="639">
        <f t="shared" ref="AT191:AT197" si="114">+AT113/AT37</f>
        <v>0</v>
      </c>
      <c r="AU191" s="164">
        <f t="shared" si="111"/>
        <v>6.0889929742388757E-2</v>
      </c>
      <c r="AV191" s="162">
        <f t="shared" si="111"/>
        <v>0.79232111692844676</v>
      </c>
      <c r="AW191" s="162">
        <f t="shared" si="111"/>
        <v>0.75895765472312704</v>
      </c>
      <c r="AX191" s="162">
        <f t="shared" si="99"/>
        <v>0.72566371681415931</v>
      </c>
      <c r="AY191" s="163">
        <f t="shared" si="99"/>
        <v>7.6923076923076927E-2</v>
      </c>
      <c r="AZ191" s="161">
        <f t="shared" si="112"/>
        <v>5.5989583333333336E-2</v>
      </c>
      <c r="BA191" s="162">
        <f t="shared" si="112"/>
        <v>0.75734503762092442</v>
      </c>
      <c r="BB191" s="162">
        <f t="shared" si="112"/>
        <v>0.73461501765098747</v>
      </c>
      <c r="BC191" s="162">
        <f t="shared" si="100"/>
        <v>0.68062317429406038</v>
      </c>
      <c r="BD191" s="162">
        <f t="shared" si="100"/>
        <v>4.3478260869565216E-2</v>
      </c>
      <c r="BE191" s="323">
        <f t="shared" si="94"/>
        <v>0.69526518885727961</v>
      </c>
      <c r="BG191" s="358"/>
    </row>
    <row r="192" spans="1:59" x14ac:dyDescent="0.2">
      <c r="A192" s="452" t="s">
        <v>484</v>
      </c>
      <c r="B192" s="641"/>
      <c r="C192" s="491"/>
      <c r="D192" s="491"/>
      <c r="E192" s="491"/>
      <c r="F192" s="642"/>
      <c r="G192" s="161">
        <f t="shared" si="105"/>
        <v>7.7777777777777779E-2</v>
      </c>
      <c r="H192" s="162">
        <f t="shared" si="105"/>
        <v>0.72129870129870133</v>
      </c>
      <c r="I192" s="162">
        <f t="shared" si="105"/>
        <v>0.72862605845397432</v>
      </c>
      <c r="J192" s="162">
        <f t="shared" si="96"/>
        <v>0.65131578947368418</v>
      </c>
      <c r="K192" s="163">
        <f t="shared" si="96"/>
        <v>0</v>
      </c>
      <c r="L192" s="164">
        <f t="shared" si="106"/>
        <v>0.20512820512820512</v>
      </c>
      <c r="M192" s="162">
        <f t="shared" si="106"/>
        <v>0.76725838264299806</v>
      </c>
      <c r="N192" s="162">
        <f t="shared" si="106"/>
        <v>0.72112557748845019</v>
      </c>
      <c r="O192" s="166"/>
      <c r="P192" s="167"/>
      <c r="Q192" s="161">
        <f t="shared" si="107"/>
        <v>1.9145802650957292E-2</v>
      </c>
      <c r="R192" s="162">
        <f t="shared" si="107"/>
        <v>0.784037558685446</v>
      </c>
      <c r="S192" s="162">
        <f t="shared" si="107"/>
        <v>0.75887943971985994</v>
      </c>
      <c r="T192" s="162">
        <f t="shared" si="97"/>
        <v>0.70481927710843373</v>
      </c>
      <c r="U192" s="637">
        <f t="shared" si="97"/>
        <v>0</v>
      </c>
      <c r="V192" s="161">
        <f t="shared" si="95"/>
        <v>7.6923076923076927E-2</v>
      </c>
      <c r="W192" s="162">
        <f t="shared" si="95"/>
        <v>0.76146788990825687</v>
      </c>
      <c r="X192" s="162">
        <f t="shared" si="95"/>
        <v>0.76666666666666672</v>
      </c>
      <c r="Y192" s="166">
        <f t="shared" si="102"/>
        <v>0.66666666666666663</v>
      </c>
      <c r="Z192" s="359">
        <f t="shared" si="104"/>
        <v>1</v>
      </c>
      <c r="AA192" s="161">
        <f t="shared" si="108"/>
        <v>0.15686274509803921</v>
      </c>
      <c r="AB192" s="162">
        <f t="shared" si="108"/>
        <v>0.82539682539682535</v>
      </c>
      <c r="AC192" s="162">
        <f t="shared" si="108"/>
        <v>0.83208020050125309</v>
      </c>
      <c r="AD192" s="162">
        <f t="shared" si="103"/>
        <v>0.75</v>
      </c>
      <c r="AE192" s="163">
        <v>0</v>
      </c>
      <c r="AF192" s="161">
        <f t="shared" si="109"/>
        <v>2.4793388429752067E-2</v>
      </c>
      <c r="AG192" s="162">
        <f t="shared" si="109"/>
        <v>0.5161290322580645</v>
      </c>
      <c r="AH192" s="162">
        <f t="shared" si="109"/>
        <v>0.46984126984126984</v>
      </c>
      <c r="AI192" s="166">
        <f t="shared" si="101"/>
        <v>0.35294117647058826</v>
      </c>
      <c r="AJ192" s="167">
        <f t="shared" si="101"/>
        <v>0</v>
      </c>
      <c r="AK192" s="161">
        <f t="shared" si="110"/>
        <v>8.4006462035541199E-2</v>
      </c>
      <c r="AL192" s="162">
        <f t="shared" si="110"/>
        <v>0.77381938690969343</v>
      </c>
      <c r="AM192" s="162">
        <f t="shared" si="110"/>
        <v>0.7067510548523207</v>
      </c>
      <c r="AN192" s="162">
        <f t="shared" si="98"/>
        <v>0.6875</v>
      </c>
      <c r="AO192" s="163">
        <f t="shared" si="98"/>
        <v>0</v>
      </c>
      <c r="AP192" s="168">
        <f t="shared" si="113"/>
        <v>0.05</v>
      </c>
      <c r="AQ192" s="168">
        <f t="shared" si="113"/>
        <v>0</v>
      </c>
      <c r="AR192" s="168">
        <f t="shared" si="113"/>
        <v>0</v>
      </c>
      <c r="AS192" s="168">
        <v>0</v>
      </c>
      <c r="AT192" s="639">
        <f t="shared" si="114"/>
        <v>0</v>
      </c>
      <c r="AU192" s="164">
        <f t="shared" si="111"/>
        <v>6.0889929742388757E-2</v>
      </c>
      <c r="AV192" s="162">
        <f t="shared" si="111"/>
        <v>0.79328165374677007</v>
      </c>
      <c r="AW192" s="162">
        <f t="shared" si="111"/>
        <v>0.75976688970429529</v>
      </c>
      <c r="AX192" s="162">
        <f t="shared" si="99"/>
        <v>0.72857142857142854</v>
      </c>
      <c r="AY192" s="163">
        <f t="shared" si="99"/>
        <v>7.6923076923076927E-2</v>
      </c>
      <c r="AZ192" s="161">
        <f t="shared" si="112"/>
        <v>5.6685417568152312E-2</v>
      </c>
      <c r="BA192" s="162">
        <f t="shared" si="112"/>
        <v>0.76007465852210065</v>
      </c>
      <c r="BB192" s="162">
        <f t="shared" si="112"/>
        <v>0.73708001304813831</v>
      </c>
      <c r="BC192" s="162">
        <f t="shared" si="100"/>
        <v>0.68372093023255809</v>
      </c>
      <c r="BD192" s="162">
        <f t="shared" si="100"/>
        <v>4.1666666666666664E-2</v>
      </c>
      <c r="BE192" s="323">
        <f t="shared" si="94"/>
        <v>0.69912758996728464</v>
      </c>
      <c r="BG192" s="376"/>
    </row>
    <row r="193" spans="1:59" x14ac:dyDescent="0.2">
      <c r="A193" s="452" t="s">
        <v>488</v>
      </c>
      <c r="B193" s="641"/>
      <c r="C193" s="491"/>
      <c r="D193" s="491"/>
      <c r="E193" s="491"/>
      <c r="F193" s="642"/>
      <c r="G193" s="165">
        <f t="shared" si="105"/>
        <v>7.7777777777777779E-2</v>
      </c>
      <c r="H193" s="166">
        <f t="shared" si="105"/>
        <v>0.72559760956175301</v>
      </c>
      <c r="I193" s="166">
        <f t="shared" si="105"/>
        <v>0.73140223831468076</v>
      </c>
      <c r="J193" s="166">
        <f t="shared" si="96"/>
        <v>0.64915966386554624</v>
      </c>
      <c r="K193" s="167">
        <f t="shared" si="96"/>
        <v>0</v>
      </c>
      <c r="L193" s="168">
        <f t="shared" si="106"/>
        <v>0.20512820512820512</v>
      </c>
      <c r="M193" s="166">
        <f t="shared" si="106"/>
        <v>0.76756401838476696</v>
      </c>
      <c r="N193" s="166">
        <f t="shared" si="106"/>
        <v>0.72070558588828226</v>
      </c>
      <c r="O193" s="166"/>
      <c r="P193" s="167"/>
      <c r="Q193" s="165">
        <f t="shared" si="107"/>
        <v>1.9174041297935103E-2</v>
      </c>
      <c r="R193" s="166">
        <f t="shared" si="107"/>
        <v>0.7848249027237354</v>
      </c>
      <c r="S193" s="166">
        <f t="shared" si="107"/>
        <v>0.7605703048180924</v>
      </c>
      <c r="T193" s="166">
        <f t="shared" si="97"/>
        <v>0.70930232558139539</v>
      </c>
      <c r="U193" s="638">
        <f t="shared" si="97"/>
        <v>0</v>
      </c>
      <c r="V193" s="165">
        <f t="shared" si="95"/>
        <v>7.6190476190476197E-2</v>
      </c>
      <c r="W193" s="166">
        <f t="shared" si="95"/>
        <v>0.76146788990825687</v>
      </c>
      <c r="X193" s="166">
        <f t="shared" si="95"/>
        <v>0.76666666666666672</v>
      </c>
      <c r="Y193" s="166">
        <f t="shared" si="102"/>
        <v>0.66666666666666663</v>
      </c>
      <c r="Z193" s="359">
        <f t="shared" si="104"/>
        <v>1</v>
      </c>
      <c r="AA193" s="165">
        <f t="shared" si="108"/>
        <v>0.15686274509803921</v>
      </c>
      <c r="AB193" s="166">
        <f t="shared" si="108"/>
        <v>0.81746031746031744</v>
      </c>
      <c r="AC193" s="166">
        <f t="shared" si="108"/>
        <v>0.83165829145728642</v>
      </c>
      <c r="AD193" s="166">
        <f t="shared" si="103"/>
        <v>0.75</v>
      </c>
      <c r="AE193" s="163">
        <v>0</v>
      </c>
      <c r="AF193" s="161">
        <f t="shared" si="109"/>
        <v>1.9305019305019305E-2</v>
      </c>
      <c r="AG193" s="162">
        <f t="shared" si="109"/>
        <v>0.5161290322580645</v>
      </c>
      <c r="AH193" s="162">
        <f t="shared" si="109"/>
        <v>0.46984126984126984</v>
      </c>
      <c r="AI193" s="166">
        <f t="shared" si="101"/>
        <v>0.35294117647058826</v>
      </c>
      <c r="AJ193" s="167">
        <f t="shared" si="101"/>
        <v>0</v>
      </c>
      <c r="AK193" s="165">
        <f t="shared" si="110"/>
        <v>8.4006462035541199E-2</v>
      </c>
      <c r="AL193" s="166">
        <f t="shared" si="110"/>
        <v>0.78419897585954645</v>
      </c>
      <c r="AM193" s="166">
        <f t="shared" si="110"/>
        <v>0.72162948593598453</v>
      </c>
      <c r="AN193" s="166">
        <f t="shared" si="98"/>
        <v>0.6875</v>
      </c>
      <c r="AO193" s="167">
        <f t="shared" si="98"/>
        <v>0</v>
      </c>
      <c r="AP193" s="168">
        <f t="shared" si="113"/>
        <v>4.9180327868852458E-2</v>
      </c>
      <c r="AQ193" s="168">
        <f t="shared" si="113"/>
        <v>0</v>
      </c>
      <c r="AR193" s="168">
        <f t="shared" si="113"/>
        <v>0</v>
      </c>
      <c r="AS193" s="168">
        <v>0</v>
      </c>
      <c r="AT193" s="639">
        <f t="shared" si="114"/>
        <v>0</v>
      </c>
      <c r="AU193" s="168">
        <f t="shared" si="111"/>
        <v>6.0889929742388757E-2</v>
      </c>
      <c r="AV193" s="166">
        <f t="shared" si="111"/>
        <v>0.79406706792777304</v>
      </c>
      <c r="AW193" s="166">
        <f t="shared" si="111"/>
        <v>0.76060865837976854</v>
      </c>
      <c r="AX193" s="166">
        <f t="shared" si="99"/>
        <v>0.72950819672131151</v>
      </c>
      <c r="AY193" s="167">
        <f t="shared" si="99"/>
        <v>7.6923076923076927E-2</v>
      </c>
      <c r="AZ193" s="165">
        <f t="shared" si="112"/>
        <v>5.5817947617003004E-2</v>
      </c>
      <c r="BA193" s="166">
        <f t="shared" si="112"/>
        <v>0.76263084150663485</v>
      </c>
      <c r="BB193" s="166">
        <f t="shared" si="112"/>
        <v>0.73963636363636365</v>
      </c>
      <c r="BC193" s="166">
        <f t="shared" si="100"/>
        <v>0.68397493285586397</v>
      </c>
      <c r="BD193" s="166">
        <f t="shared" si="100"/>
        <v>4.0816326530612242E-2</v>
      </c>
      <c r="BE193" s="324">
        <f t="shared" si="94"/>
        <v>0.70216328266184758</v>
      </c>
      <c r="BF193" s="46"/>
      <c r="BG193" s="394"/>
    </row>
    <row r="194" spans="1:59" x14ac:dyDescent="0.2">
      <c r="A194" s="434" t="s">
        <v>492</v>
      </c>
      <c r="B194" s="641"/>
      <c r="C194" s="491"/>
      <c r="D194" s="491"/>
      <c r="E194" s="491"/>
      <c r="F194" s="642"/>
      <c r="G194" s="165">
        <f t="shared" si="105"/>
        <v>7.7777777777777779E-2</v>
      </c>
      <c r="H194" s="166">
        <f t="shared" si="105"/>
        <v>0.72790088158208244</v>
      </c>
      <c r="I194" s="166">
        <f t="shared" si="105"/>
        <v>0.73421926910299007</v>
      </c>
      <c r="J194" s="166">
        <f t="shared" si="96"/>
        <v>0.6633663366336634</v>
      </c>
      <c r="K194" s="167">
        <f t="shared" si="96"/>
        <v>0</v>
      </c>
      <c r="L194" s="168">
        <f t="shared" si="106"/>
        <v>0.23076923076923078</v>
      </c>
      <c r="M194" s="166">
        <f t="shared" si="106"/>
        <v>0.82280130293159615</v>
      </c>
      <c r="N194" s="166">
        <f t="shared" si="106"/>
        <v>0.7896725440806045</v>
      </c>
      <c r="O194" s="162"/>
      <c r="P194" s="162"/>
      <c r="Q194" s="165">
        <f t="shared" si="107"/>
        <v>1.9259259259259261E-2</v>
      </c>
      <c r="R194" s="166">
        <f t="shared" si="107"/>
        <v>0.78465732087227413</v>
      </c>
      <c r="S194" s="166">
        <f t="shared" si="107"/>
        <v>0.76085374727140431</v>
      </c>
      <c r="T194" s="166">
        <f t="shared" si="97"/>
        <v>0.72020725388601037</v>
      </c>
      <c r="U194" s="638">
        <f t="shared" si="97"/>
        <v>0</v>
      </c>
      <c r="V194" s="165">
        <f t="shared" si="95"/>
        <v>7.476635514018691E-2</v>
      </c>
      <c r="W194" s="166">
        <f t="shared" si="95"/>
        <v>0.76146788990825687</v>
      </c>
      <c r="X194" s="166">
        <f t="shared" si="95"/>
        <v>0.76771653543307083</v>
      </c>
      <c r="Y194" s="166">
        <f t="shared" si="102"/>
        <v>0.66666666666666663</v>
      </c>
      <c r="Z194" s="359">
        <f t="shared" si="104"/>
        <v>0.5</v>
      </c>
      <c r="AA194" s="161">
        <f t="shared" si="108"/>
        <v>0.16</v>
      </c>
      <c r="AB194" s="162">
        <f t="shared" si="108"/>
        <v>0.81746031746031744</v>
      </c>
      <c r="AC194" s="162">
        <f t="shared" si="108"/>
        <v>0.83123425692695219</v>
      </c>
      <c r="AD194" s="162">
        <f t="shared" si="103"/>
        <v>0.75</v>
      </c>
      <c r="AE194" s="163">
        <f t="shared" ref="AE194:AE235" si="115">+AE116/AE40</f>
        <v>0</v>
      </c>
      <c r="AF194" s="161">
        <f t="shared" si="109"/>
        <v>2.0761245674740483E-2</v>
      </c>
      <c r="AG194" s="162">
        <f t="shared" si="109"/>
        <v>0.5268817204301075</v>
      </c>
      <c r="AH194" s="162">
        <f t="shared" si="109"/>
        <v>0.48888888888888887</v>
      </c>
      <c r="AI194" s="166">
        <f t="shared" si="101"/>
        <v>0.35294117647058826</v>
      </c>
      <c r="AJ194" s="167">
        <f t="shared" si="101"/>
        <v>0</v>
      </c>
      <c r="AK194" s="165">
        <f t="shared" si="110"/>
        <v>8.4006462035541199E-2</v>
      </c>
      <c r="AL194" s="166">
        <f t="shared" si="110"/>
        <v>0.7991730655640874</v>
      </c>
      <c r="AM194" s="166">
        <f t="shared" si="110"/>
        <v>0.73797250859106533</v>
      </c>
      <c r="AN194" s="166">
        <f t="shared" si="98"/>
        <v>0.66666666666666663</v>
      </c>
      <c r="AO194" s="167">
        <f t="shared" si="98"/>
        <v>0</v>
      </c>
      <c r="AP194" s="168">
        <f t="shared" si="113"/>
        <v>4.7619047619047616E-2</v>
      </c>
      <c r="AQ194" s="168">
        <f t="shared" si="113"/>
        <v>0</v>
      </c>
      <c r="AR194" s="168">
        <f t="shared" si="113"/>
        <v>0</v>
      </c>
      <c r="AS194" s="168">
        <v>0</v>
      </c>
      <c r="AT194" s="639">
        <f t="shared" si="114"/>
        <v>0</v>
      </c>
      <c r="AU194" s="168">
        <f t="shared" si="111"/>
        <v>8.6651053864168617E-2</v>
      </c>
      <c r="AV194" s="166">
        <f t="shared" si="111"/>
        <v>0.80944206008583686</v>
      </c>
      <c r="AW194" s="166">
        <f t="shared" si="111"/>
        <v>0.78595890410958902</v>
      </c>
      <c r="AX194" s="166">
        <f t="shared" si="99"/>
        <v>0.7493333333333333</v>
      </c>
      <c r="AY194" s="167">
        <f t="shared" si="99"/>
        <v>7.6923076923076927E-2</v>
      </c>
      <c r="AZ194" s="165">
        <f t="shared" si="112"/>
        <v>6.0618906316235691E-2</v>
      </c>
      <c r="BA194" s="166">
        <f t="shared" si="112"/>
        <v>0.77501185395922234</v>
      </c>
      <c r="BB194" s="166">
        <f t="shared" si="112"/>
        <v>0.75492108529881186</v>
      </c>
      <c r="BC194" s="166">
        <f t="shared" si="100"/>
        <v>0.69753610875106198</v>
      </c>
      <c r="BD194" s="166">
        <f t="shared" si="100"/>
        <v>3.7735849056603772E-2</v>
      </c>
      <c r="BE194" s="324">
        <f t="shared" si="94"/>
        <v>0.71653908605891903</v>
      </c>
      <c r="BF194" s="46"/>
      <c r="BG194" s="400"/>
    </row>
    <row r="195" spans="1:59" x14ac:dyDescent="0.2">
      <c r="A195" s="433" t="s">
        <v>499</v>
      </c>
      <c r="B195" s="641"/>
      <c r="C195" s="491"/>
      <c r="D195" s="491"/>
      <c r="E195" s="491"/>
      <c r="F195" s="642"/>
      <c r="G195" s="161">
        <f t="shared" si="105"/>
        <v>7.7777777777777779E-2</v>
      </c>
      <c r="H195" s="162">
        <f t="shared" si="105"/>
        <v>0.73967809657102868</v>
      </c>
      <c r="I195" s="162">
        <f t="shared" si="105"/>
        <v>0.74102628918099089</v>
      </c>
      <c r="J195" s="162">
        <f t="shared" si="96"/>
        <v>0.67231638418079098</v>
      </c>
      <c r="K195" s="163">
        <f t="shared" si="96"/>
        <v>0</v>
      </c>
      <c r="L195" s="164">
        <f t="shared" si="106"/>
        <v>0.23076923076923078</v>
      </c>
      <c r="M195" s="162">
        <f t="shared" si="106"/>
        <v>0.82419233658903079</v>
      </c>
      <c r="N195" s="162">
        <f t="shared" si="106"/>
        <v>0.79481223383662403</v>
      </c>
      <c r="O195" s="162"/>
      <c r="P195" s="162"/>
      <c r="Q195" s="161">
        <f t="shared" si="107"/>
        <v>2.5260029717682021E-2</v>
      </c>
      <c r="R195" s="162">
        <f t="shared" si="107"/>
        <v>0.79844357976653701</v>
      </c>
      <c r="S195" s="162">
        <f t="shared" si="107"/>
        <v>0.79240261311396076</v>
      </c>
      <c r="T195" s="162">
        <f t="shared" si="97"/>
        <v>0.75799086757990863</v>
      </c>
      <c r="U195" s="637">
        <f t="shared" si="97"/>
        <v>7.1428571428571425E-2</v>
      </c>
      <c r="V195" s="161">
        <f t="shared" si="95"/>
        <v>0.10280373831775701</v>
      </c>
      <c r="W195" s="162">
        <f t="shared" si="95"/>
        <v>0.78899082568807344</v>
      </c>
      <c r="X195" s="162">
        <f t="shared" si="95"/>
        <v>0.77165354330708658</v>
      </c>
      <c r="Y195" s="162">
        <f t="shared" si="102"/>
        <v>0.7</v>
      </c>
      <c r="Z195" s="414">
        <f t="shared" si="104"/>
        <v>0</v>
      </c>
      <c r="AA195" s="161">
        <f t="shared" si="108"/>
        <v>0.16</v>
      </c>
      <c r="AB195" s="162">
        <f t="shared" si="108"/>
        <v>0.82539682539682535</v>
      </c>
      <c r="AC195" s="162">
        <f t="shared" si="108"/>
        <v>0.84130982367758189</v>
      </c>
      <c r="AD195" s="162">
        <f t="shared" si="103"/>
        <v>0.79166666666666663</v>
      </c>
      <c r="AE195" s="163">
        <f t="shared" si="115"/>
        <v>0</v>
      </c>
      <c r="AF195" s="161">
        <f t="shared" si="109"/>
        <v>2.0689655172413793E-2</v>
      </c>
      <c r="AG195" s="162">
        <f t="shared" si="109"/>
        <v>0.5268817204301075</v>
      </c>
      <c r="AH195" s="162">
        <f t="shared" si="109"/>
        <v>0.48881789137380194</v>
      </c>
      <c r="AI195" s="166">
        <f t="shared" si="101"/>
        <v>0.35294117647058826</v>
      </c>
      <c r="AJ195" s="167">
        <f t="shared" si="101"/>
        <v>0</v>
      </c>
      <c r="AK195" s="165">
        <f t="shared" si="110"/>
        <v>0.10355987055016182</v>
      </c>
      <c r="AL195" s="166">
        <f t="shared" si="110"/>
        <v>0.81777277840269968</v>
      </c>
      <c r="AM195" s="166">
        <f t="shared" si="110"/>
        <v>0.76507936507936503</v>
      </c>
      <c r="AN195" s="166">
        <f t="shared" si="98"/>
        <v>0.75757575757575757</v>
      </c>
      <c r="AO195" s="167">
        <f t="shared" si="98"/>
        <v>0.1111111111111111</v>
      </c>
      <c r="AP195" s="168">
        <f t="shared" si="113"/>
        <v>6.3492063492063489E-2</v>
      </c>
      <c r="AQ195" s="168">
        <f t="shared" si="113"/>
        <v>0</v>
      </c>
      <c r="AR195" s="168">
        <f t="shared" si="113"/>
        <v>0.4</v>
      </c>
      <c r="AS195" s="168">
        <v>0</v>
      </c>
      <c r="AT195" s="639">
        <f t="shared" si="114"/>
        <v>0</v>
      </c>
      <c r="AU195" s="164">
        <f t="shared" si="111"/>
        <v>8.6854460093896718E-2</v>
      </c>
      <c r="AV195" s="162">
        <f t="shared" si="111"/>
        <v>0.81086863500213946</v>
      </c>
      <c r="AW195" s="162">
        <f t="shared" si="111"/>
        <v>0.78577549271636671</v>
      </c>
      <c r="AX195" s="162">
        <f t="shared" si="99"/>
        <v>0.74736842105263157</v>
      </c>
      <c r="AY195" s="163">
        <f t="shared" si="99"/>
        <v>7.1428571428571425E-2</v>
      </c>
      <c r="AZ195" s="165">
        <f t="shared" si="112"/>
        <v>6.9185059422750425E-2</v>
      </c>
      <c r="BA195" s="166">
        <f t="shared" si="112"/>
        <v>0.78423302200411593</v>
      </c>
      <c r="BB195" s="166">
        <f t="shared" si="112"/>
        <v>0.76687356222058245</v>
      </c>
      <c r="BC195" s="166">
        <f t="shared" si="100"/>
        <v>0.71150729335494323</v>
      </c>
      <c r="BD195" s="166">
        <f t="shared" si="100"/>
        <v>5.4545454545454543E-2</v>
      </c>
      <c r="BE195" s="324">
        <f t="shared" si="94"/>
        <v>0.72791088051274222</v>
      </c>
      <c r="BG195" s="400"/>
    </row>
    <row r="196" spans="1:59" x14ac:dyDescent="0.2">
      <c r="A196" s="452" t="s">
        <v>504</v>
      </c>
      <c r="B196" s="643"/>
      <c r="C196" s="492"/>
      <c r="D196" s="492"/>
      <c r="E196" s="492"/>
      <c r="F196" s="644"/>
      <c r="G196" s="165">
        <f t="shared" si="105"/>
        <v>7.9545454545454544E-2</v>
      </c>
      <c r="H196" s="166">
        <f t="shared" si="105"/>
        <v>0.74097761534947459</v>
      </c>
      <c r="I196" s="166">
        <f t="shared" si="105"/>
        <v>0.67512817306489936</v>
      </c>
      <c r="J196" s="166">
        <f t="shared" si="96"/>
        <v>0.6726296958855098</v>
      </c>
      <c r="K196" s="167">
        <f t="shared" si="96"/>
        <v>0</v>
      </c>
      <c r="L196" s="168">
        <f t="shared" si="106"/>
        <v>0.23076923076923078</v>
      </c>
      <c r="M196" s="166">
        <f t="shared" si="106"/>
        <v>0.82330827067669177</v>
      </c>
      <c r="N196" s="166">
        <f t="shared" si="106"/>
        <v>0.79560354801388355</v>
      </c>
      <c r="O196" s="166"/>
      <c r="P196" s="166"/>
      <c r="Q196" s="165">
        <f t="shared" si="107"/>
        <v>2.2321428571428572E-2</v>
      </c>
      <c r="R196" s="166">
        <f t="shared" si="107"/>
        <v>0.79815809669992321</v>
      </c>
      <c r="S196" s="166">
        <f t="shared" si="107"/>
        <v>0.79201731185381097</v>
      </c>
      <c r="T196" s="166">
        <f t="shared" si="97"/>
        <v>0.7633928571428571</v>
      </c>
      <c r="U196" s="638">
        <f t="shared" si="97"/>
        <v>6.6666666666666666E-2</v>
      </c>
      <c r="V196" s="165">
        <f t="shared" si="95"/>
        <v>0.10280373831775701</v>
      </c>
      <c r="W196" s="166">
        <f t="shared" si="95"/>
        <v>0.79629629629629628</v>
      </c>
      <c r="X196" s="166">
        <f t="shared" si="95"/>
        <v>0.77165354330708658</v>
      </c>
      <c r="Y196" s="166">
        <f t="shared" si="102"/>
        <v>0.67741935483870963</v>
      </c>
      <c r="Z196" s="359">
        <f t="shared" si="104"/>
        <v>0</v>
      </c>
      <c r="AA196" s="165">
        <f t="shared" si="108"/>
        <v>0.16</v>
      </c>
      <c r="AB196" s="166">
        <f t="shared" si="108"/>
        <v>0.81746031746031744</v>
      </c>
      <c r="AC196" s="166">
        <f t="shared" si="108"/>
        <v>0.84130982367758189</v>
      </c>
      <c r="AD196" s="166">
        <f t="shared" si="103"/>
        <v>0.79166666666666663</v>
      </c>
      <c r="AE196" s="167">
        <f t="shared" si="115"/>
        <v>0</v>
      </c>
      <c r="AF196" s="165">
        <f t="shared" si="109"/>
        <v>1.9169329073482427E-2</v>
      </c>
      <c r="AG196" s="166">
        <f t="shared" si="109"/>
        <v>0.5268817204301075</v>
      </c>
      <c r="AH196" s="166">
        <f t="shared" si="109"/>
        <v>0.48113207547169812</v>
      </c>
      <c r="AI196" s="166">
        <f t="shared" si="101"/>
        <v>0.35294117647058826</v>
      </c>
      <c r="AJ196" s="167">
        <f t="shared" si="101"/>
        <v>0</v>
      </c>
      <c r="AK196" s="165">
        <f t="shared" si="110"/>
        <v>0.10355987055016182</v>
      </c>
      <c r="AL196" s="166">
        <f t="shared" si="110"/>
        <v>0.82429816069699902</v>
      </c>
      <c r="AM196" s="166">
        <f t="shared" si="110"/>
        <v>0.77758620689655178</v>
      </c>
      <c r="AN196" s="166">
        <f t="shared" si="98"/>
        <v>0.86206896551724133</v>
      </c>
      <c r="AO196" s="167">
        <f t="shared" si="98"/>
        <v>0.1111111111111111</v>
      </c>
      <c r="AP196" s="168">
        <f t="shared" si="113"/>
        <v>7.9365079365079361E-2</v>
      </c>
      <c r="AQ196" s="166">
        <f t="shared" si="113"/>
        <v>0</v>
      </c>
      <c r="AR196" s="166">
        <f t="shared" si="113"/>
        <v>0.4</v>
      </c>
      <c r="AS196" s="166">
        <v>0</v>
      </c>
      <c r="AT196" s="167">
        <f t="shared" si="114"/>
        <v>0</v>
      </c>
      <c r="AU196" s="168">
        <f t="shared" si="111"/>
        <v>8.4905660377358486E-2</v>
      </c>
      <c r="AV196" s="166">
        <f t="shared" si="111"/>
        <v>0.810972996142306</v>
      </c>
      <c r="AW196" s="166">
        <f t="shared" si="111"/>
        <v>0.78606645230439443</v>
      </c>
      <c r="AX196" s="166">
        <f t="shared" si="99"/>
        <v>0.75388601036269431</v>
      </c>
      <c r="AY196" s="167">
        <f t="shared" si="99"/>
        <v>6.25E-2</v>
      </c>
      <c r="AZ196" s="165">
        <f t="shared" si="112"/>
        <v>6.7818028643639422E-2</v>
      </c>
      <c r="BA196" s="166">
        <f t="shared" si="112"/>
        <v>0.78601548723453196</v>
      </c>
      <c r="BB196" s="166">
        <f t="shared" si="112"/>
        <v>0.74585846572083936</v>
      </c>
      <c r="BC196" s="166">
        <f t="shared" si="100"/>
        <v>0.71574803149606303</v>
      </c>
      <c r="BD196" s="166">
        <f t="shared" si="100"/>
        <v>5.0847457627118647E-2</v>
      </c>
      <c r="BE196" s="324">
        <f t="shared" si="94"/>
        <v>0.71693804606830813</v>
      </c>
      <c r="BG196" s="425"/>
    </row>
    <row r="197" spans="1:59" x14ac:dyDescent="0.2">
      <c r="A197" s="640" t="s">
        <v>517</v>
      </c>
      <c r="B197" s="641"/>
      <c r="C197" s="491"/>
      <c r="D197" s="491"/>
      <c r="E197" s="491"/>
      <c r="F197" s="642"/>
      <c r="G197" s="161">
        <f t="shared" si="105"/>
        <v>8.0459770114942528E-2</v>
      </c>
      <c r="H197" s="162">
        <f t="shared" si="105"/>
        <v>0.74078237410071945</v>
      </c>
      <c r="I197" s="162">
        <f t="shared" si="105"/>
        <v>0.74159663865546221</v>
      </c>
      <c r="J197" s="162">
        <f t="shared" si="96"/>
        <v>0.67814113597246128</v>
      </c>
      <c r="K197" s="163">
        <f t="shared" si="96"/>
        <v>0</v>
      </c>
      <c r="L197" s="164">
        <f t="shared" si="106"/>
        <v>0.23076923076923078</v>
      </c>
      <c r="M197" s="162">
        <f t="shared" si="106"/>
        <v>0.82425421530479892</v>
      </c>
      <c r="N197" s="162">
        <f t="shared" si="106"/>
        <v>0.79269827947964755</v>
      </c>
      <c r="O197" s="162"/>
      <c r="P197" s="163"/>
      <c r="Q197" s="164">
        <f t="shared" si="107"/>
        <v>2.2421524663677129E-2</v>
      </c>
      <c r="R197" s="162">
        <f t="shared" si="107"/>
        <v>0.8009153318077803</v>
      </c>
      <c r="S197" s="162">
        <f t="shared" si="107"/>
        <v>0.79259259259259263</v>
      </c>
      <c r="T197" s="162">
        <f t="shared" si="97"/>
        <v>0.76446280991735538</v>
      </c>
      <c r="U197" s="637">
        <f t="shared" si="97"/>
        <v>5.5555555555555552E-2</v>
      </c>
      <c r="V197" s="161">
        <f t="shared" si="95"/>
        <v>0.10280373831775701</v>
      </c>
      <c r="W197" s="162">
        <f t="shared" si="95"/>
        <v>0.79439252336448596</v>
      </c>
      <c r="X197" s="162">
        <f t="shared" si="95"/>
        <v>0.77075098814229248</v>
      </c>
      <c r="Y197" s="162">
        <f t="shared" si="102"/>
        <v>0.6875</v>
      </c>
      <c r="Z197" s="414">
        <f t="shared" si="104"/>
        <v>0.5</v>
      </c>
      <c r="AA197" s="161">
        <f t="shared" si="108"/>
        <v>0.16</v>
      </c>
      <c r="AB197" s="162">
        <f t="shared" si="108"/>
        <v>0.81746031746031744</v>
      </c>
      <c r="AC197" s="162">
        <f t="shared" si="108"/>
        <v>0.84130982367758189</v>
      </c>
      <c r="AD197" s="162">
        <f t="shared" si="103"/>
        <v>0.78260869565217395</v>
      </c>
      <c r="AE197" s="163">
        <f t="shared" si="115"/>
        <v>0</v>
      </c>
      <c r="AF197" s="161">
        <f t="shared" si="109"/>
        <v>1.7857142857142856E-2</v>
      </c>
      <c r="AG197" s="162">
        <f t="shared" si="109"/>
        <v>0.5268817204301075</v>
      </c>
      <c r="AH197" s="162">
        <f t="shared" si="109"/>
        <v>0.48264984227129337</v>
      </c>
      <c r="AI197" s="162">
        <f t="shared" si="101"/>
        <v>0.35294117647058826</v>
      </c>
      <c r="AJ197" s="163">
        <f t="shared" si="101"/>
        <v>0</v>
      </c>
      <c r="AK197" s="161">
        <f t="shared" si="110"/>
        <v>0.10355987055016182</v>
      </c>
      <c r="AL197" s="162">
        <f t="shared" si="110"/>
        <v>0.83252319929297391</v>
      </c>
      <c r="AM197" s="162">
        <f t="shared" si="110"/>
        <v>0.78513469652710155</v>
      </c>
      <c r="AN197" s="162">
        <f t="shared" si="98"/>
        <v>0.75757575757575757</v>
      </c>
      <c r="AO197" s="163">
        <f t="shared" si="98"/>
        <v>0.1111111111111111</v>
      </c>
      <c r="AP197" s="168">
        <f t="shared" si="113"/>
        <v>7.9365079365079361E-2</v>
      </c>
      <c r="AQ197" s="166">
        <f t="shared" si="113"/>
        <v>0</v>
      </c>
      <c r="AR197" s="166">
        <f t="shared" si="113"/>
        <v>0.4</v>
      </c>
      <c r="AS197" s="166">
        <v>0</v>
      </c>
      <c r="AT197" s="167">
        <f t="shared" si="114"/>
        <v>0</v>
      </c>
      <c r="AU197" s="164">
        <f t="shared" si="111"/>
        <v>8.4905660377358486E-2</v>
      </c>
      <c r="AV197" s="162">
        <f t="shared" si="111"/>
        <v>0.80962612806188228</v>
      </c>
      <c r="AW197" s="162">
        <f t="shared" si="111"/>
        <v>0.7858213750267723</v>
      </c>
      <c r="AX197" s="162">
        <f t="shared" si="99"/>
        <v>0.76202531645569616</v>
      </c>
      <c r="AY197" s="163">
        <f t="shared" si="99"/>
        <v>0</v>
      </c>
      <c r="AZ197" s="162">
        <f t="shared" si="112"/>
        <v>6.7279565399080657E-2</v>
      </c>
      <c r="BA197" s="162">
        <f t="shared" si="112"/>
        <v>0.78863350824033696</v>
      </c>
      <c r="BB197" s="162">
        <f t="shared" si="112"/>
        <v>0.76894436217474083</v>
      </c>
      <c r="BC197" s="162">
        <f t="shared" si="100"/>
        <v>0.71882086167800452</v>
      </c>
      <c r="BD197" s="162">
        <f t="shared" si="100"/>
        <v>4.8387096774193547E-2</v>
      </c>
      <c r="BE197" s="324">
        <f t="shared" si="94"/>
        <v>0.73173114497850722</v>
      </c>
      <c r="BG197" s="464"/>
    </row>
    <row r="198" spans="1:59" x14ac:dyDescent="0.2">
      <c r="A198" s="640" t="s">
        <v>519</v>
      </c>
      <c r="B198" s="161">
        <f t="shared" ref="B198:D217" si="116">+B120/B44</f>
        <v>2.7777777777777776E-2</v>
      </c>
      <c r="C198" s="162">
        <f t="shared" si="116"/>
        <v>0.82352941176470584</v>
      </c>
      <c r="D198" s="162">
        <f t="shared" si="116"/>
        <v>0.85677749360613809</v>
      </c>
      <c r="E198" s="162"/>
      <c r="F198" s="163"/>
      <c r="G198" s="161">
        <f t="shared" si="105"/>
        <v>8.0459770114942528E-2</v>
      </c>
      <c r="H198" s="162">
        <f t="shared" si="105"/>
        <v>0.74653330302341436</v>
      </c>
      <c r="I198" s="162">
        <f t="shared" si="105"/>
        <v>0.74162442823587593</v>
      </c>
      <c r="J198" s="162">
        <f t="shared" si="96"/>
        <v>0.68135593220338986</v>
      </c>
      <c r="K198" s="163">
        <f t="shared" si="96"/>
        <v>0</v>
      </c>
      <c r="L198" s="164">
        <f t="shared" si="106"/>
        <v>0.21052631578947367</v>
      </c>
      <c r="M198" s="162">
        <f t="shared" si="106"/>
        <v>0.8226415094339623</v>
      </c>
      <c r="N198" s="162">
        <f t="shared" si="106"/>
        <v>0.7929441411171777</v>
      </c>
      <c r="O198" s="162">
        <f t="shared" ref="O198:P217" si="117">+O120/O44</f>
        <v>0.83027522935779818</v>
      </c>
      <c r="P198" s="163">
        <f t="shared" si="117"/>
        <v>1</v>
      </c>
      <c r="Q198" s="164">
        <f t="shared" si="107"/>
        <v>2.2421524663677129E-2</v>
      </c>
      <c r="R198" s="162">
        <f t="shared" si="107"/>
        <v>0.80288097043214557</v>
      </c>
      <c r="S198" s="162">
        <f t="shared" si="107"/>
        <v>0.79265091863517056</v>
      </c>
      <c r="T198" s="162">
        <f t="shared" si="97"/>
        <v>0.75708502024291502</v>
      </c>
      <c r="U198" s="637">
        <f t="shared" si="97"/>
        <v>5.5555555555555552E-2</v>
      </c>
      <c r="V198" s="161">
        <f t="shared" si="95"/>
        <v>9.4339622641509441E-2</v>
      </c>
      <c r="W198" s="162">
        <f t="shared" si="95"/>
        <v>0.79439252336448596</v>
      </c>
      <c r="X198" s="162">
        <f t="shared" si="95"/>
        <v>0.7722772277227723</v>
      </c>
      <c r="Y198" s="162">
        <f t="shared" si="102"/>
        <v>0.6875</v>
      </c>
      <c r="Z198" s="414">
        <f t="shared" si="104"/>
        <v>0.5</v>
      </c>
      <c r="AA198" s="161">
        <f t="shared" si="108"/>
        <v>0.16</v>
      </c>
      <c r="AB198" s="162">
        <f t="shared" si="108"/>
        <v>0.82399999999999995</v>
      </c>
      <c r="AC198" s="162">
        <f t="shared" si="108"/>
        <v>0.84090909090909094</v>
      </c>
      <c r="AD198" s="162">
        <f t="shared" si="103"/>
        <v>0.81818181818181823</v>
      </c>
      <c r="AE198" s="163">
        <f t="shared" si="115"/>
        <v>0</v>
      </c>
      <c r="AF198" s="161">
        <f t="shared" si="109"/>
        <v>1.7595307917888565E-2</v>
      </c>
      <c r="AG198" s="162">
        <f t="shared" si="109"/>
        <v>0.5268817204301075</v>
      </c>
      <c r="AH198" s="162">
        <f t="shared" si="109"/>
        <v>0.48264984227129337</v>
      </c>
      <c r="AI198" s="162">
        <f t="shared" si="101"/>
        <v>0.35294117647058826</v>
      </c>
      <c r="AJ198" s="163">
        <f t="shared" si="101"/>
        <v>0</v>
      </c>
      <c r="AK198" s="161">
        <f t="shared" si="110"/>
        <v>0.10355987055016182</v>
      </c>
      <c r="AL198" s="162">
        <f t="shared" si="110"/>
        <v>0.83340526542943461</v>
      </c>
      <c r="AM198" s="162">
        <f t="shared" si="110"/>
        <v>0.78569126651627452</v>
      </c>
      <c r="AN198" s="162">
        <f t="shared" si="98"/>
        <v>0.75757575757575757</v>
      </c>
      <c r="AO198" s="163">
        <f t="shared" si="98"/>
        <v>0.1111111111111111</v>
      </c>
      <c r="AP198" s="168">
        <f t="shared" si="113"/>
        <v>7.9365079365079361E-2</v>
      </c>
      <c r="AQ198" s="166">
        <f t="shared" si="113"/>
        <v>0</v>
      </c>
      <c r="AR198" s="166">
        <f t="shared" si="113"/>
        <v>0.4</v>
      </c>
      <c r="AS198" s="166">
        <v>0</v>
      </c>
      <c r="AT198" s="167">
        <v>0</v>
      </c>
      <c r="AU198" s="164">
        <f t="shared" si="111"/>
        <v>8.2742316784869971E-2</v>
      </c>
      <c r="AV198" s="162">
        <f t="shared" si="111"/>
        <v>0.80919639020197676</v>
      </c>
      <c r="AW198" s="162">
        <f t="shared" si="111"/>
        <v>0.7860355536517456</v>
      </c>
      <c r="AX198" s="162">
        <f t="shared" si="99"/>
        <v>0.76262626262626265</v>
      </c>
      <c r="AY198" s="162">
        <f t="shared" si="99"/>
        <v>6.25E-2</v>
      </c>
      <c r="AZ198" s="165">
        <f t="shared" si="112"/>
        <v>6.5405183052241869E-2</v>
      </c>
      <c r="BA198" s="166">
        <f t="shared" si="112"/>
        <v>0.79085211162513058</v>
      </c>
      <c r="BB198" s="166">
        <f t="shared" si="112"/>
        <v>0.77057429201147754</v>
      </c>
      <c r="BC198" s="166">
        <f t="shared" si="100"/>
        <v>0.73504823151125398</v>
      </c>
      <c r="BD198" s="166">
        <f t="shared" si="100"/>
        <v>7.6923076923076927E-2</v>
      </c>
      <c r="BE198" s="324">
        <f t="shared" si="94"/>
        <v>0.73339759036144581</v>
      </c>
      <c r="BG198" s="485"/>
    </row>
    <row r="199" spans="1:59" x14ac:dyDescent="0.2">
      <c r="A199" s="640" t="s">
        <v>530</v>
      </c>
      <c r="B199" s="161">
        <f t="shared" si="116"/>
        <v>2.7777777777777776E-2</v>
      </c>
      <c r="C199" s="162">
        <f t="shared" si="116"/>
        <v>0.82352941176470584</v>
      </c>
      <c r="D199" s="162">
        <f t="shared" si="116"/>
        <v>0.85641025641025637</v>
      </c>
      <c r="E199" s="162"/>
      <c r="F199" s="163"/>
      <c r="G199" s="161">
        <f t="shared" si="105"/>
        <v>8.0459770114942528E-2</v>
      </c>
      <c r="H199" s="162">
        <f t="shared" si="105"/>
        <v>0.73989613908331453</v>
      </c>
      <c r="I199" s="162">
        <f t="shared" si="105"/>
        <v>0.74067671029883919</v>
      </c>
      <c r="J199" s="162">
        <f t="shared" si="96"/>
        <v>0.67833333333333334</v>
      </c>
      <c r="K199" s="163">
        <f t="shared" si="96"/>
        <v>0</v>
      </c>
      <c r="L199" s="164">
        <f t="shared" si="106"/>
        <v>0.21052631578947367</v>
      </c>
      <c r="M199" s="162">
        <f t="shared" si="106"/>
        <v>0.8231292517006803</v>
      </c>
      <c r="N199" s="162">
        <f t="shared" si="106"/>
        <v>0.79303106633081444</v>
      </c>
      <c r="O199" s="162">
        <f t="shared" si="117"/>
        <v>0.82648401826484019</v>
      </c>
      <c r="P199" s="163">
        <f t="shared" si="117"/>
        <v>1</v>
      </c>
      <c r="Q199" s="164">
        <f t="shared" si="107"/>
        <v>2.2421524663677129E-2</v>
      </c>
      <c r="R199" s="162">
        <f t="shared" si="107"/>
        <v>0.80504328189687613</v>
      </c>
      <c r="S199" s="162">
        <f t="shared" si="107"/>
        <v>0.79147821947155439</v>
      </c>
      <c r="T199" s="162">
        <f t="shared" si="97"/>
        <v>0.75486381322957197</v>
      </c>
      <c r="U199" s="637">
        <f t="shared" si="97"/>
        <v>5.5555555555555552E-2</v>
      </c>
      <c r="V199" s="161">
        <f t="shared" si="95"/>
        <v>9.4339622641509441E-2</v>
      </c>
      <c r="W199" s="162">
        <f t="shared" si="95"/>
        <v>0.79439252336448596</v>
      </c>
      <c r="X199" s="162">
        <f t="shared" si="95"/>
        <v>0.77137176938369778</v>
      </c>
      <c r="Y199" s="162">
        <f t="shared" si="102"/>
        <v>0.6875</v>
      </c>
      <c r="Z199" s="414">
        <f t="shared" si="104"/>
        <v>0.5</v>
      </c>
      <c r="AA199" s="161">
        <f t="shared" si="108"/>
        <v>0.16</v>
      </c>
      <c r="AB199" s="162">
        <f t="shared" si="108"/>
        <v>0.82399999999999995</v>
      </c>
      <c r="AC199" s="162">
        <f t="shared" si="108"/>
        <v>0.84050632911392409</v>
      </c>
      <c r="AD199" s="162">
        <f t="shared" si="103"/>
        <v>0.81818181818181823</v>
      </c>
      <c r="AE199" s="163">
        <f t="shared" si="115"/>
        <v>0</v>
      </c>
      <c r="AF199" s="161">
        <f t="shared" si="109"/>
        <v>2.2535211267605635E-2</v>
      </c>
      <c r="AG199" s="162">
        <f t="shared" si="109"/>
        <v>0.5161290322580645</v>
      </c>
      <c r="AH199" s="162">
        <f t="shared" si="109"/>
        <v>0.47318611987381703</v>
      </c>
      <c r="AI199" s="162">
        <f t="shared" si="101"/>
        <v>0.35294117647058826</v>
      </c>
      <c r="AJ199" s="163">
        <f t="shared" si="101"/>
        <v>0</v>
      </c>
      <c r="AK199" s="161">
        <f t="shared" si="110"/>
        <v>0.10355987055016182</v>
      </c>
      <c r="AL199" s="162">
        <f t="shared" si="110"/>
        <v>0.83527939949958296</v>
      </c>
      <c r="AM199" s="162">
        <f t="shared" si="110"/>
        <v>0.78646153846153843</v>
      </c>
      <c r="AN199" s="162">
        <f t="shared" si="98"/>
        <v>0.75757575757575757</v>
      </c>
      <c r="AO199" s="163">
        <f t="shared" si="98"/>
        <v>0.1111111111111111</v>
      </c>
      <c r="AP199" s="168">
        <f t="shared" si="113"/>
        <v>9.6774193548387094E-2</v>
      </c>
      <c r="AQ199" s="166">
        <f t="shared" si="113"/>
        <v>0</v>
      </c>
      <c r="AR199" s="166">
        <f t="shared" si="113"/>
        <v>0.4</v>
      </c>
      <c r="AS199" s="166">
        <v>0</v>
      </c>
      <c r="AT199" s="167">
        <v>0</v>
      </c>
      <c r="AU199" s="164">
        <f t="shared" si="111"/>
        <v>9.6926713947990545E-2</v>
      </c>
      <c r="AV199" s="162">
        <f t="shared" si="111"/>
        <v>0.81418197351559163</v>
      </c>
      <c r="AW199" s="162">
        <f t="shared" si="111"/>
        <v>0.79367115672439603</v>
      </c>
      <c r="AX199" s="162">
        <f t="shared" si="99"/>
        <v>0.76070528967254403</v>
      </c>
      <c r="AY199" s="162">
        <f t="shared" si="99"/>
        <v>6.25E-2</v>
      </c>
      <c r="AZ199" s="165">
        <f t="shared" si="112"/>
        <v>6.8739770867430439E-2</v>
      </c>
      <c r="BA199" s="166">
        <f t="shared" si="112"/>
        <v>0.79046072061429418</v>
      </c>
      <c r="BB199" s="166">
        <f t="shared" si="112"/>
        <v>0.77157486167313571</v>
      </c>
      <c r="BC199" s="166">
        <f t="shared" si="100"/>
        <v>0.73240329740012677</v>
      </c>
      <c r="BD199" s="166">
        <f t="shared" si="100"/>
        <v>7.575757575757576E-2</v>
      </c>
      <c r="BE199" s="324">
        <f t="shared" si="94"/>
        <v>0.73406771965877315</v>
      </c>
      <c r="BF199" s="46"/>
      <c r="BG199" s="526"/>
    </row>
    <row r="200" spans="1:59" x14ac:dyDescent="0.2">
      <c r="A200" s="640" t="s">
        <v>542</v>
      </c>
      <c r="B200" s="161">
        <f t="shared" si="116"/>
        <v>2.7777777777777776E-2</v>
      </c>
      <c r="C200" s="162">
        <f t="shared" si="116"/>
        <v>0.82352941176470584</v>
      </c>
      <c r="D200" s="162">
        <f t="shared" si="116"/>
        <v>0.85897435897435892</v>
      </c>
      <c r="E200" s="162"/>
      <c r="F200" s="163"/>
      <c r="G200" s="161">
        <f t="shared" si="105"/>
        <v>9.1954022988505746E-2</v>
      </c>
      <c r="H200" s="162">
        <f t="shared" si="105"/>
        <v>0.7453472537448933</v>
      </c>
      <c r="I200" s="162">
        <f t="shared" si="105"/>
        <v>0.74483611626468771</v>
      </c>
      <c r="J200" s="162">
        <f t="shared" si="96"/>
        <v>0.68524590163934429</v>
      </c>
      <c r="K200" s="163">
        <f t="shared" si="96"/>
        <v>0</v>
      </c>
      <c r="L200" s="164">
        <f t="shared" si="106"/>
        <v>0.18421052631578946</v>
      </c>
      <c r="M200" s="162">
        <f t="shared" si="106"/>
        <v>0.82562547384382112</v>
      </c>
      <c r="N200" s="162">
        <f t="shared" si="106"/>
        <v>0.79403110550651534</v>
      </c>
      <c r="O200" s="162">
        <f t="shared" si="117"/>
        <v>0.82648401826484019</v>
      </c>
      <c r="P200" s="163">
        <f t="shared" si="117"/>
        <v>1</v>
      </c>
      <c r="Q200" s="164">
        <f t="shared" si="107"/>
        <v>2.391629297458894E-2</v>
      </c>
      <c r="R200" s="162">
        <f t="shared" si="107"/>
        <v>0.81189229618548986</v>
      </c>
      <c r="S200" s="162">
        <f t="shared" si="107"/>
        <v>0.79738406658739591</v>
      </c>
      <c r="T200" s="162">
        <f t="shared" si="97"/>
        <v>0.76356589147286824</v>
      </c>
      <c r="U200" s="637">
        <f t="shared" si="97"/>
        <v>5.5555555555555552E-2</v>
      </c>
      <c r="V200" s="161">
        <f t="shared" ref="V200:X219" si="118">+V122/V46</f>
        <v>0.12380952380952381</v>
      </c>
      <c r="W200" s="162">
        <f t="shared" si="118"/>
        <v>0.79439252336448596</v>
      </c>
      <c r="X200" s="162">
        <f t="shared" si="118"/>
        <v>0.78286852589641431</v>
      </c>
      <c r="Y200" s="162">
        <f t="shared" si="102"/>
        <v>0.71875</v>
      </c>
      <c r="Z200" s="414">
        <f t="shared" si="104"/>
        <v>0.5</v>
      </c>
      <c r="AA200" s="161">
        <f t="shared" si="108"/>
        <v>0.16</v>
      </c>
      <c r="AB200" s="162">
        <f t="shared" si="108"/>
        <v>0.83199999999999996</v>
      </c>
      <c r="AC200" s="162">
        <f t="shared" si="108"/>
        <v>0.84478371501272265</v>
      </c>
      <c r="AD200" s="162">
        <f t="shared" si="103"/>
        <v>0.81818181818181823</v>
      </c>
      <c r="AE200" s="163">
        <f t="shared" si="115"/>
        <v>0</v>
      </c>
      <c r="AF200" s="161">
        <f t="shared" si="109"/>
        <v>2.2535211267605635E-2</v>
      </c>
      <c r="AG200" s="162">
        <f t="shared" si="109"/>
        <v>0.5376344086021505</v>
      </c>
      <c r="AH200" s="162">
        <f t="shared" si="109"/>
        <v>0.48264984227129337</v>
      </c>
      <c r="AI200" s="162">
        <f t="shared" si="101"/>
        <v>0.35294117647058826</v>
      </c>
      <c r="AJ200" s="163">
        <f t="shared" si="101"/>
        <v>0</v>
      </c>
      <c r="AK200" s="161">
        <f t="shared" si="110"/>
        <v>0.11326860841423948</v>
      </c>
      <c r="AL200" s="162">
        <f t="shared" si="110"/>
        <v>0.84201750729470615</v>
      </c>
      <c r="AM200" s="162">
        <f t="shared" si="110"/>
        <v>0.79576167076167081</v>
      </c>
      <c r="AN200" s="162">
        <f t="shared" si="98"/>
        <v>0.75757575757575757</v>
      </c>
      <c r="AO200" s="163">
        <f t="shared" si="98"/>
        <v>0.1111111111111111</v>
      </c>
      <c r="AP200" s="168">
        <f t="shared" si="113"/>
        <v>8.0645161290322578E-2</v>
      </c>
      <c r="AQ200" s="166">
        <f t="shared" si="113"/>
        <v>0</v>
      </c>
      <c r="AR200" s="166">
        <f t="shared" si="113"/>
        <v>0.4</v>
      </c>
      <c r="AS200" s="166">
        <v>0</v>
      </c>
      <c r="AT200" s="167">
        <v>0</v>
      </c>
      <c r="AU200" s="164">
        <f t="shared" si="111"/>
        <v>9.6926713947990545E-2</v>
      </c>
      <c r="AV200" s="162">
        <f t="shared" si="111"/>
        <v>0.81568795542220318</v>
      </c>
      <c r="AW200" s="162">
        <f t="shared" si="111"/>
        <v>0.79474021808851825</v>
      </c>
      <c r="AX200" s="162">
        <f t="shared" si="99"/>
        <v>0.76059850374064841</v>
      </c>
      <c r="AY200" s="162">
        <f t="shared" si="99"/>
        <v>6.25E-2</v>
      </c>
      <c r="AZ200" s="165">
        <f t="shared" si="112"/>
        <v>7.2451903397462131E-2</v>
      </c>
      <c r="BA200" s="166">
        <f t="shared" si="112"/>
        <v>0.79559399719080359</v>
      </c>
      <c r="BB200" s="166">
        <f t="shared" si="112"/>
        <v>0.77603370647279935</v>
      </c>
      <c r="BC200" s="166">
        <f t="shared" si="100"/>
        <v>0.73680904522613067</v>
      </c>
      <c r="BD200" s="166">
        <f t="shared" si="100"/>
        <v>7.575757575757576E-2</v>
      </c>
      <c r="BE200" s="324">
        <f t="shared" si="94"/>
        <v>0.73867629132107948</v>
      </c>
      <c r="BF200" s="46"/>
      <c r="BG200" s="530"/>
    </row>
    <row r="201" spans="1:59" x14ac:dyDescent="0.2">
      <c r="A201" s="640" t="s">
        <v>548</v>
      </c>
      <c r="B201" s="161">
        <f t="shared" si="116"/>
        <v>2.7777777777777776E-2</v>
      </c>
      <c r="C201" s="162">
        <f t="shared" si="116"/>
        <v>0.82352941176470584</v>
      </c>
      <c r="D201" s="162">
        <f t="shared" si="116"/>
        <v>0.86118251928020562</v>
      </c>
      <c r="E201" s="162"/>
      <c r="F201" s="163"/>
      <c r="G201" s="161">
        <f t="shared" si="105"/>
        <v>9.1954022988505746E-2</v>
      </c>
      <c r="H201" s="162">
        <f t="shared" si="105"/>
        <v>0.74789341835572765</v>
      </c>
      <c r="I201" s="162">
        <f t="shared" si="105"/>
        <v>0.74686841126131709</v>
      </c>
      <c r="J201" s="162">
        <f t="shared" si="96"/>
        <v>0.6763754045307443</v>
      </c>
      <c r="K201" s="163">
        <f t="shared" si="96"/>
        <v>0</v>
      </c>
      <c r="L201" s="164">
        <f t="shared" si="106"/>
        <v>0.21052631578947367</v>
      </c>
      <c r="M201" s="162">
        <f t="shared" si="106"/>
        <v>0.82687927107061499</v>
      </c>
      <c r="N201" s="162">
        <f t="shared" si="106"/>
        <v>0.79738286196707475</v>
      </c>
      <c r="O201" s="162">
        <f t="shared" si="117"/>
        <v>0.82648401826484019</v>
      </c>
      <c r="P201" s="163">
        <f t="shared" si="117"/>
        <v>1</v>
      </c>
      <c r="Q201" s="164">
        <f t="shared" si="107"/>
        <v>2.3988005997001498E-2</v>
      </c>
      <c r="R201" s="162">
        <f t="shared" si="107"/>
        <v>0.81219603441825661</v>
      </c>
      <c r="S201" s="162">
        <f t="shared" si="107"/>
        <v>0.79738406658739591</v>
      </c>
      <c r="T201" s="162">
        <f t="shared" si="97"/>
        <v>0.76061776061776065</v>
      </c>
      <c r="U201" s="637">
        <f t="shared" si="97"/>
        <v>5.5555555555555552E-2</v>
      </c>
      <c r="V201" s="161">
        <f t="shared" si="118"/>
        <v>0.12380952380952381</v>
      </c>
      <c r="W201" s="162">
        <f t="shared" si="118"/>
        <v>0.80188679245283023</v>
      </c>
      <c r="X201" s="162">
        <f t="shared" si="118"/>
        <v>0.78757515030060121</v>
      </c>
      <c r="Y201" s="162">
        <f t="shared" si="102"/>
        <v>0.71875</v>
      </c>
      <c r="Z201" s="414">
        <f t="shared" si="104"/>
        <v>0.5</v>
      </c>
      <c r="AA201" s="161">
        <f t="shared" si="108"/>
        <v>0.16</v>
      </c>
      <c r="AB201" s="162">
        <f t="shared" si="108"/>
        <v>0.83199999999999996</v>
      </c>
      <c r="AC201" s="162">
        <f t="shared" si="108"/>
        <v>0.84263959390862941</v>
      </c>
      <c r="AD201" s="162">
        <f t="shared" si="103"/>
        <v>0.81818181818181823</v>
      </c>
      <c r="AE201" s="163">
        <f t="shared" si="115"/>
        <v>0</v>
      </c>
      <c r="AF201" s="161">
        <f t="shared" si="109"/>
        <v>2.247191011235955E-2</v>
      </c>
      <c r="AG201" s="162">
        <f t="shared" si="109"/>
        <v>0.5376344086021505</v>
      </c>
      <c r="AH201" s="162">
        <f t="shared" si="109"/>
        <v>0.48264984227129337</v>
      </c>
      <c r="AI201" s="162">
        <f t="shared" si="101"/>
        <v>0.35294117647058826</v>
      </c>
      <c r="AJ201" s="163">
        <f t="shared" si="101"/>
        <v>0</v>
      </c>
      <c r="AK201" s="161">
        <f t="shared" si="110"/>
        <v>0.11363636363636363</v>
      </c>
      <c r="AL201" s="162">
        <f t="shared" si="110"/>
        <v>0.83956774729842065</v>
      </c>
      <c r="AM201" s="162">
        <f t="shared" si="110"/>
        <v>0.79600614439324113</v>
      </c>
      <c r="AN201" s="162">
        <f t="shared" si="98"/>
        <v>0.75757575757575757</v>
      </c>
      <c r="AO201" s="163">
        <f t="shared" si="98"/>
        <v>0.1111111111111111</v>
      </c>
      <c r="AP201" s="168">
        <f t="shared" si="113"/>
        <v>8.0645161290322578E-2</v>
      </c>
      <c r="AQ201" s="166">
        <f t="shared" si="113"/>
        <v>0</v>
      </c>
      <c r="AR201" s="166">
        <f t="shared" si="113"/>
        <v>0.4</v>
      </c>
      <c r="AS201" s="166">
        <v>0</v>
      </c>
      <c r="AT201" s="167">
        <v>0</v>
      </c>
      <c r="AU201" s="164">
        <f t="shared" si="111"/>
        <v>9.7387173396674589E-2</v>
      </c>
      <c r="AV201" s="162">
        <f t="shared" si="111"/>
        <v>0.81708887934735941</v>
      </c>
      <c r="AW201" s="162">
        <f t="shared" si="111"/>
        <v>0.79457032920051307</v>
      </c>
      <c r="AX201" s="162">
        <f t="shared" si="99"/>
        <v>0.75495049504950495</v>
      </c>
      <c r="AY201" s="162">
        <f t="shared" si="99"/>
        <v>5.8823529411764705E-2</v>
      </c>
      <c r="AZ201" s="165">
        <f t="shared" si="112"/>
        <v>7.3010664479081208E-2</v>
      </c>
      <c r="BA201" s="166">
        <f t="shared" si="112"/>
        <v>0.79653615572496483</v>
      </c>
      <c r="BB201" s="166">
        <f t="shared" si="112"/>
        <v>0.77715727641267474</v>
      </c>
      <c r="BC201" s="166">
        <f t="shared" si="100"/>
        <v>0.73129675810473815</v>
      </c>
      <c r="BD201" s="166">
        <f t="shared" si="100"/>
        <v>7.4626865671641784E-2</v>
      </c>
      <c r="BE201" s="324">
        <f t="shared" si="94"/>
        <v>0.73946020959946401</v>
      </c>
      <c r="BF201" s="46"/>
      <c r="BG201" s="530"/>
    </row>
    <row r="202" spans="1:59" x14ac:dyDescent="0.2">
      <c r="A202" s="640" t="s">
        <v>550</v>
      </c>
      <c r="B202" s="161">
        <f t="shared" si="116"/>
        <v>2.7777777777777776E-2</v>
      </c>
      <c r="C202" s="162">
        <f t="shared" si="116"/>
        <v>0.82352941176470584</v>
      </c>
      <c r="D202" s="162">
        <f t="shared" si="116"/>
        <v>0.8578811369509044</v>
      </c>
      <c r="E202" s="162"/>
      <c r="F202" s="163"/>
      <c r="G202" s="161">
        <f t="shared" si="105"/>
        <v>9.1954022988505746E-2</v>
      </c>
      <c r="H202" s="162">
        <f t="shared" si="105"/>
        <v>0.74217142857142859</v>
      </c>
      <c r="I202" s="162">
        <f t="shared" si="105"/>
        <v>0.74274685593325862</v>
      </c>
      <c r="J202" s="162">
        <f t="shared" si="96"/>
        <v>0.68799999999999994</v>
      </c>
      <c r="K202" s="163">
        <f t="shared" si="96"/>
        <v>0</v>
      </c>
      <c r="L202" s="164">
        <f t="shared" si="106"/>
        <v>0.21621621621621623</v>
      </c>
      <c r="M202" s="162">
        <f t="shared" si="106"/>
        <v>0.84334600760456269</v>
      </c>
      <c r="N202" s="162">
        <f t="shared" si="106"/>
        <v>0.8176445757703672</v>
      </c>
      <c r="O202" s="162">
        <f t="shared" si="117"/>
        <v>0.84403669724770647</v>
      </c>
      <c r="P202" s="163">
        <f t="shared" si="117"/>
        <v>1</v>
      </c>
      <c r="Q202" s="164">
        <f t="shared" si="107"/>
        <v>2.4132730015082957E-2</v>
      </c>
      <c r="R202" s="162">
        <f t="shared" si="107"/>
        <v>0.80891719745222934</v>
      </c>
      <c r="S202" s="162">
        <f t="shared" si="107"/>
        <v>0.79556826304503214</v>
      </c>
      <c r="T202" s="162">
        <f t="shared" si="97"/>
        <v>0.76045627376425851</v>
      </c>
      <c r="U202" s="637">
        <f t="shared" si="97"/>
        <v>5.5555555555555552E-2</v>
      </c>
      <c r="V202" s="161">
        <f t="shared" si="118"/>
        <v>0.12380952380952381</v>
      </c>
      <c r="W202" s="162">
        <f t="shared" si="118"/>
        <v>0.79245283018867929</v>
      </c>
      <c r="X202" s="162">
        <f t="shared" si="118"/>
        <v>0.77490039840637448</v>
      </c>
      <c r="Y202" s="162">
        <f t="shared" si="102"/>
        <v>0.71875</v>
      </c>
      <c r="Z202" s="414">
        <f t="shared" si="104"/>
        <v>0.5</v>
      </c>
      <c r="AA202" s="161">
        <f t="shared" si="108"/>
        <v>0.16</v>
      </c>
      <c r="AB202" s="162">
        <f t="shared" si="108"/>
        <v>0.83199999999999996</v>
      </c>
      <c r="AC202" s="162">
        <f t="shared" si="108"/>
        <v>0.83969465648854957</v>
      </c>
      <c r="AD202" s="162">
        <f t="shared" si="103"/>
        <v>0.81818181818181823</v>
      </c>
      <c r="AE202" s="163">
        <f t="shared" si="115"/>
        <v>0</v>
      </c>
      <c r="AF202" s="161">
        <f t="shared" si="109"/>
        <v>2.2222222222222223E-2</v>
      </c>
      <c r="AG202" s="162">
        <f t="shared" si="109"/>
        <v>0.5376344086021505</v>
      </c>
      <c r="AH202" s="162">
        <f t="shared" si="109"/>
        <v>0.48253968253968255</v>
      </c>
      <c r="AI202" s="162">
        <f t="shared" si="101"/>
        <v>0.35294117647058826</v>
      </c>
      <c r="AJ202" s="163">
        <f t="shared" si="101"/>
        <v>0</v>
      </c>
      <c r="AK202" s="161">
        <f t="shared" si="110"/>
        <v>0.11326860841423948</v>
      </c>
      <c r="AL202" s="162">
        <f t="shared" si="110"/>
        <v>0.83842083842083837</v>
      </c>
      <c r="AM202" s="162">
        <f t="shared" si="110"/>
        <v>0.79635811836115322</v>
      </c>
      <c r="AN202" s="162">
        <f t="shared" si="98"/>
        <v>0.75757575757575757</v>
      </c>
      <c r="AO202" s="163">
        <f t="shared" si="98"/>
        <v>0.1111111111111111</v>
      </c>
      <c r="AP202" s="168">
        <f t="shared" si="113"/>
        <v>8.0645161290322578E-2</v>
      </c>
      <c r="AQ202" s="166">
        <f t="shared" si="113"/>
        <v>0</v>
      </c>
      <c r="AR202" s="166">
        <f t="shared" si="113"/>
        <v>0.4</v>
      </c>
      <c r="AS202" s="166">
        <v>0</v>
      </c>
      <c r="AT202" s="167">
        <v>0</v>
      </c>
      <c r="AU202" s="164">
        <f t="shared" si="111"/>
        <v>9.569377990430622E-2</v>
      </c>
      <c r="AV202" s="162">
        <f t="shared" si="111"/>
        <v>0.8143841515934539</v>
      </c>
      <c r="AW202" s="162">
        <f t="shared" si="111"/>
        <v>0.79334763948497855</v>
      </c>
      <c r="AX202" s="162">
        <f t="shared" si="99"/>
        <v>0.75980392156862742</v>
      </c>
      <c r="AY202" s="162">
        <f t="shared" si="99"/>
        <v>5.5555555555555552E-2</v>
      </c>
      <c r="AZ202" s="165">
        <f t="shared" si="112"/>
        <v>7.2660098522167482E-2</v>
      </c>
      <c r="BA202" s="166">
        <f t="shared" si="112"/>
        <v>0.79509347520874896</v>
      </c>
      <c r="BB202" s="166">
        <f t="shared" si="112"/>
        <v>0.77697275813529854</v>
      </c>
      <c r="BC202" s="166">
        <f t="shared" si="100"/>
        <v>0.73918417799752778</v>
      </c>
      <c r="BD202" s="166">
        <f t="shared" si="100"/>
        <v>7.3529411764705885E-2</v>
      </c>
      <c r="BE202" s="324">
        <f t="shared" ref="BE202:BE233" si="119">+BE124/BE48</f>
        <v>0.73919491018680183</v>
      </c>
      <c r="BF202" s="46"/>
      <c r="BG202" s="530"/>
    </row>
    <row r="203" spans="1:59" x14ac:dyDescent="0.2">
      <c r="A203" s="640" t="s">
        <v>552</v>
      </c>
      <c r="B203" s="161">
        <f t="shared" si="116"/>
        <v>2.8571428571428571E-2</v>
      </c>
      <c r="C203" s="162">
        <f t="shared" si="116"/>
        <v>0.82089552238805974</v>
      </c>
      <c r="D203" s="162">
        <f t="shared" si="116"/>
        <v>0.85639686684073102</v>
      </c>
      <c r="E203" s="162"/>
      <c r="F203" s="163"/>
      <c r="G203" s="161">
        <f t="shared" si="105"/>
        <v>8.2352941176470587E-2</v>
      </c>
      <c r="H203" s="162">
        <f t="shared" si="105"/>
        <v>0.74392439243924391</v>
      </c>
      <c r="I203" s="162">
        <f t="shared" si="105"/>
        <v>0.74235483471585983</v>
      </c>
      <c r="J203" s="162">
        <f t="shared" si="96"/>
        <v>0.68269230769230771</v>
      </c>
      <c r="K203" s="163">
        <f t="shared" si="96"/>
        <v>0</v>
      </c>
      <c r="L203" s="164">
        <f t="shared" si="106"/>
        <v>0.21052631578947367</v>
      </c>
      <c r="M203" s="162">
        <f t="shared" si="106"/>
        <v>0.83726235741444865</v>
      </c>
      <c r="N203" s="162">
        <f t="shared" si="106"/>
        <v>0.81571125265392785</v>
      </c>
      <c r="O203" s="162">
        <f t="shared" si="117"/>
        <v>0.84931506849315064</v>
      </c>
      <c r="P203" s="163">
        <f t="shared" si="117"/>
        <v>1</v>
      </c>
      <c r="Q203" s="164">
        <f t="shared" si="107"/>
        <v>2.2624434389140271E-2</v>
      </c>
      <c r="R203" s="162">
        <f t="shared" si="107"/>
        <v>0.80800898203592819</v>
      </c>
      <c r="S203" s="162">
        <f t="shared" si="107"/>
        <v>0.7928400954653938</v>
      </c>
      <c r="T203" s="162">
        <f t="shared" si="97"/>
        <v>0.76245210727969348</v>
      </c>
      <c r="U203" s="637">
        <f t="shared" si="97"/>
        <v>5.2631578947368418E-2</v>
      </c>
      <c r="V203" s="161">
        <f t="shared" si="118"/>
        <v>0.125</v>
      </c>
      <c r="W203" s="162">
        <f t="shared" si="118"/>
        <v>0.79245283018867929</v>
      </c>
      <c r="X203" s="162">
        <f t="shared" si="118"/>
        <v>0.77822580645161288</v>
      </c>
      <c r="Y203" s="162">
        <f t="shared" si="102"/>
        <v>0.71875</v>
      </c>
      <c r="Z203" s="414">
        <f t="shared" si="104"/>
        <v>0.5</v>
      </c>
      <c r="AA203" s="161">
        <f t="shared" si="108"/>
        <v>0.16</v>
      </c>
      <c r="AB203" s="162">
        <f t="shared" si="108"/>
        <v>0.83064516129032262</v>
      </c>
      <c r="AC203" s="162">
        <f t="shared" si="108"/>
        <v>0.83589743589743593</v>
      </c>
      <c r="AD203" s="162">
        <f t="shared" si="103"/>
        <v>0.81818181818181823</v>
      </c>
      <c r="AE203" s="163">
        <f t="shared" si="115"/>
        <v>0</v>
      </c>
      <c r="AF203" s="161">
        <f t="shared" si="109"/>
        <v>2.23463687150838E-2</v>
      </c>
      <c r="AG203" s="162">
        <f t="shared" si="109"/>
        <v>0.53846153846153844</v>
      </c>
      <c r="AH203" s="162">
        <f t="shared" si="109"/>
        <v>0.4779874213836478</v>
      </c>
      <c r="AI203" s="162">
        <f t="shared" si="101"/>
        <v>0.35294117647058826</v>
      </c>
      <c r="AJ203" s="163">
        <f t="shared" si="101"/>
        <v>0</v>
      </c>
      <c r="AK203" s="161">
        <f t="shared" si="110"/>
        <v>0.11400651465798045</v>
      </c>
      <c r="AL203" s="162">
        <f t="shared" si="110"/>
        <v>0.83656957928802589</v>
      </c>
      <c r="AM203" s="162">
        <f t="shared" si="110"/>
        <v>0.79435850773430394</v>
      </c>
      <c r="AN203" s="162">
        <f t="shared" si="98"/>
        <v>0.75</v>
      </c>
      <c r="AO203" s="163">
        <f t="shared" si="98"/>
        <v>0.1111111111111111</v>
      </c>
      <c r="AP203" s="168">
        <f t="shared" si="113"/>
        <v>8.0645161290322578E-2</v>
      </c>
      <c r="AQ203" s="166">
        <f t="shared" si="113"/>
        <v>0</v>
      </c>
      <c r="AR203" s="166">
        <f t="shared" si="113"/>
        <v>0.4</v>
      </c>
      <c r="AS203" s="166">
        <v>0</v>
      </c>
      <c r="AT203" s="167">
        <v>0</v>
      </c>
      <c r="AU203" s="164">
        <f t="shared" si="111"/>
        <v>9.5465393794749401E-2</v>
      </c>
      <c r="AV203" s="162">
        <f t="shared" si="111"/>
        <v>0.81279723303069606</v>
      </c>
      <c r="AW203" s="162">
        <f t="shared" si="111"/>
        <v>0.79306632213608963</v>
      </c>
      <c r="AX203" s="162">
        <f t="shared" si="99"/>
        <v>0.75373134328358204</v>
      </c>
      <c r="AY203" s="162">
        <f t="shared" si="99"/>
        <v>5.5555555555555552E-2</v>
      </c>
      <c r="AZ203" s="165">
        <f t="shared" si="112"/>
        <v>7.2075782537067548E-2</v>
      </c>
      <c r="BA203" s="166">
        <f t="shared" si="112"/>
        <v>0.79407657823179245</v>
      </c>
      <c r="BB203" s="166">
        <f t="shared" si="112"/>
        <v>0.77561581453115302</v>
      </c>
      <c r="BC203" s="166">
        <f t="shared" si="100"/>
        <v>0.73648228713486641</v>
      </c>
      <c r="BD203" s="166">
        <f t="shared" si="100"/>
        <v>7.2463768115942032E-2</v>
      </c>
      <c r="BE203" s="324">
        <f t="shared" si="119"/>
        <v>0.73815324352727618</v>
      </c>
      <c r="BF203" s="46"/>
      <c r="BG203" s="544"/>
    </row>
    <row r="204" spans="1:59" x14ac:dyDescent="0.2">
      <c r="A204" s="640" t="s">
        <v>553</v>
      </c>
      <c r="B204" s="161">
        <f t="shared" si="116"/>
        <v>2.8571428571428571E-2</v>
      </c>
      <c r="C204" s="162">
        <f t="shared" si="116"/>
        <v>0.81818181818181823</v>
      </c>
      <c r="D204" s="162">
        <f t="shared" si="116"/>
        <v>0.86052631578947369</v>
      </c>
      <c r="E204" s="162"/>
      <c r="F204" s="163"/>
      <c r="G204" s="161">
        <f t="shared" si="105"/>
        <v>9.1954022988505746E-2</v>
      </c>
      <c r="H204" s="162">
        <f t="shared" si="105"/>
        <v>0.74344649763644177</v>
      </c>
      <c r="I204" s="162">
        <f t="shared" si="105"/>
        <v>0.74535679374389052</v>
      </c>
      <c r="J204" s="162">
        <f t="shared" si="96"/>
        <v>0.6847133757961783</v>
      </c>
      <c r="K204" s="163">
        <f t="shared" si="96"/>
        <v>0</v>
      </c>
      <c r="L204" s="164">
        <f t="shared" si="106"/>
        <v>0.21621621621621623</v>
      </c>
      <c r="M204" s="162">
        <f t="shared" si="106"/>
        <v>0.84379785604900459</v>
      </c>
      <c r="N204" s="162">
        <f t="shared" si="106"/>
        <v>0.81895452613684661</v>
      </c>
      <c r="O204" s="162">
        <f t="shared" si="117"/>
        <v>0.84474885844748859</v>
      </c>
      <c r="P204" s="163">
        <f t="shared" si="117"/>
        <v>1</v>
      </c>
      <c r="Q204" s="164">
        <f t="shared" si="107"/>
        <v>2.4316109422492401E-2</v>
      </c>
      <c r="R204" s="162">
        <f t="shared" si="107"/>
        <v>0.81174698795180722</v>
      </c>
      <c r="S204" s="162">
        <f t="shared" si="107"/>
        <v>0.79617224880382775</v>
      </c>
      <c r="T204" s="162">
        <f t="shared" si="97"/>
        <v>0.7584905660377359</v>
      </c>
      <c r="U204" s="637">
        <f t="shared" si="97"/>
        <v>0.05</v>
      </c>
      <c r="V204" s="161">
        <f t="shared" si="118"/>
        <v>0.12380952380952381</v>
      </c>
      <c r="W204" s="162">
        <f t="shared" si="118"/>
        <v>0.79439252336448596</v>
      </c>
      <c r="X204" s="162">
        <f t="shared" si="118"/>
        <v>0.77822580645161288</v>
      </c>
      <c r="Y204" s="162">
        <f t="shared" si="102"/>
        <v>0.70967741935483875</v>
      </c>
      <c r="Z204" s="414">
        <f t="shared" si="104"/>
        <v>0.5</v>
      </c>
      <c r="AA204" s="161">
        <f t="shared" si="108"/>
        <v>0.16</v>
      </c>
      <c r="AB204" s="162">
        <f t="shared" si="108"/>
        <v>0.83064516129032262</v>
      </c>
      <c r="AC204" s="162">
        <f t="shared" si="108"/>
        <v>0.84196891191709844</v>
      </c>
      <c r="AD204" s="162">
        <f t="shared" si="103"/>
        <v>0.80952380952380953</v>
      </c>
      <c r="AE204" s="163">
        <f t="shared" si="115"/>
        <v>0</v>
      </c>
      <c r="AF204" s="161">
        <f t="shared" si="109"/>
        <v>2.2284122562674095E-2</v>
      </c>
      <c r="AG204" s="162">
        <f t="shared" si="109"/>
        <v>0.53846153846153844</v>
      </c>
      <c r="AH204" s="162">
        <f t="shared" si="109"/>
        <v>0.48571428571428571</v>
      </c>
      <c r="AI204" s="162">
        <f t="shared" si="101"/>
        <v>0.35294117647058826</v>
      </c>
      <c r="AJ204" s="163">
        <f t="shared" si="101"/>
        <v>0</v>
      </c>
      <c r="AK204" s="161">
        <f t="shared" si="110"/>
        <v>0.11074918566775244</v>
      </c>
      <c r="AL204" s="162">
        <f t="shared" si="110"/>
        <v>0.84011391375101707</v>
      </c>
      <c r="AM204" s="162">
        <f t="shared" si="110"/>
        <v>0.79452887537993921</v>
      </c>
      <c r="AN204" s="162">
        <f t="shared" si="98"/>
        <v>0.75757575757575757</v>
      </c>
      <c r="AO204" s="163">
        <f t="shared" si="98"/>
        <v>0.1111111111111111</v>
      </c>
      <c r="AP204" s="168">
        <f t="shared" si="113"/>
        <v>8.1967213114754092E-2</v>
      </c>
      <c r="AQ204" s="166">
        <f t="shared" si="113"/>
        <v>0</v>
      </c>
      <c r="AR204" s="166">
        <f t="shared" si="113"/>
        <v>0.4</v>
      </c>
      <c r="AS204" s="166">
        <v>0</v>
      </c>
      <c r="AT204" s="167">
        <v>0</v>
      </c>
      <c r="AU204" s="164">
        <f t="shared" si="111"/>
        <v>9.6385542168674704E-2</v>
      </c>
      <c r="AV204" s="162">
        <f t="shared" si="111"/>
        <v>0.814509122502172</v>
      </c>
      <c r="AW204" s="162">
        <f t="shared" si="111"/>
        <v>0.79651537965153796</v>
      </c>
      <c r="AX204" s="162">
        <f t="shared" si="99"/>
        <v>0.75555555555555554</v>
      </c>
      <c r="AY204" s="162">
        <f t="shared" si="99"/>
        <v>6.25E-2</v>
      </c>
      <c r="AZ204" s="165">
        <f t="shared" si="112"/>
        <v>7.2284180090871536E-2</v>
      </c>
      <c r="BA204" s="166">
        <f t="shared" si="112"/>
        <v>0.7953076196702259</v>
      </c>
      <c r="BB204" s="166">
        <f t="shared" si="112"/>
        <v>0.77832329400115519</v>
      </c>
      <c r="BC204" s="166">
        <f t="shared" si="100"/>
        <v>0.73625694873378633</v>
      </c>
      <c r="BD204" s="166">
        <f t="shared" si="100"/>
        <v>7.4626865671641784E-2</v>
      </c>
      <c r="BE204" s="324">
        <f t="shared" si="119"/>
        <v>0.74054901215805469</v>
      </c>
      <c r="BF204" s="46"/>
      <c r="BG204" s="544"/>
    </row>
    <row r="205" spans="1:59" x14ac:dyDescent="0.2">
      <c r="A205" s="640" t="s">
        <v>566</v>
      </c>
      <c r="B205" s="161">
        <f t="shared" si="116"/>
        <v>2.7777777777777776E-2</v>
      </c>
      <c r="C205" s="162">
        <f t="shared" si="116"/>
        <v>0.81818181818181823</v>
      </c>
      <c r="D205" s="162">
        <f t="shared" si="116"/>
        <v>0.8582677165354331</v>
      </c>
      <c r="E205" s="162"/>
      <c r="F205" s="163"/>
      <c r="G205" s="161">
        <f t="shared" si="105"/>
        <v>8.4337349397590355E-2</v>
      </c>
      <c r="H205" s="162">
        <f t="shared" si="105"/>
        <v>0.7486987299604414</v>
      </c>
      <c r="I205" s="162">
        <f t="shared" si="105"/>
        <v>0.74742884477397753</v>
      </c>
      <c r="J205" s="162">
        <f t="shared" si="96"/>
        <v>0.68906250000000002</v>
      </c>
      <c r="K205" s="163">
        <f t="shared" si="96"/>
        <v>0</v>
      </c>
      <c r="L205" s="164">
        <f t="shared" si="106"/>
        <v>0.21621621621621623</v>
      </c>
      <c r="M205" s="162">
        <f t="shared" si="106"/>
        <v>0.84490740740740744</v>
      </c>
      <c r="N205" s="162">
        <f t="shared" si="106"/>
        <v>0.82009446114212103</v>
      </c>
      <c r="O205" s="162">
        <f t="shared" si="117"/>
        <v>0.84112149532710279</v>
      </c>
      <c r="P205" s="163">
        <f t="shared" si="117"/>
        <v>1</v>
      </c>
      <c r="Q205" s="164">
        <f t="shared" si="107"/>
        <v>2.4427480916030534E-2</v>
      </c>
      <c r="R205" s="162">
        <f t="shared" si="107"/>
        <v>0.81022172115745961</v>
      </c>
      <c r="S205" s="162">
        <f t="shared" si="107"/>
        <v>0.79686369119420986</v>
      </c>
      <c r="T205" s="162">
        <f t="shared" si="97"/>
        <v>0.76061776061776065</v>
      </c>
      <c r="U205" s="637">
        <f t="shared" si="97"/>
        <v>0.05</v>
      </c>
      <c r="V205" s="161">
        <f t="shared" si="118"/>
        <v>0.12621359223300971</v>
      </c>
      <c r="W205" s="162">
        <f t="shared" si="118"/>
        <v>0.79047619047619044</v>
      </c>
      <c r="X205" s="162">
        <f t="shared" si="118"/>
        <v>0.77822580645161288</v>
      </c>
      <c r="Y205" s="162">
        <f t="shared" si="102"/>
        <v>0.71875</v>
      </c>
      <c r="Z205" s="414">
        <f t="shared" si="104"/>
        <v>0.5</v>
      </c>
      <c r="AA205" s="161">
        <f t="shared" si="108"/>
        <v>0.16326530612244897</v>
      </c>
      <c r="AB205" s="162">
        <f t="shared" si="108"/>
        <v>0.83870967741935487</v>
      </c>
      <c r="AC205" s="162">
        <f t="shared" si="108"/>
        <v>0.83762886597938147</v>
      </c>
      <c r="AD205" s="162">
        <f t="shared" si="103"/>
        <v>0.78260869565217395</v>
      </c>
      <c r="AE205" s="163">
        <f t="shared" si="115"/>
        <v>0</v>
      </c>
      <c r="AF205" s="161">
        <f t="shared" si="109"/>
        <v>2.2099447513812154E-2</v>
      </c>
      <c r="AG205" s="162">
        <f t="shared" si="109"/>
        <v>0.54347826086956519</v>
      </c>
      <c r="AH205" s="162">
        <f t="shared" si="109"/>
        <v>0.47452229299363058</v>
      </c>
      <c r="AI205" s="162">
        <f t="shared" si="101"/>
        <v>0.26666666666666666</v>
      </c>
      <c r="AJ205" s="163">
        <f t="shared" si="101"/>
        <v>0</v>
      </c>
      <c r="AK205" s="161">
        <f t="shared" si="110"/>
        <v>0.11437908496732026</v>
      </c>
      <c r="AL205" s="162">
        <f t="shared" si="110"/>
        <v>0.84008016032064126</v>
      </c>
      <c r="AM205" s="162">
        <f t="shared" si="110"/>
        <v>0.79436705027256205</v>
      </c>
      <c r="AN205" s="162">
        <f t="shared" si="98"/>
        <v>0.75757575757575757</v>
      </c>
      <c r="AO205" s="163">
        <f t="shared" si="98"/>
        <v>0.1111111111111111</v>
      </c>
      <c r="AP205" s="168">
        <f t="shared" si="113"/>
        <v>8.0645161290322578E-2</v>
      </c>
      <c r="AQ205" s="166">
        <f t="shared" si="113"/>
        <v>0</v>
      </c>
      <c r="AR205" s="166">
        <f t="shared" si="113"/>
        <v>0.4</v>
      </c>
      <c r="AS205" s="166">
        <v>0</v>
      </c>
      <c r="AT205" s="167">
        <v>0</v>
      </c>
      <c r="AU205" s="164">
        <f t="shared" si="111"/>
        <v>9.9514563106796114E-2</v>
      </c>
      <c r="AV205" s="162">
        <f t="shared" si="111"/>
        <v>0.81596162232882685</v>
      </c>
      <c r="AW205" s="162">
        <f t="shared" si="111"/>
        <v>0.79537597234226443</v>
      </c>
      <c r="AX205" s="162">
        <f t="shared" si="99"/>
        <v>0.75247524752475248</v>
      </c>
      <c r="AY205" s="162">
        <f t="shared" si="99"/>
        <v>5.2631578947368418E-2</v>
      </c>
      <c r="AZ205" s="165">
        <f t="shared" si="112"/>
        <v>7.3413521360431361E-2</v>
      </c>
      <c r="BA205" s="166">
        <f t="shared" si="112"/>
        <v>0.79674271775003591</v>
      </c>
      <c r="BB205" s="166">
        <f t="shared" si="112"/>
        <v>0.77848049281314169</v>
      </c>
      <c r="BC205" s="166">
        <f t="shared" si="100"/>
        <v>0.73580246913580249</v>
      </c>
      <c r="BD205" s="166">
        <f t="shared" si="100"/>
        <v>7.2463768115942032E-2</v>
      </c>
      <c r="BE205" s="324">
        <f t="shared" si="119"/>
        <v>0.74160139662168534</v>
      </c>
      <c r="BF205" s="46"/>
      <c r="BG205" s="544"/>
    </row>
    <row r="206" spans="1:59" x14ac:dyDescent="0.2">
      <c r="A206" s="640" t="s">
        <v>567</v>
      </c>
      <c r="B206" s="161">
        <f t="shared" si="116"/>
        <v>2.7777777777777776E-2</v>
      </c>
      <c r="C206" s="162">
        <f t="shared" si="116"/>
        <v>0.82352941176470584</v>
      </c>
      <c r="D206" s="162">
        <f t="shared" si="116"/>
        <v>0.859375</v>
      </c>
      <c r="E206" s="162"/>
      <c r="F206" s="163"/>
      <c r="G206" s="161">
        <f t="shared" si="105"/>
        <v>8.3333333333333329E-2</v>
      </c>
      <c r="H206" s="162">
        <f t="shared" si="105"/>
        <v>0.75243285325029197</v>
      </c>
      <c r="I206" s="162">
        <f t="shared" si="105"/>
        <v>0.75022737608003642</v>
      </c>
      <c r="J206" s="162">
        <f t="shared" ref="J206:K225" si="120">+J128/J52</f>
        <v>0.69044006069802732</v>
      </c>
      <c r="K206" s="163">
        <f t="shared" si="120"/>
        <v>0</v>
      </c>
      <c r="L206" s="164">
        <f t="shared" si="106"/>
        <v>0.21052631578947367</v>
      </c>
      <c r="M206" s="162">
        <f t="shared" si="106"/>
        <v>0.8437025796661608</v>
      </c>
      <c r="N206" s="162">
        <f t="shared" si="106"/>
        <v>0.81848739495798317</v>
      </c>
      <c r="O206" s="162">
        <f t="shared" si="117"/>
        <v>0.84684684684684686</v>
      </c>
      <c r="P206" s="163">
        <f t="shared" si="117"/>
        <v>1</v>
      </c>
      <c r="Q206" s="164">
        <f t="shared" si="107"/>
        <v>2.3952095808383235E-2</v>
      </c>
      <c r="R206" s="162">
        <f t="shared" si="107"/>
        <v>0.81038961038961044</v>
      </c>
      <c r="S206" s="162">
        <f t="shared" si="107"/>
        <v>0.79664619744922061</v>
      </c>
      <c r="T206" s="162">
        <f t="shared" ref="T206:U225" si="121">+T128/T52</f>
        <v>0.76277372262773724</v>
      </c>
      <c r="U206" s="637">
        <f t="shared" si="121"/>
        <v>0.05</v>
      </c>
      <c r="V206" s="161">
        <f t="shared" si="118"/>
        <v>0.12380952380952381</v>
      </c>
      <c r="W206" s="162">
        <f t="shared" si="118"/>
        <v>0.79439252336448596</v>
      </c>
      <c r="X206" s="162">
        <f t="shared" si="118"/>
        <v>0.77733598409542748</v>
      </c>
      <c r="Y206" s="162">
        <f t="shared" si="102"/>
        <v>0.71875</v>
      </c>
      <c r="Z206" s="414">
        <f t="shared" si="104"/>
        <v>0.5</v>
      </c>
      <c r="AA206" s="161">
        <f t="shared" si="108"/>
        <v>0.16</v>
      </c>
      <c r="AB206" s="162">
        <f t="shared" si="108"/>
        <v>0.83739837398373984</v>
      </c>
      <c r="AC206" s="162">
        <f t="shared" si="108"/>
        <v>0.84010152284263961</v>
      </c>
      <c r="AD206" s="162">
        <f t="shared" si="103"/>
        <v>0.79166666666666663</v>
      </c>
      <c r="AE206" s="163">
        <f t="shared" si="115"/>
        <v>0</v>
      </c>
      <c r="AF206" s="161">
        <f t="shared" si="109"/>
        <v>2.1505376344086023E-2</v>
      </c>
      <c r="AG206" s="162">
        <f t="shared" si="109"/>
        <v>0.5376344086021505</v>
      </c>
      <c r="AH206" s="162">
        <f t="shared" si="109"/>
        <v>0.47962382445141066</v>
      </c>
      <c r="AI206" s="162">
        <f t="shared" si="101"/>
        <v>0.35294117647058826</v>
      </c>
      <c r="AJ206" s="163">
        <f t="shared" si="101"/>
        <v>0</v>
      </c>
      <c r="AK206" s="161">
        <f t="shared" si="110"/>
        <v>0.11326860841423948</v>
      </c>
      <c r="AL206" s="162">
        <f t="shared" si="110"/>
        <v>0.83906250000000004</v>
      </c>
      <c r="AM206" s="162">
        <f t="shared" si="110"/>
        <v>0.79552150854449033</v>
      </c>
      <c r="AN206" s="162">
        <f t="shared" ref="AN206:AO225" si="122">+AN128/AN52</f>
        <v>0.75757575757575757</v>
      </c>
      <c r="AO206" s="163">
        <f t="shared" si="122"/>
        <v>0.1111111111111111</v>
      </c>
      <c r="AP206" s="442"/>
      <c r="AQ206" s="274"/>
      <c r="AR206" s="274"/>
      <c r="AS206" s="274"/>
      <c r="AT206" s="443"/>
      <c r="AU206" s="164">
        <f t="shared" si="111"/>
        <v>9.7852028639618144E-2</v>
      </c>
      <c r="AV206" s="162">
        <f t="shared" si="111"/>
        <v>0.8163178129004699</v>
      </c>
      <c r="AW206" s="162">
        <f t="shared" si="111"/>
        <v>0.79604843849585727</v>
      </c>
      <c r="AX206" s="162">
        <f t="shared" ref="AX206:AY225" si="123">+AX128/AX52</f>
        <v>0.75059952038369304</v>
      </c>
      <c r="AY206" s="162">
        <f t="shared" si="123"/>
        <v>5.2631578947368418E-2</v>
      </c>
      <c r="AZ206" s="165">
        <f t="shared" si="112"/>
        <v>7.1966527196652724E-2</v>
      </c>
      <c r="BA206" s="166">
        <f t="shared" si="112"/>
        <v>0.79727203489579723</v>
      </c>
      <c r="BB206" s="166">
        <f t="shared" si="112"/>
        <v>0.77941937796184935</v>
      </c>
      <c r="BC206" s="166">
        <f t="shared" ref="BC206:BD225" si="124">+BC128/BC52</f>
        <v>0.73778307508939212</v>
      </c>
      <c r="BD206" s="166">
        <f t="shared" si="124"/>
        <v>7.1428571428571425E-2</v>
      </c>
      <c r="BE206" s="324">
        <f t="shared" si="119"/>
        <v>0.74388904147212309</v>
      </c>
      <c r="BF206" s="313"/>
      <c r="BG206" s="544"/>
    </row>
    <row r="207" spans="1:59" x14ac:dyDescent="0.2">
      <c r="A207" s="640" t="s">
        <v>571</v>
      </c>
      <c r="B207" s="161">
        <f t="shared" si="116"/>
        <v>2.7777777777777776E-2</v>
      </c>
      <c r="C207" s="162">
        <f t="shared" si="116"/>
        <v>0.82352941176470584</v>
      </c>
      <c r="D207" s="162">
        <f t="shared" si="116"/>
        <v>0.859375</v>
      </c>
      <c r="E207" s="162"/>
      <c r="F207" s="163"/>
      <c r="G207" s="161">
        <f t="shared" si="105"/>
        <v>8.3333333333333329E-2</v>
      </c>
      <c r="H207" s="162">
        <f t="shared" si="105"/>
        <v>0.75397567820392886</v>
      </c>
      <c r="I207" s="162">
        <f t="shared" si="105"/>
        <v>0.7527893239991249</v>
      </c>
      <c r="J207" s="162">
        <f t="shared" si="120"/>
        <v>0.69033232628398788</v>
      </c>
      <c r="K207" s="163">
        <f t="shared" si="120"/>
        <v>0</v>
      </c>
      <c r="L207" s="164">
        <f t="shared" si="106"/>
        <v>0.21052631578947367</v>
      </c>
      <c r="M207" s="162">
        <f t="shared" si="106"/>
        <v>0.8437025796661608</v>
      </c>
      <c r="N207" s="162">
        <f t="shared" si="106"/>
        <v>0.81848739495798317</v>
      </c>
      <c r="O207" s="162">
        <f t="shared" si="117"/>
        <v>0.84684684684684686</v>
      </c>
      <c r="P207" s="163">
        <f t="shared" si="117"/>
        <v>1</v>
      </c>
      <c r="Q207" s="164">
        <f t="shared" si="107"/>
        <v>2.4024024024024024E-2</v>
      </c>
      <c r="R207" s="162">
        <f t="shared" si="107"/>
        <v>0.81069042316258355</v>
      </c>
      <c r="S207" s="162">
        <f t="shared" si="107"/>
        <v>0.79688238072744455</v>
      </c>
      <c r="T207" s="162">
        <f t="shared" si="121"/>
        <v>0.76</v>
      </c>
      <c r="U207" s="637">
        <f t="shared" si="121"/>
        <v>4.5454545454545456E-2</v>
      </c>
      <c r="V207" s="161">
        <f t="shared" si="118"/>
        <v>0.12380952380952381</v>
      </c>
      <c r="W207" s="162">
        <f t="shared" si="118"/>
        <v>0.79439252336448596</v>
      </c>
      <c r="X207" s="162">
        <f t="shared" si="118"/>
        <v>0.77689243027888444</v>
      </c>
      <c r="Y207" s="162">
        <f t="shared" si="102"/>
        <v>0.71875</v>
      </c>
      <c r="Z207" s="414">
        <f t="shared" si="104"/>
        <v>0.5</v>
      </c>
      <c r="AA207" s="161">
        <f t="shared" si="108"/>
        <v>0.16</v>
      </c>
      <c r="AB207" s="162">
        <f t="shared" si="108"/>
        <v>0.83739837398373984</v>
      </c>
      <c r="AC207" s="162">
        <f t="shared" si="108"/>
        <v>0.83969465648854957</v>
      </c>
      <c r="AD207" s="162">
        <f t="shared" si="103"/>
        <v>0.79166666666666663</v>
      </c>
      <c r="AE207" s="163">
        <f t="shared" si="115"/>
        <v>0</v>
      </c>
      <c r="AF207" s="161">
        <f t="shared" si="109"/>
        <v>2.1390374331550801E-2</v>
      </c>
      <c r="AG207" s="162">
        <f t="shared" si="109"/>
        <v>0.5376344086021505</v>
      </c>
      <c r="AH207" s="162">
        <f t="shared" si="109"/>
        <v>0.47962382445141066</v>
      </c>
      <c r="AI207" s="162">
        <f t="shared" ref="AI207:AJ226" si="125">+AI129/AI53</f>
        <v>0.35294117647058826</v>
      </c>
      <c r="AJ207" s="163">
        <f t="shared" si="125"/>
        <v>0</v>
      </c>
      <c r="AK207" s="161">
        <f t="shared" si="110"/>
        <v>0.11326860841423948</v>
      </c>
      <c r="AL207" s="162">
        <f t="shared" si="110"/>
        <v>0.83732421132649182</v>
      </c>
      <c r="AM207" s="162">
        <f t="shared" si="110"/>
        <v>0.79637744668419519</v>
      </c>
      <c r="AN207" s="162">
        <f t="shared" si="122"/>
        <v>0.75757575757575757</v>
      </c>
      <c r="AO207" s="163">
        <f t="shared" si="122"/>
        <v>0.1111111111111111</v>
      </c>
      <c r="AP207" s="168">
        <f t="shared" ref="AP207:AR235" si="126">+AP129/AP53</f>
        <v>8.0645161290322578E-2</v>
      </c>
      <c r="AQ207" s="166">
        <f t="shared" si="126"/>
        <v>0</v>
      </c>
      <c r="AR207" s="166">
        <f t="shared" si="126"/>
        <v>0.4</v>
      </c>
      <c r="AS207" s="166">
        <v>0</v>
      </c>
      <c r="AT207" s="167">
        <v>0</v>
      </c>
      <c r="AU207" s="164">
        <f t="shared" si="111"/>
        <v>9.7852028639618144E-2</v>
      </c>
      <c r="AV207" s="162">
        <f t="shared" si="111"/>
        <v>0.81767719897523483</v>
      </c>
      <c r="AW207" s="162">
        <f t="shared" si="111"/>
        <v>0.7961350605224039</v>
      </c>
      <c r="AX207" s="162">
        <f t="shared" si="123"/>
        <v>0.74701670644391405</v>
      </c>
      <c r="AY207" s="162">
        <f t="shared" si="123"/>
        <v>5.2631578947368418E-2</v>
      </c>
      <c r="AZ207" s="165">
        <f t="shared" si="112"/>
        <v>7.2185970636215332E-2</v>
      </c>
      <c r="BA207" s="166">
        <f t="shared" si="112"/>
        <v>0.79720184732409671</v>
      </c>
      <c r="BB207" s="166">
        <f t="shared" si="112"/>
        <v>0.78004001412263146</v>
      </c>
      <c r="BC207" s="166">
        <f t="shared" si="124"/>
        <v>0.73634204275534443</v>
      </c>
      <c r="BD207" s="166">
        <f t="shared" si="124"/>
        <v>6.7567567567567571E-2</v>
      </c>
      <c r="BE207" s="324">
        <f t="shared" si="119"/>
        <v>0.7438154192459201</v>
      </c>
      <c r="BF207" s="550"/>
      <c r="BG207" s="550"/>
    </row>
    <row r="208" spans="1:59" x14ac:dyDescent="0.2">
      <c r="A208" s="640" t="s">
        <v>572</v>
      </c>
      <c r="B208" s="161">
        <f t="shared" si="116"/>
        <v>2.7777777777777776E-2</v>
      </c>
      <c r="C208" s="162">
        <f t="shared" si="116"/>
        <v>0.82352941176470584</v>
      </c>
      <c r="D208" s="162">
        <f t="shared" si="116"/>
        <v>0.85900783289817229</v>
      </c>
      <c r="E208" s="162"/>
      <c r="F208" s="163"/>
      <c r="G208" s="161">
        <f t="shared" si="105"/>
        <v>8.3333333333333329E-2</v>
      </c>
      <c r="H208" s="162">
        <f t="shared" si="105"/>
        <v>0.75458078845086063</v>
      </c>
      <c r="I208" s="162">
        <f t="shared" si="105"/>
        <v>0.75408435664709028</v>
      </c>
      <c r="J208" s="162">
        <f t="shared" si="120"/>
        <v>0.69448584202682562</v>
      </c>
      <c r="K208" s="163">
        <f t="shared" si="120"/>
        <v>0</v>
      </c>
      <c r="L208" s="164">
        <f t="shared" si="106"/>
        <v>0.21052631578947367</v>
      </c>
      <c r="M208" s="162">
        <f t="shared" si="106"/>
        <v>0.8437025796661608</v>
      </c>
      <c r="N208" s="162">
        <f t="shared" si="106"/>
        <v>0.81867900715187214</v>
      </c>
      <c r="O208" s="162">
        <f t="shared" si="117"/>
        <v>0.84684684684684686</v>
      </c>
      <c r="P208" s="163">
        <f t="shared" si="117"/>
        <v>1</v>
      </c>
      <c r="Q208" s="164">
        <f t="shared" si="107"/>
        <v>2.4060150375939851E-2</v>
      </c>
      <c r="R208" s="162">
        <f t="shared" si="107"/>
        <v>0.81106161841128432</v>
      </c>
      <c r="S208" s="162">
        <f t="shared" si="107"/>
        <v>0.79688605803255486</v>
      </c>
      <c r="T208" s="162">
        <f t="shared" si="121"/>
        <v>0.75985663082437271</v>
      </c>
      <c r="U208" s="637">
        <f t="shared" si="121"/>
        <v>4.3478260869565216E-2</v>
      </c>
      <c r="V208" s="161">
        <f t="shared" si="118"/>
        <v>0.12380952380952381</v>
      </c>
      <c r="W208" s="162">
        <f t="shared" si="118"/>
        <v>0.79439252336448596</v>
      </c>
      <c r="X208" s="162">
        <f t="shared" si="118"/>
        <v>0.77644710578842313</v>
      </c>
      <c r="Y208" s="162">
        <f t="shared" si="102"/>
        <v>0.71875</v>
      </c>
      <c r="Z208" s="414">
        <f t="shared" si="104"/>
        <v>0.5</v>
      </c>
      <c r="AA208" s="161">
        <f t="shared" si="108"/>
        <v>0.16</v>
      </c>
      <c r="AB208" s="162">
        <f t="shared" si="108"/>
        <v>0.83739837398373984</v>
      </c>
      <c r="AC208" s="162">
        <f t="shared" si="108"/>
        <v>0.83969465648854957</v>
      </c>
      <c r="AD208" s="162">
        <f t="shared" si="103"/>
        <v>0.79166666666666663</v>
      </c>
      <c r="AE208" s="163">
        <f t="shared" si="115"/>
        <v>0</v>
      </c>
      <c r="AF208" s="161">
        <f t="shared" si="109"/>
        <v>2.1333333333333333E-2</v>
      </c>
      <c r="AG208" s="162">
        <f t="shared" si="109"/>
        <v>0.53260869565217395</v>
      </c>
      <c r="AH208" s="162">
        <f t="shared" si="109"/>
        <v>0.48113207547169812</v>
      </c>
      <c r="AI208" s="162">
        <f t="shared" si="125"/>
        <v>0.3888888888888889</v>
      </c>
      <c r="AJ208" s="163">
        <f t="shared" si="125"/>
        <v>0</v>
      </c>
      <c r="AK208" s="161">
        <f t="shared" si="110"/>
        <v>0.11326860841423948</v>
      </c>
      <c r="AL208" s="162">
        <f t="shared" si="110"/>
        <v>0.83770614692653678</v>
      </c>
      <c r="AM208" s="162">
        <f t="shared" si="110"/>
        <v>0.79494626778971822</v>
      </c>
      <c r="AN208" s="162">
        <f t="shared" si="122"/>
        <v>0.75757575757575757</v>
      </c>
      <c r="AO208" s="163">
        <f t="shared" si="122"/>
        <v>0.1111111111111111</v>
      </c>
      <c r="AP208" s="168">
        <f t="shared" si="126"/>
        <v>8.0645161290322578E-2</v>
      </c>
      <c r="AQ208" s="166">
        <f t="shared" si="126"/>
        <v>0</v>
      </c>
      <c r="AR208" s="166">
        <f t="shared" si="126"/>
        <v>0.4</v>
      </c>
      <c r="AS208" s="166">
        <v>0</v>
      </c>
      <c r="AT208" s="167">
        <v>0</v>
      </c>
      <c r="AU208" s="164">
        <f t="shared" si="111"/>
        <v>9.7852028639618144E-2</v>
      </c>
      <c r="AV208" s="162">
        <f t="shared" si="111"/>
        <v>0.81690140845070425</v>
      </c>
      <c r="AW208" s="162">
        <f t="shared" si="111"/>
        <v>0.7961350605224039</v>
      </c>
      <c r="AX208" s="162">
        <f t="shared" si="123"/>
        <v>0.74761904761904763</v>
      </c>
      <c r="AY208" s="162">
        <f t="shared" si="123"/>
        <v>5.2631578947368418E-2</v>
      </c>
      <c r="AZ208" s="165">
        <f t="shared" si="112"/>
        <v>7.2185970636215332E-2</v>
      </c>
      <c r="BA208" s="166">
        <f t="shared" si="112"/>
        <v>0.79735474728389233</v>
      </c>
      <c r="BB208" s="166">
        <f t="shared" si="112"/>
        <v>0.78012668557882869</v>
      </c>
      <c r="BC208" s="166">
        <f t="shared" si="124"/>
        <v>0.73808122424955858</v>
      </c>
      <c r="BD208" s="166">
        <f t="shared" si="124"/>
        <v>6.6666666666666666E-2</v>
      </c>
      <c r="BE208" s="324">
        <f t="shared" si="119"/>
        <v>0.74427174058689538</v>
      </c>
      <c r="BF208" s="550"/>
      <c r="BG208" s="550"/>
    </row>
    <row r="209" spans="1:59" x14ac:dyDescent="0.2">
      <c r="A209" s="640" t="s">
        <v>575</v>
      </c>
      <c r="B209" s="161">
        <f t="shared" si="116"/>
        <v>2.7777777777777776E-2</v>
      </c>
      <c r="C209" s="162">
        <f t="shared" si="116"/>
        <v>0.82352941176470584</v>
      </c>
      <c r="D209" s="162">
        <f t="shared" si="116"/>
        <v>0.85900783289817229</v>
      </c>
      <c r="E209" s="162"/>
      <c r="F209" s="163"/>
      <c r="G209" s="161">
        <f t="shared" si="105"/>
        <v>8.3333333333333329E-2</v>
      </c>
      <c r="H209" s="162">
        <f t="shared" si="105"/>
        <v>0.75816050495942289</v>
      </c>
      <c r="I209" s="162">
        <f t="shared" si="105"/>
        <v>0.75804798031576792</v>
      </c>
      <c r="J209" s="162">
        <f t="shared" si="120"/>
        <v>0.69298245614035092</v>
      </c>
      <c r="K209" s="163">
        <f t="shared" si="120"/>
        <v>0</v>
      </c>
      <c r="L209" s="164">
        <f t="shared" si="106"/>
        <v>0.21052631578947367</v>
      </c>
      <c r="M209" s="162">
        <f t="shared" si="106"/>
        <v>0.8437025796661608</v>
      </c>
      <c r="N209" s="162">
        <f t="shared" si="106"/>
        <v>0.81867900715187214</v>
      </c>
      <c r="O209" s="162">
        <f t="shared" si="117"/>
        <v>0.84684684684684686</v>
      </c>
      <c r="P209" s="163">
        <f t="shared" si="117"/>
        <v>1</v>
      </c>
      <c r="Q209" s="164">
        <f t="shared" si="107"/>
        <v>2.4060150375939851E-2</v>
      </c>
      <c r="R209" s="162">
        <f t="shared" si="107"/>
        <v>0.81090100111234709</v>
      </c>
      <c r="S209" s="162">
        <f t="shared" si="107"/>
        <v>0.79688605803255486</v>
      </c>
      <c r="T209" s="162">
        <f t="shared" si="121"/>
        <v>0.76258992805755399</v>
      </c>
      <c r="U209" s="637">
        <f t="shared" si="121"/>
        <v>4.5454545454545456E-2</v>
      </c>
      <c r="V209" s="161">
        <f t="shared" si="118"/>
        <v>0.12380952380952381</v>
      </c>
      <c r="W209" s="162">
        <f t="shared" si="118"/>
        <v>0.79439252336448596</v>
      </c>
      <c r="X209" s="162">
        <f t="shared" si="118"/>
        <v>0.77644710578842313</v>
      </c>
      <c r="Y209" s="162">
        <f t="shared" si="102"/>
        <v>0.71875</v>
      </c>
      <c r="Z209" s="414">
        <f t="shared" si="104"/>
        <v>0.5</v>
      </c>
      <c r="AA209" s="161">
        <f t="shared" si="108"/>
        <v>0.16</v>
      </c>
      <c r="AB209" s="162">
        <f t="shared" si="108"/>
        <v>0.83739837398373984</v>
      </c>
      <c r="AC209" s="162">
        <f t="shared" si="108"/>
        <v>0.83969465648854957</v>
      </c>
      <c r="AD209" s="162">
        <f t="shared" si="103"/>
        <v>0.79166666666666663</v>
      </c>
      <c r="AE209" s="163">
        <f t="shared" si="115"/>
        <v>0</v>
      </c>
      <c r="AF209" s="161">
        <f t="shared" si="109"/>
        <v>2.1164021164021163E-2</v>
      </c>
      <c r="AG209" s="162">
        <f t="shared" si="109"/>
        <v>0.53260869565217395</v>
      </c>
      <c r="AH209" s="162">
        <f t="shared" si="109"/>
        <v>0.48113207547169812</v>
      </c>
      <c r="AI209" s="162">
        <f t="shared" si="125"/>
        <v>0.3888888888888889</v>
      </c>
      <c r="AJ209" s="163">
        <f t="shared" si="125"/>
        <v>0</v>
      </c>
      <c r="AK209" s="161">
        <f t="shared" si="110"/>
        <v>0.11345218800648298</v>
      </c>
      <c r="AL209" s="162">
        <f t="shared" si="110"/>
        <v>0.8392461197339246</v>
      </c>
      <c r="AM209" s="162">
        <f t="shared" si="110"/>
        <v>0.79567099567099564</v>
      </c>
      <c r="AN209" s="162">
        <f t="shared" si="122"/>
        <v>0.76744186046511631</v>
      </c>
      <c r="AO209" s="163">
        <f t="shared" si="122"/>
        <v>0.1</v>
      </c>
      <c r="AP209" s="168">
        <f t="shared" si="126"/>
        <v>8.0645161290322578E-2</v>
      </c>
      <c r="AQ209" s="166">
        <f t="shared" si="126"/>
        <v>0</v>
      </c>
      <c r="AR209" s="166">
        <f t="shared" si="126"/>
        <v>0.4</v>
      </c>
      <c r="AS209" s="166">
        <v>0</v>
      </c>
      <c r="AT209" s="167">
        <v>0</v>
      </c>
      <c r="AU209" s="164">
        <f t="shared" si="111"/>
        <v>9.7852028639618144E-2</v>
      </c>
      <c r="AV209" s="162">
        <f t="shared" si="111"/>
        <v>0.81628303495311172</v>
      </c>
      <c r="AW209" s="162">
        <f t="shared" si="111"/>
        <v>0.79604843849585727</v>
      </c>
      <c r="AX209" s="162">
        <f t="shared" si="123"/>
        <v>0.74821852731591454</v>
      </c>
      <c r="AY209" s="162">
        <f t="shared" si="123"/>
        <v>5.2631578947368418E-2</v>
      </c>
      <c r="AZ209" s="165">
        <f t="shared" si="112"/>
        <v>7.2127139364303178E-2</v>
      </c>
      <c r="BA209" s="166">
        <f t="shared" si="112"/>
        <v>0.79853382205931356</v>
      </c>
      <c r="BB209" s="166">
        <f t="shared" si="112"/>
        <v>0.78130976971922572</v>
      </c>
      <c r="BC209" s="166">
        <f t="shared" si="124"/>
        <v>0.73809523809523814</v>
      </c>
      <c r="BD209" s="166">
        <f t="shared" si="124"/>
        <v>6.7567567567567571E-2</v>
      </c>
      <c r="BE209" s="324">
        <f t="shared" si="119"/>
        <v>0.74586426415842455</v>
      </c>
      <c r="BF209" s="550"/>
      <c r="BG209" s="550"/>
    </row>
    <row r="210" spans="1:59" x14ac:dyDescent="0.2">
      <c r="A210" s="640" t="s">
        <v>578</v>
      </c>
      <c r="B210" s="161">
        <f t="shared" si="116"/>
        <v>2.7777777777777776E-2</v>
      </c>
      <c r="C210" s="162">
        <f t="shared" si="116"/>
        <v>0.82352941176470584</v>
      </c>
      <c r="D210" s="162">
        <f t="shared" si="116"/>
        <v>0.85900783289817229</v>
      </c>
      <c r="E210" s="162"/>
      <c r="F210" s="163"/>
      <c r="G210" s="161">
        <f t="shared" ref="G210:I229" si="127">+G132/G56</f>
        <v>8.3333333333333329E-2</v>
      </c>
      <c r="H210" s="162">
        <f t="shared" si="127"/>
        <v>0.75722021660649819</v>
      </c>
      <c r="I210" s="162">
        <f t="shared" si="127"/>
        <v>0.7578764320785597</v>
      </c>
      <c r="J210" s="162">
        <f t="shared" si="120"/>
        <v>0.69340974212034379</v>
      </c>
      <c r="K210" s="163">
        <f t="shared" si="120"/>
        <v>0.14285714285714285</v>
      </c>
      <c r="L210" s="164">
        <f t="shared" ref="L210:N229" si="128">+L132/L56</f>
        <v>0.21052631578947367</v>
      </c>
      <c r="M210" s="162">
        <f t="shared" si="128"/>
        <v>0.84457922668688401</v>
      </c>
      <c r="N210" s="162">
        <f t="shared" si="128"/>
        <v>0.81898362032759342</v>
      </c>
      <c r="O210" s="162">
        <f t="shared" si="117"/>
        <v>0.84304932735426008</v>
      </c>
      <c r="P210" s="163">
        <f t="shared" si="117"/>
        <v>1</v>
      </c>
      <c r="Q210" s="164">
        <f t="shared" ref="Q210:S229" si="129">+Q132/Q56</f>
        <v>2.4024024024024024E-2</v>
      </c>
      <c r="R210" s="162">
        <f t="shared" si="129"/>
        <v>0.81120178041543023</v>
      </c>
      <c r="S210" s="162">
        <f t="shared" si="129"/>
        <v>0.79693396226415092</v>
      </c>
      <c r="T210" s="162">
        <f t="shared" si="121"/>
        <v>0.76071428571428568</v>
      </c>
      <c r="U210" s="637">
        <f t="shared" si="121"/>
        <v>4.3478260869565216E-2</v>
      </c>
      <c r="V210" s="161">
        <f t="shared" si="118"/>
        <v>0.12380952380952381</v>
      </c>
      <c r="W210" s="162">
        <f t="shared" si="118"/>
        <v>0.79439252336448596</v>
      </c>
      <c r="X210" s="162">
        <f t="shared" si="118"/>
        <v>0.77644710578842313</v>
      </c>
      <c r="Y210" s="162">
        <f t="shared" si="102"/>
        <v>0.71875</v>
      </c>
      <c r="Z210" s="414">
        <f t="shared" si="104"/>
        <v>0.5</v>
      </c>
      <c r="AA210" s="161">
        <f t="shared" ref="AA210:AC229" si="130">+AA132/AA56</f>
        <v>0.16</v>
      </c>
      <c r="AB210" s="162">
        <f t="shared" si="130"/>
        <v>0.83739837398373984</v>
      </c>
      <c r="AC210" s="162">
        <f t="shared" si="130"/>
        <v>0.83969465648854957</v>
      </c>
      <c r="AD210" s="162">
        <f t="shared" si="103"/>
        <v>0.79166666666666663</v>
      </c>
      <c r="AE210" s="163">
        <f t="shared" si="115"/>
        <v>0</v>
      </c>
      <c r="AF210" s="161">
        <f t="shared" ref="AF210:AH229" si="131">+AF132/AF56</f>
        <v>2.1052631578947368E-2</v>
      </c>
      <c r="AG210" s="162">
        <f t="shared" si="131"/>
        <v>0.52747252747252749</v>
      </c>
      <c r="AH210" s="162">
        <f t="shared" si="131"/>
        <v>0.48264984227129337</v>
      </c>
      <c r="AI210" s="162">
        <f t="shared" si="125"/>
        <v>0.3888888888888889</v>
      </c>
      <c r="AJ210" s="163">
        <f t="shared" si="125"/>
        <v>0</v>
      </c>
      <c r="AK210" s="161">
        <f t="shared" ref="AK210:AM229" si="132">+AK132/AK56</f>
        <v>0.11456628477905073</v>
      </c>
      <c r="AL210" s="162">
        <f t="shared" si="132"/>
        <v>0.83900814211695041</v>
      </c>
      <c r="AM210" s="162">
        <f t="shared" si="132"/>
        <v>0.79660529344073649</v>
      </c>
      <c r="AN210" s="162">
        <f t="shared" si="122"/>
        <v>0.81609195402298851</v>
      </c>
      <c r="AO210" s="163">
        <f t="shared" si="122"/>
        <v>7.1428571428571425E-2</v>
      </c>
      <c r="AP210" s="168">
        <f t="shared" si="126"/>
        <v>8.0645161290322578E-2</v>
      </c>
      <c r="AQ210" s="166">
        <f t="shared" si="126"/>
        <v>0</v>
      </c>
      <c r="AR210" s="166">
        <f t="shared" si="126"/>
        <v>0.4</v>
      </c>
      <c r="AS210" s="166">
        <v>0</v>
      </c>
      <c r="AT210" s="167">
        <v>0</v>
      </c>
      <c r="AU210" s="164">
        <f t="shared" ref="AU210:AW229" si="133">+AU132/AU56</f>
        <v>9.8086124401913874E-2</v>
      </c>
      <c r="AV210" s="162">
        <f t="shared" si="133"/>
        <v>0.81604780196329496</v>
      </c>
      <c r="AW210" s="162">
        <f t="shared" si="133"/>
        <v>0.79600509987250323</v>
      </c>
      <c r="AX210" s="162">
        <f t="shared" si="123"/>
        <v>0.75117370892018775</v>
      </c>
      <c r="AY210" s="162">
        <f t="shared" si="123"/>
        <v>5.2631578947368418E-2</v>
      </c>
      <c r="AZ210" s="165">
        <f t="shared" ref="AZ210:BB229" si="134">+AZ132/AZ56</f>
        <v>7.2244897959183679E-2</v>
      </c>
      <c r="BA210" s="166">
        <f t="shared" si="134"/>
        <v>0.79822572038420492</v>
      </c>
      <c r="BB210" s="166">
        <f t="shared" si="134"/>
        <v>0.78141951256780506</v>
      </c>
      <c r="BC210" s="166">
        <f t="shared" si="124"/>
        <v>0.74105145413870244</v>
      </c>
      <c r="BD210" s="166">
        <f t="shared" si="124"/>
        <v>7.4999999999999997E-2</v>
      </c>
      <c r="BE210" s="324">
        <f t="shared" si="119"/>
        <v>0.74593299331691876</v>
      </c>
      <c r="BF210" s="550"/>
      <c r="BG210" s="550"/>
    </row>
    <row r="211" spans="1:59" x14ac:dyDescent="0.2">
      <c r="A211" s="640" t="s">
        <v>601</v>
      </c>
      <c r="B211" s="161">
        <f t="shared" si="116"/>
        <v>2.7777777777777776E-2</v>
      </c>
      <c r="C211" s="162">
        <f t="shared" si="116"/>
        <v>0.82352941176470584</v>
      </c>
      <c r="D211" s="162">
        <f t="shared" si="116"/>
        <v>0.85900783289817229</v>
      </c>
      <c r="E211" s="162"/>
      <c r="F211" s="163"/>
      <c r="G211" s="161">
        <f t="shared" si="127"/>
        <v>8.3333333333333329E-2</v>
      </c>
      <c r="H211" s="162">
        <f t="shared" si="127"/>
        <v>0.75752629669931082</v>
      </c>
      <c r="I211" s="162">
        <f t="shared" si="127"/>
        <v>0.75798198935734751</v>
      </c>
      <c r="J211" s="162">
        <f t="shared" si="120"/>
        <v>0.69047619047619047</v>
      </c>
      <c r="K211" s="163">
        <f t="shared" si="120"/>
        <v>0.14285714285714285</v>
      </c>
      <c r="L211" s="164">
        <f t="shared" si="128"/>
        <v>0.21621621621621623</v>
      </c>
      <c r="M211" s="162">
        <f t="shared" si="128"/>
        <v>0.8444613050075872</v>
      </c>
      <c r="N211" s="162">
        <f t="shared" si="128"/>
        <v>0.81905961376994119</v>
      </c>
      <c r="O211" s="162">
        <f t="shared" si="117"/>
        <v>0.84375</v>
      </c>
      <c r="P211" s="163">
        <f t="shared" si="117"/>
        <v>0.5</v>
      </c>
      <c r="Q211" s="164">
        <f t="shared" si="129"/>
        <v>2.4060150375939851E-2</v>
      </c>
      <c r="R211" s="162">
        <f t="shared" si="129"/>
        <v>0.81150278293135436</v>
      </c>
      <c r="S211" s="162">
        <f t="shared" si="129"/>
        <v>0.79707753947678528</v>
      </c>
      <c r="T211" s="162">
        <f t="shared" si="121"/>
        <v>0.76241134751773054</v>
      </c>
      <c r="U211" s="637">
        <f t="shared" si="121"/>
        <v>4.1666666666666664E-2</v>
      </c>
      <c r="V211" s="161">
        <f t="shared" si="118"/>
        <v>0.12380952380952381</v>
      </c>
      <c r="W211" s="162">
        <f t="shared" si="118"/>
        <v>0.79439252336448596</v>
      </c>
      <c r="X211" s="162">
        <f t="shared" si="118"/>
        <v>0.77510040160642568</v>
      </c>
      <c r="Y211" s="162">
        <f t="shared" si="102"/>
        <v>0.71875</v>
      </c>
      <c r="Z211" s="414">
        <f t="shared" si="104"/>
        <v>0.5</v>
      </c>
      <c r="AA211" s="161">
        <f t="shared" si="130"/>
        <v>0.16</v>
      </c>
      <c r="AB211" s="162">
        <f t="shared" si="130"/>
        <v>0.83739837398373984</v>
      </c>
      <c r="AC211" s="162">
        <f t="shared" si="130"/>
        <v>0.83969465648854957</v>
      </c>
      <c r="AD211" s="162">
        <f t="shared" si="103"/>
        <v>0.79166666666666663</v>
      </c>
      <c r="AE211" s="163">
        <f t="shared" si="115"/>
        <v>0</v>
      </c>
      <c r="AF211" s="161">
        <f t="shared" si="131"/>
        <v>1.7021276595744681E-2</v>
      </c>
      <c r="AG211" s="162">
        <f t="shared" si="131"/>
        <v>0.52747252747252749</v>
      </c>
      <c r="AH211" s="162">
        <f t="shared" si="131"/>
        <v>0.48264984227129337</v>
      </c>
      <c r="AI211" s="162">
        <f t="shared" si="125"/>
        <v>0.3888888888888889</v>
      </c>
      <c r="AJ211" s="163">
        <f t="shared" si="125"/>
        <v>0</v>
      </c>
      <c r="AK211" s="161">
        <f t="shared" si="132"/>
        <v>0.11475409836065574</v>
      </c>
      <c r="AL211" s="162">
        <f t="shared" si="132"/>
        <v>0.83760997067448684</v>
      </c>
      <c r="AM211" s="162">
        <f t="shared" si="132"/>
        <v>0.79701834862385323</v>
      </c>
      <c r="AN211" s="162">
        <f t="shared" si="122"/>
        <v>0.81521739130434778</v>
      </c>
      <c r="AO211" s="163">
        <f t="shared" si="122"/>
        <v>6.6666666666666666E-2</v>
      </c>
      <c r="AP211" s="164">
        <f t="shared" si="126"/>
        <v>8.0645161290322578E-2</v>
      </c>
      <c r="AQ211" s="162">
        <f t="shared" si="126"/>
        <v>0</v>
      </c>
      <c r="AR211" s="162">
        <f t="shared" si="126"/>
        <v>0.4</v>
      </c>
      <c r="AS211" s="162">
        <v>0</v>
      </c>
      <c r="AT211" s="163">
        <v>0</v>
      </c>
      <c r="AU211" s="164">
        <f t="shared" si="133"/>
        <v>9.8086124401913874E-2</v>
      </c>
      <c r="AV211" s="162">
        <f t="shared" si="133"/>
        <v>0.81693755346449959</v>
      </c>
      <c r="AW211" s="162">
        <f t="shared" si="133"/>
        <v>0.79694137638062867</v>
      </c>
      <c r="AX211" s="162">
        <f t="shared" si="123"/>
        <v>0.75638051044083532</v>
      </c>
      <c r="AY211" s="162">
        <f t="shared" si="123"/>
        <v>5.2631578947368418E-2</v>
      </c>
      <c r="AZ211" s="161">
        <f t="shared" si="134"/>
        <v>6.9767441860465115E-2</v>
      </c>
      <c r="BA211" s="162">
        <f t="shared" si="134"/>
        <v>0.79839839839839843</v>
      </c>
      <c r="BB211" s="162">
        <f t="shared" si="134"/>
        <v>0.78170224139906064</v>
      </c>
      <c r="BC211" s="162">
        <f t="shared" si="124"/>
        <v>0.74133186571271326</v>
      </c>
      <c r="BD211" s="162">
        <f t="shared" si="124"/>
        <v>7.2289156626506021E-2</v>
      </c>
      <c r="BE211" s="323">
        <f t="shared" si="119"/>
        <v>0.74468878121505777</v>
      </c>
      <c r="BF211" s="550"/>
      <c r="BG211" s="550"/>
    </row>
    <row r="212" spans="1:59" x14ac:dyDescent="0.2">
      <c r="A212" s="640" t="s">
        <v>614</v>
      </c>
      <c r="B212" s="161">
        <f t="shared" si="116"/>
        <v>2.7777777777777776E-2</v>
      </c>
      <c r="C212" s="162">
        <f t="shared" si="116"/>
        <v>0.82352941176470584</v>
      </c>
      <c r="D212" s="162">
        <f t="shared" si="116"/>
        <v>0.86089238845144356</v>
      </c>
      <c r="E212" s="162"/>
      <c r="F212" s="163"/>
      <c r="G212" s="161">
        <f t="shared" si="127"/>
        <v>0.12048192771084337</v>
      </c>
      <c r="H212" s="162">
        <f t="shared" si="127"/>
        <v>0.76904874585896832</v>
      </c>
      <c r="I212" s="162">
        <f t="shared" si="127"/>
        <v>0.76381680779386329</v>
      </c>
      <c r="J212" s="162">
        <f t="shared" si="120"/>
        <v>0.69201520912547532</v>
      </c>
      <c r="K212" s="163">
        <f t="shared" si="120"/>
        <v>0.14285714285714285</v>
      </c>
      <c r="L212" s="164">
        <f t="shared" si="128"/>
        <v>0.22222222222222221</v>
      </c>
      <c r="M212" s="162">
        <f t="shared" si="128"/>
        <v>0.85332314744079452</v>
      </c>
      <c r="N212" s="162">
        <f t="shared" si="128"/>
        <v>0.82689075630252096</v>
      </c>
      <c r="O212" s="162">
        <f t="shared" si="117"/>
        <v>0.85836909871244638</v>
      </c>
      <c r="P212" s="163">
        <f t="shared" si="117"/>
        <v>0.5</v>
      </c>
      <c r="Q212" s="164">
        <f t="shared" si="129"/>
        <v>2.4205748865355523E-2</v>
      </c>
      <c r="R212" s="162">
        <f t="shared" si="129"/>
        <v>0.81201044386422971</v>
      </c>
      <c r="S212" s="162">
        <f t="shared" si="129"/>
        <v>0.79901036757775679</v>
      </c>
      <c r="T212" s="162">
        <f t="shared" si="121"/>
        <v>0.77333333333333332</v>
      </c>
      <c r="U212" s="637">
        <f t="shared" si="121"/>
        <v>0.04</v>
      </c>
      <c r="V212" s="161">
        <f t="shared" si="118"/>
        <v>0.13461538461538461</v>
      </c>
      <c r="W212" s="162">
        <f t="shared" si="118"/>
        <v>0.79439252336448596</v>
      </c>
      <c r="X212" s="162">
        <f t="shared" si="118"/>
        <v>0.77665995975855129</v>
      </c>
      <c r="Y212" s="162">
        <f t="shared" si="102"/>
        <v>0.71875</v>
      </c>
      <c r="Z212" s="414">
        <f t="shared" si="104"/>
        <v>0.33333333333333331</v>
      </c>
      <c r="AA212" s="161">
        <f t="shared" si="130"/>
        <v>0.16326530612244897</v>
      </c>
      <c r="AB212" s="162">
        <f t="shared" si="130"/>
        <v>0.83739837398373984</v>
      </c>
      <c r="AC212" s="162">
        <f t="shared" si="130"/>
        <v>0.84143222506393867</v>
      </c>
      <c r="AD212" s="162">
        <f t="shared" si="103"/>
        <v>0.82608695652173914</v>
      </c>
      <c r="AE212" s="163">
        <f t="shared" si="115"/>
        <v>0</v>
      </c>
      <c r="AF212" s="161">
        <f t="shared" si="131"/>
        <v>1.6771488469601678E-2</v>
      </c>
      <c r="AG212" s="162">
        <f t="shared" si="131"/>
        <v>0.5168539325842697</v>
      </c>
      <c r="AH212" s="162">
        <f t="shared" si="131"/>
        <v>0.48064516129032259</v>
      </c>
      <c r="AI212" s="162">
        <f t="shared" si="125"/>
        <v>0.42105263157894735</v>
      </c>
      <c r="AJ212" s="163">
        <f t="shared" si="125"/>
        <v>8.3333333333333329E-2</v>
      </c>
      <c r="AK212" s="161">
        <f t="shared" si="132"/>
        <v>0.11386138613861387</v>
      </c>
      <c r="AL212" s="162">
        <f t="shared" si="132"/>
        <v>0.83877995642701531</v>
      </c>
      <c r="AM212" s="162">
        <f t="shared" si="132"/>
        <v>0.79796552698502399</v>
      </c>
      <c r="AN212" s="162">
        <f t="shared" si="122"/>
        <v>0.81196581196581197</v>
      </c>
      <c r="AO212" s="163">
        <f t="shared" si="122"/>
        <v>0.15</v>
      </c>
      <c r="AP212" s="164">
        <f t="shared" si="126"/>
        <v>0</v>
      </c>
      <c r="AQ212" s="162">
        <f t="shared" si="126"/>
        <v>0</v>
      </c>
      <c r="AR212" s="162">
        <f t="shared" si="126"/>
        <v>0</v>
      </c>
      <c r="AS212" s="162">
        <v>0</v>
      </c>
      <c r="AT212" s="163">
        <v>0</v>
      </c>
      <c r="AU212" s="164">
        <f t="shared" si="133"/>
        <v>0.09</v>
      </c>
      <c r="AV212" s="162">
        <f t="shared" si="133"/>
        <v>0.72775800711743777</v>
      </c>
      <c r="AW212" s="162">
        <f t="shared" si="133"/>
        <v>0.70711925503154105</v>
      </c>
      <c r="AX212" s="162">
        <f t="shared" si="123"/>
        <v>0.64396284829721362</v>
      </c>
      <c r="AY212" s="162">
        <f t="shared" si="123"/>
        <v>9.5238095238095233E-2</v>
      </c>
      <c r="AZ212" s="161">
        <f t="shared" si="134"/>
        <v>6.669428334714167E-2</v>
      </c>
      <c r="BA212" s="162">
        <f t="shared" si="134"/>
        <v>0.79134507553268685</v>
      </c>
      <c r="BB212" s="162">
        <f t="shared" si="134"/>
        <v>0.77201734525499832</v>
      </c>
      <c r="BC212" s="162">
        <f t="shared" si="124"/>
        <v>0.72494553376906323</v>
      </c>
      <c r="BD212" s="162">
        <f t="shared" si="124"/>
        <v>0.10638297872340426</v>
      </c>
      <c r="BE212" s="323">
        <f t="shared" si="119"/>
        <v>0.73780782230806374</v>
      </c>
      <c r="BF212" s="550"/>
      <c r="BG212" s="550"/>
    </row>
    <row r="213" spans="1:59" x14ac:dyDescent="0.2">
      <c r="A213" s="640" t="s">
        <v>615</v>
      </c>
      <c r="B213" s="161">
        <f t="shared" si="116"/>
        <v>2.7777777777777776E-2</v>
      </c>
      <c r="C213" s="162">
        <f t="shared" si="116"/>
        <v>0.82352941176470584</v>
      </c>
      <c r="D213" s="162">
        <f t="shared" si="116"/>
        <v>0.86089238845144356</v>
      </c>
      <c r="E213" s="162"/>
      <c r="F213" s="163"/>
      <c r="G213" s="161">
        <f t="shared" si="127"/>
        <v>1.2422360248447204E-2</v>
      </c>
      <c r="H213" s="162">
        <f t="shared" si="127"/>
        <v>0.76670735428745806</v>
      </c>
      <c r="I213" s="162">
        <f t="shared" si="127"/>
        <v>0.76244564735114029</v>
      </c>
      <c r="J213" s="162">
        <f t="shared" si="120"/>
        <v>0.69154228855721389</v>
      </c>
      <c r="K213" s="163">
        <f t="shared" si="120"/>
        <v>0.14285714285714285</v>
      </c>
      <c r="L213" s="164">
        <f t="shared" si="128"/>
        <v>0.22222222222222221</v>
      </c>
      <c r="M213" s="162">
        <f t="shared" si="128"/>
        <v>0.85309869931140014</v>
      </c>
      <c r="N213" s="162">
        <f t="shared" si="128"/>
        <v>0.82674516400336417</v>
      </c>
      <c r="O213" s="162">
        <f t="shared" si="117"/>
        <v>0.8595744680851064</v>
      </c>
      <c r="P213" s="163">
        <f t="shared" si="117"/>
        <v>0.5</v>
      </c>
      <c r="Q213" s="164">
        <f t="shared" si="129"/>
        <v>2.4242424242424242E-2</v>
      </c>
      <c r="R213" s="162">
        <f t="shared" si="129"/>
        <v>0.81224337439343042</v>
      </c>
      <c r="S213" s="162">
        <f t="shared" si="129"/>
        <v>0.79962281942479962</v>
      </c>
      <c r="T213" s="162">
        <f t="shared" si="121"/>
        <v>0.76666666666666672</v>
      </c>
      <c r="U213" s="637">
        <f t="shared" si="121"/>
        <v>7.6923076923076927E-2</v>
      </c>
      <c r="V213" s="161">
        <f t="shared" si="118"/>
        <v>0.13461538461538461</v>
      </c>
      <c r="W213" s="162">
        <f t="shared" si="118"/>
        <v>0.79439252336448596</v>
      </c>
      <c r="X213" s="162">
        <f t="shared" si="118"/>
        <v>0.77665995975855129</v>
      </c>
      <c r="Y213" s="162">
        <f t="shared" si="102"/>
        <v>0.71875</v>
      </c>
      <c r="Z213" s="414">
        <f t="shared" si="104"/>
        <v>0.33333333333333331</v>
      </c>
      <c r="AA213" s="161">
        <f t="shared" si="130"/>
        <v>0.16326530612244897</v>
      </c>
      <c r="AB213" s="162">
        <f t="shared" si="130"/>
        <v>0.83739837398373984</v>
      </c>
      <c r="AC213" s="162">
        <f t="shared" si="130"/>
        <v>0.84102564102564104</v>
      </c>
      <c r="AD213" s="162">
        <f t="shared" si="103"/>
        <v>0.82608695652173914</v>
      </c>
      <c r="AE213" s="163">
        <f t="shared" si="115"/>
        <v>0</v>
      </c>
      <c r="AF213" s="161">
        <f t="shared" si="131"/>
        <v>1.680672268907563E-2</v>
      </c>
      <c r="AG213" s="162">
        <f t="shared" si="131"/>
        <v>0.5168539325842697</v>
      </c>
      <c r="AH213" s="162">
        <f t="shared" si="131"/>
        <v>0.47756410256410259</v>
      </c>
      <c r="AI213" s="162">
        <f t="shared" si="125"/>
        <v>0.42105263157894735</v>
      </c>
      <c r="AJ213" s="163">
        <f t="shared" si="125"/>
        <v>8.3333333333333329E-2</v>
      </c>
      <c r="AK213" s="161">
        <f t="shared" si="132"/>
        <v>0.11386138613861387</v>
      </c>
      <c r="AL213" s="162">
        <f t="shared" si="132"/>
        <v>0.83917600289121796</v>
      </c>
      <c r="AM213" s="162">
        <f t="shared" si="132"/>
        <v>0.79870312940513111</v>
      </c>
      <c r="AN213" s="162">
        <f t="shared" si="122"/>
        <v>0.80487804878048785</v>
      </c>
      <c r="AO213" s="163">
        <f t="shared" si="122"/>
        <v>0.15</v>
      </c>
      <c r="AP213" s="164">
        <f t="shared" si="126"/>
        <v>8.0645161290322578E-2</v>
      </c>
      <c r="AQ213" s="162">
        <f t="shared" si="126"/>
        <v>0</v>
      </c>
      <c r="AR213" s="162">
        <f t="shared" si="126"/>
        <v>0.4</v>
      </c>
      <c r="AS213" s="162">
        <v>0</v>
      </c>
      <c r="AT213" s="163">
        <v>0</v>
      </c>
      <c r="AU213" s="164">
        <f t="shared" si="133"/>
        <v>7.4829931972789115E-2</v>
      </c>
      <c r="AV213" s="162">
        <f t="shared" si="133"/>
        <v>0.73393393393393391</v>
      </c>
      <c r="AW213" s="162">
        <f t="shared" si="133"/>
        <v>0.69553650605971029</v>
      </c>
      <c r="AX213" s="162">
        <f t="shared" si="123"/>
        <v>0.67484662576687116</v>
      </c>
      <c r="AY213" s="162">
        <f t="shared" si="123"/>
        <v>6.25E-2</v>
      </c>
      <c r="AZ213" s="161">
        <f t="shared" si="134"/>
        <v>4.9559136515658256E-2</v>
      </c>
      <c r="BA213" s="162">
        <f t="shared" si="134"/>
        <v>0.79091264158312724</v>
      </c>
      <c r="BB213" s="162">
        <f t="shared" si="134"/>
        <v>0.76992122405696106</v>
      </c>
      <c r="BC213" s="162">
        <f t="shared" si="124"/>
        <v>0.7287862513426423</v>
      </c>
      <c r="BD213" s="162">
        <f t="shared" si="124"/>
        <v>0.1111111111111111</v>
      </c>
      <c r="BE213" s="323">
        <f t="shared" si="119"/>
        <v>0.72348799115025419</v>
      </c>
      <c r="BF213" s="662"/>
      <c r="BG213" s="662"/>
    </row>
    <row r="214" spans="1:59" x14ac:dyDescent="0.2">
      <c r="A214" s="640" t="s">
        <v>616</v>
      </c>
      <c r="B214" s="161">
        <f t="shared" si="116"/>
        <v>2.7777777777777776E-2</v>
      </c>
      <c r="C214" s="162">
        <f t="shared" si="116"/>
        <v>0.82352941176470584</v>
      </c>
      <c r="D214" s="162">
        <f t="shared" si="116"/>
        <v>0.86315789473684212</v>
      </c>
      <c r="E214" s="162"/>
      <c r="F214" s="163"/>
      <c r="G214" s="161">
        <f t="shared" si="127"/>
        <v>1.1293634496919919E-2</v>
      </c>
      <c r="H214" s="162">
        <f t="shared" si="127"/>
        <v>0.76817981489643017</v>
      </c>
      <c r="I214" s="162">
        <f t="shared" si="127"/>
        <v>0.76233574101470714</v>
      </c>
      <c r="J214" s="162">
        <f t="shared" si="120"/>
        <v>0.69041769041769041</v>
      </c>
      <c r="K214" s="163">
        <f t="shared" si="120"/>
        <v>0.14285714285714285</v>
      </c>
      <c r="L214" s="164">
        <f t="shared" si="128"/>
        <v>0.22222222222222221</v>
      </c>
      <c r="M214" s="162">
        <f t="shared" si="128"/>
        <v>0.85309869931140014</v>
      </c>
      <c r="N214" s="162">
        <f t="shared" si="128"/>
        <v>0.82694736842105265</v>
      </c>
      <c r="O214" s="162">
        <f t="shared" si="117"/>
        <v>0.8595744680851064</v>
      </c>
      <c r="P214" s="163">
        <f t="shared" si="117"/>
        <v>0.5</v>
      </c>
      <c r="Q214" s="164">
        <f t="shared" si="129"/>
        <v>2.4242424242424242E-2</v>
      </c>
      <c r="R214" s="162">
        <f t="shared" si="129"/>
        <v>0.81217326362957432</v>
      </c>
      <c r="S214" s="162">
        <f t="shared" si="129"/>
        <v>0.79952830188679247</v>
      </c>
      <c r="T214" s="162">
        <f t="shared" si="121"/>
        <v>0.76923076923076927</v>
      </c>
      <c r="U214" s="637">
        <f t="shared" si="121"/>
        <v>8.3333333333333329E-2</v>
      </c>
      <c r="V214" s="161">
        <f t="shared" si="118"/>
        <v>0.13461538461538461</v>
      </c>
      <c r="W214" s="162">
        <f t="shared" si="118"/>
        <v>0.79439252336448596</v>
      </c>
      <c r="X214" s="162">
        <f t="shared" si="118"/>
        <v>0.77665995975855129</v>
      </c>
      <c r="Y214" s="162">
        <f t="shared" si="102"/>
        <v>0.71875</v>
      </c>
      <c r="Z214" s="414">
        <f t="shared" si="104"/>
        <v>0.33333333333333331</v>
      </c>
      <c r="AA214" s="161">
        <f t="shared" si="130"/>
        <v>0.16326530612244897</v>
      </c>
      <c r="AB214" s="162">
        <f t="shared" si="130"/>
        <v>0.83739837398373984</v>
      </c>
      <c r="AC214" s="162">
        <f t="shared" si="130"/>
        <v>0.84061696658097684</v>
      </c>
      <c r="AD214" s="162">
        <f t="shared" si="103"/>
        <v>0.82608695652173914</v>
      </c>
      <c r="AE214" s="163">
        <f t="shared" si="115"/>
        <v>0</v>
      </c>
      <c r="AF214" s="161">
        <f t="shared" si="131"/>
        <v>1.6666666666666666E-2</v>
      </c>
      <c r="AG214" s="162">
        <f t="shared" si="131"/>
        <v>0.5168539325842697</v>
      </c>
      <c r="AH214" s="162">
        <f t="shared" si="131"/>
        <v>0.47756410256410259</v>
      </c>
      <c r="AI214" s="162">
        <f t="shared" si="125"/>
        <v>0.42105263157894735</v>
      </c>
      <c r="AJ214" s="163">
        <f t="shared" si="125"/>
        <v>8.3333333333333329E-2</v>
      </c>
      <c r="AK214" s="161">
        <f t="shared" si="132"/>
        <v>0.11386138613861387</v>
      </c>
      <c r="AL214" s="162">
        <f t="shared" si="132"/>
        <v>0.8392664509169363</v>
      </c>
      <c r="AM214" s="162">
        <f t="shared" si="132"/>
        <v>0.79865206402695876</v>
      </c>
      <c r="AN214" s="162">
        <f t="shared" si="122"/>
        <v>0.78947368421052633</v>
      </c>
      <c r="AO214" s="163">
        <f t="shared" si="122"/>
        <v>0.15</v>
      </c>
      <c r="AP214" s="164">
        <f t="shared" si="126"/>
        <v>8.0645161290322578E-2</v>
      </c>
      <c r="AQ214" s="162">
        <f t="shared" si="126"/>
        <v>0</v>
      </c>
      <c r="AR214" s="162">
        <f t="shared" si="126"/>
        <v>0.4</v>
      </c>
      <c r="AS214" s="162">
        <v>0</v>
      </c>
      <c r="AT214" s="163">
        <v>0</v>
      </c>
      <c r="AU214" s="164">
        <f t="shared" si="133"/>
        <v>9.7323600973236016E-2</v>
      </c>
      <c r="AV214" s="162">
        <f t="shared" si="133"/>
        <v>0.81661644425312097</v>
      </c>
      <c r="AW214" s="162">
        <f t="shared" si="133"/>
        <v>0.79702444208289058</v>
      </c>
      <c r="AX214" s="162">
        <f t="shared" si="123"/>
        <v>0.75615212527964204</v>
      </c>
      <c r="AY214" s="162">
        <f t="shared" si="123"/>
        <v>8.6956521739130432E-2</v>
      </c>
      <c r="AZ214" s="161">
        <f t="shared" si="134"/>
        <v>5.2662375658279699E-2</v>
      </c>
      <c r="BA214" s="162">
        <f t="shared" si="134"/>
        <v>0.80068770723320648</v>
      </c>
      <c r="BB214" s="162">
        <f t="shared" si="134"/>
        <v>0.78340189590413167</v>
      </c>
      <c r="BC214" s="162">
        <f t="shared" si="124"/>
        <v>0.74275724275724275</v>
      </c>
      <c r="BD214" s="162">
        <f t="shared" si="124"/>
        <v>0.11578947368421053</v>
      </c>
      <c r="BE214" s="323">
        <f t="shared" si="119"/>
        <v>0.73595144304204518</v>
      </c>
      <c r="BF214" s="662"/>
      <c r="BG214" s="662"/>
    </row>
    <row r="215" spans="1:59" x14ac:dyDescent="0.2">
      <c r="A215" s="640" t="s">
        <v>617</v>
      </c>
      <c r="B215" s="161">
        <f t="shared" si="116"/>
        <v>2.7777777777777776E-2</v>
      </c>
      <c r="C215" s="162">
        <f t="shared" si="116"/>
        <v>0.82352941176470584</v>
      </c>
      <c r="D215" s="162">
        <f t="shared" si="116"/>
        <v>0.86315789473684212</v>
      </c>
      <c r="E215" s="162"/>
      <c r="F215" s="163"/>
      <c r="G215" s="161">
        <f t="shared" si="127"/>
        <v>8.2644628099173556E-3</v>
      </c>
      <c r="H215" s="162">
        <f t="shared" si="127"/>
        <v>0.76877527440785676</v>
      </c>
      <c r="I215" s="162">
        <f t="shared" si="127"/>
        <v>0.76101969477363796</v>
      </c>
      <c r="J215" s="162">
        <f t="shared" si="120"/>
        <v>0.69820359281437128</v>
      </c>
      <c r="K215" s="163">
        <f t="shared" si="120"/>
        <v>0.14285714285714285</v>
      </c>
      <c r="L215" s="164">
        <f t="shared" si="128"/>
        <v>0.22222222222222221</v>
      </c>
      <c r="M215" s="162">
        <f t="shared" si="128"/>
        <v>0.85375191424196017</v>
      </c>
      <c r="N215" s="162">
        <f t="shared" si="128"/>
        <v>0.82694736842105265</v>
      </c>
      <c r="O215" s="162">
        <f t="shared" si="117"/>
        <v>0.85593220338983056</v>
      </c>
      <c r="P215" s="163">
        <f t="shared" si="117"/>
        <v>0.5</v>
      </c>
      <c r="Q215" s="164">
        <f t="shared" si="129"/>
        <v>2.4096385542168676E-2</v>
      </c>
      <c r="R215" s="162">
        <f t="shared" si="129"/>
        <v>0.81179985063480209</v>
      </c>
      <c r="S215" s="162">
        <f t="shared" si="129"/>
        <v>0.79966965549787639</v>
      </c>
      <c r="T215" s="162">
        <f t="shared" si="121"/>
        <v>0.76923076923076927</v>
      </c>
      <c r="U215" s="637">
        <f t="shared" si="121"/>
        <v>8.3333333333333329E-2</v>
      </c>
      <c r="V215" s="161">
        <f t="shared" si="118"/>
        <v>0.13461538461538461</v>
      </c>
      <c r="W215" s="162">
        <f t="shared" si="118"/>
        <v>0.79439252336448596</v>
      </c>
      <c r="X215" s="162">
        <f t="shared" si="118"/>
        <v>0.77665995975855129</v>
      </c>
      <c r="Y215" s="162">
        <f t="shared" si="102"/>
        <v>0.71875</v>
      </c>
      <c r="Z215" s="414">
        <f t="shared" si="104"/>
        <v>0.33333333333333331</v>
      </c>
      <c r="AA215" s="161">
        <f t="shared" si="130"/>
        <v>0.16326530612244897</v>
      </c>
      <c r="AB215" s="162">
        <f t="shared" si="130"/>
        <v>0.83739837398373984</v>
      </c>
      <c r="AC215" s="162">
        <f t="shared" si="130"/>
        <v>0.84061696658097684</v>
      </c>
      <c r="AD215" s="162">
        <f t="shared" si="103"/>
        <v>0.82608695652173914</v>
      </c>
      <c r="AE215" s="163">
        <f t="shared" si="115"/>
        <v>0</v>
      </c>
      <c r="AF215" s="161">
        <f t="shared" si="131"/>
        <v>1.6528925619834711E-2</v>
      </c>
      <c r="AG215" s="162">
        <f t="shared" si="131"/>
        <v>0.52272727272727271</v>
      </c>
      <c r="AH215" s="162">
        <f t="shared" si="131"/>
        <v>0.47603833865814699</v>
      </c>
      <c r="AI215" s="162">
        <f t="shared" si="125"/>
        <v>0.3888888888888889</v>
      </c>
      <c r="AJ215" s="163">
        <f t="shared" si="125"/>
        <v>8.3333333333333329E-2</v>
      </c>
      <c r="AK215" s="161">
        <f t="shared" si="132"/>
        <v>0.11258278145695365</v>
      </c>
      <c r="AL215" s="162">
        <f t="shared" si="132"/>
        <v>0.83860531991373111</v>
      </c>
      <c r="AM215" s="162">
        <f t="shared" si="132"/>
        <v>0.79882484611080018</v>
      </c>
      <c r="AN215" s="162">
        <f t="shared" si="122"/>
        <v>0.8014184397163121</v>
      </c>
      <c r="AO215" s="163">
        <f t="shared" si="122"/>
        <v>0.15</v>
      </c>
      <c r="AP215" s="164">
        <f t="shared" si="126"/>
        <v>8.0645161290322578E-2</v>
      </c>
      <c r="AQ215" s="162">
        <f t="shared" si="126"/>
        <v>0</v>
      </c>
      <c r="AR215" s="162">
        <f t="shared" si="126"/>
        <v>0.4</v>
      </c>
      <c r="AS215" s="162">
        <v>0</v>
      </c>
      <c r="AT215" s="163">
        <v>0</v>
      </c>
      <c r="AU215" s="164">
        <f t="shared" si="133"/>
        <v>9.7560975609756101E-2</v>
      </c>
      <c r="AV215" s="162">
        <f t="shared" si="133"/>
        <v>0.81673134971970673</v>
      </c>
      <c r="AW215" s="162">
        <f t="shared" si="133"/>
        <v>0.79706445437141038</v>
      </c>
      <c r="AX215" s="162">
        <f t="shared" si="123"/>
        <v>0.75442477876106195</v>
      </c>
      <c r="AY215" s="162">
        <f t="shared" si="123"/>
        <v>8.6956521739130432E-2</v>
      </c>
      <c r="AZ215" s="161">
        <f t="shared" si="134"/>
        <v>4.7354497354497357E-2</v>
      </c>
      <c r="BA215" s="162">
        <f t="shared" si="134"/>
        <v>0.80064642029515798</v>
      </c>
      <c r="BB215" s="162">
        <f t="shared" si="134"/>
        <v>0.78270274103755189</v>
      </c>
      <c r="BC215" s="162">
        <f t="shared" si="124"/>
        <v>0.74557956777996071</v>
      </c>
      <c r="BD215" s="162">
        <f t="shared" si="124"/>
        <v>0.11578947368421053</v>
      </c>
      <c r="BE215" s="323">
        <f t="shared" si="119"/>
        <v>0.73074638685408833</v>
      </c>
      <c r="BF215" s="662"/>
      <c r="BG215" s="662"/>
    </row>
    <row r="216" spans="1:59" x14ac:dyDescent="0.2">
      <c r="A216" s="640" t="s">
        <v>618</v>
      </c>
      <c r="B216" s="161">
        <f t="shared" si="116"/>
        <v>2.7777777777777776E-2</v>
      </c>
      <c r="C216" s="162">
        <f t="shared" si="116"/>
        <v>0.82352941176470584</v>
      </c>
      <c r="D216" s="162">
        <f t="shared" si="116"/>
        <v>0.86315789473684212</v>
      </c>
      <c r="E216" s="162"/>
      <c r="F216" s="163"/>
      <c r="G216" s="161">
        <f t="shared" si="127"/>
        <v>6.7567567567567571E-3</v>
      </c>
      <c r="H216" s="162">
        <f t="shared" si="127"/>
        <v>0.7714326200935242</v>
      </c>
      <c r="I216" s="162">
        <f t="shared" si="127"/>
        <v>0.76095751854349292</v>
      </c>
      <c r="J216" s="162">
        <f t="shared" si="120"/>
        <v>0.69835680751173712</v>
      </c>
      <c r="K216" s="163">
        <f t="shared" si="120"/>
        <v>0.1111111111111111</v>
      </c>
      <c r="L216" s="164">
        <f t="shared" si="128"/>
        <v>0.22222222222222221</v>
      </c>
      <c r="M216" s="162">
        <f t="shared" si="128"/>
        <v>0.85440613026819923</v>
      </c>
      <c r="N216" s="162">
        <f t="shared" si="128"/>
        <v>0.82672849915682967</v>
      </c>
      <c r="O216" s="162">
        <f t="shared" si="117"/>
        <v>0.85232067510548526</v>
      </c>
      <c r="P216" s="163">
        <f t="shared" si="117"/>
        <v>0.5</v>
      </c>
      <c r="Q216" s="164">
        <f t="shared" si="129"/>
        <v>2.4096385542168676E-2</v>
      </c>
      <c r="R216" s="162">
        <f t="shared" si="129"/>
        <v>0.81179985063480209</v>
      </c>
      <c r="S216" s="162">
        <f t="shared" si="129"/>
        <v>0.80023584905660372</v>
      </c>
      <c r="T216" s="162">
        <f t="shared" si="121"/>
        <v>0.76923076923076927</v>
      </c>
      <c r="U216" s="637">
        <f t="shared" si="121"/>
        <v>8.3333333333333329E-2</v>
      </c>
      <c r="V216" s="161">
        <f t="shared" si="118"/>
        <v>0.13461538461538461</v>
      </c>
      <c r="W216" s="162">
        <f t="shared" si="118"/>
        <v>0.79245283018867929</v>
      </c>
      <c r="X216" s="162">
        <f t="shared" si="118"/>
        <v>0.77665995975855129</v>
      </c>
      <c r="Y216" s="162">
        <f t="shared" si="102"/>
        <v>0.72727272727272729</v>
      </c>
      <c r="Z216" s="414">
        <f t="shared" si="104"/>
        <v>0.33333333333333331</v>
      </c>
      <c r="AA216" s="161">
        <f t="shared" si="130"/>
        <v>0.16326530612244897</v>
      </c>
      <c r="AB216" s="162">
        <f t="shared" si="130"/>
        <v>0.83739837398373984</v>
      </c>
      <c r="AC216" s="162">
        <f t="shared" si="130"/>
        <v>0.84061696658097684</v>
      </c>
      <c r="AD216" s="162">
        <f t="shared" si="103"/>
        <v>0.82608695652173914</v>
      </c>
      <c r="AE216" s="163">
        <f t="shared" si="115"/>
        <v>0</v>
      </c>
      <c r="AF216" s="161">
        <f t="shared" si="131"/>
        <v>1.6161616161616162E-2</v>
      </c>
      <c r="AG216" s="162">
        <f t="shared" si="131"/>
        <v>0.52272727272727271</v>
      </c>
      <c r="AH216" s="162">
        <f t="shared" si="131"/>
        <v>0.47603833865814699</v>
      </c>
      <c r="AI216" s="162">
        <f t="shared" si="125"/>
        <v>0.3888888888888889</v>
      </c>
      <c r="AJ216" s="163">
        <f t="shared" si="125"/>
        <v>8.3333333333333329E-2</v>
      </c>
      <c r="AK216" s="161">
        <f t="shared" si="132"/>
        <v>0.11295681063122924</v>
      </c>
      <c r="AL216" s="162">
        <f t="shared" si="132"/>
        <v>0.83851375491246871</v>
      </c>
      <c r="AM216" s="162">
        <f t="shared" si="132"/>
        <v>0.79860529986052997</v>
      </c>
      <c r="AN216" s="162">
        <f t="shared" si="122"/>
        <v>0.80419580419580416</v>
      </c>
      <c r="AO216" s="163">
        <f t="shared" si="122"/>
        <v>0.13636363636363635</v>
      </c>
      <c r="AP216" s="164">
        <f t="shared" si="126"/>
        <v>8.0645161290322578E-2</v>
      </c>
      <c r="AQ216" s="162">
        <f t="shared" si="126"/>
        <v>0</v>
      </c>
      <c r="AR216" s="162">
        <f t="shared" si="126"/>
        <v>0.4</v>
      </c>
      <c r="AS216" s="162">
        <v>0</v>
      </c>
      <c r="AT216" s="163">
        <v>0</v>
      </c>
      <c r="AU216" s="164">
        <f t="shared" si="133"/>
        <v>9.7297297297297303E-2</v>
      </c>
      <c r="AV216" s="162">
        <f t="shared" si="133"/>
        <v>0.75328614762386248</v>
      </c>
      <c r="AW216" s="162">
        <f t="shared" si="133"/>
        <v>0.74107359727957245</v>
      </c>
      <c r="AX216" s="162">
        <f t="shared" si="123"/>
        <v>0.70263157894736838</v>
      </c>
      <c r="AY216" s="162">
        <f t="shared" si="123"/>
        <v>9.0909090909090912E-2</v>
      </c>
      <c r="AZ216" s="161">
        <f t="shared" si="134"/>
        <v>4.3252595155709339E-2</v>
      </c>
      <c r="BA216" s="162">
        <f t="shared" si="134"/>
        <v>0.79352051835853132</v>
      </c>
      <c r="BB216" s="162">
        <f t="shared" si="134"/>
        <v>0.77400763633743963</v>
      </c>
      <c r="BC216" s="162">
        <f t="shared" si="124"/>
        <v>0.73501259445843825</v>
      </c>
      <c r="BD216" s="162">
        <f t="shared" si="124"/>
        <v>0.11224489795918367</v>
      </c>
      <c r="BE216" s="323">
        <f t="shared" si="119"/>
        <v>0.71846055573299261</v>
      </c>
      <c r="BF216" s="662"/>
      <c r="BG216" s="662"/>
    </row>
    <row r="217" spans="1:59" x14ac:dyDescent="0.2">
      <c r="A217" s="640" t="s">
        <v>619</v>
      </c>
      <c r="B217" s="161">
        <f t="shared" si="116"/>
        <v>2.7777777777777776E-2</v>
      </c>
      <c r="C217" s="162">
        <f t="shared" si="116"/>
        <v>0.82352941176470584</v>
      </c>
      <c r="D217" s="162">
        <f t="shared" si="116"/>
        <v>0.86315789473684212</v>
      </c>
      <c r="E217" s="162"/>
      <c r="F217" s="163"/>
      <c r="G217" s="161">
        <f t="shared" si="127"/>
        <v>6.4252336448598129E-3</v>
      </c>
      <c r="H217" s="162">
        <f t="shared" si="127"/>
        <v>0.77361382000557255</v>
      </c>
      <c r="I217" s="162">
        <f t="shared" si="127"/>
        <v>0.76211527233297194</v>
      </c>
      <c r="J217" s="162">
        <f t="shared" si="120"/>
        <v>0.70034843205574915</v>
      </c>
      <c r="K217" s="163">
        <f t="shared" si="120"/>
        <v>0.1111111111111111</v>
      </c>
      <c r="L217" s="164">
        <f t="shared" si="128"/>
        <v>0.22222222222222221</v>
      </c>
      <c r="M217" s="162">
        <f t="shared" si="128"/>
        <v>0.85495011511895624</v>
      </c>
      <c r="N217" s="162">
        <f t="shared" si="128"/>
        <v>0.82665541965415434</v>
      </c>
      <c r="O217" s="162">
        <f t="shared" si="117"/>
        <v>0.84937238493723854</v>
      </c>
      <c r="P217" s="163">
        <f t="shared" si="117"/>
        <v>0.5</v>
      </c>
      <c r="Q217" s="164">
        <f t="shared" si="129"/>
        <v>2.4132730015082957E-2</v>
      </c>
      <c r="R217" s="162">
        <f t="shared" si="129"/>
        <v>0.81158878504672893</v>
      </c>
      <c r="S217" s="162">
        <f t="shared" si="129"/>
        <v>0.80093786635404451</v>
      </c>
      <c r="T217" s="162">
        <f t="shared" si="121"/>
        <v>0.7722772277227723</v>
      </c>
      <c r="U217" s="637">
        <f t="shared" si="121"/>
        <v>7.6923076923076927E-2</v>
      </c>
      <c r="V217" s="161">
        <f t="shared" si="118"/>
        <v>0.13592233009708737</v>
      </c>
      <c r="W217" s="162">
        <f t="shared" si="118"/>
        <v>0.79047619047619044</v>
      </c>
      <c r="X217" s="162">
        <f t="shared" si="118"/>
        <v>0.77575757575757576</v>
      </c>
      <c r="Y217" s="162">
        <f t="shared" si="102"/>
        <v>0.73529411764705888</v>
      </c>
      <c r="Z217" s="414">
        <f t="shared" si="104"/>
        <v>0.33333333333333331</v>
      </c>
      <c r="AA217" s="161">
        <f t="shared" si="130"/>
        <v>0.16326530612244897</v>
      </c>
      <c r="AB217" s="162">
        <f t="shared" si="130"/>
        <v>0.83739837398373984</v>
      </c>
      <c r="AC217" s="162">
        <f t="shared" si="130"/>
        <v>0.84061696658097684</v>
      </c>
      <c r="AD217" s="162">
        <f t="shared" si="103"/>
        <v>0.82608695652173914</v>
      </c>
      <c r="AE217" s="163">
        <f t="shared" si="115"/>
        <v>0</v>
      </c>
      <c r="AF217" s="161">
        <f t="shared" si="131"/>
        <v>1.5841584158415842E-2</v>
      </c>
      <c r="AG217" s="162">
        <f t="shared" si="131"/>
        <v>0.52272727272727271</v>
      </c>
      <c r="AH217" s="162">
        <f t="shared" si="131"/>
        <v>0.47151898734177217</v>
      </c>
      <c r="AI217" s="162">
        <f t="shared" si="125"/>
        <v>0.3888888888888889</v>
      </c>
      <c r="AJ217" s="163">
        <f t="shared" si="125"/>
        <v>8.3333333333333329E-2</v>
      </c>
      <c r="AK217" s="161">
        <f t="shared" si="132"/>
        <v>0.11276948590381426</v>
      </c>
      <c r="AL217" s="162">
        <f t="shared" si="132"/>
        <v>0.83800070896845091</v>
      </c>
      <c r="AM217" s="162">
        <f t="shared" si="132"/>
        <v>0.79899777282850781</v>
      </c>
      <c r="AN217" s="162">
        <f t="shared" si="122"/>
        <v>0.80555555555555558</v>
      </c>
      <c r="AO217" s="163">
        <f t="shared" si="122"/>
        <v>0.13636363636363635</v>
      </c>
      <c r="AP217" s="164">
        <f t="shared" si="126"/>
        <v>8.0645161290322578E-2</v>
      </c>
      <c r="AQ217" s="162">
        <f t="shared" si="126"/>
        <v>0</v>
      </c>
      <c r="AR217" s="162">
        <f t="shared" si="126"/>
        <v>0.16666666666666666</v>
      </c>
      <c r="AS217" s="162">
        <v>0</v>
      </c>
      <c r="AT217" s="163">
        <v>0</v>
      </c>
      <c r="AU217" s="164">
        <f t="shared" si="133"/>
        <v>8.2089552238805971E-2</v>
      </c>
      <c r="AV217" s="162">
        <f t="shared" si="133"/>
        <v>0.67232837933474876</v>
      </c>
      <c r="AW217" s="162">
        <f t="shared" si="133"/>
        <v>0.64834024896265563</v>
      </c>
      <c r="AX217" s="162">
        <f t="shared" si="123"/>
        <v>0.59629629629629632</v>
      </c>
      <c r="AY217" s="162">
        <f t="shared" si="123"/>
        <v>7.1428571428571425E-2</v>
      </c>
      <c r="AZ217" s="161">
        <f t="shared" si="134"/>
        <v>3.9881099826603914E-2</v>
      </c>
      <c r="BA217" s="162">
        <f t="shared" si="134"/>
        <v>0.78848957342967607</v>
      </c>
      <c r="BB217" s="162">
        <f t="shared" si="134"/>
        <v>0.76581401445638742</v>
      </c>
      <c r="BC217" s="162">
        <f t="shared" si="124"/>
        <v>0.72304439746300209</v>
      </c>
      <c r="BD217" s="162">
        <f t="shared" si="124"/>
        <v>0.10869565217391304</v>
      </c>
      <c r="BE217" s="323">
        <f t="shared" si="119"/>
        <v>0.70984968762242517</v>
      </c>
      <c r="BF217" s="675"/>
      <c r="BG217" s="675"/>
    </row>
    <row r="218" spans="1:59" x14ac:dyDescent="0.2">
      <c r="A218" s="640" t="s">
        <v>620</v>
      </c>
      <c r="B218" s="161">
        <f t="shared" ref="B218:D235" si="135">+B140/B64</f>
        <v>2.7777777777777776E-2</v>
      </c>
      <c r="C218" s="162">
        <f t="shared" si="135"/>
        <v>0.83582089552238803</v>
      </c>
      <c r="D218" s="162">
        <f t="shared" si="135"/>
        <v>0.86279683377308702</v>
      </c>
      <c r="E218" s="162"/>
      <c r="F218" s="163"/>
      <c r="G218" s="161">
        <f t="shared" si="127"/>
        <v>6.3182079264790351E-3</v>
      </c>
      <c r="H218" s="162">
        <f t="shared" si="127"/>
        <v>0.77418913370740383</v>
      </c>
      <c r="I218" s="162">
        <f t="shared" si="127"/>
        <v>0.76299958796868561</v>
      </c>
      <c r="J218" s="162">
        <f t="shared" si="120"/>
        <v>0.69965477560414269</v>
      </c>
      <c r="K218" s="163">
        <f t="shared" si="120"/>
        <v>0.1111111111111111</v>
      </c>
      <c r="L218" s="164">
        <f t="shared" si="128"/>
        <v>0.22222222222222221</v>
      </c>
      <c r="M218" s="162">
        <f t="shared" si="128"/>
        <v>0.85495011511895624</v>
      </c>
      <c r="N218" s="162">
        <f t="shared" si="128"/>
        <v>0.82665541965415434</v>
      </c>
      <c r="O218" s="162">
        <f t="shared" ref="O218:P235" si="136">+O140/O64</f>
        <v>0.84937238493723854</v>
      </c>
      <c r="P218" s="163">
        <f t="shared" si="136"/>
        <v>0.5</v>
      </c>
      <c r="Q218" s="164">
        <f t="shared" si="129"/>
        <v>2.4169184290030211E-2</v>
      </c>
      <c r="R218" s="162">
        <f t="shared" si="129"/>
        <v>0.81121495327102799</v>
      </c>
      <c r="S218" s="162">
        <f t="shared" si="129"/>
        <v>0.80107526881720426</v>
      </c>
      <c r="T218" s="162">
        <f t="shared" si="121"/>
        <v>0.77377049180327873</v>
      </c>
      <c r="U218" s="637">
        <f t="shared" si="121"/>
        <v>7.407407407407407E-2</v>
      </c>
      <c r="V218" s="161">
        <f t="shared" si="118"/>
        <v>0.13592233009708737</v>
      </c>
      <c r="W218" s="162">
        <f t="shared" si="118"/>
        <v>0.79047619047619044</v>
      </c>
      <c r="X218" s="162">
        <f t="shared" si="118"/>
        <v>0.7753036437246964</v>
      </c>
      <c r="Y218" s="162">
        <f t="shared" si="102"/>
        <v>0.73529411764705888</v>
      </c>
      <c r="Z218" s="414">
        <f t="shared" si="104"/>
        <v>0.33333333333333331</v>
      </c>
      <c r="AA218" s="161">
        <f t="shared" si="130"/>
        <v>0.16326530612244897</v>
      </c>
      <c r="AB218" s="162">
        <f t="shared" si="130"/>
        <v>0.83739837398373984</v>
      </c>
      <c r="AC218" s="162">
        <f t="shared" si="130"/>
        <v>0.84061696658097684</v>
      </c>
      <c r="AD218" s="162">
        <f t="shared" si="103"/>
        <v>0.82608695652173914</v>
      </c>
      <c r="AE218" s="163">
        <f t="shared" si="115"/>
        <v>0</v>
      </c>
      <c r="AF218" s="161">
        <f t="shared" si="131"/>
        <v>1.5841584158415842E-2</v>
      </c>
      <c r="AG218" s="162">
        <f t="shared" si="131"/>
        <v>0.53409090909090906</v>
      </c>
      <c r="AH218" s="162">
        <f t="shared" si="131"/>
        <v>0.48417721518987344</v>
      </c>
      <c r="AI218" s="162">
        <f t="shared" si="125"/>
        <v>0.3888888888888889</v>
      </c>
      <c r="AJ218" s="163">
        <f t="shared" si="125"/>
        <v>8.3333333333333329E-2</v>
      </c>
      <c r="AK218" s="161">
        <f t="shared" si="132"/>
        <v>0.11295681063122924</v>
      </c>
      <c r="AL218" s="162">
        <f t="shared" si="132"/>
        <v>0.83757961783439494</v>
      </c>
      <c r="AM218" s="162">
        <f t="shared" si="132"/>
        <v>0.79983272930025096</v>
      </c>
      <c r="AN218" s="162">
        <f t="shared" si="122"/>
        <v>0.80666666666666664</v>
      </c>
      <c r="AO218" s="163">
        <f t="shared" si="122"/>
        <v>0.13043478260869565</v>
      </c>
      <c r="AP218" s="164">
        <f t="shared" si="126"/>
        <v>8.0645161290322578E-2</v>
      </c>
      <c r="AQ218" s="162">
        <f t="shared" si="126"/>
        <v>0</v>
      </c>
      <c r="AR218" s="162">
        <f t="shared" si="126"/>
        <v>0.10526315789473684</v>
      </c>
      <c r="AS218" s="162">
        <v>0</v>
      </c>
      <c r="AT218" s="163">
        <v>0</v>
      </c>
      <c r="AU218" s="164">
        <f t="shared" si="133"/>
        <v>0.13114754098360656</v>
      </c>
      <c r="AV218" s="162">
        <f t="shared" si="133"/>
        <v>0.82860040567951321</v>
      </c>
      <c r="AW218" s="162">
        <f t="shared" si="133"/>
        <v>0.76992936427850656</v>
      </c>
      <c r="AX218" s="162">
        <f t="shared" si="123"/>
        <v>0.76842105263157889</v>
      </c>
      <c r="AY218" s="162">
        <f t="shared" si="123"/>
        <v>0.1111111111111111</v>
      </c>
      <c r="AZ218" s="161">
        <f t="shared" si="134"/>
        <v>4.0965066599648152E-2</v>
      </c>
      <c r="BA218" s="162">
        <f t="shared" si="134"/>
        <v>0.80178260027126524</v>
      </c>
      <c r="BB218" s="162">
        <f t="shared" si="134"/>
        <v>0.77969171483622346</v>
      </c>
      <c r="BC218" s="162">
        <f t="shared" si="124"/>
        <v>0.74671772428884031</v>
      </c>
      <c r="BD218" s="162">
        <f t="shared" si="124"/>
        <v>0.11235955056179775</v>
      </c>
      <c r="BE218" s="323">
        <f t="shared" si="119"/>
        <v>0.72228443449048152</v>
      </c>
      <c r="BF218" s="689"/>
      <c r="BG218" s="689"/>
    </row>
    <row r="219" spans="1:59" x14ac:dyDescent="0.2">
      <c r="A219" s="640" t="s">
        <v>624</v>
      </c>
      <c r="B219" s="161">
        <f t="shared" si="135"/>
        <v>8.3333333333333329E-2</v>
      </c>
      <c r="C219" s="162">
        <f t="shared" si="135"/>
        <v>0.83582089552238803</v>
      </c>
      <c r="D219" s="162">
        <f t="shared" si="135"/>
        <v>0.86807387862796836</v>
      </c>
      <c r="E219" s="162"/>
      <c r="F219" s="163"/>
      <c r="G219" s="161">
        <f t="shared" si="127"/>
        <v>2.2439585730724972E-2</v>
      </c>
      <c r="H219" s="162">
        <f t="shared" si="127"/>
        <v>0.77969297064368437</v>
      </c>
      <c r="I219" s="162">
        <f t="shared" si="127"/>
        <v>0.76740969736413933</v>
      </c>
      <c r="J219" s="162">
        <f t="shared" si="120"/>
        <v>0.71046770601336307</v>
      </c>
      <c r="K219" s="163">
        <f t="shared" si="120"/>
        <v>7.6923076923076927E-2</v>
      </c>
      <c r="L219" s="164">
        <f t="shared" si="128"/>
        <v>0.22222222222222221</v>
      </c>
      <c r="M219" s="162">
        <f t="shared" si="128"/>
        <v>0.87307692307692308</v>
      </c>
      <c r="N219" s="162">
        <f t="shared" si="128"/>
        <v>0.84936708860759491</v>
      </c>
      <c r="O219" s="162">
        <f t="shared" si="136"/>
        <v>0.88429752066115708</v>
      </c>
      <c r="P219" s="163">
        <f t="shared" si="136"/>
        <v>0.5</v>
      </c>
      <c r="Q219" s="164">
        <f t="shared" si="129"/>
        <v>3.0211480362537766E-2</v>
      </c>
      <c r="R219" s="162">
        <f t="shared" si="129"/>
        <v>0.81498127340823967</v>
      </c>
      <c r="S219" s="162">
        <f t="shared" si="129"/>
        <v>0.80522509913692564</v>
      </c>
      <c r="T219" s="162">
        <f t="shared" si="121"/>
        <v>0.77850162866449513</v>
      </c>
      <c r="U219" s="637">
        <f t="shared" si="121"/>
        <v>7.407407407407407E-2</v>
      </c>
      <c r="V219" s="161">
        <f t="shared" si="118"/>
        <v>0.1553398058252427</v>
      </c>
      <c r="W219" s="162">
        <f t="shared" si="118"/>
        <v>0.8</v>
      </c>
      <c r="X219" s="162">
        <f t="shared" si="118"/>
        <v>0.7834008097165992</v>
      </c>
      <c r="Y219" s="162">
        <f t="shared" si="102"/>
        <v>0.76470588235294112</v>
      </c>
      <c r="Z219" s="414">
        <f t="shared" si="104"/>
        <v>0.33333333333333331</v>
      </c>
      <c r="AA219" s="161">
        <f t="shared" si="130"/>
        <v>0.16326530612244897</v>
      </c>
      <c r="AB219" s="162">
        <f t="shared" si="130"/>
        <v>0.83739837398373984</v>
      </c>
      <c r="AC219" s="162">
        <f t="shared" si="130"/>
        <v>0.84575835475578409</v>
      </c>
      <c r="AD219" s="162">
        <f t="shared" si="103"/>
        <v>0.82608695652173914</v>
      </c>
      <c r="AE219" s="163">
        <f t="shared" si="115"/>
        <v>0</v>
      </c>
      <c r="AF219" s="161">
        <f t="shared" si="131"/>
        <v>1.5841584158415842E-2</v>
      </c>
      <c r="AG219" s="162">
        <f t="shared" si="131"/>
        <v>0.53409090909090906</v>
      </c>
      <c r="AH219" s="162">
        <f t="shared" si="131"/>
        <v>0.48571428571428571</v>
      </c>
      <c r="AI219" s="162">
        <f t="shared" si="125"/>
        <v>0.3888888888888889</v>
      </c>
      <c r="AJ219" s="163">
        <f t="shared" si="125"/>
        <v>8.3333333333333329E-2</v>
      </c>
      <c r="AK219" s="161">
        <f t="shared" si="132"/>
        <v>0.1212624584717608</v>
      </c>
      <c r="AL219" s="162">
        <f t="shared" si="132"/>
        <v>0.8421423537702607</v>
      </c>
      <c r="AM219" s="162">
        <f t="shared" si="132"/>
        <v>0.80761745899360582</v>
      </c>
      <c r="AN219" s="162">
        <f t="shared" si="122"/>
        <v>0.81333333333333335</v>
      </c>
      <c r="AO219" s="163">
        <f t="shared" si="122"/>
        <v>0.17391304347826086</v>
      </c>
      <c r="AP219" s="164">
        <f t="shared" si="126"/>
        <v>8.0645161290322578E-2</v>
      </c>
      <c r="AQ219" s="162">
        <f t="shared" si="126"/>
        <v>0</v>
      </c>
      <c r="AR219" s="162">
        <f t="shared" si="126"/>
        <v>0.15789473684210525</v>
      </c>
      <c r="AS219" s="162">
        <v>0</v>
      </c>
      <c r="AT219" s="163">
        <v>0</v>
      </c>
      <c r="AU219" s="164">
        <f t="shared" si="133"/>
        <v>0.10268948655256724</v>
      </c>
      <c r="AV219" s="162">
        <f t="shared" si="133"/>
        <v>0.82097962722149975</v>
      </c>
      <c r="AW219" s="162">
        <f t="shared" si="133"/>
        <v>0.80042553191489363</v>
      </c>
      <c r="AX219" s="162">
        <f t="shared" si="123"/>
        <v>0.77483443708609268</v>
      </c>
      <c r="AY219" s="162">
        <f t="shared" si="123"/>
        <v>0.125</v>
      </c>
      <c r="AZ219" s="161">
        <f t="shared" si="134"/>
        <v>5.2831984769157542E-2</v>
      </c>
      <c r="BA219" s="162">
        <f t="shared" si="134"/>
        <v>0.80788090033674009</v>
      </c>
      <c r="BB219" s="162">
        <f t="shared" si="134"/>
        <v>0.78933499757298387</v>
      </c>
      <c r="BC219" s="162">
        <f t="shared" si="124"/>
        <v>0.76047058823529412</v>
      </c>
      <c r="BD219" s="162">
        <f t="shared" si="124"/>
        <v>0.12037037037037036</v>
      </c>
      <c r="BE219" s="323">
        <f t="shared" si="119"/>
        <v>0.73350701095701476</v>
      </c>
      <c r="BF219" s="701"/>
      <c r="BG219" s="701"/>
    </row>
    <row r="220" spans="1:59" x14ac:dyDescent="0.2">
      <c r="A220" s="640" t="s">
        <v>625</v>
      </c>
      <c r="B220" s="161">
        <f t="shared" si="135"/>
        <v>8.3333333333333329E-2</v>
      </c>
      <c r="C220" s="162">
        <f t="shared" si="135"/>
        <v>0.83582089552238803</v>
      </c>
      <c r="D220" s="162">
        <f t="shared" si="135"/>
        <v>0.86807387862796836</v>
      </c>
      <c r="E220" s="162"/>
      <c r="F220" s="163"/>
      <c r="G220" s="161">
        <f t="shared" si="127"/>
        <v>2.2209567198177675E-2</v>
      </c>
      <c r="H220" s="162">
        <f t="shared" si="127"/>
        <v>0.78033611221384147</v>
      </c>
      <c r="I220" s="162">
        <f t="shared" si="127"/>
        <v>0.76803792383094971</v>
      </c>
      <c r="J220" s="162">
        <f t="shared" si="120"/>
        <v>0.71320346320346317</v>
      </c>
      <c r="K220" s="163">
        <f t="shared" si="120"/>
        <v>7.1428571428571425E-2</v>
      </c>
      <c r="L220" s="164">
        <f t="shared" si="128"/>
        <v>0.22222222222222221</v>
      </c>
      <c r="M220" s="162">
        <f t="shared" si="128"/>
        <v>0.87307692307692308</v>
      </c>
      <c r="N220" s="162">
        <f t="shared" si="128"/>
        <v>0.84959864807773555</v>
      </c>
      <c r="O220" s="162">
        <f t="shared" si="136"/>
        <v>0.88429752066115708</v>
      </c>
      <c r="P220" s="163">
        <f t="shared" si="136"/>
        <v>0.5</v>
      </c>
      <c r="Q220" s="164">
        <f t="shared" si="129"/>
        <v>3.0211480362537766E-2</v>
      </c>
      <c r="R220" s="162">
        <f t="shared" si="129"/>
        <v>0.81467615125421189</v>
      </c>
      <c r="S220" s="162">
        <f t="shared" si="129"/>
        <v>0.80466744457409567</v>
      </c>
      <c r="T220" s="162">
        <f t="shared" si="121"/>
        <v>0.77777777777777779</v>
      </c>
      <c r="U220" s="637">
        <f t="shared" si="121"/>
        <v>7.407407407407407E-2</v>
      </c>
      <c r="V220" s="161">
        <f t="shared" ref="V220:X235" si="137">+V142/V66</f>
        <v>0.15686274509803921</v>
      </c>
      <c r="W220" s="162">
        <f t="shared" si="137"/>
        <v>0.8</v>
      </c>
      <c r="X220" s="162">
        <f t="shared" si="137"/>
        <v>0.78296146044624748</v>
      </c>
      <c r="Y220" s="162">
        <f t="shared" si="102"/>
        <v>0.75757575757575757</v>
      </c>
      <c r="Z220" s="414">
        <f t="shared" si="104"/>
        <v>0.33333333333333331</v>
      </c>
      <c r="AA220" s="161">
        <f t="shared" si="130"/>
        <v>0.16326530612244897</v>
      </c>
      <c r="AB220" s="162">
        <f t="shared" si="130"/>
        <v>0.83739837398373984</v>
      </c>
      <c r="AC220" s="162">
        <f t="shared" si="130"/>
        <v>0.84536082474226804</v>
      </c>
      <c r="AD220" s="162">
        <f t="shared" si="103"/>
        <v>0.82608695652173914</v>
      </c>
      <c r="AE220" s="163">
        <f t="shared" si="115"/>
        <v>0</v>
      </c>
      <c r="AF220" s="161">
        <f t="shared" si="131"/>
        <v>1.5841584158415842E-2</v>
      </c>
      <c r="AG220" s="162">
        <f t="shared" si="131"/>
        <v>0.53409090909090906</v>
      </c>
      <c r="AH220" s="162">
        <f t="shared" si="131"/>
        <v>0.48571428571428571</v>
      </c>
      <c r="AI220" s="162">
        <f t="shared" si="125"/>
        <v>0.3888888888888889</v>
      </c>
      <c r="AJ220" s="163">
        <f t="shared" si="125"/>
        <v>8.3333333333333329E-2</v>
      </c>
      <c r="AK220" s="161">
        <f t="shared" si="132"/>
        <v>0.1212624584717608</v>
      </c>
      <c r="AL220" s="162">
        <f t="shared" si="132"/>
        <v>0.84190276320391744</v>
      </c>
      <c r="AM220" s="162">
        <f t="shared" si="132"/>
        <v>0.80764966740576494</v>
      </c>
      <c r="AN220" s="162">
        <f t="shared" si="122"/>
        <v>0.80794701986754969</v>
      </c>
      <c r="AO220" s="163">
        <f t="shared" si="122"/>
        <v>0.17391304347826086</v>
      </c>
      <c r="AP220" s="164">
        <f t="shared" si="126"/>
        <v>8.0645161290322578E-2</v>
      </c>
      <c r="AQ220" s="162">
        <f t="shared" si="126"/>
        <v>0</v>
      </c>
      <c r="AR220" s="162">
        <f t="shared" si="126"/>
        <v>0.15789473684210525</v>
      </c>
      <c r="AS220" s="162">
        <v>0</v>
      </c>
      <c r="AT220" s="163">
        <v>0</v>
      </c>
      <c r="AU220" s="164">
        <f t="shared" si="133"/>
        <v>0.10268948655256724</v>
      </c>
      <c r="AV220" s="162">
        <f t="shared" si="133"/>
        <v>0.82118055555555558</v>
      </c>
      <c r="AW220" s="162">
        <f t="shared" si="133"/>
        <v>0.80038306022557992</v>
      </c>
      <c r="AX220" s="162">
        <f t="shared" si="123"/>
        <v>0.77412280701754388</v>
      </c>
      <c r="AY220" s="162">
        <f t="shared" si="123"/>
        <v>0.125</v>
      </c>
      <c r="AZ220" s="161">
        <f t="shared" si="134"/>
        <v>5.2619104053093148E-2</v>
      </c>
      <c r="BA220" s="162">
        <f t="shared" si="134"/>
        <v>0.80792879311354449</v>
      </c>
      <c r="BB220" s="162">
        <f t="shared" si="134"/>
        <v>0.78940653125969862</v>
      </c>
      <c r="BC220" s="162">
        <f t="shared" si="124"/>
        <v>0.76033441709242922</v>
      </c>
      <c r="BD220" s="162">
        <f t="shared" si="124"/>
        <v>0.11926605504587157</v>
      </c>
      <c r="BE220" s="323">
        <f t="shared" si="119"/>
        <v>0.73369865098845066</v>
      </c>
      <c r="BF220" s="701"/>
      <c r="BG220" s="701"/>
    </row>
    <row r="221" spans="1:59" x14ac:dyDescent="0.2">
      <c r="A221" s="640" t="s">
        <v>626</v>
      </c>
      <c r="B221" s="161">
        <f t="shared" si="135"/>
        <v>8.3333333333333329E-2</v>
      </c>
      <c r="C221" s="162">
        <f t="shared" si="135"/>
        <v>0.83582089552238803</v>
      </c>
      <c r="D221" s="162">
        <f t="shared" si="135"/>
        <v>0.86772486772486768</v>
      </c>
      <c r="E221" s="162"/>
      <c r="F221" s="163"/>
      <c r="G221" s="161">
        <f t="shared" si="127"/>
        <v>2.1606648199445983E-2</v>
      </c>
      <c r="H221" s="162">
        <f t="shared" si="127"/>
        <v>0.78201777313120757</v>
      </c>
      <c r="I221" s="162">
        <f t="shared" si="127"/>
        <v>0.76867335562987738</v>
      </c>
      <c r="J221" s="162">
        <f t="shared" si="120"/>
        <v>0.71566523605150212</v>
      </c>
      <c r="K221" s="163">
        <f t="shared" si="120"/>
        <v>7.1428571428571425E-2</v>
      </c>
      <c r="L221" s="164">
        <f t="shared" si="128"/>
        <v>0.22222222222222221</v>
      </c>
      <c r="M221" s="162">
        <f t="shared" si="128"/>
        <v>0.8727833461835004</v>
      </c>
      <c r="N221" s="162">
        <f t="shared" si="128"/>
        <v>0.84953508030431102</v>
      </c>
      <c r="O221" s="162">
        <f t="shared" si="136"/>
        <v>0.88571428571428568</v>
      </c>
      <c r="P221" s="163">
        <f t="shared" si="136"/>
        <v>0.5</v>
      </c>
      <c r="Q221" s="164">
        <f t="shared" si="129"/>
        <v>3.0211480362537766E-2</v>
      </c>
      <c r="R221" s="162">
        <f t="shared" si="129"/>
        <v>0.81444070332959217</v>
      </c>
      <c r="S221" s="162">
        <f t="shared" si="129"/>
        <v>0.80599442379182151</v>
      </c>
      <c r="T221" s="162">
        <f t="shared" si="121"/>
        <v>0.7813504823151125</v>
      </c>
      <c r="U221" s="637">
        <f t="shared" si="121"/>
        <v>7.407407407407407E-2</v>
      </c>
      <c r="V221" s="161">
        <f t="shared" si="137"/>
        <v>0.15686274509803921</v>
      </c>
      <c r="W221" s="162">
        <f t="shared" si="137"/>
        <v>0.8</v>
      </c>
      <c r="X221" s="162">
        <f t="shared" si="137"/>
        <v>0.78296146044624748</v>
      </c>
      <c r="Y221" s="162">
        <f t="shared" si="102"/>
        <v>0.75757575757575757</v>
      </c>
      <c r="Z221" s="414">
        <f t="shared" si="104"/>
        <v>0.33333333333333331</v>
      </c>
      <c r="AA221" s="161">
        <f t="shared" si="130"/>
        <v>0.16326530612244897</v>
      </c>
      <c r="AB221" s="162">
        <f t="shared" si="130"/>
        <v>0.83739837398373984</v>
      </c>
      <c r="AC221" s="162">
        <f t="shared" si="130"/>
        <v>0.84536082474226804</v>
      </c>
      <c r="AD221" s="162">
        <f t="shared" si="103"/>
        <v>0.82608695652173914</v>
      </c>
      <c r="AE221" s="163">
        <f t="shared" si="115"/>
        <v>0</v>
      </c>
      <c r="AF221" s="161">
        <f t="shared" si="131"/>
        <v>1.3944223107569721E-2</v>
      </c>
      <c r="AG221" s="162">
        <f t="shared" si="131"/>
        <v>0.52873563218390807</v>
      </c>
      <c r="AH221" s="162">
        <f t="shared" si="131"/>
        <v>0.48571428571428571</v>
      </c>
      <c r="AI221" s="162">
        <f t="shared" si="125"/>
        <v>0.42105263157894735</v>
      </c>
      <c r="AJ221" s="163">
        <f t="shared" si="125"/>
        <v>0.13333333333333333</v>
      </c>
      <c r="AK221" s="161">
        <f t="shared" si="132"/>
        <v>0.12146422628951747</v>
      </c>
      <c r="AL221" s="162">
        <f t="shared" si="132"/>
        <v>0.84197702749738945</v>
      </c>
      <c r="AM221" s="162">
        <f t="shared" si="132"/>
        <v>0.8075858250276855</v>
      </c>
      <c r="AN221" s="162">
        <f t="shared" si="122"/>
        <v>0.81290322580645158</v>
      </c>
      <c r="AO221" s="163">
        <f t="shared" si="122"/>
        <v>0.16666666666666666</v>
      </c>
      <c r="AP221" s="164">
        <f t="shared" si="126"/>
        <v>8.0645161290322578E-2</v>
      </c>
      <c r="AQ221" s="162">
        <f t="shared" si="126"/>
        <v>0</v>
      </c>
      <c r="AR221" s="162">
        <f t="shared" si="126"/>
        <v>0.14285714285714285</v>
      </c>
      <c r="AS221" s="162">
        <v>0</v>
      </c>
      <c r="AT221" s="163">
        <v>0</v>
      </c>
      <c r="AU221" s="164">
        <f t="shared" si="133"/>
        <v>0.10294117647058823</v>
      </c>
      <c r="AV221" s="162">
        <f t="shared" si="133"/>
        <v>0.82118055555555558</v>
      </c>
      <c r="AW221" s="162">
        <f t="shared" si="133"/>
        <v>0.80051042109740533</v>
      </c>
      <c r="AX221" s="162">
        <f t="shared" si="123"/>
        <v>0.77461706783369799</v>
      </c>
      <c r="AY221" s="162">
        <f t="shared" si="123"/>
        <v>0.12</v>
      </c>
      <c r="AZ221" s="161">
        <f t="shared" si="134"/>
        <v>5.1841426225662679E-2</v>
      </c>
      <c r="BA221" s="162">
        <f t="shared" si="134"/>
        <v>0.8084846368715084</v>
      </c>
      <c r="BB221" s="162">
        <f t="shared" si="134"/>
        <v>0.78975186189381197</v>
      </c>
      <c r="BC221" s="162">
        <f t="shared" si="124"/>
        <v>0.76275862068965516</v>
      </c>
      <c r="BD221" s="162">
        <f t="shared" si="124"/>
        <v>0.12280701754385964</v>
      </c>
      <c r="BE221" s="323">
        <f t="shared" si="119"/>
        <v>0.73379607739299835</v>
      </c>
      <c r="BF221" s="701"/>
      <c r="BG221" s="701"/>
    </row>
    <row r="222" spans="1:59" x14ac:dyDescent="0.2">
      <c r="A222" s="640" t="s">
        <v>630</v>
      </c>
      <c r="B222" s="161">
        <f t="shared" si="135"/>
        <v>8.3333333333333329E-2</v>
      </c>
      <c r="C222" s="162">
        <f t="shared" si="135"/>
        <v>0.83582089552238803</v>
      </c>
      <c r="D222" s="162">
        <f t="shared" si="135"/>
        <v>0.86772486772486768</v>
      </c>
      <c r="E222" s="162"/>
      <c r="F222" s="163"/>
      <c r="G222" s="161">
        <f t="shared" si="127"/>
        <v>2.0855614973262031E-2</v>
      </c>
      <c r="H222" s="162">
        <f t="shared" si="127"/>
        <v>0.78233719892952724</v>
      </c>
      <c r="I222" s="162">
        <f t="shared" si="127"/>
        <v>0.76871657754010692</v>
      </c>
      <c r="J222" s="162">
        <f t="shared" si="120"/>
        <v>0.71413502109704641</v>
      </c>
      <c r="K222" s="163">
        <f t="shared" si="120"/>
        <v>7.1428571428571425E-2</v>
      </c>
      <c r="L222" s="164">
        <f t="shared" si="128"/>
        <v>0.22222222222222221</v>
      </c>
      <c r="M222" s="162">
        <f t="shared" si="128"/>
        <v>0.87258687258687262</v>
      </c>
      <c r="N222" s="162">
        <f t="shared" si="128"/>
        <v>0.84953508030431102</v>
      </c>
      <c r="O222" s="162">
        <f t="shared" si="136"/>
        <v>0.88663967611336036</v>
      </c>
      <c r="P222" s="163">
        <f t="shared" si="136"/>
        <v>0.5</v>
      </c>
      <c r="Q222" s="164">
        <f t="shared" si="129"/>
        <v>3.0257186081694403E-2</v>
      </c>
      <c r="R222" s="162">
        <f t="shared" si="129"/>
        <v>0.81511976047904189</v>
      </c>
      <c r="S222" s="162">
        <f t="shared" si="129"/>
        <v>0.80638445523941704</v>
      </c>
      <c r="T222" s="162">
        <f t="shared" si="121"/>
        <v>0.77564102564102566</v>
      </c>
      <c r="U222" s="637">
        <f t="shared" si="121"/>
        <v>7.407407407407407E-2</v>
      </c>
      <c r="V222" s="161">
        <f t="shared" si="137"/>
        <v>0.15686274509803921</v>
      </c>
      <c r="W222" s="162">
        <f t="shared" si="137"/>
        <v>0.8</v>
      </c>
      <c r="X222" s="162">
        <f t="shared" si="137"/>
        <v>0.78455284552845528</v>
      </c>
      <c r="Y222" s="162">
        <f t="shared" si="102"/>
        <v>0.75757575757575757</v>
      </c>
      <c r="Z222" s="414">
        <f t="shared" si="104"/>
        <v>0.33333333333333331</v>
      </c>
      <c r="AA222" s="161">
        <f t="shared" si="130"/>
        <v>0.16326530612244897</v>
      </c>
      <c r="AB222" s="162">
        <f t="shared" si="130"/>
        <v>0.83739837398373984</v>
      </c>
      <c r="AC222" s="162">
        <f t="shared" si="130"/>
        <v>0.84536082474226804</v>
      </c>
      <c r="AD222" s="162">
        <f t="shared" si="103"/>
        <v>0.82608695652173914</v>
      </c>
      <c r="AE222" s="163">
        <f t="shared" si="115"/>
        <v>0</v>
      </c>
      <c r="AF222" s="161">
        <f t="shared" si="131"/>
        <v>1.3888888888888888E-2</v>
      </c>
      <c r="AG222" s="162">
        <f t="shared" si="131"/>
        <v>0.52873563218390807</v>
      </c>
      <c r="AH222" s="162">
        <f t="shared" si="131"/>
        <v>0.48571428571428571</v>
      </c>
      <c r="AI222" s="162">
        <f t="shared" si="125"/>
        <v>0.42105263157894735</v>
      </c>
      <c r="AJ222" s="163">
        <f t="shared" si="125"/>
        <v>0.13333333333333333</v>
      </c>
      <c r="AK222" s="161">
        <f t="shared" si="132"/>
        <v>0.12146422628951747</v>
      </c>
      <c r="AL222" s="162">
        <f t="shared" si="132"/>
        <v>0.84120917303683118</v>
      </c>
      <c r="AM222" s="162">
        <f t="shared" si="132"/>
        <v>0.80786267995570327</v>
      </c>
      <c r="AN222" s="162">
        <f t="shared" si="122"/>
        <v>0.80981595092024539</v>
      </c>
      <c r="AO222" s="163">
        <f t="shared" si="122"/>
        <v>0.16666666666666666</v>
      </c>
      <c r="AP222" s="164">
        <f t="shared" si="126"/>
        <v>7.6923076923076927E-2</v>
      </c>
      <c r="AQ222" s="162">
        <f t="shared" si="126"/>
        <v>0</v>
      </c>
      <c r="AR222" s="162">
        <f t="shared" si="126"/>
        <v>0.12</v>
      </c>
      <c r="AS222" s="162">
        <v>0</v>
      </c>
      <c r="AT222" s="163">
        <v>0</v>
      </c>
      <c r="AU222" s="164">
        <f t="shared" si="133"/>
        <v>0.10294117647058823</v>
      </c>
      <c r="AV222" s="162">
        <f t="shared" si="133"/>
        <v>0.82102519548218944</v>
      </c>
      <c r="AW222" s="162">
        <f t="shared" si="133"/>
        <v>0.80042553191489363</v>
      </c>
      <c r="AX222" s="162">
        <f t="shared" si="123"/>
        <v>0.77559912854030499</v>
      </c>
      <c r="AY222" s="162">
        <f t="shared" si="123"/>
        <v>0.12</v>
      </c>
      <c r="AZ222" s="161">
        <f t="shared" si="134"/>
        <v>5.1015697137580793E-2</v>
      </c>
      <c r="BA222" s="162">
        <f t="shared" si="134"/>
        <v>0.80827435410552961</v>
      </c>
      <c r="BB222" s="162">
        <f t="shared" si="134"/>
        <v>0.78966399454204328</v>
      </c>
      <c r="BC222" s="162">
        <f t="shared" si="124"/>
        <v>0.76134301270417426</v>
      </c>
      <c r="BD222" s="162">
        <f t="shared" si="124"/>
        <v>0.12280701754385964</v>
      </c>
      <c r="BE222" s="323">
        <f t="shared" si="119"/>
        <v>0.73314712057588483</v>
      </c>
      <c r="BF222" s="701"/>
      <c r="BG222" s="701"/>
    </row>
    <row r="223" spans="1:59" x14ac:dyDescent="0.2">
      <c r="A223" s="640" t="s">
        <v>631</v>
      </c>
      <c r="B223" s="161">
        <f t="shared" si="135"/>
        <v>8.3333333333333329E-2</v>
      </c>
      <c r="C223" s="162">
        <f t="shared" si="135"/>
        <v>0.82352941176470584</v>
      </c>
      <c r="D223" s="162">
        <f t="shared" si="135"/>
        <v>0.86737400530503983</v>
      </c>
      <c r="E223" s="162"/>
      <c r="F223" s="163"/>
      <c r="G223" s="161">
        <f t="shared" si="127"/>
        <v>1.5128006206361521E-2</v>
      </c>
      <c r="H223" s="162">
        <f t="shared" si="127"/>
        <v>0.78280030219088392</v>
      </c>
      <c r="I223" s="162">
        <f t="shared" si="127"/>
        <v>0.76930210990030146</v>
      </c>
      <c r="J223" s="162">
        <f t="shared" si="120"/>
        <v>0.7136929460580913</v>
      </c>
      <c r="K223" s="163">
        <f t="shared" si="120"/>
        <v>5.8823529411764705E-2</v>
      </c>
      <c r="L223" s="164">
        <f t="shared" si="128"/>
        <v>0.22222222222222221</v>
      </c>
      <c r="M223" s="162">
        <f t="shared" si="128"/>
        <v>0.87326120556414222</v>
      </c>
      <c r="N223" s="162">
        <f t="shared" si="128"/>
        <v>0.84953508030431102</v>
      </c>
      <c r="O223" s="162">
        <f t="shared" si="136"/>
        <v>0.88306451612903225</v>
      </c>
      <c r="P223" s="163">
        <f t="shared" si="136"/>
        <v>0.5</v>
      </c>
      <c r="Q223" s="164">
        <f t="shared" si="129"/>
        <v>3.0349013657056147E-2</v>
      </c>
      <c r="R223" s="162">
        <f t="shared" si="129"/>
        <v>0.81491195204196332</v>
      </c>
      <c r="S223" s="162">
        <f t="shared" si="129"/>
        <v>0.80671882190520017</v>
      </c>
      <c r="T223" s="162">
        <f t="shared" si="121"/>
        <v>0.77358490566037741</v>
      </c>
      <c r="U223" s="637">
        <f t="shared" si="121"/>
        <v>6.8965517241379309E-2</v>
      </c>
      <c r="V223" s="161" t="e">
        <f t="shared" si="137"/>
        <v>#DIV/0!</v>
      </c>
      <c r="W223" s="162" t="e">
        <f t="shared" si="137"/>
        <v>#DIV/0!</v>
      </c>
      <c r="X223" s="162" t="e">
        <f t="shared" si="137"/>
        <v>#DIV/0!</v>
      </c>
      <c r="Y223" s="162" t="e">
        <f t="shared" si="102"/>
        <v>#DIV/0!</v>
      </c>
      <c r="Z223" s="414" t="e">
        <f t="shared" si="104"/>
        <v>#DIV/0!</v>
      </c>
      <c r="AA223" s="161">
        <f t="shared" si="130"/>
        <v>0.16326530612244897</v>
      </c>
      <c r="AB223" s="162">
        <f t="shared" si="130"/>
        <v>0.83739837398373984</v>
      </c>
      <c r="AC223" s="162">
        <f t="shared" si="130"/>
        <v>0.84536082474226804</v>
      </c>
      <c r="AD223" s="162">
        <f t="shared" si="103"/>
        <v>0.82608695652173914</v>
      </c>
      <c r="AE223" s="163">
        <f t="shared" si="115"/>
        <v>0</v>
      </c>
      <c r="AF223" s="161">
        <f t="shared" si="131"/>
        <v>1.3861386138613862E-2</v>
      </c>
      <c r="AG223" s="162">
        <f t="shared" si="131"/>
        <v>0.52873563218390807</v>
      </c>
      <c r="AH223" s="162">
        <f t="shared" si="131"/>
        <v>0.48571428571428571</v>
      </c>
      <c r="AI223" s="162">
        <f t="shared" si="125"/>
        <v>0.42105263157894735</v>
      </c>
      <c r="AJ223" s="163">
        <f t="shared" si="125"/>
        <v>0.125</v>
      </c>
      <c r="AK223" s="161">
        <f t="shared" si="132"/>
        <v>0.11980033277870217</v>
      </c>
      <c r="AL223" s="162">
        <f t="shared" si="132"/>
        <v>0.84051424600416957</v>
      </c>
      <c r="AM223" s="162">
        <f t="shared" si="132"/>
        <v>0.80762852404643448</v>
      </c>
      <c r="AN223" s="162">
        <f t="shared" si="122"/>
        <v>0.81764705882352939</v>
      </c>
      <c r="AO223" s="163">
        <f t="shared" si="122"/>
        <v>0.16666666666666666</v>
      </c>
      <c r="AP223" s="164">
        <f t="shared" si="126"/>
        <v>6.4935064935064929E-2</v>
      </c>
      <c r="AQ223" s="162">
        <f t="shared" si="126"/>
        <v>0</v>
      </c>
      <c r="AR223" s="162">
        <f t="shared" si="126"/>
        <v>8.1081081081081086E-2</v>
      </c>
      <c r="AS223" s="162">
        <v>0</v>
      </c>
      <c r="AT223" s="163">
        <v>0</v>
      </c>
      <c r="AU223" s="164">
        <f t="shared" si="133"/>
        <v>8.8328075709779186E-2</v>
      </c>
      <c r="AV223" s="162">
        <f t="shared" si="133"/>
        <v>0.72825434913017395</v>
      </c>
      <c r="AW223" s="162">
        <f t="shared" si="133"/>
        <v>0.7144642299281474</v>
      </c>
      <c r="AX223" s="162">
        <f t="shared" si="123"/>
        <v>0.67177914110429449</v>
      </c>
      <c r="AY223" s="162">
        <f t="shared" si="123"/>
        <v>0.1111111111111111</v>
      </c>
      <c r="AZ223" s="161">
        <f t="shared" si="134"/>
        <v>3.9110745162618359E-2</v>
      </c>
      <c r="BA223" s="162">
        <f t="shared" si="134"/>
        <v>0.79851772159464462</v>
      </c>
      <c r="BB223" s="162">
        <f t="shared" si="134"/>
        <v>0.77899010403450897</v>
      </c>
      <c r="BC223" s="162">
        <f t="shared" si="124"/>
        <v>0.7437137330754352</v>
      </c>
      <c r="BD223" s="162">
        <f t="shared" si="124"/>
        <v>0.10909090909090909</v>
      </c>
      <c r="BE223" s="323">
        <f t="shared" si="119"/>
        <v>0.71250535498695333</v>
      </c>
      <c r="BF223" s="701"/>
      <c r="BG223" s="701"/>
    </row>
    <row r="224" spans="1:59" x14ac:dyDescent="0.2">
      <c r="A224" s="640" t="s">
        <v>632</v>
      </c>
      <c r="B224" s="161">
        <f t="shared" si="135"/>
        <v>8.3333333333333329E-2</v>
      </c>
      <c r="C224" s="162">
        <f t="shared" si="135"/>
        <v>0.82352941176470584</v>
      </c>
      <c r="D224" s="162">
        <f t="shared" si="135"/>
        <v>0.86702127659574468</v>
      </c>
      <c r="E224" s="162"/>
      <c r="F224" s="163"/>
      <c r="G224" s="161">
        <f t="shared" si="127"/>
        <v>1.4744801512287334E-2</v>
      </c>
      <c r="H224" s="162">
        <f t="shared" si="127"/>
        <v>0.78411605606097856</v>
      </c>
      <c r="I224" s="162">
        <f t="shared" si="127"/>
        <v>0.77027953385634851</v>
      </c>
      <c r="J224" s="162">
        <f t="shared" si="120"/>
        <v>0.71443193449334697</v>
      </c>
      <c r="K224" s="163">
        <f t="shared" si="120"/>
        <v>5.5555555555555552E-2</v>
      </c>
      <c r="L224" s="164">
        <f t="shared" si="128"/>
        <v>0.22222222222222221</v>
      </c>
      <c r="M224" s="162">
        <f t="shared" si="128"/>
        <v>0.87326120556414222</v>
      </c>
      <c r="N224" s="162">
        <f t="shared" si="128"/>
        <v>0.84947145877378438</v>
      </c>
      <c r="O224" s="162">
        <f t="shared" si="136"/>
        <v>0.88259109311740891</v>
      </c>
      <c r="P224" s="163">
        <f t="shared" si="136"/>
        <v>0.5</v>
      </c>
      <c r="Q224" s="164">
        <f t="shared" si="129"/>
        <v>3.0349013657056147E-2</v>
      </c>
      <c r="R224" s="162">
        <f t="shared" si="129"/>
        <v>0.81539611360239161</v>
      </c>
      <c r="S224" s="162">
        <f t="shared" si="129"/>
        <v>0.80760473588342441</v>
      </c>
      <c r="T224" s="162">
        <f t="shared" si="121"/>
        <v>0.77358490566037741</v>
      </c>
      <c r="U224" s="637">
        <f t="shared" si="121"/>
        <v>6.8965517241379309E-2</v>
      </c>
      <c r="V224" s="161">
        <f t="shared" si="137"/>
        <v>0.15686274509803921</v>
      </c>
      <c r="W224" s="162">
        <f t="shared" si="137"/>
        <v>0.79807692307692313</v>
      </c>
      <c r="X224" s="162">
        <f t="shared" si="137"/>
        <v>0.78455284552845528</v>
      </c>
      <c r="Y224" s="162">
        <f t="shared" si="102"/>
        <v>0.75757575757575757</v>
      </c>
      <c r="Z224" s="414">
        <f t="shared" si="104"/>
        <v>0.33333333333333331</v>
      </c>
      <c r="AA224" s="161">
        <f t="shared" si="130"/>
        <v>0.16326530612244897</v>
      </c>
      <c r="AB224" s="162">
        <f t="shared" si="130"/>
        <v>0.83739837398373984</v>
      </c>
      <c r="AC224" s="162">
        <f t="shared" si="130"/>
        <v>0.84496124031007747</v>
      </c>
      <c r="AD224" s="162">
        <f t="shared" si="103"/>
        <v>0.81818181818181823</v>
      </c>
      <c r="AE224" s="163">
        <f t="shared" si="115"/>
        <v>0</v>
      </c>
      <c r="AF224" s="161">
        <f t="shared" si="131"/>
        <v>1.1881188118811881E-2</v>
      </c>
      <c r="AG224" s="162">
        <f t="shared" si="131"/>
        <v>0.52873563218390807</v>
      </c>
      <c r="AH224" s="162">
        <f t="shared" si="131"/>
        <v>0.48571428571428571</v>
      </c>
      <c r="AI224" s="162">
        <f t="shared" si="125"/>
        <v>0.42105263157894735</v>
      </c>
      <c r="AJ224" s="163">
        <f t="shared" si="125"/>
        <v>0.125</v>
      </c>
      <c r="AK224" s="161">
        <f t="shared" si="132"/>
        <v>0.11853088480801335</v>
      </c>
      <c r="AL224" s="162">
        <f t="shared" si="132"/>
        <v>0.84013840830449826</v>
      </c>
      <c r="AM224" s="162">
        <f t="shared" si="132"/>
        <v>0.80815876515986773</v>
      </c>
      <c r="AN224" s="162">
        <f t="shared" si="122"/>
        <v>0.81871345029239762</v>
      </c>
      <c r="AO224" s="163">
        <f t="shared" si="122"/>
        <v>0.2</v>
      </c>
      <c r="AP224" s="164">
        <f t="shared" si="126"/>
        <v>6.0240963855421686E-2</v>
      </c>
      <c r="AQ224" s="162">
        <f t="shared" si="126"/>
        <v>0</v>
      </c>
      <c r="AR224" s="162">
        <f t="shared" si="126"/>
        <v>7.3170731707317069E-2</v>
      </c>
      <c r="AS224" s="162">
        <v>0</v>
      </c>
      <c r="AT224" s="163">
        <v>0</v>
      </c>
      <c r="AU224" s="164">
        <f t="shared" si="133"/>
        <v>0.10294117647058823</v>
      </c>
      <c r="AV224" s="162">
        <f t="shared" si="133"/>
        <v>0.82102519548218944</v>
      </c>
      <c r="AW224" s="162">
        <f t="shared" si="133"/>
        <v>0.80029806259314451</v>
      </c>
      <c r="AX224" s="162">
        <f t="shared" si="123"/>
        <v>0.77608695652173909</v>
      </c>
      <c r="AY224" s="162">
        <f t="shared" si="123"/>
        <v>0.12</v>
      </c>
      <c r="AZ224" s="161">
        <f t="shared" si="134"/>
        <v>4.2561499414291291E-2</v>
      </c>
      <c r="BA224" s="162">
        <f t="shared" si="134"/>
        <v>0.80855155251399813</v>
      </c>
      <c r="BB224" s="162">
        <f t="shared" si="134"/>
        <v>0.78985312856280598</v>
      </c>
      <c r="BC224" s="162">
        <f t="shared" si="124"/>
        <v>0.76101468624833113</v>
      </c>
      <c r="BD224" s="162">
        <f t="shared" si="124"/>
        <v>0.12295081967213115</v>
      </c>
      <c r="BE224" s="323">
        <f t="shared" si="119"/>
        <v>0.72360621158671856</v>
      </c>
      <c r="BF224" s="701"/>
      <c r="BG224" s="701"/>
    </row>
    <row r="225" spans="1:59" x14ac:dyDescent="0.2">
      <c r="A225" s="640" t="s">
        <v>633</v>
      </c>
      <c r="B225" s="161">
        <f t="shared" si="135"/>
        <v>8.3333333333333329E-2</v>
      </c>
      <c r="C225" s="162">
        <f t="shared" si="135"/>
        <v>0.83582089552238803</v>
      </c>
      <c r="D225" s="162">
        <f t="shared" si="135"/>
        <v>0.86702127659574468</v>
      </c>
      <c r="E225" s="162"/>
      <c r="F225" s="163"/>
      <c r="G225" s="161">
        <f t="shared" si="127"/>
        <v>1.3665031534688158E-2</v>
      </c>
      <c r="H225" s="162">
        <f t="shared" si="127"/>
        <v>0.78602202010531352</v>
      </c>
      <c r="I225" s="162">
        <f t="shared" si="127"/>
        <v>0.7705321210314503</v>
      </c>
      <c r="J225" s="162">
        <f t="shared" si="120"/>
        <v>0.7151454363089268</v>
      </c>
      <c r="K225" s="163">
        <f t="shared" si="120"/>
        <v>4.7619047619047616E-2</v>
      </c>
      <c r="L225" s="164">
        <f t="shared" si="128"/>
        <v>0.22222222222222221</v>
      </c>
      <c r="M225" s="162">
        <f t="shared" si="128"/>
        <v>0.87306501547987614</v>
      </c>
      <c r="N225" s="162">
        <f t="shared" si="128"/>
        <v>0.84940778341793566</v>
      </c>
      <c r="O225" s="162">
        <f t="shared" si="136"/>
        <v>0.88306451612903225</v>
      </c>
      <c r="P225" s="163">
        <f t="shared" si="136"/>
        <v>0.5</v>
      </c>
      <c r="Q225" s="164">
        <f t="shared" si="129"/>
        <v>3.0349013657056147E-2</v>
      </c>
      <c r="R225" s="162">
        <f t="shared" si="129"/>
        <v>0.81488406881077036</v>
      </c>
      <c r="S225" s="162">
        <f t="shared" si="129"/>
        <v>0.80636425186188221</v>
      </c>
      <c r="T225" s="162">
        <f t="shared" si="121"/>
        <v>0.78143712574850299</v>
      </c>
      <c r="U225" s="637">
        <f t="shared" si="121"/>
        <v>6.8965517241379309E-2</v>
      </c>
      <c r="V225" s="161">
        <f t="shared" si="137"/>
        <v>0.15686274509803921</v>
      </c>
      <c r="W225" s="162">
        <f t="shared" si="137"/>
        <v>0.79807692307692313</v>
      </c>
      <c r="X225" s="162">
        <f t="shared" si="137"/>
        <v>0.78411405295315684</v>
      </c>
      <c r="Y225" s="162">
        <f t="shared" si="102"/>
        <v>0.75757575757575757</v>
      </c>
      <c r="Z225" s="414">
        <f t="shared" si="104"/>
        <v>0.33333333333333331</v>
      </c>
      <c r="AA225" s="161">
        <f t="shared" si="130"/>
        <v>0.16326530612244897</v>
      </c>
      <c r="AB225" s="162">
        <f t="shared" si="130"/>
        <v>0.83739837398373984</v>
      </c>
      <c r="AC225" s="162">
        <f t="shared" si="130"/>
        <v>0.84496124031007747</v>
      </c>
      <c r="AD225" s="162">
        <f t="shared" si="103"/>
        <v>0.81818181818181823</v>
      </c>
      <c r="AE225" s="163">
        <f t="shared" si="115"/>
        <v>0</v>
      </c>
      <c r="AF225" s="161">
        <f t="shared" si="131"/>
        <v>1.1787819253438114E-2</v>
      </c>
      <c r="AG225" s="162">
        <f t="shared" si="131"/>
        <v>0.52873563218390807</v>
      </c>
      <c r="AH225" s="162">
        <f t="shared" si="131"/>
        <v>0.48571428571428571</v>
      </c>
      <c r="AI225" s="162">
        <f t="shared" si="125"/>
        <v>0.42105263157894735</v>
      </c>
      <c r="AJ225" s="163">
        <f t="shared" si="125"/>
        <v>0.125</v>
      </c>
      <c r="AK225" s="161">
        <f t="shared" si="132"/>
        <v>0.11872909698996656</v>
      </c>
      <c r="AL225" s="162">
        <f t="shared" si="132"/>
        <v>0.84013840830449826</v>
      </c>
      <c r="AM225" s="162">
        <f t="shared" si="132"/>
        <v>0.80826446280991737</v>
      </c>
      <c r="AN225" s="162">
        <f t="shared" si="122"/>
        <v>0.81976744186046513</v>
      </c>
      <c r="AO225" s="163">
        <f t="shared" si="122"/>
        <v>0.19230769230769232</v>
      </c>
      <c r="AP225" s="164">
        <f t="shared" si="126"/>
        <v>5.9523809523809521E-2</v>
      </c>
      <c r="AQ225" s="162">
        <f t="shared" si="126"/>
        <v>0</v>
      </c>
      <c r="AR225" s="162">
        <f t="shared" si="126"/>
        <v>7.3170731707317069E-2</v>
      </c>
      <c r="AS225" s="162">
        <v>0</v>
      </c>
      <c r="AT225" s="163">
        <v>0</v>
      </c>
      <c r="AU225" s="164">
        <f t="shared" si="133"/>
        <v>0.10294117647058823</v>
      </c>
      <c r="AV225" s="162">
        <f t="shared" si="133"/>
        <v>0.8205461638491548</v>
      </c>
      <c r="AW225" s="162">
        <f t="shared" si="133"/>
        <v>0.80017024898914668</v>
      </c>
      <c r="AX225" s="162">
        <f t="shared" si="123"/>
        <v>0.77608695652173909</v>
      </c>
      <c r="AY225" s="162">
        <f t="shared" si="123"/>
        <v>0.12</v>
      </c>
      <c r="AZ225" s="161">
        <f t="shared" si="134"/>
        <v>4.0862230552952204E-2</v>
      </c>
      <c r="BA225" s="162">
        <f t="shared" si="134"/>
        <v>0.80902642015304693</v>
      </c>
      <c r="BB225" s="162">
        <f t="shared" si="134"/>
        <v>0.78959936322631996</v>
      </c>
      <c r="BC225" s="162">
        <f t="shared" si="124"/>
        <v>0.76236323851203502</v>
      </c>
      <c r="BD225" s="162">
        <f t="shared" si="124"/>
        <v>0.11904761904761904</v>
      </c>
      <c r="BE225" s="323">
        <f t="shared" si="119"/>
        <v>0.72161789215247041</v>
      </c>
      <c r="BF225" s="701"/>
      <c r="BG225" s="701"/>
    </row>
    <row r="226" spans="1:59" x14ac:dyDescent="0.2">
      <c r="A226" s="640" t="s">
        <v>640</v>
      </c>
      <c r="B226" s="161">
        <f t="shared" si="135"/>
        <v>8.3333333333333329E-2</v>
      </c>
      <c r="C226" s="162">
        <f t="shared" si="135"/>
        <v>0.83582089552238803</v>
      </c>
      <c r="D226" s="162">
        <f t="shared" si="135"/>
        <v>0.86702127659574468</v>
      </c>
      <c r="E226" s="162"/>
      <c r="F226" s="163"/>
      <c r="G226" s="161">
        <f t="shared" si="127"/>
        <v>1.2625445127873098E-2</v>
      </c>
      <c r="H226" s="162">
        <f t="shared" si="127"/>
        <v>0.78665879574970488</v>
      </c>
      <c r="I226" s="162">
        <f t="shared" si="127"/>
        <v>0.77087177972982945</v>
      </c>
      <c r="J226" s="162">
        <f t="shared" ref="J226:K235" si="138">+J148/J72</f>
        <v>0.7140019860973188</v>
      </c>
      <c r="K226" s="163">
        <f t="shared" si="138"/>
        <v>4.5454545454545456E-2</v>
      </c>
      <c r="L226" s="164">
        <f t="shared" si="128"/>
        <v>0.22222222222222221</v>
      </c>
      <c r="M226" s="162">
        <f t="shared" si="128"/>
        <v>0.87306501547987614</v>
      </c>
      <c r="N226" s="162">
        <f t="shared" si="128"/>
        <v>0.84921643371452771</v>
      </c>
      <c r="O226" s="162">
        <f t="shared" si="136"/>
        <v>0.88259109311740891</v>
      </c>
      <c r="P226" s="163">
        <f t="shared" si="136"/>
        <v>0.5</v>
      </c>
      <c r="Q226" s="164">
        <f t="shared" si="129"/>
        <v>3.0349013657056147E-2</v>
      </c>
      <c r="R226" s="162">
        <f t="shared" si="129"/>
        <v>0.81492537313432833</v>
      </c>
      <c r="S226" s="162">
        <f t="shared" si="129"/>
        <v>0.8064733648010789</v>
      </c>
      <c r="T226" s="162">
        <f t="shared" ref="T226:U235" si="139">+T148/T72</f>
        <v>0.78041543026706228</v>
      </c>
      <c r="U226" s="637">
        <f t="shared" si="139"/>
        <v>6.8965517241379309E-2</v>
      </c>
      <c r="V226" s="161">
        <f t="shared" si="137"/>
        <v>0.15686274509803921</v>
      </c>
      <c r="W226" s="162">
        <f t="shared" si="137"/>
        <v>0.79611650485436891</v>
      </c>
      <c r="X226" s="162">
        <f t="shared" si="137"/>
        <v>0.78367346938775506</v>
      </c>
      <c r="Y226" s="162">
        <f t="shared" si="102"/>
        <v>0.76470588235294112</v>
      </c>
      <c r="Z226" s="414">
        <f t="shared" si="104"/>
        <v>0.33333333333333331</v>
      </c>
      <c r="AA226" s="161">
        <f t="shared" si="130"/>
        <v>0.1875</v>
      </c>
      <c r="AB226" s="162">
        <f t="shared" si="130"/>
        <v>0.83739837398373984</v>
      </c>
      <c r="AC226" s="162">
        <f t="shared" si="130"/>
        <v>0.8393782383419689</v>
      </c>
      <c r="AD226" s="162">
        <f t="shared" si="103"/>
        <v>0.81818181818181823</v>
      </c>
      <c r="AE226" s="163">
        <f t="shared" si="115"/>
        <v>0</v>
      </c>
      <c r="AF226" s="161">
        <f t="shared" si="131"/>
        <v>1.1764705882352941E-2</v>
      </c>
      <c r="AG226" s="162">
        <f t="shared" si="131"/>
        <v>0.52873563218390807</v>
      </c>
      <c r="AH226" s="162">
        <f t="shared" si="131"/>
        <v>0.48113207547169812</v>
      </c>
      <c r="AI226" s="162">
        <f t="shared" si="125"/>
        <v>0.42105263157894735</v>
      </c>
      <c r="AJ226" s="163">
        <f t="shared" si="125"/>
        <v>0.11764705882352941</v>
      </c>
      <c r="AK226" s="161">
        <f t="shared" si="132"/>
        <v>0.11872909698996656</v>
      </c>
      <c r="AL226" s="162">
        <f t="shared" si="132"/>
        <v>0.83987603305785119</v>
      </c>
      <c r="AM226" s="162">
        <f t="shared" si="132"/>
        <v>0.80850480109739364</v>
      </c>
      <c r="AN226" s="162">
        <f t="shared" ref="AN226:AO235" si="140">+AN148/AN72</f>
        <v>0.82080924855491333</v>
      </c>
      <c r="AO226" s="163">
        <f t="shared" si="140"/>
        <v>0.19230769230769232</v>
      </c>
      <c r="AP226" s="164">
        <f t="shared" si="126"/>
        <v>5.4945054945054944E-2</v>
      </c>
      <c r="AQ226" s="162">
        <f t="shared" si="126"/>
        <v>0</v>
      </c>
      <c r="AR226" s="162">
        <f t="shared" si="126"/>
        <v>7.3170731707317069E-2</v>
      </c>
      <c r="AS226" s="162">
        <v>0</v>
      </c>
      <c r="AT226" s="163">
        <v>0</v>
      </c>
      <c r="AU226" s="164">
        <f t="shared" si="133"/>
        <v>0.10294117647058823</v>
      </c>
      <c r="AV226" s="162">
        <f t="shared" si="133"/>
        <v>0.8204683434518647</v>
      </c>
      <c r="AW226" s="162">
        <f t="shared" si="133"/>
        <v>0.80046848381601365</v>
      </c>
      <c r="AX226" s="162">
        <f t="shared" ref="AX226:AY235" si="141">+AX148/AX72</f>
        <v>0.77657266811279824</v>
      </c>
      <c r="AY226" s="162">
        <f t="shared" si="141"/>
        <v>0.12</v>
      </c>
      <c r="AZ226" s="161">
        <f t="shared" si="134"/>
        <v>3.9268423883808502E-2</v>
      </c>
      <c r="BA226" s="162">
        <f t="shared" si="134"/>
        <v>0.80914887718325479</v>
      </c>
      <c r="BB226" s="162">
        <f t="shared" si="134"/>
        <v>0.78960044871160384</v>
      </c>
      <c r="BC226" s="162">
        <f t="shared" ref="BC226:BD235" si="142">+BC148/BC72</f>
        <v>0.76173913043478259</v>
      </c>
      <c r="BD226" s="162">
        <f t="shared" si="142"/>
        <v>0.1171875</v>
      </c>
      <c r="BE226" s="323">
        <f t="shared" si="119"/>
        <v>0.71893023833608405</v>
      </c>
      <c r="BF226" s="701"/>
      <c r="BG226" s="701"/>
    </row>
    <row r="227" spans="1:59" x14ac:dyDescent="0.2">
      <c r="A227" s="640" t="s">
        <v>641</v>
      </c>
      <c r="B227" s="161">
        <f t="shared" si="135"/>
        <v>8.3333333333333329E-2</v>
      </c>
      <c r="C227" s="162">
        <f t="shared" si="135"/>
        <v>0.83582089552238803</v>
      </c>
      <c r="D227" s="162">
        <f t="shared" si="135"/>
        <v>0.8666666666666667</v>
      </c>
      <c r="E227" s="162"/>
      <c r="F227" s="163"/>
      <c r="G227" s="161">
        <f t="shared" si="127"/>
        <v>1.2157107231920199E-2</v>
      </c>
      <c r="H227" s="162">
        <f t="shared" si="127"/>
        <v>0.78742239595309271</v>
      </c>
      <c r="I227" s="162">
        <f t="shared" si="127"/>
        <v>0.77144922298518248</v>
      </c>
      <c r="J227" s="162">
        <f t="shared" si="138"/>
        <v>0.71442495126705652</v>
      </c>
      <c r="K227" s="163">
        <f t="shared" si="138"/>
        <v>4.5454545454545456E-2</v>
      </c>
      <c r="L227" s="164">
        <f t="shared" si="128"/>
        <v>0.22222222222222221</v>
      </c>
      <c r="M227" s="162">
        <f t="shared" si="128"/>
        <v>0.87306501547987614</v>
      </c>
      <c r="N227" s="162">
        <f t="shared" si="128"/>
        <v>0.84908859686307758</v>
      </c>
      <c r="O227" s="162">
        <f t="shared" si="136"/>
        <v>0.88259109311740891</v>
      </c>
      <c r="P227" s="163">
        <f t="shared" si="136"/>
        <v>0.5</v>
      </c>
      <c r="Q227" s="164">
        <f t="shared" si="129"/>
        <v>3.0349013657056147E-2</v>
      </c>
      <c r="R227" s="162">
        <f t="shared" si="129"/>
        <v>0.81430689399555223</v>
      </c>
      <c r="S227" s="162">
        <f t="shared" si="129"/>
        <v>0.80666815842470352</v>
      </c>
      <c r="T227" s="162">
        <f t="shared" si="139"/>
        <v>0.78041543026706228</v>
      </c>
      <c r="U227" s="637">
        <f t="shared" si="139"/>
        <v>6.8965517241379309E-2</v>
      </c>
      <c r="V227" s="161">
        <f t="shared" si="137"/>
        <v>0.15686274509803921</v>
      </c>
      <c r="W227" s="162">
        <f t="shared" si="137"/>
        <v>0.79611650485436891</v>
      </c>
      <c r="X227" s="162">
        <f t="shared" si="137"/>
        <v>0.78323108384458073</v>
      </c>
      <c r="Y227" s="162">
        <f t="shared" si="102"/>
        <v>0.76470588235294112</v>
      </c>
      <c r="Z227" s="414">
        <f t="shared" si="104"/>
        <v>0.33333333333333331</v>
      </c>
      <c r="AA227" s="161">
        <f t="shared" si="130"/>
        <v>0.16326530612244897</v>
      </c>
      <c r="AB227" s="162">
        <f t="shared" si="130"/>
        <v>0.83739837398373984</v>
      </c>
      <c r="AC227" s="162">
        <f t="shared" si="130"/>
        <v>0.84455958549222798</v>
      </c>
      <c r="AD227" s="162">
        <f t="shared" si="103"/>
        <v>0.81818181818181823</v>
      </c>
      <c r="AE227" s="163">
        <f t="shared" si="115"/>
        <v>0</v>
      </c>
      <c r="AF227" s="161">
        <f t="shared" si="131"/>
        <v>1.1695906432748537E-2</v>
      </c>
      <c r="AG227" s="162">
        <f t="shared" si="131"/>
        <v>0.52873563218390807</v>
      </c>
      <c r="AH227" s="162">
        <f t="shared" si="131"/>
        <v>0.4751552795031056</v>
      </c>
      <c r="AI227" s="162">
        <f t="shared" ref="AI227:AJ235" si="143">+AI149/AI73</f>
        <v>0.42105263157894735</v>
      </c>
      <c r="AJ227" s="163">
        <f t="shared" si="143"/>
        <v>0.11764705882352941</v>
      </c>
      <c r="AK227" s="161">
        <f t="shared" si="132"/>
        <v>0.11872909698996656</v>
      </c>
      <c r="AL227" s="162">
        <f t="shared" si="132"/>
        <v>0.83975240715268229</v>
      </c>
      <c r="AM227" s="162">
        <f t="shared" si="132"/>
        <v>0.80850480109739364</v>
      </c>
      <c r="AN227" s="162">
        <f t="shared" si="140"/>
        <v>0.82285714285714284</v>
      </c>
      <c r="AO227" s="163">
        <f t="shared" si="140"/>
        <v>0.19230769230769232</v>
      </c>
      <c r="AP227" s="164">
        <f t="shared" si="126"/>
        <v>4.9504950495049507E-2</v>
      </c>
      <c r="AQ227" s="162">
        <f t="shared" si="126"/>
        <v>0</v>
      </c>
      <c r="AR227" s="162">
        <f t="shared" si="126"/>
        <v>7.3170731707317069E-2</v>
      </c>
      <c r="AS227" s="162">
        <v>0</v>
      </c>
      <c r="AT227" s="163">
        <v>0</v>
      </c>
      <c r="AU227" s="164">
        <f t="shared" si="133"/>
        <v>0.10294117647058823</v>
      </c>
      <c r="AV227" s="162">
        <f t="shared" si="133"/>
        <v>0.82070160242529233</v>
      </c>
      <c r="AW227" s="162">
        <f t="shared" si="133"/>
        <v>0.80076709993607498</v>
      </c>
      <c r="AX227" s="162">
        <f t="shared" si="141"/>
        <v>0.77826086956521734</v>
      </c>
      <c r="AY227" s="162">
        <f t="shared" si="141"/>
        <v>0.125</v>
      </c>
      <c r="AZ227" s="161">
        <f t="shared" si="134"/>
        <v>3.8178633975481609E-2</v>
      </c>
      <c r="BA227" s="162">
        <f t="shared" si="134"/>
        <v>0.80916447944006997</v>
      </c>
      <c r="BB227" s="162">
        <f t="shared" si="134"/>
        <v>0.78970405696740054</v>
      </c>
      <c r="BC227" s="162">
        <f t="shared" si="142"/>
        <v>0.76206896551724135</v>
      </c>
      <c r="BD227" s="162">
        <f t="shared" si="142"/>
        <v>0.1171875</v>
      </c>
      <c r="BE227" s="323">
        <f t="shared" si="119"/>
        <v>0.71810375043813535</v>
      </c>
      <c r="BF227" s="701"/>
      <c r="BG227" s="701"/>
    </row>
    <row r="228" spans="1:59" x14ac:dyDescent="0.2">
      <c r="A228" s="640" t="s">
        <v>645</v>
      </c>
      <c r="B228" s="161">
        <f t="shared" si="135"/>
        <v>8.3333333333333329E-2</v>
      </c>
      <c r="C228" s="162">
        <f t="shared" si="135"/>
        <v>0.83582089552238803</v>
      </c>
      <c r="D228" s="162">
        <f t="shared" si="135"/>
        <v>0.8666666666666667</v>
      </c>
      <c r="E228" s="162"/>
      <c r="F228" s="163"/>
      <c r="G228" s="161">
        <f t="shared" si="127"/>
        <v>1.1800302571860818E-2</v>
      </c>
      <c r="H228" s="162">
        <f t="shared" si="127"/>
        <v>0.78729312451405087</v>
      </c>
      <c r="I228" s="162">
        <f t="shared" si="127"/>
        <v>0.77264325323475047</v>
      </c>
      <c r="J228" s="162">
        <f t="shared" si="138"/>
        <v>0.71661863592699326</v>
      </c>
      <c r="K228" s="163">
        <f t="shared" si="138"/>
        <v>4.3478260869565216E-2</v>
      </c>
      <c r="L228" s="164">
        <f t="shared" si="128"/>
        <v>0.22222222222222221</v>
      </c>
      <c r="M228" s="162">
        <f t="shared" si="128"/>
        <v>0.87296669248644465</v>
      </c>
      <c r="N228" s="162">
        <f t="shared" si="128"/>
        <v>0.84908859686307758</v>
      </c>
      <c r="O228" s="162">
        <f t="shared" si="136"/>
        <v>0.88259109311740891</v>
      </c>
      <c r="P228" s="163">
        <f t="shared" si="136"/>
        <v>0.5</v>
      </c>
      <c r="Q228" s="164">
        <f t="shared" si="129"/>
        <v>3.0349013657056147E-2</v>
      </c>
      <c r="R228" s="162">
        <f t="shared" si="129"/>
        <v>0.81510128913443836</v>
      </c>
      <c r="S228" s="162">
        <f t="shared" si="129"/>
        <v>0.80703316269752945</v>
      </c>
      <c r="T228" s="162">
        <f t="shared" si="139"/>
        <v>0.78005865102639294</v>
      </c>
      <c r="U228" s="637">
        <f t="shared" si="139"/>
        <v>6.8965517241379309E-2</v>
      </c>
      <c r="V228" s="161">
        <f t="shared" si="137"/>
        <v>0.15686274509803921</v>
      </c>
      <c r="W228" s="162">
        <f t="shared" si="137"/>
        <v>0.79611650485436891</v>
      </c>
      <c r="X228" s="162">
        <f t="shared" si="137"/>
        <v>0.78323108384458073</v>
      </c>
      <c r="Y228" s="162">
        <f t="shared" si="102"/>
        <v>0.76470588235294112</v>
      </c>
      <c r="Z228" s="414">
        <f t="shared" si="104"/>
        <v>0.33333333333333331</v>
      </c>
      <c r="AA228" s="161">
        <f t="shared" si="130"/>
        <v>0.16666666666666666</v>
      </c>
      <c r="AB228" s="162">
        <f t="shared" si="130"/>
        <v>0.83739837398373984</v>
      </c>
      <c r="AC228" s="162">
        <f t="shared" si="130"/>
        <v>0.84455958549222798</v>
      </c>
      <c r="AD228" s="162">
        <f t="shared" si="103"/>
        <v>0.81818181818181823</v>
      </c>
      <c r="AE228" s="163">
        <f t="shared" si="115"/>
        <v>0</v>
      </c>
      <c r="AF228" s="161">
        <f t="shared" si="131"/>
        <v>1.171875E-2</v>
      </c>
      <c r="AG228" s="162">
        <f t="shared" si="131"/>
        <v>0.52873563218390807</v>
      </c>
      <c r="AH228" s="162">
        <f t="shared" si="131"/>
        <v>0.47499999999999998</v>
      </c>
      <c r="AI228" s="162">
        <f t="shared" si="143"/>
        <v>0.42105263157894735</v>
      </c>
      <c r="AJ228" s="163">
        <f t="shared" si="143"/>
        <v>0.1111111111111111</v>
      </c>
      <c r="AK228" s="161">
        <f t="shared" si="132"/>
        <v>0.11872909698996656</v>
      </c>
      <c r="AL228" s="162">
        <f t="shared" si="132"/>
        <v>0.83956119300651355</v>
      </c>
      <c r="AM228" s="162">
        <f t="shared" si="132"/>
        <v>0.80869089915277403</v>
      </c>
      <c r="AN228" s="162">
        <f t="shared" si="140"/>
        <v>0.8192090395480226</v>
      </c>
      <c r="AO228" s="163">
        <f t="shared" si="140"/>
        <v>0.19230769230769232</v>
      </c>
      <c r="AP228" s="164">
        <f t="shared" si="126"/>
        <v>4.9504950495049507E-2</v>
      </c>
      <c r="AQ228" s="162">
        <f t="shared" si="126"/>
        <v>0</v>
      </c>
      <c r="AR228" s="162">
        <f t="shared" si="126"/>
        <v>7.1428571428571425E-2</v>
      </c>
      <c r="AS228" s="162">
        <v>0</v>
      </c>
      <c r="AT228" s="163">
        <v>0</v>
      </c>
      <c r="AU228" s="164">
        <f t="shared" si="133"/>
        <v>0.10294117647058823</v>
      </c>
      <c r="AV228" s="162">
        <f t="shared" si="133"/>
        <v>0.81967923710446466</v>
      </c>
      <c r="AW228" s="162">
        <f t="shared" si="133"/>
        <v>0.8006396588486141</v>
      </c>
      <c r="AX228" s="162">
        <f t="shared" si="141"/>
        <v>0.78017241379310343</v>
      </c>
      <c r="AY228" s="162">
        <f t="shared" si="141"/>
        <v>0.125</v>
      </c>
      <c r="AZ228" s="161">
        <f t="shared" si="134"/>
        <v>3.7553832902670115E-2</v>
      </c>
      <c r="BA228" s="162">
        <f t="shared" si="134"/>
        <v>0.8087129351095832</v>
      </c>
      <c r="BB228" s="162">
        <f t="shared" si="134"/>
        <v>0.79018102917840605</v>
      </c>
      <c r="BC228" s="162">
        <f t="shared" si="142"/>
        <v>0.76289978678038384</v>
      </c>
      <c r="BD228" s="162">
        <f t="shared" si="142"/>
        <v>0.11538461538461539</v>
      </c>
      <c r="BE228" s="323">
        <f t="shared" si="119"/>
        <v>0.71790566854175686</v>
      </c>
      <c r="BF228" s="702"/>
      <c r="BG228" s="702"/>
    </row>
    <row r="229" spans="1:59" x14ac:dyDescent="0.2">
      <c r="A229" s="640" t="s">
        <v>646</v>
      </c>
      <c r="B229" s="161">
        <f t="shared" si="135"/>
        <v>8.3333333333333329E-2</v>
      </c>
      <c r="C229" s="162">
        <f t="shared" si="135"/>
        <v>0.83582089552238803</v>
      </c>
      <c r="D229" s="162">
        <f t="shared" si="135"/>
        <v>0.86631016042780751</v>
      </c>
      <c r="E229" s="162"/>
      <c r="F229" s="163"/>
      <c r="G229" s="161">
        <f t="shared" si="127"/>
        <v>1.1732851985559567E-2</v>
      </c>
      <c r="H229" s="162">
        <f t="shared" si="127"/>
        <v>0.78674948240165632</v>
      </c>
      <c r="I229" s="162">
        <f t="shared" si="127"/>
        <v>0.77314265783048486</v>
      </c>
      <c r="J229" s="162">
        <f t="shared" si="138"/>
        <v>0.72007540056550423</v>
      </c>
      <c r="K229" s="163">
        <f t="shared" si="138"/>
        <v>4.1666666666666664E-2</v>
      </c>
      <c r="L229" s="164">
        <f t="shared" si="128"/>
        <v>0.22222222222222221</v>
      </c>
      <c r="M229" s="162">
        <f t="shared" si="128"/>
        <v>0.87296669248644465</v>
      </c>
      <c r="N229" s="162">
        <f t="shared" si="128"/>
        <v>0.84944868532654794</v>
      </c>
      <c r="O229" s="162">
        <f t="shared" si="136"/>
        <v>0.88306451612903225</v>
      </c>
      <c r="P229" s="163">
        <f t="shared" si="136"/>
        <v>0.5</v>
      </c>
      <c r="Q229" s="164">
        <f t="shared" si="129"/>
        <v>3.0441400304414001E-2</v>
      </c>
      <c r="R229" s="162">
        <f t="shared" si="129"/>
        <v>0.81697905181918418</v>
      </c>
      <c r="S229" s="162">
        <f t="shared" si="129"/>
        <v>0.80685840707964607</v>
      </c>
      <c r="T229" s="162">
        <f t="shared" si="139"/>
        <v>0.77616279069767447</v>
      </c>
      <c r="U229" s="637">
        <f t="shared" si="139"/>
        <v>6.6666666666666666E-2</v>
      </c>
      <c r="V229" s="161">
        <f t="shared" si="137"/>
        <v>0.15686274509803921</v>
      </c>
      <c r="W229" s="162">
        <f t="shared" si="137"/>
        <v>0.79611650485436891</v>
      </c>
      <c r="X229" s="162">
        <f t="shared" si="137"/>
        <v>0.78323108384458073</v>
      </c>
      <c r="Y229" s="162">
        <f t="shared" si="102"/>
        <v>0.76470588235294112</v>
      </c>
      <c r="Z229" s="414">
        <f t="shared" si="104"/>
        <v>0.33333333333333331</v>
      </c>
      <c r="AA229" s="161">
        <f t="shared" si="130"/>
        <v>0.1875</v>
      </c>
      <c r="AB229" s="162">
        <f t="shared" si="130"/>
        <v>0.83739837398373984</v>
      </c>
      <c r="AC229" s="162">
        <f t="shared" si="130"/>
        <v>0.8393782383419689</v>
      </c>
      <c r="AD229" s="162">
        <f t="shared" si="103"/>
        <v>0.81818181818181823</v>
      </c>
      <c r="AE229" s="163">
        <f t="shared" si="115"/>
        <v>0</v>
      </c>
      <c r="AF229" s="161">
        <f t="shared" si="131"/>
        <v>1.171875E-2</v>
      </c>
      <c r="AG229" s="162">
        <f t="shared" si="131"/>
        <v>0.52873563218390807</v>
      </c>
      <c r="AH229" s="162">
        <f t="shared" si="131"/>
        <v>0.47499999999999998</v>
      </c>
      <c r="AI229" s="162">
        <f t="shared" si="143"/>
        <v>0.42105263157894735</v>
      </c>
      <c r="AJ229" s="163">
        <f t="shared" si="143"/>
        <v>0.10526315789473684</v>
      </c>
      <c r="AK229" s="161">
        <f t="shared" si="132"/>
        <v>0.11912751677852348</v>
      </c>
      <c r="AL229" s="162">
        <f t="shared" si="132"/>
        <v>0.8391080617495712</v>
      </c>
      <c r="AM229" s="162">
        <f t="shared" si="132"/>
        <v>0.80840611353711789</v>
      </c>
      <c r="AN229" s="162">
        <f t="shared" si="140"/>
        <v>0.82320441988950277</v>
      </c>
      <c r="AO229" s="163">
        <f t="shared" si="140"/>
        <v>0.17857142857142858</v>
      </c>
      <c r="AP229" s="164">
        <f t="shared" si="126"/>
        <v>4.2372881355932202E-2</v>
      </c>
      <c r="AQ229" s="162">
        <f t="shared" si="126"/>
        <v>0</v>
      </c>
      <c r="AR229" s="162">
        <f t="shared" si="126"/>
        <v>7.1428571428571425E-2</v>
      </c>
      <c r="AS229" s="162">
        <v>0</v>
      </c>
      <c r="AT229" s="163">
        <v>0</v>
      </c>
      <c r="AU229" s="164">
        <f t="shared" si="133"/>
        <v>0.10344827586206896</v>
      </c>
      <c r="AV229" s="162">
        <f t="shared" si="133"/>
        <v>0.81940233867475099</v>
      </c>
      <c r="AW229" s="162">
        <f t="shared" si="133"/>
        <v>0.80034129692832767</v>
      </c>
      <c r="AX229" s="162">
        <f t="shared" si="141"/>
        <v>0.78017241379310343</v>
      </c>
      <c r="AY229" s="162">
        <f t="shared" si="141"/>
        <v>0.12</v>
      </c>
      <c r="AZ229" s="161">
        <f t="shared" si="134"/>
        <v>3.7532133676092545E-2</v>
      </c>
      <c r="BA229" s="162">
        <f t="shared" si="134"/>
        <v>0.80841668440093639</v>
      </c>
      <c r="BB229" s="162">
        <f t="shared" si="134"/>
        <v>0.79012702078521935</v>
      </c>
      <c r="BC229" s="162">
        <f t="shared" si="142"/>
        <v>0.7640117994100295</v>
      </c>
      <c r="BD229" s="162">
        <f t="shared" si="142"/>
        <v>0.11029411764705882</v>
      </c>
      <c r="BE229" s="323">
        <f t="shared" si="119"/>
        <v>0.71807051238082176</v>
      </c>
      <c r="BF229" s="708"/>
      <c r="BG229" s="708"/>
    </row>
    <row r="230" spans="1:59" x14ac:dyDescent="0.2">
      <c r="A230" s="640" t="s">
        <v>648</v>
      </c>
      <c r="B230" s="161">
        <f t="shared" si="135"/>
        <v>8.3333333333333329E-2</v>
      </c>
      <c r="C230" s="162">
        <f t="shared" si="135"/>
        <v>0.83582089552238803</v>
      </c>
      <c r="D230" s="162">
        <f t="shared" si="135"/>
        <v>0.86631016042780751</v>
      </c>
      <c r="E230" s="162"/>
      <c r="F230" s="163"/>
      <c r="G230" s="161">
        <f t="shared" ref="G230:I235" si="144">+G152/G76</f>
        <v>1.1732851985559567E-2</v>
      </c>
      <c r="H230" s="162">
        <f t="shared" si="144"/>
        <v>0.78737470676050325</v>
      </c>
      <c r="I230" s="162">
        <f t="shared" si="144"/>
        <v>0.77478714638835489</v>
      </c>
      <c r="J230" s="162">
        <f t="shared" si="138"/>
        <v>0.71962616822429903</v>
      </c>
      <c r="K230" s="163">
        <f t="shared" si="138"/>
        <v>4.1666666666666664E-2</v>
      </c>
      <c r="L230" s="164">
        <f t="shared" ref="L230:N235" si="145">+L152/L76</f>
        <v>0.22222222222222221</v>
      </c>
      <c r="M230" s="162">
        <f t="shared" si="145"/>
        <v>0.9023255813953488</v>
      </c>
      <c r="N230" s="162">
        <f t="shared" si="145"/>
        <v>0.88464800678541133</v>
      </c>
      <c r="O230" s="162">
        <f t="shared" si="136"/>
        <v>0.90361445783132532</v>
      </c>
      <c r="P230" s="163">
        <f t="shared" si="136"/>
        <v>0.5</v>
      </c>
      <c r="Q230" s="164">
        <f t="shared" ref="Q230:S235" si="146">+Q152/Q76</f>
        <v>3.048780487804878E-2</v>
      </c>
      <c r="R230" s="162">
        <f t="shared" si="146"/>
        <v>0.81675201170446232</v>
      </c>
      <c r="S230" s="162">
        <f t="shared" si="146"/>
        <v>0.80700594844679441</v>
      </c>
      <c r="T230" s="162">
        <f t="shared" si="139"/>
        <v>0.77551020408163263</v>
      </c>
      <c r="U230" s="637">
        <f t="shared" si="139"/>
        <v>6.4516129032258063E-2</v>
      </c>
      <c r="V230" s="161">
        <f t="shared" si="137"/>
        <v>0.15686274509803921</v>
      </c>
      <c r="W230" s="162">
        <f t="shared" si="137"/>
        <v>0.79611650485436891</v>
      </c>
      <c r="X230" s="162">
        <f t="shared" si="137"/>
        <v>0.78323108384458073</v>
      </c>
      <c r="Y230" s="162">
        <f t="shared" si="102"/>
        <v>0.76470588235294112</v>
      </c>
      <c r="Z230" s="414">
        <f t="shared" si="104"/>
        <v>0.33333333333333331</v>
      </c>
      <c r="AA230" s="161">
        <f t="shared" ref="AA230:AC235" si="147">+AA152/AA76</f>
        <v>0.16666666666666666</v>
      </c>
      <c r="AB230" s="162">
        <f t="shared" si="147"/>
        <v>0.83739837398373984</v>
      </c>
      <c r="AC230" s="162">
        <f t="shared" si="147"/>
        <v>0.84455958549222798</v>
      </c>
      <c r="AD230" s="162">
        <f t="shared" si="103"/>
        <v>0.81818181818181823</v>
      </c>
      <c r="AE230" s="163">
        <f t="shared" si="115"/>
        <v>0</v>
      </c>
      <c r="AF230" s="161">
        <f t="shared" ref="AF230:AH235" si="148">+AF152/AF76</f>
        <v>1.3698630136986301E-2</v>
      </c>
      <c r="AG230" s="162">
        <f t="shared" si="148"/>
        <v>0.54022988505747127</v>
      </c>
      <c r="AH230" s="162">
        <f t="shared" si="148"/>
        <v>0.49062499999999998</v>
      </c>
      <c r="AI230" s="162">
        <f t="shared" si="143"/>
        <v>0.42105263157894735</v>
      </c>
      <c r="AJ230" s="163">
        <f t="shared" si="143"/>
        <v>0.10526315789473684</v>
      </c>
      <c r="AK230" s="161">
        <f t="shared" ref="AK230:AM235" si="149">+AK152/AK76</f>
        <v>0.11912751677852348</v>
      </c>
      <c r="AL230" s="162">
        <f t="shared" si="149"/>
        <v>0.83943854844231425</v>
      </c>
      <c r="AM230" s="162">
        <f t="shared" si="149"/>
        <v>0.80862680862680858</v>
      </c>
      <c r="AN230" s="162">
        <f t="shared" si="140"/>
        <v>0.82222222222222219</v>
      </c>
      <c r="AO230" s="163">
        <f t="shared" si="140"/>
        <v>0.17857142857142858</v>
      </c>
      <c r="AP230" s="164">
        <f t="shared" si="126"/>
        <v>0.04</v>
      </c>
      <c r="AQ230" s="162">
        <f t="shared" si="126"/>
        <v>0</v>
      </c>
      <c r="AR230" s="162">
        <f t="shared" si="126"/>
        <v>7.1428571428571425E-2</v>
      </c>
      <c r="AS230" s="162">
        <v>0</v>
      </c>
      <c r="AT230" s="163">
        <v>0</v>
      </c>
      <c r="AU230" s="164">
        <f t="shared" ref="AU230:AW235" si="150">+AU152/AU76</f>
        <v>0.11083743842364532</v>
      </c>
      <c r="AV230" s="162">
        <f t="shared" si="150"/>
        <v>0.82798960138648181</v>
      </c>
      <c r="AW230" s="162">
        <f t="shared" si="150"/>
        <v>0.80981856990394874</v>
      </c>
      <c r="AX230" s="162">
        <f t="shared" si="141"/>
        <v>0.78663793103448276</v>
      </c>
      <c r="AY230" s="162">
        <f t="shared" si="141"/>
        <v>0.12</v>
      </c>
      <c r="AZ230" s="161">
        <f t="shared" ref="AZ230:BB235" si="151">+AZ152/AZ76</f>
        <v>3.801369863013699E-2</v>
      </c>
      <c r="BA230" s="162">
        <f t="shared" si="151"/>
        <v>0.81161249605553798</v>
      </c>
      <c r="BB230" s="162">
        <f t="shared" si="151"/>
        <v>0.79509866327180145</v>
      </c>
      <c r="BC230" s="162">
        <f t="shared" si="142"/>
        <v>0.76690466190676188</v>
      </c>
      <c r="BD230" s="162">
        <f t="shared" si="142"/>
        <v>0.10948905109489052</v>
      </c>
      <c r="BE230" s="323">
        <f t="shared" si="119"/>
        <v>0.72249625799428496</v>
      </c>
      <c r="BF230" s="708"/>
      <c r="BG230" s="708"/>
    </row>
    <row r="231" spans="1:59" x14ac:dyDescent="0.2">
      <c r="A231" s="640" t="s">
        <v>650</v>
      </c>
      <c r="B231" s="161">
        <f t="shared" si="135"/>
        <v>8.3333333333333329E-2</v>
      </c>
      <c r="C231" s="162">
        <f t="shared" si="135"/>
        <v>0.83582089552238803</v>
      </c>
      <c r="D231" s="162">
        <f t="shared" si="135"/>
        <v>0.86863270777479895</v>
      </c>
      <c r="E231" s="162"/>
      <c r="F231" s="163"/>
      <c r="G231" s="161">
        <f t="shared" si="144"/>
        <v>2.7288732394366196E-2</v>
      </c>
      <c r="H231" s="162">
        <f t="shared" si="144"/>
        <v>0.79329842931937178</v>
      </c>
      <c r="I231" s="162">
        <f t="shared" si="144"/>
        <v>0.78101795598757928</v>
      </c>
      <c r="J231" s="162">
        <f t="shared" si="138"/>
        <v>0.72735674676524953</v>
      </c>
      <c r="K231" s="163">
        <f t="shared" si="138"/>
        <v>7.6923076923076927E-2</v>
      </c>
      <c r="L231" s="164">
        <f t="shared" si="145"/>
        <v>0.22222222222222221</v>
      </c>
      <c r="M231" s="162">
        <f t="shared" si="145"/>
        <v>0.90139751552795033</v>
      </c>
      <c r="N231" s="162">
        <f t="shared" si="145"/>
        <v>0.88210347752332485</v>
      </c>
      <c r="O231" s="162">
        <f t="shared" si="136"/>
        <v>0.90438247011952189</v>
      </c>
      <c r="P231" s="163">
        <f t="shared" si="136"/>
        <v>0.5</v>
      </c>
      <c r="Q231" s="164">
        <f t="shared" si="146"/>
        <v>3.3536585365853661E-2</v>
      </c>
      <c r="R231" s="162">
        <f t="shared" si="146"/>
        <v>0.82196278730390371</v>
      </c>
      <c r="S231" s="162">
        <f t="shared" si="146"/>
        <v>0.81239015817223204</v>
      </c>
      <c r="T231" s="162">
        <f t="shared" si="139"/>
        <v>0.77842565597667635</v>
      </c>
      <c r="U231" s="637">
        <f t="shared" si="139"/>
        <v>6.4516129032258063E-2</v>
      </c>
      <c r="V231" s="161">
        <f t="shared" si="137"/>
        <v>0.19607843137254902</v>
      </c>
      <c r="W231" s="162">
        <f t="shared" si="137"/>
        <v>0.79611650485436891</v>
      </c>
      <c r="X231" s="162">
        <f t="shared" si="137"/>
        <v>0.78323108384458073</v>
      </c>
      <c r="Y231" s="162">
        <f t="shared" si="102"/>
        <v>0.76470588235294112</v>
      </c>
      <c r="Z231" s="414">
        <f t="shared" si="104"/>
        <v>0.33333333333333331</v>
      </c>
      <c r="AA231" s="161">
        <f t="shared" si="147"/>
        <v>0.16666666666666666</v>
      </c>
      <c r="AB231" s="162">
        <f t="shared" si="147"/>
        <v>0.83739837398373984</v>
      </c>
      <c r="AC231" s="162">
        <f t="shared" si="147"/>
        <v>0.8571428571428571</v>
      </c>
      <c r="AD231" s="162">
        <f t="shared" si="103"/>
        <v>0.81818181818181823</v>
      </c>
      <c r="AE231" s="163">
        <f t="shared" si="115"/>
        <v>0</v>
      </c>
      <c r="AF231" s="161">
        <f t="shared" si="148"/>
        <v>1.3698630136986301E-2</v>
      </c>
      <c r="AG231" s="162">
        <f t="shared" si="148"/>
        <v>0.54022988505747127</v>
      </c>
      <c r="AH231" s="162">
        <f t="shared" si="148"/>
        <v>0.49062499999999998</v>
      </c>
      <c r="AI231" s="162">
        <f t="shared" si="143"/>
        <v>0.42105263157894735</v>
      </c>
      <c r="AJ231" s="163">
        <f t="shared" si="143"/>
        <v>0.10526315789473684</v>
      </c>
      <c r="AK231" s="161">
        <f t="shared" si="149"/>
        <v>0.1325503355704698</v>
      </c>
      <c r="AL231" s="162">
        <f t="shared" si="149"/>
        <v>0.85039370078740162</v>
      </c>
      <c r="AM231" s="162">
        <f t="shared" si="149"/>
        <v>0.81860338243316966</v>
      </c>
      <c r="AN231" s="162">
        <f t="shared" si="140"/>
        <v>0.83977900552486184</v>
      </c>
      <c r="AO231" s="163">
        <f t="shared" si="140"/>
        <v>0.17857142857142858</v>
      </c>
      <c r="AP231" s="164">
        <f t="shared" si="126"/>
        <v>4.5454545454545456E-2</v>
      </c>
      <c r="AQ231" s="162">
        <f t="shared" si="126"/>
        <v>0.66666666666666663</v>
      </c>
      <c r="AR231" s="162">
        <f t="shared" si="126"/>
        <v>7.1428571428571425E-2</v>
      </c>
      <c r="AS231" s="162">
        <v>0</v>
      </c>
      <c r="AT231" s="163">
        <f>+AT153/AT77</f>
        <v>0</v>
      </c>
      <c r="AU231" s="164">
        <f t="shared" si="150"/>
        <v>0.11083743842364532</v>
      </c>
      <c r="AV231" s="162">
        <f t="shared" si="150"/>
        <v>0.828125</v>
      </c>
      <c r="AW231" s="162">
        <f t="shared" si="150"/>
        <v>0.80991029474583509</v>
      </c>
      <c r="AX231" s="162">
        <f t="shared" si="141"/>
        <v>0.78632478632478631</v>
      </c>
      <c r="AY231" s="162">
        <f t="shared" si="141"/>
        <v>0.12</v>
      </c>
      <c r="AZ231" s="161">
        <f t="shared" si="151"/>
        <v>4.9064238745574106E-2</v>
      </c>
      <c r="BA231" s="162">
        <f t="shared" si="151"/>
        <v>0.81680304372752388</v>
      </c>
      <c r="BB231" s="162">
        <f t="shared" si="151"/>
        <v>0.79978536031059622</v>
      </c>
      <c r="BC231" s="162">
        <f t="shared" si="142"/>
        <v>0.77208333333333334</v>
      </c>
      <c r="BD231" s="162">
        <f t="shared" si="142"/>
        <v>0.11510791366906475</v>
      </c>
      <c r="BE231" s="323">
        <f t="shared" si="119"/>
        <v>0.72752704843439275</v>
      </c>
      <c r="BF231" s="718"/>
      <c r="BG231" s="718"/>
    </row>
    <row r="232" spans="1:59" x14ac:dyDescent="0.2">
      <c r="A232" s="640" t="s">
        <v>651</v>
      </c>
      <c r="B232" s="161">
        <f t="shared" si="135"/>
        <v>8.3333333333333329E-2</v>
      </c>
      <c r="C232" s="162">
        <f t="shared" si="135"/>
        <v>0.83582089552238803</v>
      </c>
      <c r="D232" s="162">
        <f t="shared" si="135"/>
        <v>0.86827956989247312</v>
      </c>
      <c r="E232" s="162"/>
      <c r="F232" s="163"/>
      <c r="G232" s="161">
        <f t="shared" si="144"/>
        <v>2.6330690826727066E-2</v>
      </c>
      <c r="H232" s="162">
        <f t="shared" si="144"/>
        <v>0.79401753481175863</v>
      </c>
      <c r="I232" s="162">
        <f t="shared" si="144"/>
        <v>0.78194435177153532</v>
      </c>
      <c r="J232" s="162">
        <f t="shared" si="138"/>
        <v>0.72677595628415304</v>
      </c>
      <c r="K232" s="163">
        <f t="shared" si="138"/>
        <v>7.407407407407407E-2</v>
      </c>
      <c r="L232" s="164">
        <f t="shared" si="145"/>
        <v>0.22222222222222221</v>
      </c>
      <c r="M232" s="162">
        <f t="shared" si="145"/>
        <v>0.90132090132090137</v>
      </c>
      <c r="N232" s="162">
        <f t="shared" si="145"/>
        <v>0.88242784380305606</v>
      </c>
      <c r="O232" s="162">
        <f t="shared" si="136"/>
        <v>0.90438247011952189</v>
      </c>
      <c r="P232" s="163">
        <f t="shared" si="136"/>
        <v>0.5</v>
      </c>
      <c r="Q232" s="164">
        <f t="shared" si="146"/>
        <v>3.3536585365853661E-2</v>
      </c>
      <c r="R232" s="162">
        <f t="shared" si="146"/>
        <v>0.82122093023255816</v>
      </c>
      <c r="S232" s="162">
        <f t="shared" si="146"/>
        <v>0.81162280701754386</v>
      </c>
      <c r="T232" s="162">
        <f t="shared" si="139"/>
        <v>0.77777777777777779</v>
      </c>
      <c r="U232" s="637">
        <f t="shared" si="139"/>
        <v>6.4516129032258063E-2</v>
      </c>
      <c r="V232" s="161">
        <f t="shared" si="137"/>
        <v>0.19607843137254902</v>
      </c>
      <c r="W232" s="162">
        <f t="shared" si="137"/>
        <v>0.79611650485436891</v>
      </c>
      <c r="X232" s="162">
        <f t="shared" si="137"/>
        <v>0.7848360655737705</v>
      </c>
      <c r="Y232" s="162">
        <f t="shared" si="102"/>
        <v>0.76470588235294112</v>
      </c>
      <c r="Z232" s="414">
        <f t="shared" si="104"/>
        <v>0.33333333333333331</v>
      </c>
      <c r="AA232" s="161">
        <f t="shared" si="147"/>
        <v>0.16666666666666666</v>
      </c>
      <c r="AB232" s="162">
        <f t="shared" si="147"/>
        <v>0.83739837398373984</v>
      </c>
      <c r="AC232" s="162">
        <f t="shared" si="147"/>
        <v>0.8571428571428571</v>
      </c>
      <c r="AD232" s="162">
        <f t="shared" si="103"/>
        <v>0.81818181818181823</v>
      </c>
      <c r="AE232" s="163">
        <f t="shared" si="115"/>
        <v>0</v>
      </c>
      <c r="AF232" s="161">
        <f t="shared" si="148"/>
        <v>1.3698630136986301E-2</v>
      </c>
      <c r="AG232" s="162">
        <f t="shared" si="148"/>
        <v>0.54022988505747127</v>
      </c>
      <c r="AH232" s="162">
        <f t="shared" si="148"/>
        <v>0.49062499999999998</v>
      </c>
      <c r="AI232" s="162">
        <f t="shared" si="143"/>
        <v>0.42105263157894735</v>
      </c>
      <c r="AJ232" s="163">
        <f t="shared" si="143"/>
        <v>0.10526315789473684</v>
      </c>
      <c r="AK232" s="161">
        <f t="shared" si="149"/>
        <v>0.1325503355704698</v>
      </c>
      <c r="AL232" s="162">
        <f t="shared" si="149"/>
        <v>0.85039370078740162</v>
      </c>
      <c r="AM232" s="162">
        <f t="shared" si="149"/>
        <v>0.81850340136054422</v>
      </c>
      <c r="AN232" s="162">
        <f t="shared" si="140"/>
        <v>0.83783783783783783</v>
      </c>
      <c r="AO232" s="163">
        <f t="shared" si="140"/>
        <v>0.17857142857142858</v>
      </c>
      <c r="AP232" s="164">
        <f t="shared" si="126"/>
        <v>4.2253521126760563E-2</v>
      </c>
      <c r="AQ232" s="162">
        <f t="shared" si="126"/>
        <v>0.66666666666666663</v>
      </c>
      <c r="AR232" s="162">
        <f t="shared" si="126"/>
        <v>7.1428571428571425E-2</v>
      </c>
      <c r="AS232" s="162">
        <v>0</v>
      </c>
      <c r="AT232" s="163">
        <f>+AT154/AT78</f>
        <v>0</v>
      </c>
      <c r="AU232" s="164">
        <f t="shared" si="150"/>
        <v>0.1111111111111111</v>
      </c>
      <c r="AV232" s="162">
        <f t="shared" si="150"/>
        <v>0.82848458532349112</v>
      </c>
      <c r="AW232" s="162">
        <f t="shared" si="150"/>
        <v>0.80991029474583509</v>
      </c>
      <c r="AX232" s="162">
        <f t="shared" si="141"/>
        <v>0.78510638297872337</v>
      </c>
      <c r="AY232" s="162">
        <f t="shared" si="141"/>
        <v>0.12</v>
      </c>
      <c r="AZ232" s="161">
        <f t="shared" si="151"/>
        <v>4.7988126649076514E-2</v>
      </c>
      <c r="BA232" s="162">
        <f t="shared" si="151"/>
        <v>0.81691742929527944</v>
      </c>
      <c r="BB232" s="162">
        <f t="shared" si="151"/>
        <v>0.8000439325948473</v>
      </c>
      <c r="BC232" s="162">
        <f t="shared" si="142"/>
        <v>0.77116893845518386</v>
      </c>
      <c r="BD232" s="162">
        <f t="shared" si="142"/>
        <v>0.11428571428571428</v>
      </c>
      <c r="BE232" s="323">
        <f t="shared" si="119"/>
        <v>0.7265054401417278</v>
      </c>
      <c r="BF232" s="718"/>
      <c r="BG232" s="718"/>
    </row>
    <row r="233" spans="1:59" x14ac:dyDescent="0.2">
      <c r="A233" s="640" t="s">
        <v>654</v>
      </c>
      <c r="B233" s="161">
        <f t="shared" si="135"/>
        <v>8.3333333333333329E-2</v>
      </c>
      <c r="C233" s="162">
        <f t="shared" si="135"/>
        <v>0.83582089552238803</v>
      </c>
      <c r="D233" s="162">
        <f t="shared" si="135"/>
        <v>0.87061994609164417</v>
      </c>
      <c r="E233" s="162"/>
      <c r="F233" s="163"/>
      <c r="G233" s="161">
        <f t="shared" si="144"/>
        <v>2.6923076923076925E-2</v>
      </c>
      <c r="H233" s="162">
        <f t="shared" si="144"/>
        <v>0.79376135675348269</v>
      </c>
      <c r="I233" s="162">
        <f t="shared" si="144"/>
        <v>0.78246073298429319</v>
      </c>
      <c r="J233" s="162">
        <f t="shared" si="138"/>
        <v>0.72858431018935976</v>
      </c>
      <c r="K233" s="163">
        <f t="shared" si="138"/>
        <v>7.1428571428571425E-2</v>
      </c>
      <c r="L233" s="164">
        <f t="shared" si="145"/>
        <v>0.22222222222222221</v>
      </c>
      <c r="M233" s="162">
        <f t="shared" si="145"/>
        <v>0.90101325019485579</v>
      </c>
      <c r="N233" s="162">
        <f t="shared" si="145"/>
        <v>0.88280254777070066</v>
      </c>
      <c r="O233" s="162">
        <f t="shared" si="136"/>
        <v>0.90513833992094861</v>
      </c>
      <c r="P233" s="163">
        <f t="shared" si="136"/>
        <v>0.5</v>
      </c>
      <c r="Q233" s="164">
        <f t="shared" si="146"/>
        <v>3.3639143730886847E-2</v>
      </c>
      <c r="R233" s="162">
        <f t="shared" si="146"/>
        <v>0.82123510292524382</v>
      </c>
      <c r="S233" s="162">
        <f t="shared" si="146"/>
        <v>0.81151832460732987</v>
      </c>
      <c r="T233" s="162">
        <f t="shared" si="139"/>
        <v>0.77936962750716332</v>
      </c>
      <c r="U233" s="637">
        <f t="shared" si="139"/>
        <v>6.0606060606060608E-2</v>
      </c>
      <c r="V233" s="161">
        <f t="shared" si="137"/>
        <v>0.19607843137254902</v>
      </c>
      <c r="W233" s="162">
        <f t="shared" si="137"/>
        <v>0.79611650485436891</v>
      </c>
      <c r="X233" s="162">
        <f t="shared" si="137"/>
        <v>0.78439425051334699</v>
      </c>
      <c r="Y233" s="162">
        <f t="shared" si="102"/>
        <v>0.76470588235294112</v>
      </c>
      <c r="Z233" s="414">
        <f t="shared" si="104"/>
        <v>0.33333333333333331</v>
      </c>
      <c r="AA233" s="161">
        <f t="shared" si="147"/>
        <v>0.16666666666666666</v>
      </c>
      <c r="AB233" s="162">
        <f t="shared" si="147"/>
        <v>0.83739837398373984</v>
      </c>
      <c r="AC233" s="162">
        <f t="shared" si="147"/>
        <v>0.8571428571428571</v>
      </c>
      <c r="AD233" s="162">
        <f t="shared" si="103"/>
        <v>0.81818181818181823</v>
      </c>
      <c r="AE233" s="163">
        <f t="shared" si="115"/>
        <v>0</v>
      </c>
      <c r="AF233" s="161">
        <f t="shared" si="148"/>
        <v>1.3333333333333334E-2</v>
      </c>
      <c r="AG233" s="162">
        <f t="shared" si="148"/>
        <v>0.54022988505747127</v>
      </c>
      <c r="AH233" s="162">
        <f t="shared" si="148"/>
        <v>0.49062499999999998</v>
      </c>
      <c r="AI233" s="162">
        <f t="shared" si="143"/>
        <v>0.42105263157894735</v>
      </c>
      <c r="AJ233" s="163">
        <f t="shared" si="143"/>
        <v>0.10526315789473684</v>
      </c>
      <c r="AK233" s="161">
        <f t="shared" si="149"/>
        <v>0.13109243697478992</v>
      </c>
      <c r="AL233" s="162">
        <f t="shared" si="149"/>
        <v>0.85040983606557374</v>
      </c>
      <c r="AM233" s="162">
        <f t="shared" si="149"/>
        <v>0.81874999999999998</v>
      </c>
      <c r="AN233" s="162">
        <f t="shared" si="140"/>
        <v>0.84042553191489366</v>
      </c>
      <c r="AO233" s="163">
        <f t="shared" si="140"/>
        <v>0.20689655172413793</v>
      </c>
      <c r="AP233" s="164">
        <f t="shared" si="126"/>
        <v>4.2857142857142858E-2</v>
      </c>
      <c r="AQ233" s="162">
        <f t="shared" si="126"/>
        <v>0.66666666666666663</v>
      </c>
      <c r="AR233" s="162">
        <f t="shared" si="126"/>
        <v>7.1428571428571425E-2</v>
      </c>
      <c r="AS233" s="162">
        <v>1</v>
      </c>
      <c r="AT233" s="163">
        <f>+AT155/AT79</f>
        <v>0</v>
      </c>
      <c r="AU233" s="164">
        <f t="shared" si="150"/>
        <v>0.11194029850746269</v>
      </c>
      <c r="AV233" s="162">
        <f t="shared" si="150"/>
        <v>0.81660147761842672</v>
      </c>
      <c r="AW233" s="162">
        <f t="shared" si="150"/>
        <v>0.8107761385503528</v>
      </c>
      <c r="AX233" s="162">
        <f t="shared" si="141"/>
        <v>0.8425531914893617</v>
      </c>
      <c r="AY233" s="162">
        <f t="shared" si="141"/>
        <v>0.10714285714285714</v>
      </c>
      <c r="AZ233" s="161">
        <f t="shared" si="151"/>
        <v>4.7750080932340566E-2</v>
      </c>
      <c r="BA233" s="162">
        <f t="shared" si="151"/>
        <v>0.81512519161982622</v>
      </c>
      <c r="BB233" s="162">
        <f t="shared" si="151"/>
        <v>0.80031695721077656</v>
      </c>
      <c r="BC233" s="162">
        <f t="shared" si="142"/>
        <v>0.78355155482815053</v>
      </c>
      <c r="BD233" s="162">
        <f t="shared" si="142"/>
        <v>0.11564625850340136</v>
      </c>
      <c r="BE233" s="323">
        <f t="shared" si="119"/>
        <v>0.72594183740912099</v>
      </c>
      <c r="BF233" s="742"/>
      <c r="BG233" s="742"/>
    </row>
    <row r="234" spans="1:59" x14ac:dyDescent="0.2">
      <c r="A234" s="640" t="s">
        <v>655</v>
      </c>
      <c r="B234" s="161">
        <f t="shared" si="135"/>
        <v>8.3333333333333329E-2</v>
      </c>
      <c r="C234" s="162">
        <f t="shared" si="135"/>
        <v>0.83582089552238803</v>
      </c>
      <c r="D234" s="162">
        <f t="shared" si="135"/>
        <v>0.87027027027027026</v>
      </c>
      <c r="E234" s="162"/>
      <c r="F234" s="163"/>
      <c r="G234" s="161">
        <f t="shared" si="144"/>
        <v>2.5921966862640301E-2</v>
      </c>
      <c r="H234" s="162">
        <f t="shared" si="144"/>
        <v>0.79490231082019236</v>
      </c>
      <c r="I234" s="162">
        <f t="shared" si="144"/>
        <v>0.78246086733384657</v>
      </c>
      <c r="J234" s="162">
        <f t="shared" si="138"/>
        <v>0.72663139329805992</v>
      </c>
      <c r="K234" s="163">
        <f t="shared" si="138"/>
        <v>9.375E-2</v>
      </c>
      <c r="L234" s="164">
        <f t="shared" si="145"/>
        <v>0.22222222222222221</v>
      </c>
      <c r="M234" s="162">
        <f t="shared" si="145"/>
        <v>0.90101325019485579</v>
      </c>
      <c r="N234" s="162">
        <f t="shared" si="145"/>
        <v>0.88275276125743418</v>
      </c>
      <c r="O234" s="162">
        <f t="shared" si="136"/>
        <v>0.90513833992094861</v>
      </c>
      <c r="P234" s="163">
        <f t="shared" si="136"/>
        <v>0.5</v>
      </c>
      <c r="Q234" s="164">
        <f t="shared" si="146"/>
        <v>3.3690658499234305E-2</v>
      </c>
      <c r="R234" s="162">
        <f t="shared" si="146"/>
        <v>0.82251703119397634</v>
      </c>
      <c r="S234" s="162">
        <f t="shared" si="146"/>
        <v>0.811238880451291</v>
      </c>
      <c r="T234" s="162">
        <f t="shared" si="139"/>
        <v>0.77401129943502822</v>
      </c>
      <c r="U234" s="637">
        <f t="shared" si="139"/>
        <v>5.8823529411764705E-2</v>
      </c>
      <c r="V234" s="161">
        <f t="shared" si="137"/>
        <v>0.19607843137254902</v>
      </c>
      <c r="W234" s="162">
        <f t="shared" si="137"/>
        <v>0.79611650485436891</v>
      </c>
      <c r="X234" s="162">
        <f t="shared" si="137"/>
        <v>0.78600823045267487</v>
      </c>
      <c r="Y234" s="162">
        <f t="shared" si="102"/>
        <v>0.76470588235294112</v>
      </c>
      <c r="Z234" s="414">
        <f t="shared" si="104"/>
        <v>0.33333333333333331</v>
      </c>
      <c r="AA234" s="161">
        <f t="shared" si="147"/>
        <v>0.16666666666666666</v>
      </c>
      <c r="AB234" s="162">
        <f t="shared" si="147"/>
        <v>0.83739837398373984</v>
      </c>
      <c r="AC234" s="162">
        <f t="shared" si="147"/>
        <v>0.8571428571428571</v>
      </c>
      <c r="AD234" s="162">
        <f t="shared" si="103"/>
        <v>0.80952380952380953</v>
      </c>
      <c r="AE234" s="163">
        <f t="shared" si="115"/>
        <v>0</v>
      </c>
      <c r="AF234" s="161">
        <f t="shared" si="148"/>
        <v>1.3282732447817837E-2</v>
      </c>
      <c r="AG234" s="162">
        <f t="shared" si="148"/>
        <v>0.54022988505747127</v>
      </c>
      <c r="AH234" s="162">
        <f t="shared" si="148"/>
        <v>0.49062499999999998</v>
      </c>
      <c r="AI234" s="162">
        <f t="shared" si="143"/>
        <v>0.42105263157894735</v>
      </c>
      <c r="AJ234" s="163">
        <f t="shared" si="143"/>
        <v>0.1</v>
      </c>
      <c r="AK234" s="161">
        <f t="shared" si="149"/>
        <v>0.13109243697478992</v>
      </c>
      <c r="AL234" s="162">
        <f t="shared" si="149"/>
        <v>0.8505786249149081</v>
      </c>
      <c r="AM234" s="162">
        <f t="shared" si="149"/>
        <v>0.81921824104234531</v>
      </c>
      <c r="AN234" s="162">
        <f t="shared" si="140"/>
        <v>0.84210526315789469</v>
      </c>
      <c r="AO234" s="163">
        <f t="shared" si="140"/>
        <v>0.20689655172413793</v>
      </c>
      <c r="AP234" s="164">
        <f t="shared" si="126"/>
        <v>4.2857142857142858E-2</v>
      </c>
      <c r="AQ234" s="162">
        <f t="shared" si="126"/>
        <v>0.66666666666666663</v>
      </c>
      <c r="AR234" s="162">
        <f t="shared" si="126"/>
        <v>7.1428571428571425E-2</v>
      </c>
      <c r="AS234" s="162">
        <v>2</v>
      </c>
      <c r="AT234" s="163">
        <f>+AT156/AT80</f>
        <v>0</v>
      </c>
      <c r="AU234" s="164">
        <f t="shared" si="150"/>
        <v>0.11194029850746269</v>
      </c>
      <c r="AV234" s="162">
        <f t="shared" si="150"/>
        <v>0.82161458333333337</v>
      </c>
      <c r="AW234" s="162">
        <f t="shared" si="150"/>
        <v>0.81009409751924721</v>
      </c>
      <c r="AX234" s="162">
        <f t="shared" si="141"/>
        <v>0.84076433121019112</v>
      </c>
      <c r="AY234" s="162">
        <f t="shared" si="141"/>
        <v>0.10714285714285714</v>
      </c>
      <c r="AZ234" s="161">
        <f t="shared" si="151"/>
        <v>4.6807833147587963E-2</v>
      </c>
      <c r="BA234" s="162">
        <f t="shared" si="151"/>
        <v>0.81632962588473201</v>
      </c>
      <c r="BB234" s="162">
        <f t="shared" si="151"/>
        <v>0.80008611674970787</v>
      </c>
      <c r="BC234" s="162">
        <f t="shared" si="142"/>
        <v>0.78109854604200324</v>
      </c>
      <c r="BD234" s="162">
        <f t="shared" si="142"/>
        <v>0.11764705882352941</v>
      </c>
      <c r="BE234" s="323">
        <f t="shared" ref="BE234:BE236" si="152">+BE156/BE80</f>
        <v>0.72555715312724656</v>
      </c>
      <c r="BF234" s="742"/>
      <c r="BG234" s="742"/>
    </row>
    <row r="235" spans="1:59" x14ac:dyDescent="0.2">
      <c r="A235" s="640" t="s">
        <v>658</v>
      </c>
      <c r="B235" s="161">
        <f t="shared" si="135"/>
        <v>8.3333333333333329E-2</v>
      </c>
      <c r="C235" s="162">
        <f t="shared" si="135"/>
        <v>0.83582089552238803</v>
      </c>
      <c r="D235" s="162">
        <f t="shared" si="135"/>
        <v>0.86991869918699183</v>
      </c>
      <c r="E235" s="162"/>
      <c r="F235" s="163"/>
      <c r="G235" s="161">
        <f t="shared" si="144"/>
        <v>2.5306548395512652E-2</v>
      </c>
      <c r="H235" s="162">
        <f t="shared" si="144"/>
        <v>0.79532846715328465</v>
      </c>
      <c r="I235" s="162">
        <f t="shared" si="144"/>
        <v>0.78273173185762801</v>
      </c>
      <c r="J235" s="162">
        <f t="shared" si="138"/>
        <v>0.72687986171132235</v>
      </c>
      <c r="K235" s="163">
        <f t="shared" si="138"/>
        <v>9.375E-2</v>
      </c>
      <c r="L235" s="164">
        <f t="shared" si="145"/>
        <v>0.22222222222222221</v>
      </c>
      <c r="M235" s="162">
        <f t="shared" si="145"/>
        <v>0.90078124999999998</v>
      </c>
      <c r="N235" s="162">
        <f t="shared" si="145"/>
        <v>0.88287904599659284</v>
      </c>
      <c r="O235" s="162">
        <f t="shared" si="136"/>
        <v>0.90551181102362199</v>
      </c>
      <c r="P235" s="163">
        <f t="shared" si="136"/>
        <v>0.5</v>
      </c>
      <c r="Q235" s="164">
        <f t="shared" si="146"/>
        <v>3.2159264931087291E-2</v>
      </c>
      <c r="R235" s="162">
        <f t="shared" si="146"/>
        <v>0.82279385494819579</v>
      </c>
      <c r="S235" s="162">
        <f t="shared" si="146"/>
        <v>0.81170373569423449</v>
      </c>
      <c r="T235" s="162">
        <f t="shared" si="139"/>
        <v>0.77158774373259054</v>
      </c>
      <c r="U235" s="637">
        <f t="shared" si="139"/>
        <v>5.8823529411764705E-2</v>
      </c>
      <c r="V235" s="161">
        <f t="shared" si="137"/>
        <v>0.19607843137254902</v>
      </c>
      <c r="W235" s="162">
        <f t="shared" si="137"/>
        <v>0.79611650485436891</v>
      </c>
      <c r="X235" s="162">
        <f t="shared" si="137"/>
        <v>0.78512396694214881</v>
      </c>
      <c r="Y235" s="162">
        <f t="shared" si="102"/>
        <v>0.76470588235294112</v>
      </c>
      <c r="Z235" s="414">
        <f t="shared" si="104"/>
        <v>0.33333333333333331</v>
      </c>
      <c r="AA235" s="161">
        <f t="shared" si="147"/>
        <v>0.16666666666666666</v>
      </c>
      <c r="AB235" s="162">
        <f t="shared" si="147"/>
        <v>0.83739837398373984</v>
      </c>
      <c r="AC235" s="162">
        <f t="shared" si="147"/>
        <v>0.8571428571428571</v>
      </c>
      <c r="AD235" s="162">
        <f t="shared" si="103"/>
        <v>0.80952380952380953</v>
      </c>
      <c r="AE235" s="163">
        <f t="shared" si="115"/>
        <v>0</v>
      </c>
      <c r="AF235" s="161">
        <f t="shared" si="148"/>
        <v>1.3108614232209739E-2</v>
      </c>
      <c r="AG235" s="162">
        <f t="shared" si="148"/>
        <v>0.54651162790697672</v>
      </c>
      <c r="AH235" s="162">
        <f t="shared" si="148"/>
        <v>0.49062499999999998</v>
      </c>
      <c r="AI235" s="162">
        <f t="shared" si="143"/>
        <v>0.4</v>
      </c>
      <c r="AJ235" s="163">
        <f t="shared" si="143"/>
        <v>0.1</v>
      </c>
      <c r="AK235" s="161">
        <f t="shared" si="149"/>
        <v>0.13109243697478992</v>
      </c>
      <c r="AL235" s="162">
        <f t="shared" si="149"/>
        <v>0.85037491479209271</v>
      </c>
      <c r="AM235" s="162">
        <f t="shared" si="149"/>
        <v>0.81921824104234531</v>
      </c>
      <c r="AN235" s="162">
        <f t="shared" si="140"/>
        <v>0.84615384615384615</v>
      </c>
      <c r="AO235" s="163">
        <f t="shared" si="140"/>
        <v>0.20689655172413793</v>
      </c>
      <c r="AP235" s="164">
        <f t="shared" si="126"/>
        <v>4.2857142857142858E-2</v>
      </c>
      <c r="AQ235" s="162">
        <f t="shared" si="126"/>
        <v>0.66666666666666663</v>
      </c>
      <c r="AR235" s="162">
        <f t="shared" si="126"/>
        <v>7.1428571428571425E-2</v>
      </c>
      <c r="AS235" s="162">
        <v>3</v>
      </c>
      <c r="AT235" s="163">
        <f>+AT157/AT81</f>
        <v>0</v>
      </c>
      <c r="AU235" s="164">
        <f t="shared" si="150"/>
        <v>0.11166253101736973</v>
      </c>
      <c r="AV235" s="162">
        <f t="shared" si="150"/>
        <v>0.82884448305821024</v>
      </c>
      <c r="AW235" s="162">
        <f t="shared" si="150"/>
        <v>0.81008331553086943</v>
      </c>
      <c r="AX235" s="162">
        <f t="shared" si="141"/>
        <v>0.78151260504201681</v>
      </c>
      <c r="AY235" s="162">
        <f t="shared" si="141"/>
        <v>0.11538461538461539</v>
      </c>
      <c r="AZ235" s="161">
        <f t="shared" si="151"/>
        <v>4.5924764890282133E-2</v>
      </c>
      <c r="BA235" s="162">
        <f t="shared" si="151"/>
        <v>0.8171940717003805</v>
      </c>
      <c r="BB235" s="162">
        <f t="shared" si="151"/>
        <v>0.80009742434390796</v>
      </c>
      <c r="BC235" s="162">
        <f t="shared" si="142"/>
        <v>0.76947535771065179</v>
      </c>
      <c r="BD235" s="162">
        <f t="shared" si="142"/>
        <v>0.11920529801324503</v>
      </c>
      <c r="BE235" s="323">
        <f t="shared" si="152"/>
        <v>0.7249333225571809</v>
      </c>
      <c r="BF235" s="742"/>
      <c r="BG235" s="742"/>
    </row>
    <row r="236" spans="1:59" x14ac:dyDescent="0.2">
      <c r="A236" s="640" t="s">
        <v>659</v>
      </c>
      <c r="B236" s="161">
        <f t="shared" ref="B236:D236" si="153">+B158/B82</f>
        <v>8.3333333333333329E-2</v>
      </c>
      <c r="C236" s="162">
        <f t="shared" si="153"/>
        <v>0.83582089552238803</v>
      </c>
      <c r="D236" s="162">
        <f t="shared" si="153"/>
        <v>0.86991869918699183</v>
      </c>
      <c r="E236" s="162"/>
      <c r="F236" s="163"/>
      <c r="G236" s="161">
        <f t="shared" ref="G236:AR236" si="154">+G158/G82</f>
        <v>2.4884556182657773E-2</v>
      </c>
      <c r="H236" s="162">
        <f t="shared" si="154"/>
        <v>0.79498510904025366</v>
      </c>
      <c r="I236" s="162">
        <f t="shared" si="154"/>
        <v>0.78374185541421038</v>
      </c>
      <c r="J236" s="162">
        <f t="shared" si="154"/>
        <v>0.72765957446808516</v>
      </c>
      <c r="K236" s="163">
        <f t="shared" si="154"/>
        <v>9.0909090909090912E-2</v>
      </c>
      <c r="L236" s="164">
        <f t="shared" si="154"/>
        <v>0.22222222222222221</v>
      </c>
      <c r="M236" s="162">
        <f t="shared" si="154"/>
        <v>0.9003921568627451</v>
      </c>
      <c r="N236" s="162">
        <f t="shared" si="154"/>
        <v>0.88287904599659284</v>
      </c>
      <c r="O236" s="162">
        <f t="shared" si="154"/>
        <v>0.9073359073359073</v>
      </c>
      <c r="P236" s="163">
        <f t="shared" si="154"/>
        <v>0.5</v>
      </c>
      <c r="Q236" s="164">
        <f t="shared" si="154"/>
        <v>3.2208588957055216E-2</v>
      </c>
      <c r="R236" s="162">
        <f t="shared" si="154"/>
        <v>0.82311237149946825</v>
      </c>
      <c r="S236" s="162">
        <f t="shared" si="154"/>
        <v>0.81154754239107108</v>
      </c>
      <c r="T236" s="162">
        <f t="shared" si="154"/>
        <v>0.77222222222222225</v>
      </c>
      <c r="U236" s="637">
        <f t="shared" si="154"/>
        <v>8.5714285714285715E-2</v>
      </c>
      <c r="V236" s="161">
        <f t="shared" si="154"/>
        <v>0.19607843137254902</v>
      </c>
      <c r="W236" s="162">
        <f t="shared" si="154"/>
        <v>0.79611650485436891</v>
      </c>
      <c r="X236" s="162">
        <f t="shared" si="154"/>
        <v>0.78512396694214881</v>
      </c>
      <c r="Y236" s="162">
        <f t="shared" si="154"/>
        <v>0.76470588235294112</v>
      </c>
      <c r="Z236" s="414">
        <f t="shared" si="154"/>
        <v>0.33333333333333331</v>
      </c>
      <c r="AA236" s="161">
        <f t="shared" si="154"/>
        <v>0.16666666666666666</v>
      </c>
      <c r="AB236" s="162">
        <f t="shared" si="154"/>
        <v>0.83739837398373984</v>
      </c>
      <c r="AC236" s="162">
        <f t="shared" si="154"/>
        <v>0.85677083333333337</v>
      </c>
      <c r="AD236" s="162">
        <f t="shared" si="154"/>
        <v>0.80952380952380953</v>
      </c>
      <c r="AE236" s="163">
        <f t="shared" si="154"/>
        <v>0</v>
      </c>
      <c r="AF236" s="161">
        <f t="shared" si="154"/>
        <v>1.289134438305709E-2</v>
      </c>
      <c r="AG236" s="162">
        <f t="shared" si="154"/>
        <v>0.54651162790697672</v>
      </c>
      <c r="AH236" s="162">
        <f t="shared" si="154"/>
        <v>0.48909657320872274</v>
      </c>
      <c r="AI236" s="162">
        <f t="shared" si="154"/>
        <v>0.4</v>
      </c>
      <c r="AJ236" s="163">
        <f t="shared" si="154"/>
        <v>9.5238095238095233E-2</v>
      </c>
      <c r="AK236" s="161">
        <f t="shared" si="154"/>
        <v>0.13131313131313133</v>
      </c>
      <c r="AL236" s="162">
        <f t="shared" si="154"/>
        <v>0.85054347826086951</v>
      </c>
      <c r="AM236" s="162">
        <f t="shared" si="154"/>
        <v>0.81916621548456958</v>
      </c>
      <c r="AN236" s="162">
        <f t="shared" si="154"/>
        <v>0.84263959390862941</v>
      </c>
      <c r="AO236" s="163">
        <f t="shared" si="154"/>
        <v>0.2</v>
      </c>
      <c r="AP236" s="164">
        <f t="shared" si="154"/>
        <v>4.2857142857142858E-2</v>
      </c>
      <c r="AQ236" s="162">
        <f t="shared" si="154"/>
        <v>0.66666666666666663</v>
      </c>
      <c r="AR236" s="162">
        <f t="shared" si="154"/>
        <v>7.1428571428571425E-2</v>
      </c>
      <c r="AS236" s="162">
        <v>4</v>
      </c>
      <c r="AT236" s="163">
        <f t="shared" ref="AT236:BC236" si="155">+AT158/AT82</f>
        <v>0</v>
      </c>
      <c r="AU236" s="164">
        <f t="shared" si="155"/>
        <v>0.11194029850746269</v>
      </c>
      <c r="AV236" s="162">
        <f t="shared" si="155"/>
        <v>0.82877009995654061</v>
      </c>
      <c r="AW236" s="162">
        <f t="shared" si="155"/>
        <v>0.8102049530315969</v>
      </c>
      <c r="AX236" s="162">
        <f t="shared" si="155"/>
        <v>0.78033472803347281</v>
      </c>
      <c r="AY236" s="162">
        <f t="shared" si="155"/>
        <v>0.1111111111111111</v>
      </c>
      <c r="AZ236" s="161">
        <f t="shared" si="155"/>
        <v>4.5419314834909318E-2</v>
      </c>
      <c r="BA236" s="162">
        <f t="shared" si="155"/>
        <v>0.81690840453010138</v>
      </c>
      <c r="BB236" s="162">
        <f t="shared" si="155"/>
        <v>0.8004531722054381</v>
      </c>
      <c r="BC236" s="162">
        <f t="shared" si="155"/>
        <v>0.76965408805031443</v>
      </c>
      <c r="BD236" s="162">
        <f>+BD158/BD82</f>
        <v>0.12179487179487179</v>
      </c>
      <c r="BE236" s="323">
        <f t="shared" si="152"/>
        <v>0.72473269961367681</v>
      </c>
      <c r="BF236" s="742"/>
      <c r="BG236" s="742"/>
    </row>
    <row r="237" spans="1:59" x14ac:dyDescent="0.2">
      <c r="A237" s="640" t="s">
        <v>662</v>
      </c>
      <c r="B237" s="161">
        <f t="shared" ref="B237:D237" si="156">+B159/B83</f>
        <v>8.3333333333333329E-2</v>
      </c>
      <c r="C237" s="162">
        <f t="shared" si="156"/>
        <v>0.83582089552238803</v>
      </c>
      <c r="D237" s="162">
        <f t="shared" si="156"/>
        <v>0.86991869918699183</v>
      </c>
      <c r="E237" s="162"/>
      <c r="F237" s="163"/>
      <c r="G237" s="161">
        <f t="shared" ref="G237:AR237" si="157">+G159/G83</f>
        <v>2.4359618282270217E-2</v>
      </c>
      <c r="H237" s="162">
        <f t="shared" si="157"/>
        <v>0.79510529311326128</v>
      </c>
      <c r="I237" s="162">
        <f t="shared" si="157"/>
        <v>0.78447801357715119</v>
      </c>
      <c r="J237" s="162">
        <f t="shared" si="157"/>
        <v>0.72803347280334729</v>
      </c>
      <c r="K237" s="163">
        <f t="shared" si="157"/>
        <v>8.5714285714285715E-2</v>
      </c>
      <c r="L237" s="164">
        <f t="shared" si="157"/>
        <v>0.22222222222222221</v>
      </c>
      <c r="M237" s="162">
        <f t="shared" si="157"/>
        <v>0.90023566378633146</v>
      </c>
      <c r="N237" s="162">
        <f t="shared" si="157"/>
        <v>0.88287904599659284</v>
      </c>
      <c r="O237" s="162">
        <f t="shared" si="157"/>
        <v>0.90804597701149425</v>
      </c>
      <c r="P237" s="163">
        <f t="shared" si="157"/>
        <v>0.5</v>
      </c>
      <c r="Q237" s="164">
        <f t="shared" si="157"/>
        <v>3.2258064516129031E-2</v>
      </c>
      <c r="R237" s="162">
        <f t="shared" si="157"/>
        <v>0.82412944073162153</v>
      </c>
      <c r="S237" s="162">
        <f t="shared" si="157"/>
        <v>0.81124412141941005</v>
      </c>
      <c r="T237" s="162">
        <f t="shared" si="157"/>
        <v>0.77197802197802201</v>
      </c>
      <c r="U237" s="637">
        <f t="shared" si="157"/>
        <v>8.1081081081081086E-2</v>
      </c>
      <c r="V237" s="161">
        <f t="shared" si="157"/>
        <v>0.19607843137254902</v>
      </c>
      <c r="W237" s="162">
        <f t="shared" si="157"/>
        <v>0.79411764705882348</v>
      </c>
      <c r="X237" s="162">
        <f t="shared" si="157"/>
        <v>0.78512396694214881</v>
      </c>
      <c r="Y237" s="162">
        <f t="shared" si="157"/>
        <v>0.76470588235294112</v>
      </c>
      <c r="Z237" s="414">
        <f t="shared" si="157"/>
        <v>0.33333333333333331</v>
      </c>
      <c r="AA237" s="161">
        <f t="shared" si="157"/>
        <v>0.16666666666666666</v>
      </c>
      <c r="AB237" s="162">
        <f t="shared" si="157"/>
        <v>0.83739837398373984</v>
      </c>
      <c r="AC237" s="162">
        <f t="shared" si="157"/>
        <v>0.85639686684073102</v>
      </c>
      <c r="AD237" s="162">
        <f t="shared" si="157"/>
        <v>0.80952380952380953</v>
      </c>
      <c r="AE237" s="163">
        <f t="shared" si="157"/>
        <v>0</v>
      </c>
      <c r="AF237" s="161">
        <f t="shared" si="157"/>
        <v>1.2567324955116697E-2</v>
      </c>
      <c r="AG237" s="162">
        <f t="shared" si="157"/>
        <v>0.54651162790697672</v>
      </c>
      <c r="AH237" s="162">
        <f t="shared" si="157"/>
        <v>0.48909657320872274</v>
      </c>
      <c r="AI237" s="162">
        <f t="shared" si="157"/>
        <v>0.4</v>
      </c>
      <c r="AJ237" s="163">
        <f t="shared" si="157"/>
        <v>9.5238095238095233E-2</v>
      </c>
      <c r="AK237" s="161">
        <f t="shared" si="157"/>
        <v>0.13153456998313659</v>
      </c>
      <c r="AL237" s="162">
        <f t="shared" si="157"/>
        <v>0.84988139613690272</v>
      </c>
      <c r="AM237" s="162">
        <f t="shared" si="157"/>
        <v>0.81896784652796539</v>
      </c>
      <c r="AN237" s="162">
        <f t="shared" si="157"/>
        <v>0.84343434343434343</v>
      </c>
      <c r="AO237" s="163">
        <f t="shared" si="157"/>
        <v>0.19354838709677419</v>
      </c>
      <c r="AP237" s="164">
        <f t="shared" si="157"/>
        <v>4.2857142857142858E-2</v>
      </c>
      <c r="AQ237" s="162">
        <f t="shared" si="157"/>
        <v>0.66666666666666663</v>
      </c>
      <c r="AR237" s="162">
        <f t="shared" si="157"/>
        <v>7.1428571428571425E-2</v>
      </c>
      <c r="AS237" s="162">
        <v>5</v>
      </c>
      <c r="AT237" s="163">
        <f t="shared" ref="AT237:BE237" si="158">+AT159/AT83</f>
        <v>0</v>
      </c>
      <c r="AU237" s="164">
        <f t="shared" si="158"/>
        <v>0.11221945137157108</v>
      </c>
      <c r="AV237" s="162">
        <f t="shared" si="158"/>
        <v>0.82913043478260873</v>
      </c>
      <c r="AW237" s="162">
        <f t="shared" si="158"/>
        <v>0.81036689419795227</v>
      </c>
      <c r="AX237" s="162">
        <f t="shared" si="158"/>
        <v>0.77962577962577961</v>
      </c>
      <c r="AY237" s="162">
        <f t="shared" si="158"/>
        <v>0.10714285714285714</v>
      </c>
      <c r="AZ237" s="161">
        <f t="shared" si="158"/>
        <v>4.4760158875649249E-2</v>
      </c>
      <c r="BA237" s="162">
        <f t="shared" si="158"/>
        <v>0.81690487925086253</v>
      </c>
      <c r="BB237" s="162">
        <f t="shared" si="158"/>
        <v>0.80065937359508466</v>
      </c>
      <c r="BC237" s="162">
        <f t="shared" si="158"/>
        <v>0.76961926961926963</v>
      </c>
      <c r="BD237" s="162">
        <f t="shared" si="158"/>
        <v>0.11728395061728394</v>
      </c>
      <c r="BE237" s="323">
        <f t="shared" si="158"/>
        <v>0.72424805758139088</v>
      </c>
      <c r="BF237" s="748"/>
      <c r="BG237" s="748"/>
    </row>
    <row r="238" spans="1:59" x14ac:dyDescent="0.2">
      <c r="A238" s="640" t="s">
        <v>663</v>
      </c>
      <c r="B238" s="161">
        <f t="shared" ref="B238:D238" si="159">+B160/B84</f>
        <v>8.3333333333333329E-2</v>
      </c>
      <c r="C238" s="162">
        <f t="shared" si="159"/>
        <v>0.83582089552238803</v>
      </c>
      <c r="D238" s="162">
        <f t="shared" si="159"/>
        <v>0.86991869918699183</v>
      </c>
      <c r="E238" s="162"/>
      <c r="F238" s="163"/>
      <c r="G238" s="161">
        <f t="shared" ref="G238:AR238" si="160">+G160/G84</f>
        <v>2.404561229548835E-2</v>
      </c>
      <c r="H238" s="162">
        <f t="shared" si="160"/>
        <v>0.79447565543071164</v>
      </c>
      <c r="I238" s="162">
        <f t="shared" si="160"/>
        <v>0.78363734874480762</v>
      </c>
      <c r="J238" s="162">
        <f t="shared" si="160"/>
        <v>0.72427983539094654</v>
      </c>
      <c r="K238" s="163">
        <f t="shared" si="160"/>
        <v>8.1081081081081086E-2</v>
      </c>
      <c r="L238" s="164">
        <f t="shared" si="160"/>
        <v>0.22222222222222221</v>
      </c>
      <c r="M238" s="162">
        <f t="shared" si="160"/>
        <v>0.90023566378633146</v>
      </c>
      <c r="N238" s="162">
        <f t="shared" si="160"/>
        <v>0.88277919863597609</v>
      </c>
      <c r="O238" s="162">
        <f t="shared" si="160"/>
        <v>0.90769230769230769</v>
      </c>
      <c r="P238" s="163">
        <f t="shared" si="160"/>
        <v>0.5</v>
      </c>
      <c r="Q238" s="164">
        <f t="shared" si="160"/>
        <v>3.2159264931087291E-2</v>
      </c>
      <c r="R238" s="162">
        <f t="shared" si="160"/>
        <v>0.82513089005235607</v>
      </c>
      <c r="S238" s="162">
        <f t="shared" si="160"/>
        <v>0.8110992529348986</v>
      </c>
      <c r="T238" s="162">
        <f t="shared" si="160"/>
        <v>0.76986301369863008</v>
      </c>
      <c r="U238" s="637">
        <f t="shared" si="160"/>
        <v>8.1081081081081086E-2</v>
      </c>
      <c r="V238" s="161">
        <f t="shared" si="160"/>
        <v>0.19607843137254902</v>
      </c>
      <c r="W238" s="162">
        <f t="shared" si="160"/>
        <v>0.79411764705882348</v>
      </c>
      <c r="X238" s="162">
        <f t="shared" si="160"/>
        <v>0.78467908902691508</v>
      </c>
      <c r="Y238" s="162">
        <f t="shared" si="160"/>
        <v>0.76470588235294112</v>
      </c>
      <c r="Z238" s="414">
        <f t="shared" si="160"/>
        <v>0.33333333333333331</v>
      </c>
      <c r="AA238" s="161">
        <f t="shared" si="160"/>
        <v>0.16666666666666666</v>
      </c>
      <c r="AB238" s="162">
        <f t="shared" si="160"/>
        <v>0.83739837398373984</v>
      </c>
      <c r="AC238" s="162">
        <f t="shared" si="160"/>
        <v>0.85639686684073102</v>
      </c>
      <c r="AD238" s="162">
        <f t="shared" si="160"/>
        <v>0.80952380952380953</v>
      </c>
      <c r="AE238" s="163">
        <f t="shared" si="160"/>
        <v>0</v>
      </c>
      <c r="AF238" s="161">
        <f t="shared" si="160"/>
        <v>1.2302284710017574E-2</v>
      </c>
      <c r="AG238" s="162">
        <f t="shared" si="160"/>
        <v>0.54651162790697672</v>
      </c>
      <c r="AH238" s="162">
        <f t="shared" si="160"/>
        <v>0.48909657320872274</v>
      </c>
      <c r="AI238" s="162">
        <f t="shared" si="160"/>
        <v>0.4</v>
      </c>
      <c r="AJ238" s="163">
        <f t="shared" si="160"/>
        <v>9.0909090909090912E-2</v>
      </c>
      <c r="AK238" s="161">
        <f t="shared" si="160"/>
        <v>0.13175675675675674</v>
      </c>
      <c r="AL238" s="162">
        <f t="shared" si="160"/>
        <v>0.84979702300405957</v>
      </c>
      <c r="AM238" s="162">
        <f t="shared" si="160"/>
        <v>0.81921208850512683</v>
      </c>
      <c r="AN238" s="162">
        <f t="shared" si="160"/>
        <v>0.84079601990049746</v>
      </c>
      <c r="AO238" s="163">
        <f t="shared" si="160"/>
        <v>0.1875</v>
      </c>
      <c r="AP238" s="164">
        <f t="shared" si="160"/>
        <v>4.2857142857142858E-2</v>
      </c>
      <c r="AQ238" s="162">
        <f t="shared" si="160"/>
        <v>0.66666666666666663</v>
      </c>
      <c r="AR238" s="162">
        <f t="shared" si="160"/>
        <v>7.1428571428571425E-2</v>
      </c>
      <c r="AS238" s="162">
        <v>6</v>
      </c>
      <c r="AT238" s="163">
        <f t="shared" ref="AT238:BE238" si="161">+AT160/AT84</f>
        <v>0</v>
      </c>
      <c r="AU238" s="164">
        <f t="shared" si="161"/>
        <v>0.1125</v>
      </c>
      <c r="AV238" s="162">
        <f t="shared" si="161"/>
        <v>0.82883275261324041</v>
      </c>
      <c r="AW238" s="162">
        <f t="shared" si="161"/>
        <v>0.80989972263708132</v>
      </c>
      <c r="AX238" s="162">
        <f t="shared" si="161"/>
        <v>0.78099173553719003</v>
      </c>
      <c r="AY238" s="162">
        <f t="shared" si="161"/>
        <v>0.10344827586206896</v>
      </c>
      <c r="AZ238" s="161">
        <f t="shared" si="161"/>
        <v>4.4326777609682302E-2</v>
      </c>
      <c r="BA238" s="162">
        <f t="shared" si="161"/>
        <v>0.81653708865092167</v>
      </c>
      <c r="BB238" s="162">
        <f t="shared" si="161"/>
        <v>0.80004757232480006</v>
      </c>
      <c r="BC238" s="162">
        <f t="shared" si="161"/>
        <v>0.76730769230769236</v>
      </c>
      <c r="BD238" s="162">
        <f t="shared" si="161"/>
        <v>0.11377245508982035</v>
      </c>
      <c r="BE238" s="323">
        <f t="shared" si="161"/>
        <v>0.72349947211673316</v>
      </c>
      <c r="BF238" s="748"/>
      <c r="BG238" s="748"/>
    </row>
    <row r="239" spans="1:59" x14ac:dyDescent="0.2">
      <c r="A239" s="640" t="s">
        <v>669</v>
      </c>
      <c r="B239" s="161">
        <f t="shared" ref="B239:D239" si="162">+B161/B85</f>
        <v>8.3333333333333329E-2</v>
      </c>
      <c r="C239" s="162">
        <f t="shared" si="162"/>
        <v>0.83333333333333337</v>
      </c>
      <c r="D239" s="162">
        <f t="shared" si="162"/>
        <v>0.86991869918699183</v>
      </c>
      <c r="E239" s="162"/>
      <c r="F239" s="163"/>
      <c r="G239" s="161">
        <f t="shared" ref="G239:AR239" si="163">+G161/G85</f>
        <v>2.3407335907335906E-2</v>
      </c>
      <c r="H239" s="162">
        <f t="shared" si="163"/>
        <v>0.79484812113378267</v>
      </c>
      <c r="I239" s="162">
        <f t="shared" si="163"/>
        <v>0.78389126305792978</v>
      </c>
      <c r="J239" s="162">
        <f t="shared" si="163"/>
        <v>0.72602739726027399</v>
      </c>
      <c r="K239" s="163">
        <f t="shared" si="163"/>
        <v>7.8947368421052627E-2</v>
      </c>
      <c r="L239" s="164">
        <f t="shared" si="163"/>
        <v>0.22222222222222221</v>
      </c>
      <c r="M239" s="162">
        <f t="shared" si="163"/>
        <v>0.90023566378633146</v>
      </c>
      <c r="N239" s="162">
        <f t="shared" si="163"/>
        <v>0.88267918088737196</v>
      </c>
      <c r="O239" s="162">
        <f t="shared" si="163"/>
        <v>0.90769230769230769</v>
      </c>
      <c r="P239" s="163">
        <f t="shared" si="163"/>
        <v>0.5</v>
      </c>
      <c r="Q239" s="164">
        <f t="shared" si="163"/>
        <v>3.2159264931087291E-2</v>
      </c>
      <c r="R239" s="162">
        <f t="shared" si="163"/>
        <v>0.82545705415660575</v>
      </c>
      <c r="S239" s="162">
        <f t="shared" si="163"/>
        <v>0.81162196679438059</v>
      </c>
      <c r="T239" s="162">
        <f t="shared" si="163"/>
        <v>0.77111716621253401</v>
      </c>
      <c r="U239" s="637">
        <f t="shared" si="163"/>
        <v>8.1081081081081086E-2</v>
      </c>
      <c r="V239" s="161">
        <f t="shared" si="163"/>
        <v>0.19607843137254902</v>
      </c>
      <c r="W239" s="162">
        <f t="shared" si="163"/>
        <v>0.79411764705882348</v>
      </c>
      <c r="X239" s="162">
        <f t="shared" si="163"/>
        <v>0.78423236514522821</v>
      </c>
      <c r="Y239" s="162">
        <f t="shared" si="163"/>
        <v>0.76470588235294112</v>
      </c>
      <c r="Z239" s="414">
        <f t="shared" si="163"/>
        <v>0.33333333333333331</v>
      </c>
      <c r="AA239" s="161">
        <f t="shared" si="163"/>
        <v>0.16666666666666666</v>
      </c>
      <c r="AB239" s="162">
        <f t="shared" si="163"/>
        <v>0.83739837398373984</v>
      </c>
      <c r="AC239" s="162">
        <f t="shared" si="163"/>
        <v>0.85639686684073102</v>
      </c>
      <c r="AD239" s="162">
        <f t="shared" si="163"/>
        <v>0.80952380952380953</v>
      </c>
      <c r="AE239" s="163">
        <f t="shared" si="163"/>
        <v>0</v>
      </c>
      <c r="AF239" s="161">
        <f t="shared" si="163"/>
        <v>1.192504258943782E-2</v>
      </c>
      <c r="AG239" s="162">
        <f t="shared" si="163"/>
        <v>0.54651162790697672</v>
      </c>
      <c r="AH239" s="162">
        <f t="shared" si="163"/>
        <v>0.49062499999999998</v>
      </c>
      <c r="AI239" s="162">
        <f t="shared" si="163"/>
        <v>0.4</v>
      </c>
      <c r="AJ239" s="163">
        <f t="shared" si="163"/>
        <v>9.0909090909090912E-2</v>
      </c>
      <c r="AK239" s="161">
        <f t="shared" si="163"/>
        <v>0.13175675675675674</v>
      </c>
      <c r="AL239" s="162">
        <f t="shared" si="163"/>
        <v>0.84966216216216217</v>
      </c>
      <c r="AM239" s="162">
        <f t="shared" si="163"/>
        <v>0.81955292216536491</v>
      </c>
      <c r="AN239" s="162">
        <f t="shared" si="163"/>
        <v>0.8423645320197044</v>
      </c>
      <c r="AO239" s="163">
        <f t="shared" si="163"/>
        <v>0.1875</v>
      </c>
      <c r="AP239" s="164">
        <f t="shared" si="163"/>
        <v>4.2253521126760563E-2</v>
      </c>
      <c r="AQ239" s="162">
        <f t="shared" si="163"/>
        <v>0.66666666666666663</v>
      </c>
      <c r="AR239" s="162">
        <f t="shared" si="163"/>
        <v>7.1428571428571425E-2</v>
      </c>
      <c r="AS239" s="162">
        <v>7</v>
      </c>
      <c r="AT239" s="163">
        <f t="shared" ref="AT239:BE239" si="164">+AT161/AT85</f>
        <v>0</v>
      </c>
      <c r="AU239" s="164">
        <f t="shared" si="164"/>
        <v>0.11278195488721804</v>
      </c>
      <c r="AV239" s="162">
        <f t="shared" si="164"/>
        <v>0.82898172323759789</v>
      </c>
      <c r="AW239" s="162">
        <f t="shared" si="164"/>
        <v>0.81087420042643921</v>
      </c>
      <c r="AX239" s="162">
        <f t="shared" si="164"/>
        <v>0.78053830227743271</v>
      </c>
      <c r="AY239" s="162">
        <f t="shared" si="164"/>
        <v>0.1</v>
      </c>
      <c r="AZ239" s="161">
        <f t="shared" si="164"/>
        <v>4.3478260869565216E-2</v>
      </c>
      <c r="BA239" s="162">
        <f t="shared" si="164"/>
        <v>0.81662710140012595</v>
      </c>
      <c r="BB239" s="162">
        <f t="shared" si="164"/>
        <v>0.80031868747971313</v>
      </c>
      <c r="BC239" s="162">
        <f t="shared" si="164"/>
        <v>0.76797261316089771</v>
      </c>
      <c r="BD239" s="162">
        <f t="shared" si="164"/>
        <v>0.11242603550295859</v>
      </c>
      <c r="BE239" s="323">
        <f t="shared" si="164"/>
        <v>0.72282142132455085</v>
      </c>
      <c r="BF239" s="752"/>
      <c r="BG239" s="752"/>
    </row>
    <row r="240" spans="1:59" x14ac:dyDescent="0.2">
      <c r="A240" s="640" t="s">
        <v>670</v>
      </c>
      <c r="B240" s="161">
        <f t="shared" ref="B240:D240" si="165">+B162/B86</f>
        <v>8.3333333333333329E-2</v>
      </c>
      <c r="C240" s="162">
        <f t="shared" si="165"/>
        <v>0.83333333333333337</v>
      </c>
      <c r="D240" s="162">
        <f t="shared" si="165"/>
        <v>0.86991869918699183</v>
      </c>
      <c r="E240" s="162"/>
      <c r="F240" s="163"/>
      <c r="G240" s="161">
        <f t="shared" ref="G240:AR240" si="166">+G162/G86</f>
        <v>2.247451343836886E-2</v>
      </c>
      <c r="H240" s="162">
        <f t="shared" si="166"/>
        <v>0.79467541940189645</v>
      </c>
      <c r="I240" s="162">
        <f t="shared" si="166"/>
        <v>0.78427266910952131</v>
      </c>
      <c r="J240" s="162">
        <f t="shared" si="166"/>
        <v>0.72943037974683544</v>
      </c>
      <c r="K240" s="163">
        <f t="shared" si="166"/>
        <v>7.1428571428571425E-2</v>
      </c>
      <c r="L240" s="164">
        <f t="shared" si="166"/>
        <v>0.22222222222222221</v>
      </c>
      <c r="M240" s="162">
        <f t="shared" si="166"/>
        <v>0.90023566378633146</v>
      </c>
      <c r="N240" s="162">
        <f t="shared" si="166"/>
        <v>0.88267918088737196</v>
      </c>
      <c r="O240" s="162">
        <f t="shared" si="166"/>
        <v>0.90697674418604646</v>
      </c>
      <c r="P240" s="163">
        <f t="shared" si="166"/>
        <v>0.5</v>
      </c>
      <c r="Q240" s="164">
        <f t="shared" si="166"/>
        <v>3.2208588957055216E-2</v>
      </c>
      <c r="R240" s="162">
        <f t="shared" si="166"/>
        <v>0.82525597269624573</v>
      </c>
      <c r="S240" s="162">
        <f t="shared" si="166"/>
        <v>0.81187909532868319</v>
      </c>
      <c r="T240" s="162">
        <f t="shared" si="166"/>
        <v>0.76839237057220711</v>
      </c>
      <c r="U240" s="637">
        <f t="shared" si="166"/>
        <v>8.1081081081081086E-2</v>
      </c>
      <c r="V240" s="161">
        <f t="shared" si="166"/>
        <v>0.19607843137254902</v>
      </c>
      <c r="W240" s="162">
        <f t="shared" si="166"/>
        <v>0.79411764705882348</v>
      </c>
      <c r="X240" s="162">
        <f t="shared" si="166"/>
        <v>0.78423236514522821</v>
      </c>
      <c r="Y240" s="162">
        <f t="shared" si="166"/>
        <v>0.76470588235294112</v>
      </c>
      <c r="Z240" s="414">
        <f t="shared" si="166"/>
        <v>0.33333333333333331</v>
      </c>
      <c r="AA240" s="161">
        <f t="shared" si="166"/>
        <v>0.16666666666666666</v>
      </c>
      <c r="AB240" s="162">
        <f t="shared" si="166"/>
        <v>0.83739837398373984</v>
      </c>
      <c r="AC240" s="162">
        <f t="shared" si="166"/>
        <v>0.85639686684073102</v>
      </c>
      <c r="AD240" s="162">
        <f t="shared" si="166"/>
        <v>0.80952380952380953</v>
      </c>
      <c r="AE240" s="163">
        <f t="shared" si="166"/>
        <v>0</v>
      </c>
      <c r="AF240" s="161">
        <f t="shared" si="166"/>
        <v>1.1725293132328308E-2</v>
      </c>
      <c r="AG240" s="162">
        <f t="shared" si="166"/>
        <v>0.54651162790697672</v>
      </c>
      <c r="AH240" s="162">
        <f t="shared" si="166"/>
        <v>0.49216300940438873</v>
      </c>
      <c r="AI240" s="162">
        <f t="shared" si="166"/>
        <v>0.4</v>
      </c>
      <c r="AJ240" s="163">
        <f t="shared" si="166"/>
        <v>8.3333333333333329E-2</v>
      </c>
      <c r="AK240" s="161">
        <f t="shared" si="166"/>
        <v>0.13175675675675674</v>
      </c>
      <c r="AL240" s="162">
        <f t="shared" si="166"/>
        <v>0.8499493071983778</v>
      </c>
      <c r="AM240" s="162">
        <f t="shared" si="166"/>
        <v>0.81925766541151157</v>
      </c>
      <c r="AN240" s="162">
        <f t="shared" si="166"/>
        <v>0.84057971014492749</v>
      </c>
      <c r="AO240" s="163">
        <f t="shared" si="166"/>
        <v>0.1875</v>
      </c>
      <c r="AP240" s="164">
        <f t="shared" si="166"/>
        <v>4.2253521126760563E-2</v>
      </c>
      <c r="AQ240" s="162">
        <f t="shared" si="166"/>
        <v>0.66666666666666663</v>
      </c>
      <c r="AR240" s="162">
        <f t="shared" si="166"/>
        <v>7.1428571428571425E-2</v>
      </c>
      <c r="AS240" s="162">
        <v>8</v>
      </c>
      <c r="AT240" s="163">
        <f t="shared" ref="AT240:BE240" si="167">+AT162/AT86</f>
        <v>0</v>
      </c>
      <c r="AU240" s="164">
        <f t="shared" si="167"/>
        <v>0.11306532663316583</v>
      </c>
      <c r="AV240" s="162">
        <f t="shared" si="167"/>
        <v>0.82985204525674494</v>
      </c>
      <c r="AW240" s="162">
        <f t="shared" si="167"/>
        <v>0.80979765708200213</v>
      </c>
      <c r="AX240" s="162">
        <f t="shared" si="167"/>
        <v>0.77731958762886599</v>
      </c>
      <c r="AY240" s="162">
        <f t="shared" si="167"/>
        <v>0.1</v>
      </c>
      <c r="AZ240" s="161">
        <f t="shared" si="167"/>
        <v>4.2347159994218821E-2</v>
      </c>
      <c r="BA240" s="162">
        <f t="shared" si="167"/>
        <v>0.81651287966166863</v>
      </c>
      <c r="BB240" s="162">
        <f t="shared" si="167"/>
        <v>0.80023923444976075</v>
      </c>
      <c r="BC240" s="162">
        <f t="shared" si="167"/>
        <v>0.76807228915662651</v>
      </c>
      <c r="BD240" s="162">
        <f t="shared" si="167"/>
        <v>0.10857142857142857</v>
      </c>
      <c r="BE240" s="323">
        <f t="shared" si="167"/>
        <v>0.72139618101613356</v>
      </c>
      <c r="BF240" s="752"/>
      <c r="BG240" s="752"/>
    </row>
    <row r="241" spans="1:57" x14ac:dyDescent="0.2">
      <c r="A241" s="35" t="s">
        <v>644</v>
      </c>
      <c r="B241" s="141"/>
      <c r="C241" s="141"/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56"/>
      <c r="R241" s="156"/>
      <c r="S241" s="156"/>
      <c r="T241" s="156"/>
      <c r="U241" s="156"/>
      <c r="BE241" s="141"/>
    </row>
    <row r="242" spans="1:57" x14ac:dyDescent="0.2">
      <c r="B242" s="141"/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BE242" s="141"/>
    </row>
    <row r="243" spans="1:57" ht="13.5" thickBot="1" x14ac:dyDescent="0.25">
      <c r="A243" s="157"/>
      <c r="C243" s="141"/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BE243" s="141"/>
    </row>
    <row r="244" spans="1:57" ht="31.5" x14ac:dyDescent="0.25">
      <c r="A244" s="528" t="s">
        <v>544</v>
      </c>
      <c r="B244" s="815" t="s">
        <v>351</v>
      </c>
      <c r="C244" s="816"/>
      <c r="D244" s="816"/>
      <c r="E244" s="816"/>
      <c r="F244" s="817"/>
      <c r="G244" s="809" t="s">
        <v>322</v>
      </c>
      <c r="H244" s="810"/>
      <c r="I244" s="810"/>
      <c r="J244" s="810"/>
      <c r="K244" s="811"/>
      <c r="L244" s="809" t="s">
        <v>323</v>
      </c>
      <c r="M244" s="810"/>
      <c r="N244" s="810"/>
      <c r="O244" s="810"/>
      <c r="P244" s="811"/>
      <c r="Q244" s="809" t="s">
        <v>324</v>
      </c>
      <c r="R244" s="810"/>
      <c r="S244" s="810"/>
      <c r="T244" s="810"/>
      <c r="U244" s="811"/>
      <c r="V244" s="818" t="s">
        <v>88</v>
      </c>
      <c r="W244" s="810"/>
      <c r="X244" s="810"/>
      <c r="Y244" s="810"/>
      <c r="Z244" s="810"/>
      <c r="AA244" s="810" t="str">
        <f>AA14</f>
        <v>ALLIANZ</v>
      </c>
      <c r="AB244" s="810"/>
      <c r="AC244" s="810"/>
      <c r="AD244" s="810"/>
      <c r="AE244" s="815"/>
      <c r="AF244" s="809" t="s">
        <v>90</v>
      </c>
      <c r="AG244" s="810"/>
      <c r="AH244" s="810"/>
      <c r="AI244" s="810"/>
      <c r="AJ244" s="811"/>
      <c r="AK244" s="809" t="s">
        <v>89</v>
      </c>
      <c r="AL244" s="810"/>
      <c r="AM244" s="810"/>
      <c r="AN244" s="810"/>
      <c r="AO244" s="811"/>
      <c r="AP244" s="809" t="s">
        <v>409</v>
      </c>
      <c r="AQ244" s="810"/>
      <c r="AR244" s="810"/>
      <c r="AS244" s="810"/>
      <c r="AT244" s="811"/>
      <c r="AU244" s="809" t="s">
        <v>207</v>
      </c>
      <c r="AV244" s="810"/>
      <c r="AW244" s="810"/>
      <c r="AX244" s="810"/>
      <c r="AY244" s="811"/>
      <c r="AZ244" s="822" t="s">
        <v>116</v>
      </c>
      <c r="BA244" s="823"/>
      <c r="BB244" s="823"/>
      <c r="BC244" s="823"/>
      <c r="BD244" s="823"/>
      <c r="BE244" s="824"/>
    </row>
    <row r="245" spans="1:57" ht="15.75" x14ac:dyDescent="0.25">
      <c r="A245" s="428" t="s">
        <v>403</v>
      </c>
      <c r="B245" s="435" t="s">
        <v>85</v>
      </c>
      <c r="C245" s="427" t="s">
        <v>86</v>
      </c>
      <c r="D245" s="427" t="s">
        <v>87</v>
      </c>
      <c r="E245" s="427"/>
      <c r="F245" s="449"/>
      <c r="G245" s="438" t="s">
        <v>85</v>
      </c>
      <c r="H245" s="427" t="s">
        <v>86</v>
      </c>
      <c r="I245" s="427" t="s">
        <v>87</v>
      </c>
      <c r="J245" s="427" t="s">
        <v>392</v>
      </c>
      <c r="K245" s="439" t="s">
        <v>393</v>
      </c>
      <c r="L245" s="438" t="s">
        <v>85</v>
      </c>
      <c r="M245" s="427" t="s">
        <v>86</v>
      </c>
      <c r="N245" s="427" t="s">
        <v>87</v>
      </c>
      <c r="O245" s="427"/>
      <c r="P245" s="439"/>
      <c r="Q245" s="438" t="s">
        <v>85</v>
      </c>
      <c r="R245" s="427" t="s">
        <v>86</v>
      </c>
      <c r="S245" s="427" t="s">
        <v>87</v>
      </c>
      <c r="T245" s="427" t="s">
        <v>392</v>
      </c>
      <c r="U245" s="439" t="s">
        <v>393</v>
      </c>
      <c r="V245" s="435" t="s">
        <v>85</v>
      </c>
      <c r="W245" s="427" t="s">
        <v>86</v>
      </c>
      <c r="X245" s="427" t="s">
        <v>87</v>
      </c>
      <c r="Y245" s="427" t="s">
        <v>392</v>
      </c>
      <c r="Z245" s="427" t="s">
        <v>393</v>
      </c>
      <c r="AA245" s="427" t="s">
        <v>85</v>
      </c>
      <c r="AB245" s="427" t="s">
        <v>86</v>
      </c>
      <c r="AC245" s="427" t="s">
        <v>87</v>
      </c>
      <c r="AD245" s="427" t="s">
        <v>392</v>
      </c>
      <c r="AE245" s="449" t="s">
        <v>393</v>
      </c>
      <c r="AF245" s="438" t="s">
        <v>85</v>
      </c>
      <c r="AG245" s="427" t="s">
        <v>86</v>
      </c>
      <c r="AH245" s="427" t="s">
        <v>87</v>
      </c>
      <c r="AI245" s="427" t="s">
        <v>392</v>
      </c>
      <c r="AJ245" s="439" t="s">
        <v>393</v>
      </c>
      <c r="AK245" s="438" t="s">
        <v>85</v>
      </c>
      <c r="AL245" s="427" t="s">
        <v>86</v>
      </c>
      <c r="AM245" s="427" t="s">
        <v>87</v>
      </c>
      <c r="AN245" s="427" t="s">
        <v>392</v>
      </c>
      <c r="AO245" s="439" t="s">
        <v>393</v>
      </c>
      <c r="AP245" s="438" t="s">
        <v>85</v>
      </c>
      <c r="AQ245" s="427" t="s">
        <v>86</v>
      </c>
      <c r="AR245" s="427" t="s">
        <v>87</v>
      </c>
      <c r="AS245" s="427" t="s">
        <v>392</v>
      </c>
      <c r="AT245" s="439" t="s">
        <v>393</v>
      </c>
      <c r="AU245" s="438" t="s">
        <v>85</v>
      </c>
      <c r="AV245" s="427" t="s">
        <v>86</v>
      </c>
      <c r="AW245" s="427" t="s">
        <v>87</v>
      </c>
      <c r="AX245" s="427" t="s">
        <v>392</v>
      </c>
      <c r="AY245" s="439" t="s">
        <v>393</v>
      </c>
      <c r="AZ245" s="435" t="s">
        <v>85</v>
      </c>
      <c r="BA245" s="427" t="s">
        <v>86</v>
      </c>
      <c r="BB245" s="427" t="s">
        <v>87</v>
      </c>
      <c r="BC245" s="427" t="s">
        <v>392</v>
      </c>
      <c r="BD245" s="427" t="s">
        <v>393</v>
      </c>
      <c r="BE245" s="429" t="s">
        <v>116</v>
      </c>
    </row>
    <row r="246" spans="1:57" x14ac:dyDescent="0.2">
      <c r="A246" s="430" t="s">
        <v>84</v>
      </c>
      <c r="B246" s="436" t="s">
        <v>325</v>
      </c>
      <c r="C246" s="143" t="s">
        <v>325</v>
      </c>
      <c r="D246" s="143" t="s">
        <v>325</v>
      </c>
      <c r="E246" s="143"/>
      <c r="F246" s="450"/>
      <c r="G246" s="440" t="s">
        <v>325</v>
      </c>
      <c r="H246" s="143" t="s">
        <v>325</v>
      </c>
      <c r="I246" s="143" t="s">
        <v>325</v>
      </c>
      <c r="J246" s="143"/>
      <c r="K246" s="441"/>
      <c r="L246" s="440" t="s">
        <v>325</v>
      </c>
      <c r="M246" s="143" t="s">
        <v>325</v>
      </c>
      <c r="N246" s="143" t="s">
        <v>325</v>
      </c>
      <c r="O246" s="143"/>
      <c r="P246" s="441"/>
      <c r="Q246" s="440" t="s">
        <v>325</v>
      </c>
      <c r="R246" s="143" t="s">
        <v>325</v>
      </c>
      <c r="S246" s="143" t="s">
        <v>325</v>
      </c>
      <c r="T246" s="143"/>
      <c r="U246" s="441"/>
      <c r="V246" s="436" t="s">
        <v>325</v>
      </c>
      <c r="W246" s="143" t="s">
        <v>325</v>
      </c>
      <c r="X246" s="143" t="s">
        <v>325</v>
      </c>
      <c r="Y246" s="143"/>
      <c r="Z246" s="143"/>
      <c r="AA246" s="143" t="s">
        <v>325</v>
      </c>
      <c r="AB246" s="143" t="s">
        <v>325</v>
      </c>
      <c r="AC246" s="143" t="s">
        <v>325</v>
      </c>
      <c r="AD246" s="143"/>
      <c r="AE246" s="450"/>
      <c r="AF246" s="440" t="s">
        <v>325</v>
      </c>
      <c r="AG246" s="143" t="s">
        <v>325</v>
      </c>
      <c r="AH246" s="143" t="s">
        <v>325</v>
      </c>
      <c r="AI246" s="143"/>
      <c r="AJ246" s="441"/>
      <c r="AK246" s="440" t="s">
        <v>325</v>
      </c>
      <c r="AL246" s="143" t="s">
        <v>325</v>
      </c>
      <c r="AM246" s="143" t="s">
        <v>325</v>
      </c>
      <c r="AN246" s="143"/>
      <c r="AO246" s="441"/>
      <c r="AP246" s="440"/>
      <c r="AQ246" s="143"/>
      <c r="AR246" s="143"/>
      <c r="AS246" s="143"/>
      <c r="AT246" s="441"/>
      <c r="AU246" s="440" t="s">
        <v>325</v>
      </c>
      <c r="AV246" s="143" t="s">
        <v>325</v>
      </c>
      <c r="AW246" s="143" t="s">
        <v>325</v>
      </c>
      <c r="AX246" s="143"/>
      <c r="AY246" s="441"/>
      <c r="AZ246" s="436" t="s">
        <v>325</v>
      </c>
      <c r="BA246" s="143" t="s">
        <v>325</v>
      </c>
      <c r="BB246" s="143" t="s">
        <v>325</v>
      </c>
      <c r="BC246" s="143"/>
      <c r="BD246" s="143"/>
      <c r="BE246" s="159" t="s">
        <v>325</v>
      </c>
    </row>
    <row r="247" spans="1:57" x14ac:dyDescent="0.2">
      <c r="A247" s="430" t="s">
        <v>157</v>
      </c>
      <c r="B247" s="436" t="s">
        <v>325</v>
      </c>
      <c r="C247" s="143" t="s">
        <v>325</v>
      </c>
      <c r="D247" s="143" t="s">
        <v>325</v>
      </c>
      <c r="E247" s="143"/>
      <c r="F247" s="450"/>
      <c r="G247" s="440" t="s">
        <v>325</v>
      </c>
      <c r="H247" s="143" t="s">
        <v>325</v>
      </c>
      <c r="I247" s="143" t="s">
        <v>325</v>
      </c>
      <c r="J247" s="143"/>
      <c r="K247" s="441"/>
      <c r="L247" s="440" t="s">
        <v>325</v>
      </c>
      <c r="M247" s="143" t="s">
        <v>325</v>
      </c>
      <c r="N247" s="143" t="s">
        <v>325</v>
      </c>
      <c r="O247" s="143"/>
      <c r="P247" s="441"/>
      <c r="Q247" s="440" t="s">
        <v>325</v>
      </c>
      <c r="R247" s="143" t="s">
        <v>325</v>
      </c>
      <c r="S247" s="143" t="s">
        <v>325</v>
      </c>
      <c r="T247" s="143"/>
      <c r="U247" s="441"/>
      <c r="V247" s="436" t="s">
        <v>325</v>
      </c>
      <c r="W247" s="143" t="s">
        <v>325</v>
      </c>
      <c r="X247" s="143" t="s">
        <v>325</v>
      </c>
      <c r="Y247" s="143"/>
      <c r="Z247" s="143"/>
      <c r="AA247" s="143" t="s">
        <v>325</v>
      </c>
      <c r="AB247" s="143" t="s">
        <v>325</v>
      </c>
      <c r="AC247" s="143" t="s">
        <v>325</v>
      </c>
      <c r="AD247" s="143"/>
      <c r="AE247" s="450"/>
      <c r="AF247" s="440" t="s">
        <v>325</v>
      </c>
      <c r="AG247" s="143" t="s">
        <v>325</v>
      </c>
      <c r="AH247" s="143" t="s">
        <v>325</v>
      </c>
      <c r="AI247" s="143"/>
      <c r="AJ247" s="441"/>
      <c r="AK247" s="440" t="s">
        <v>325</v>
      </c>
      <c r="AL247" s="143" t="s">
        <v>325</v>
      </c>
      <c r="AM247" s="143" t="s">
        <v>325</v>
      </c>
      <c r="AN247" s="143"/>
      <c r="AO247" s="441"/>
      <c r="AP247" s="440"/>
      <c r="AQ247" s="143"/>
      <c r="AR247" s="143"/>
      <c r="AS247" s="143"/>
      <c r="AT247" s="441"/>
      <c r="AU247" s="440" t="s">
        <v>325</v>
      </c>
      <c r="AV247" s="143" t="s">
        <v>325</v>
      </c>
      <c r="AW247" s="143" t="s">
        <v>325</v>
      </c>
      <c r="AX247" s="143"/>
      <c r="AY247" s="441"/>
      <c r="AZ247" s="436" t="s">
        <v>325</v>
      </c>
      <c r="BA247" s="143" t="s">
        <v>325</v>
      </c>
      <c r="BB247" s="143" t="s">
        <v>325</v>
      </c>
      <c r="BC247" s="143"/>
      <c r="BD247" s="143"/>
      <c r="BE247" s="159" t="s">
        <v>325</v>
      </c>
    </row>
    <row r="248" spans="1:57" x14ac:dyDescent="0.2">
      <c r="A248" s="430" t="s">
        <v>160</v>
      </c>
      <c r="B248" s="436" t="s">
        <v>325</v>
      </c>
      <c r="C248" s="143" t="s">
        <v>325</v>
      </c>
      <c r="D248" s="143" t="s">
        <v>325</v>
      </c>
      <c r="E248" s="143"/>
      <c r="F248" s="450"/>
      <c r="G248" s="440" t="s">
        <v>325</v>
      </c>
      <c r="H248" s="143" t="s">
        <v>325</v>
      </c>
      <c r="I248" s="143" t="s">
        <v>325</v>
      </c>
      <c r="J248" s="143"/>
      <c r="K248" s="441"/>
      <c r="L248" s="440" t="s">
        <v>325</v>
      </c>
      <c r="M248" s="143" t="s">
        <v>325</v>
      </c>
      <c r="N248" s="143" t="s">
        <v>325</v>
      </c>
      <c r="O248" s="143"/>
      <c r="P248" s="441"/>
      <c r="Q248" s="440" t="s">
        <v>325</v>
      </c>
      <c r="R248" s="143" t="s">
        <v>325</v>
      </c>
      <c r="S248" s="143" t="s">
        <v>325</v>
      </c>
      <c r="T248" s="143"/>
      <c r="U248" s="441"/>
      <c r="V248" s="436" t="s">
        <v>325</v>
      </c>
      <c r="W248" s="143" t="s">
        <v>325</v>
      </c>
      <c r="X248" s="143" t="s">
        <v>325</v>
      </c>
      <c r="Y248" s="143"/>
      <c r="Z248" s="143"/>
      <c r="AA248" s="143" t="s">
        <v>325</v>
      </c>
      <c r="AB248" s="143" t="s">
        <v>325</v>
      </c>
      <c r="AC248" s="143" t="s">
        <v>325</v>
      </c>
      <c r="AD248" s="143"/>
      <c r="AE248" s="450"/>
      <c r="AF248" s="440" t="s">
        <v>325</v>
      </c>
      <c r="AG248" s="143" t="s">
        <v>325</v>
      </c>
      <c r="AH248" s="143" t="s">
        <v>325</v>
      </c>
      <c r="AI248" s="143"/>
      <c r="AJ248" s="441"/>
      <c r="AK248" s="440" t="s">
        <v>325</v>
      </c>
      <c r="AL248" s="143" t="s">
        <v>325</v>
      </c>
      <c r="AM248" s="143" t="s">
        <v>325</v>
      </c>
      <c r="AN248" s="143"/>
      <c r="AO248" s="441"/>
      <c r="AP248" s="440"/>
      <c r="AQ248" s="143"/>
      <c r="AR248" s="143"/>
      <c r="AS248" s="143"/>
      <c r="AT248" s="441"/>
      <c r="AU248" s="440" t="s">
        <v>325</v>
      </c>
      <c r="AV248" s="143" t="s">
        <v>325</v>
      </c>
      <c r="AW248" s="143" t="s">
        <v>325</v>
      </c>
      <c r="AX248" s="143"/>
      <c r="AY248" s="441"/>
      <c r="AZ248" s="436" t="s">
        <v>325</v>
      </c>
      <c r="BA248" s="143" t="s">
        <v>325</v>
      </c>
      <c r="BB248" s="143" t="s">
        <v>325</v>
      </c>
      <c r="BC248" s="143"/>
      <c r="BD248" s="143"/>
      <c r="BE248" s="159" t="s">
        <v>325</v>
      </c>
    </row>
    <row r="249" spans="1:57" x14ac:dyDescent="0.2">
      <c r="A249" s="430" t="s">
        <v>163</v>
      </c>
      <c r="B249" s="436" t="s">
        <v>325</v>
      </c>
      <c r="C249" s="143" t="s">
        <v>325</v>
      </c>
      <c r="D249" s="143" t="s">
        <v>325</v>
      </c>
      <c r="E249" s="143"/>
      <c r="F249" s="450"/>
      <c r="G249" s="440" t="s">
        <v>325</v>
      </c>
      <c r="H249" s="143" t="s">
        <v>325</v>
      </c>
      <c r="I249" s="143" t="s">
        <v>325</v>
      </c>
      <c r="J249" s="143"/>
      <c r="K249" s="441"/>
      <c r="L249" s="440" t="s">
        <v>325</v>
      </c>
      <c r="M249" s="143" t="s">
        <v>325</v>
      </c>
      <c r="N249" s="143" t="s">
        <v>325</v>
      </c>
      <c r="O249" s="143"/>
      <c r="P249" s="441"/>
      <c r="Q249" s="440" t="s">
        <v>325</v>
      </c>
      <c r="R249" s="143" t="s">
        <v>325</v>
      </c>
      <c r="S249" s="143" t="s">
        <v>325</v>
      </c>
      <c r="T249" s="143"/>
      <c r="U249" s="441"/>
      <c r="V249" s="436" t="s">
        <v>325</v>
      </c>
      <c r="W249" s="143" t="s">
        <v>325</v>
      </c>
      <c r="X249" s="143" t="s">
        <v>325</v>
      </c>
      <c r="Y249" s="143"/>
      <c r="Z249" s="143"/>
      <c r="AA249" s="143" t="s">
        <v>325</v>
      </c>
      <c r="AB249" s="143" t="s">
        <v>325</v>
      </c>
      <c r="AC249" s="143" t="s">
        <v>325</v>
      </c>
      <c r="AD249" s="143"/>
      <c r="AE249" s="450"/>
      <c r="AF249" s="440" t="s">
        <v>325</v>
      </c>
      <c r="AG249" s="143" t="s">
        <v>325</v>
      </c>
      <c r="AH249" s="143" t="s">
        <v>325</v>
      </c>
      <c r="AI249" s="143"/>
      <c r="AJ249" s="441"/>
      <c r="AK249" s="440" t="s">
        <v>325</v>
      </c>
      <c r="AL249" s="143" t="s">
        <v>325</v>
      </c>
      <c r="AM249" s="143" t="s">
        <v>325</v>
      </c>
      <c r="AN249" s="143"/>
      <c r="AO249" s="441"/>
      <c r="AP249" s="440"/>
      <c r="AQ249" s="143"/>
      <c r="AR249" s="143"/>
      <c r="AS249" s="143"/>
      <c r="AT249" s="441"/>
      <c r="AU249" s="440" t="s">
        <v>325</v>
      </c>
      <c r="AV249" s="143" t="s">
        <v>325</v>
      </c>
      <c r="AW249" s="143" t="s">
        <v>325</v>
      </c>
      <c r="AX249" s="143"/>
      <c r="AY249" s="441"/>
      <c r="AZ249" s="436" t="s">
        <v>325</v>
      </c>
      <c r="BA249" s="143" t="s">
        <v>325</v>
      </c>
      <c r="BB249" s="143" t="s">
        <v>325</v>
      </c>
      <c r="BC249" s="143"/>
      <c r="BD249" s="143"/>
      <c r="BE249" s="159" t="s">
        <v>325</v>
      </c>
    </row>
    <row r="250" spans="1:57" x14ac:dyDescent="0.2">
      <c r="A250" s="430" t="s">
        <v>166</v>
      </c>
      <c r="B250" s="436">
        <v>11236339596</v>
      </c>
      <c r="C250" s="143">
        <v>8983216588</v>
      </c>
      <c r="D250" s="143">
        <v>48419616849</v>
      </c>
      <c r="E250" s="143"/>
      <c r="F250" s="450"/>
      <c r="G250" s="440">
        <v>22752186727</v>
      </c>
      <c r="H250" s="143">
        <v>245722348197</v>
      </c>
      <c r="I250" s="143">
        <v>585967147124</v>
      </c>
      <c r="J250" s="143"/>
      <c r="K250" s="441"/>
      <c r="L250" s="440" t="s">
        <v>325</v>
      </c>
      <c r="M250" s="143" t="s">
        <v>325</v>
      </c>
      <c r="N250" s="143" t="s">
        <v>325</v>
      </c>
      <c r="O250" s="143"/>
      <c r="P250" s="441"/>
      <c r="Q250" s="440">
        <v>84612264244</v>
      </c>
      <c r="R250" s="143">
        <v>118183985254</v>
      </c>
      <c r="S250" s="143">
        <v>260689048016</v>
      </c>
      <c r="T250" s="143"/>
      <c r="U250" s="441"/>
      <c r="V250" s="436" t="s">
        <v>325</v>
      </c>
      <c r="W250" s="143" t="s">
        <v>325</v>
      </c>
      <c r="X250" s="143" t="s">
        <v>325</v>
      </c>
      <c r="Y250" s="143"/>
      <c r="Z250" s="143"/>
      <c r="AA250" s="143">
        <v>9142693250</v>
      </c>
      <c r="AB250" s="143">
        <v>20071980178</v>
      </c>
      <c r="AC250" s="143">
        <v>52249055134</v>
      </c>
      <c r="AD250" s="143"/>
      <c r="AE250" s="450"/>
      <c r="AF250" s="440" t="s">
        <v>325</v>
      </c>
      <c r="AG250" s="143" t="s">
        <v>325</v>
      </c>
      <c r="AH250" s="143" t="s">
        <v>325</v>
      </c>
      <c r="AI250" s="143"/>
      <c r="AJ250" s="441"/>
      <c r="AK250" s="440">
        <v>98520876726</v>
      </c>
      <c r="AL250" s="143">
        <v>15872473946</v>
      </c>
      <c r="AM250" s="143">
        <v>33662278186</v>
      </c>
      <c r="AN250" s="143"/>
      <c r="AO250" s="441"/>
      <c r="AP250" s="440"/>
      <c r="AQ250" s="143"/>
      <c r="AR250" s="143"/>
      <c r="AS250" s="143"/>
      <c r="AT250" s="441"/>
      <c r="AU250" s="440">
        <v>96499921125.022873</v>
      </c>
      <c r="AV250" s="143">
        <v>205852084814.34348</v>
      </c>
      <c r="AW250" s="143">
        <v>443973230889.90643</v>
      </c>
      <c r="AX250" s="143"/>
      <c r="AY250" s="441"/>
      <c r="AZ250" s="436" t="s">
        <v>325</v>
      </c>
      <c r="BA250" s="143" t="s">
        <v>325</v>
      </c>
      <c r="BB250" s="143" t="s">
        <v>325</v>
      </c>
      <c r="BC250" s="143"/>
      <c r="BD250" s="143"/>
      <c r="BE250" s="159" t="s">
        <v>325</v>
      </c>
    </row>
    <row r="251" spans="1:57" x14ac:dyDescent="0.2">
      <c r="A251" s="430" t="s">
        <v>185</v>
      </c>
      <c r="B251" s="436">
        <v>11517996991</v>
      </c>
      <c r="C251" s="143">
        <v>9229188861</v>
      </c>
      <c r="D251" s="143">
        <v>49615271797</v>
      </c>
      <c r="E251" s="143"/>
      <c r="F251" s="450"/>
      <c r="G251" s="440">
        <v>23661159314</v>
      </c>
      <c r="H251" s="143">
        <v>268855458274</v>
      </c>
      <c r="I251" s="143">
        <v>636937861576</v>
      </c>
      <c r="J251" s="143"/>
      <c r="K251" s="441"/>
      <c r="L251" s="440" t="s">
        <v>325</v>
      </c>
      <c r="M251" s="143" t="s">
        <v>325</v>
      </c>
      <c r="N251" s="143" t="s">
        <v>325</v>
      </c>
      <c r="O251" s="143"/>
      <c r="P251" s="441"/>
      <c r="Q251" s="440">
        <v>116916716773</v>
      </c>
      <c r="R251" s="143">
        <v>142641049887</v>
      </c>
      <c r="S251" s="143">
        <v>296227527512</v>
      </c>
      <c r="T251" s="143"/>
      <c r="U251" s="441"/>
      <c r="V251" s="436" t="s">
        <v>325</v>
      </c>
      <c r="W251" s="143" t="s">
        <v>325</v>
      </c>
      <c r="X251" s="143" t="s">
        <v>325</v>
      </c>
      <c r="Y251" s="143"/>
      <c r="Z251" s="143"/>
      <c r="AA251" s="143">
        <v>13695122371.320133</v>
      </c>
      <c r="AB251" s="143">
        <v>20367582123</v>
      </c>
      <c r="AC251" s="143">
        <v>52727658229</v>
      </c>
      <c r="AD251" s="143"/>
      <c r="AE251" s="450"/>
      <c r="AF251" s="440" t="s">
        <v>325</v>
      </c>
      <c r="AG251" s="143" t="s">
        <v>325</v>
      </c>
      <c r="AH251" s="143" t="s">
        <v>325</v>
      </c>
      <c r="AI251" s="143"/>
      <c r="AJ251" s="441"/>
      <c r="AK251" s="440">
        <v>123560008300</v>
      </c>
      <c r="AL251" s="143">
        <v>18765416338</v>
      </c>
      <c r="AM251" s="143">
        <v>43152225388</v>
      </c>
      <c r="AN251" s="143"/>
      <c r="AO251" s="441"/>
      <c r="AP251" s="440"/>
      <c r="AQ251" s="143"/>
      <c r="AR251" s="143"/>
      <c r="AS251" s="143"/>
      <c r="AT251" s="441"/>
      <c r="AU251" s="440">
        <v>101703798893.33705</v>
      </c>
      <c r="AV251" s="143">
        <v>219663674784.54214</v>
      </c>
      <c r="AW251" s="143">
        <v>463897591048.15765</v>
      </c>
      <c r="AX251" s="143"/>
      <c r="AY251" s="441"/>
      <c r="AZ251" s="436" t="s">
        <v>325</v>
      </c>
      <c r="BA251" s="143" t="s">
        <v>325</v>
      </c>
      <c r="BB251" s="143" t="s">
        <v>325</v>
      </c>
      <c r="BC251" s="143"/>
      <c r="BD251" s="143"/>
      <c r="BE251" s="159" t="s">
        <v>325</v>
      </c>
    </row>
    <row r="252" spans="1:57" x14ac:dyDescent="0.2">
      <c r="A252" s="430" t="s">
        <v>188</v>
      </c>
      <c r="B252" s="436">
        <v>11567565875</v>
      </c>
      <c r="C252" s="143">
        <v>9292731468</v>
      </c>
      <c r="D252" s="143">
        <v>49885725144</v>
      </c>
      <c r="E252" s="143"/>
      <c r="F252" s="450"/>
      <c r="G252" s="440">
        <v>24142368615</v>
      </c>
      <c r="H252" s="143">
        <v>295101927677</v>
      </c>
      <c r="I252" s="143">
        <v>679362965249</v>
      </c>
      <c r="J252" s="143"/>
      <c r="K252" s="441"/>
      <c r="L252" s="440" t="s">
        <v>325</v>
      </c>
      <c r="M252" s="143" t="s">
        <v>325</v>
      </c>
      <c r="N252" s="143" t="s">
        <v>325</v>
      </c>
      <c r="O252" s="143"/>
      <c r="P252" s="441"/>
      <c r="Q252" s="440">
        <v>136833058273</v>
      </c>
      <c r="R252" s="143">
        <v>169283806165</v>
      </c>
      <c r="S252" s="143">
        <v>328948671718</v>
      </c>
      <c r="T252" s="143"/>
      <c r="U252" s="441"/>
      <c r="V252" s="436" t="s">
        <v>325</v>
      </c>
      <c r="W252" s="143" t="s">
        <v>325</v>
      </c>
      <c r="X252" s="143" t="s">
        <v>325</v>
      </c>
      <c r="Y252" s="143"/>
      <c r="Z252" s="143"/>
      <c r="AA252" s="143">
        <v>13880973021</v>
      </c>
      <c r="AB252" s="143">
        <v>20544000501</v>
      </c>
      <c r="AC252" s="143">
        <v>52857181514</v>
      </c>
      <c r="AD252" s="143"/>
      <c r="AE252" s="450"/>
      <c r="AF252" s="440">
        <v>39949104725.463524</v>
      </c>
      <c r="AG252" s="143">
        <v>18813447933.48991</v>
      </c>
      <c r="AH252" s="143">
        <v>60931213475.390282</v>
      </c>
      <c r="AI252" s="143"/>
      <c r="AJ252" s="441"/>
      <c r="AK252" s="440">
        <v>132118408438.4014</v>
      </c>
      <c r="AL252" s="143">
        <v>22889221373.247402</v>
      </c>
      <c r="AM252" s="143">
        <v>47300609033.282997</v>
      </c>
      <c r="AN252" s="143"/>
      <c r="AO252" s="441"/>
      <c r="AP252" s="440"/>
      <c r="AQ252" s="143"/>
      <c r="AR252" s="143"/>
      <c r="AS252" s="143"/>
      <c r="AT252" s="441"/>
      <c r="AU252" s="440">
        <v>102983090549.95921</v>
      </c>
      <c r="AV252" s="143">
        <v>230875038732.16125</v>
      </c>
      <c r="AW252" s="143">
        <v>478705898222.67328</v>
      </c>
      <c r="AX252" s="143"/>
      <c r="AY252" s="441"/>
      <c r="AZ252" s="436" t="s">
        <v>325</v>
      </c>
      <c r="BA252" s="143" t="s">
        <v>325</v>
      </c>
      <c r="BB252" s="143" t="s">
        <v>325</v>
      </c>
      <c r="BC252" s="143"/>
      <c r="BD252" s="143"/>
      <c r="BE252" s="159" t="s">
        <v>325</v>
      </c>
    </row>
    <row r="253" spans="1:57" x14ac:dyDescent="0.2">
      <c r="A253" s="430" t="s">
        <v>194</v>
      </c>
      <c r="B253" s="436">
        <v>11638583070</v>
      </c>
      <c r="C253" s="143">
        <v>9373930207</v>
      </c>
      <c r="D253" s="143">
        <v>50250071947</v>
      </c>
      <c r="E253" s="143"/>
      <c r="F253" s="450"/>
      <c r="G253" s="440">
        <v>24517407710</v>
      </c>
      <c r="H253" s="143">
        <v>315740455272</v>
      </c>
      <c r="I253" s="143">
        <v>721775382573</v>
      </c>
      <c r="J253" s="143"/>
      <c r="K253" s="441"/>
      <c r="L253" s="440" t="s">
        <v>325</v>
      </c>
      <c r="M253" s="143" t="s">
        <v>325</v>
      </c>
      <c r="N253" s="143" t="s">
        <v>325</v>
      </c>
      <c r="O253" s="143"/>
      <c r="P253" s="441"/>
      <c r="Q253" s="440">
        <v>155931608064</v>
      </c>
      <c r="R253" s="143">
        <v>215586943693</v>
      </c>
      <c r="S253" s="143">
        <v>373077589466</v>
      </c>
      <c r="T253" s="143"/>
      <c r="U253" s="441"/>
      <c r="V253" s="436" t="s">
        <v>325</v>
      </c>
      <c r="W253" s="143" t="s">
        <v>325</v>
      </c>
      <c r="X253" s="143" t="s">
        <v>325</v>
      </c>
      <c r="Y253" s="143"/>
      <c r="Z253" s="143"/>
      <c r="AA253" s="143">
        <v>13906048677</v>
      </c>
      <c r="AB253" s="143">
        <v>20576226042</v>
      </c>
      <c r="AC253" s="143">
        <v>52990401303</v>
      </c>
      <c r="AD253" s="143"/>
      <c r="AE253" s="450"/>
      <c r="AF253" s="440">
        <v>42475551510.238365</v>
      </c>
      <c r="AG253" s="143">
        <v>19013773494.287399</v>
      </c>
      <c r="AH253" s="143">
        <v>61662488291.731308</v>
      </c>
      <c r="AI253" s="143"/>
      <c r="AJ253" s="441"/>
      <c r="AK253" s="440">
        <v>141286598589</v>
      </c>
      <c r="AL253" s="143">
        <v>30036938549</v>
      </c>
      <c r="AM253" s="143">
        <v>58524606194</v>
      </c>
      <c r="AN253" s="143"/>
      <c r="AO253" s="441"/>
      <c r="AP253" s="440"/>
      <c r="AQ253" s="143"/>
      <c r="AR253" s="143"/>
      <c r="AS253" s="143"/>
      <c r="AT253" s="441"/>
      <c r="AU253" s="440">
        <v>103601359458.15535</v>
      </c>
      <c r="AV253" s="143">
        <v>244064987381.31671</v>
      </c>
      <c r="AW253" s="143">
        <v>495680663217.54785</v>
      </c>
      <c r="AX253" s="143"/>
      <c r="AY253" s="441"/>
      <c r="AZ253" s="436" t="s">
        <v>325</v>
      </c>
      <c r="BA253" s="143" t="s">
        <v>325</v>
      </c>
      <c r="BB253" s="143" t="s">
        <v>325</v>
      </c>
      <c r="BC253" s="143"/>
      <c r="BD253" s="143"/>
      <c r="BE253" s="159" t="s">
        <v>325</v>
      </c>
    </row>
    <row r="254" spans="1:57" x14ac:dyDescent="0.2">
      <c r="A254" s="430" t="s">
        <v>197</v>
      </c>
      <c r="B254" s="436">
        <v>11544787666</v>
      </c>
      <c r="C254" s="143">
        <v>9241198871</v>
      </c>
      <c r="D254" s="143">
        <v>49919243546</v>
      </c>
      <c r="E254" s="143"/>
      <c r="F254" s="450"/>
      <c r="G254" s="440">
        <v>24768128170</v>
      </c>
      <c r="H254" s="143">
        <v>340582383148</v>
      </c>
      <c r="I254" s="143">
        <v>754792936085</v>
      </c>
      <c r="J254" s="143"/>
      <c r="K254" s="441"/>
      <c r="L254" s="440">
        <v>8705841871</v>
      </c>
      <c r="M254" s="143">
        <v>112924467827</v>
      </c>
      <c r="N254" s="143">
        <v>224374246882</v>
      </c>
      <c r="O254" s="143"/>
      <c r="P254" s="441"/>
      <c r="Q254" s="440">
        <v>161520991770</v>
      </c>
      <c r="R254" s="143">
        <v>238461787506</v>
      </c>
      <c r="S254" s="143">
        <v>429780397861</v>
      </c>
      <c r="T254" s="143"/>
      <c r="U254" s="441"/>
      <c r="V254" s="436" t="s">
        <v>325</v>
      </c>
      <c r="W254" s="143" t="s">
        <v>325</v>
      </c>
      <c r="X254" s="143" t="s">
        <v>325</v>
      </c>
      <c r="Y254" s="143"/>
      <c r="Z254" s="143"/>
      <c r="AA254" s="143">
        <v>13763929568</v>
      </c>
      <c r="AB254" s="143">
        <v>20622748292</v>
      </c>
      <c r="AC254" s="143">
        <v>52935694249</v>
      </c>
      <c r="AD254" s="143"/>
      <c r="AE254" s="450"/>
      <c r="AF254" s="440">
        <v>44745936524.771141</v>
      </c>
      <c r="AG254" s="143">
        <v>18729338756.499706</v>
      </c>
      <c r="AH254" s="143">
        <v>60527365491.850464</v>
      </c>
      <c r="AI254" s="143"/>
      <c r="AJ254" s="441"/>
      <c r="AK254" s="440">
        <v>141101156156</v>
      </c>
      <c r="AL254" s="143">
        <v>29845833948</v>
      </c>
      <c r="AM254" s="143">
        <v>65361325168</v>
      </c>
      <c r="AN254" s="143"/>
      <c r="AO254" s="441"/>
      <c r="AP254" s="440"/>
      <c r="AQ254" s="143"/>
      <c r="AR254" s="143"/>
      <c r="AS254" s="143"/>
      <c r="AT254" s="441"/>
      <c r="AU254" s="440">
        <v>103106771053</v>
      </c>
      <c r="AV254" s="143">
        <v>256521737923</v>
      </c>
      <c r="AW254" s="143">
        <v>510709338644</v>
      </c>
      <c r="AX254" s="143"/>
      <c r="AY254" s="441"/>
      <c r="AZ254" s="436" t="s">
        <v>325</v>
      </c>
      <c r="BA254" s="143" t="s">
        <v>325</v>
      </c>
      <c r="BB254" s="143" t="s">
        <v>325</v>
      </c>
      <c r="BC254" s="143"/>
      <c r="BD254" s="143"/>
      <c r="BE254" s="159" t="s">
        <v>325</v>
      </c>
    </row>
    <row r="255" spans="1:57" x14ac:dyDescent="0.2">
      <c r="A255" s="430" t="s">
        <v>200</v>
      </c>
      <c r="B255" s="436">
        <v>11564724125</v>
      </c>
      <c r="C255" s="143">
        <v>9348625656</v>
      </c>
      <c r="D255" s="143">
        <v>50578325475</v>
      </c>
      <c r="E255" s="143"/>
      <c r="F255" s="450"/>
      <c r="G255" s="440">
        <v>24292095202</v>
      </c>
      <c r="H255" s="143">
        <v>350663372336</v>
      </c>
      <c r="I255" s="143">
        <v>758542859593</v>
      </c>
      <c r="J255" s="143"/>
      <c r="K255" s="441"/>
      <c r="L255" s="440">
        <v>8815557232</v>
      </c>
      <c r="M255" s="143">
        <v>123771356876</v>
      </c>
      <c r="N255" s="143">
        <v>239390534480</v>
      </c>
      <c r="O255" s="143"/>
      <c r="P255" s="441"/>
      <c r="Q255" s="440">
        <v>160941815509</v>
      </c>
      <c r="R255" s="143">
        <v>257291461858</v>
      </c>
      <c r="S255" s="143">
        <v>453992960189</v>
      </c>
      <c r="T255" s="143"/>
      <c r="U255" s="441"/>
      <c r="V255" s="436" t="s">
        <v>325</v>
      </c>
      <c r="W255" s="143" t="s">
        <v>325</v>
      </c>
      <c r="X255" s="143" t="s">
        <v>325</v>
      </c>
      <c r="Y255" s="143"/>
      <c r="Z255" s="143"/>
      <c r="AA255" s="143">
        <v>13864697459.673527</v>
      </c>
      <c r="AB255" s="143">
        <v>20768013722.575394</v>
      </c>
      <c r="AC255" s="143">
        <v>53377143081.449631</v>
      </c>
      <c r="AD255" s="143"/>
      <c r="AE255" s="450"/>
      <c r="AF255" s="440">
        <v>45076123037.369759</v>
      </c>
      <c r="AG255" s="143">
        <v>18911826012.413261</v>
      </c>
      <c r="AH255" s="143">
        <v>61011623096.987404</v>
      </c>
      <c r="AI255" s="143"/>
      <c r="AJ255" s="441"/>
      <c r="AK255" s="440">
        <v>143818352809.0488</v>
      </c>
      <c r="AL255" s="143">
        <v>30727678351.050892</v>
      </c>
      <c r="AM255" s="143">
        <v>70240098955.901993</v>
      </c>
      <c r="AN255" s="143"/>
      <c r="AO255" s="441"/>
      <c r="AP255" s="440"/>
      <c r="AQ255" s="143"/>
      <c r="AR255" s="143"/>
      <c r="AS255" s="143"/>
      <c r="AT255" s="441"/>
      <c r="AU255" s="440">
        <v>103335920591</v>
      </c>
      <c r="AV255" s="143">
        <v>270349678199</v>
      </c>
      <c r="AW255" s="143">
        <v>529348645861</v>
      </c>
      <c r="AX255" s="143"/>
      <c r="AY255" s="441"/>
      <c r="AZ255" s="436" t="s">
        <v>325</v>
      </c>
      <c r="BA255" s="143" t="s">
        <v>325</v>
      </c>
      <c r="BB255" s="143" t="s">
        <v>325</v>
      </c>
      <c r="BC255" s="143"/>
      <c r="BD255" s="143"/>
      <c r="BE255" s="159" t="s">
        <v>325</v>
      </c>
    </row>
    <row r="256" spans="1:57" x14ac:dyDescent="0.2">
      <c r="A256" s="430" t="s">
        <v>203</v>
      </c>
      <c r="B256" s="436">
        <v>11537177461</v>
      </c>
      <c r="C256" s="143">
        <v>9361655680</v>
      </c>
      <c r="D256" s="143">
        <v>50699800864</v>
      </c>
      <c r="E256" s="143"/>
      <c r="F256" s="450"/>
      <c r="G256" s="440">
        <v>23957493852</v>
      </c>
      <c r="H256" s="143">
        <v>380002924224</v>
      </c>
      <c r="I256" s="143">
        <v>783560368231</v>
      </c>
      <c r="J256" s="143"/>
      <c r="K256" s="441"/>
      <c r="L256" s="440">
        <v>8831990445</v>
      </c>
      <c r="M256" s="143">
        <v>131621480680</v>
      </c>
      <c r="N256" s="143">
        <v>248477844792</v>
      </c>
      <c r="O256" s="143"/>
      <c r="P256" s="441"/>
      <c r="Q256" s="440">
        <v>164990235181</v>
      </c>
      <c r="R256" s="143">
        <v>273102559140</v>
      </c>
      <c r="S256" s="143">
        <v>464076877853</v>
      </c>
      <c r="T256" s="143"/>
      <c r="U256" s="441"/>
      <c r="V256" s="436">
        <v>12128320145.01</v>
      </c>
      <c r="W256" s="143">
        <v>22199542927.149998</v>
      </c>
      <c r="X256" s="143">
        <v>69524745131.37999</v>
      </c>
      <c r="Y256" s="143"/>
      <c r="Z256" s="143"/>
      <c r="AA256" s="143">
        <v>13845022926</v>
      </c>
      <c r="AB256" s="143">
        <v>20685506869</v>
      </c>
      <c r="AC256" s="143">
        <v>53204938955</v>
      </c>
      <c r="AD256" s="143"/>
      <c r="AE256" s="450"/>
      <c r="AF256" s="440">
        <v>45150589873.132813</v>
      </c>
      <c r="AG256" s="143">
        <v>19035948235.620171</v>
      </c>
      <c r="AH256" s="143">
        <v>61170467944.761261</v>
      </c>
      <c r="AI256" s="143"/>
      <c r="AJ256" s="441"/>
      <c r="AK256" s="440">
        <v>145423164663</v>
      </c>
      <c r="AL256" s="143">
        <v>30953170247</v>
      </c>
      <c r="AM256" s="143">
        <v>75477868926</v>
      </c>
      <c r="AN256" s="143"/>
      <c r="AO256" s="441"/>
      <c r="AP256" s="440"/>
      <c r="AQ256" s="143"/>
      <c r="AR256" s="143"/>
      <c r="AS256" s="143"/>
      <c r="AT256" s="441"/>
      <c r="AU256" s="440">
        <v>103039047166</v>
      </c>
      <c r="AV256" s="143">
        <v>285961094531</v>
      </c>
      <c r="AW256" s="143">
        <v>547668912484</v>
      </c>
      <c r="AX256" s="143"/>
      <c r="AY256" s="441"/>
      <c r="AZ256" s="143">
        <f t="shared" ref="AZ256:AZ299" si="168">+B256+G256+L256+Q256+V256+AA256+AF256+AK256+AU256+AP256</f>
        <v>528903041712.14282</v>
      </c>
      <c r="BA256" s="143">
        <f t="shared" ref="BA256:BA299" si="169">+C256+H256+M256+R256+W256+AB256+AG256+AL256+AV256+AQ256</f>
        <v>1172923882533.77</v>
      </c>
      <c r="BB256" s="143">
        <f t="shared" ref="BB256:BB299" si="170">+D256+I256+N256+S256+X256+AC256+AH256+AM256+AW256+AR256</f>
        <v>2353861825181.1411</v>
      </c>
      <c r="BC256" s="143">
        <f t="shared" ref="BC256:BC299" si="171">+E256+J256+O256+T256+Y256+AD256+AI256+AN256+AX256+AS256</f>
        <v>0</v>
      </c>
      <c r="BD256" s="143">
        <f t="shared" ref="BD256:BD299" si="172">+F256+K256+P256+U256+Z256+AE256+AJ256+AO256+AY256+AT256</f>
        <v>0</v>
      </c>
      <c r="BE256" s="159">
        <f t="shared" ref="BE256:BE261" si="173">SUM(AZ256:BB256)</f>
        <v>4055688749427.0537</v>
      </c>
    </row>
    <row r="257" spans="1:59" x14ac:dyDescent="0.2">
      <c r="A257" s="430" t="s">
        <v>211</v>
      </c>
      <c r="B257" s="436">
        <v>11569433266</v>
      </c>
      <c r="C257" s="143">
        <v>9414242917</v>
      </c>
      <c r="D257" s="143">
        <v>51055615792</v>
      </c>
      <c r="E257" s="143"/>
      <c r="F257" s="450"/>
      <c r="G257" s="440">
        <v>24327216220</v>
      </c>
      <c r="H257" s="143">
        <v>407069256190</v>
      </c>
      <c r="I257" s="143">
        <v>817525752491</v>
      </c>
      <c r="J257" s="143"/>
      <c r="K257" s="441"/>
      <c r="L257" s="440">
        <v>8821752476</v>
      </c>
      <c r="M257" s="143">
        <v>141075033086</v>
      </c>
      <c r="N257" s="143">
        <v>259097809790</v>
      </c>
      <c r="O257" s="143"/>
      <c r="P257" s="441"/>
      <c r="Q257" s="440">
        <v>166904614924</v>
      </c>
      <c r="R257" s="143">
        <v>290402721161</v>
      </c>
      <c r="S257" s="143">
        <v>476715575539</v>
      </c>
      <c r="T257" s="143"/>
      <c r="U257" s="441"/>
      <c r="V257" s="436">
        <v>17750245110.619995</v>
      </c>
      <c r="W257" s="143">
        <v>20446621010.939987</v>
      </c>
      <c r="X257" s="143">
        <v>71748117005.019989</v>
      </c>
      <c r="Y257" s="143"/>
      <c r="Z257" s="143"/>
      <c r="AA257" s="143">
        <v>13845022912</v>
      </c>
      <c r="AB257" s="143">
        <v>20685506869</v>
      </c>
      <c r="AC257" s="143">
        <v>53204938955</v>
      </c>
      <c r="AD257" s="143"/>
      <c r="AE257" s="450"/>
      <c r="AF257" s="440">
        <v>47474555832.02375</v>
      </c>
      <c r="AG257" s="143">
        <v>19226834567.941486</v>
      </c>
      <c r="AH257" s="143">
        <v>61588396411.090698</v>
      </c>
      <c r="AI257" s="143"/>
      <c r="AJ257" s="441"/>
      <c r="AK257" s="440">
        <v>158574249851</v>
      </c>
      <c r="AL257" s="143">
        <v>37855531353</v>
      </c>
      <c r="AM257" s="143">
        <v>89120914684</v>
      </c>
      <c r="AN257" s="143"/>
      <c r="AO257" s="441"/>
      <c r="AP257" s="440"/>
      <c r="AQ257" s="143"/>
      <c r="AR257" s="143"/>
      <c r="AS257" s="143"/>
      <c r="AT257" s="441"/>
      <c r="AU257" s="440">
        <v>103076063010</v>
      </c>
      <c r="AV257" s="143">
        <v>305959412323</v>
      </c>
      <c r="AW257" s="143">
        <v>568400301219</v>
      </c>
      <c r="AX257" s="143"/>
      <c r="AY257" s="441"/>
      <c r="AZ257" s="143">
        <f t="shared" si="168"/>
        <v>552343153601.6438</v>
      </c>
      <c r="BA257" s="143">
        <f t="shared" si="169"/>
        <v>1252135159477.8813</v>
      </c>
      <c r="BB257" s="143">
        <f t="shared" si="170"/>
        <v>2448457421886.1108</v>
      </c>
      <c r="BC257" s="143">
        <f t="shared" si="171"/>
        <v>0</v>
      </c>
      <c r="BD257" s="143">
        <f t="shared" si="172"/>
        <v>0</v>
      </c>
      <c r="BE257" s="159">
        <f t="shared" si="173"/>
        <v>4252935734965.6357</v>
      </c>
    </row>
    <row r="258" spans="1:59" x14ac:dyDescent="0.2">
      <c r="A258" s="430" t="s">
        <v>214</v>
      </c>
      <c r="B258" s="436">
        <v>11842946357.990618</v>
      </c>
      <c r="C258" s="143">
        <v>9018400249.2836456</v>
      </c>
      <c r="D258" s="143">
        <v>51246413035.225929</v>
      </c>
      <c r="E258" s="143"/>
      <c r="F258" s="450"/>
      <c r="G258" s="440">
        <v>25115262395</v>
      </c>
      <c r="H258" s="143">
        <v>428299010118</v>
      </c>
      <c r="I258" s="143">
        <v>874878915676</v>
      </c>
      <c r="J258" s="143"/>
      <c r="K258" s="441"/>
      <c r="L258" s="440">
        <v>10049048663</v>
      </c>
      <c r="M258" s="143">
        <v>155697214805</v>
      </c>
      <c r="N258" s="143">
        <v>291768827464</v>
      </c>
      <c r="O258" s="143"/>
      <c r="P258" s="441"/>
      <c r="Q258" s="440">
        <v>176810005122</v>
      </c>
      <c r="R258" s="143">
        <v>317028039048</v>
      </c>
      <c r="S258" s="143">
        <v>498452391822</v>
      </c>
      <c r="T258" s="143"/>
      <c r="U258" s="441"/>
      <c r="V258" s="436">
        <v>21399370310.443943</v>
      </c>
      <c r="W258" s="143">
        <v>20526302187.011665</v>
      </c>
      <c r="X258" s="143">
        <v>72286955817.851883</v>
      </c>
      <c r="Y258" s="143"/>
      <c r="Z258" s="143"/>
      <c r="AA258" s="143">
        <v>13985896327</v>
      </c>
      <c r="AB258" s="143">
        <v>20922111644</v>
      </c>
      <c r="AC258" s="143">
        <v>57382429117</v>
      </c>
      <c r="AD258" s="143"/>
      <c r="AE258" s="450"/>
      <c r="AF258" s="440">
        <v>55584497561.355377</v>
      </c>
      <c r="AG258" s="143">
        <v>18861138652.007587</v>
      </c>
      <c r="AH258" s="143">
        <v>63334009656.373489</v>
      </c>
      <c r="AI258" s="143"/>
      <c r="AJ258" s="441"/>
      <c r="AK258" s="440">
        <v>161213042837</v>
      </c>
      <c r="AL258" s="143">
        <v>41284614917</v>
      </c>
      <c r="AM258" s="143">
        <v>101977739971</v>
      </c>
      <c r="AN258" s="143"/>
      <c r="AO258" s="441"/>
      <c r="AP258" s="440"/>
      <c r="AQ258" s="143"/>
      <c r="AR258" s="143"/>
      <c r="AS258" s="143"/>
      <c r="AT258" s="441"/>
      <c r="AU258" s="440">
        <v>107552733501</v>
      </c>
      <c r="AV258" s="143">
        <v>314728699777</v>
      </c>
      <c r="AW258" s="143">
        <v>602774319260</v>
      </c>
      <c r="AX258" s="143"/>
      <c r="AY258" s="441"/>
      <c r="AZ258" s="143">
        <f t="shared" si="168"/>
        <v>583552803074.78992</v>
      </c>
      <c r="BA258" s="143">
        <f t="shared" si="169"/>
        <v>1326365531397.303</v>
      </c>
      <c r="BB258" s="143">
        <f t="shared" si="170"/>
        <v>2614102001819.4512</v>
      </c>
      <c r="BC258" s="143">
        <f t="shared" si="171"/>
        <v>0</v>
      </c>
      <c r="BD258" s="143">
        <f t="shared" si="172"/>
        <v>0</v>
      </c>
      <c r="BE258" s="159">
        <f t="shared" si="173"/>
        <v>4524020336291.5439</v>
      </c>
      <c r="BF258" s="158"/>
    </row>
    <row r="259" spans="1:59" x14ac:dyDescent="0.2">
      <c r="A259" s="430" t="s">
        <v>348</v>
      </c>
      <c r="B259" s="436">
        <v>11950006342.378033</v>
      </c>
      <c r="C259" s="143">
        <v>9664777691.2322578</v>
      </c>
      <c r="D259" s="143">
        <v>51920392774.016418</v>
      </c>
      <c r="E259" s="143"/>
      <c r="F259" s="450"/>
      <c r="G259" s="440">
        <v>25351289537</v>
      </c>
      <c r="H259" s="143">
        <v>459556107404</v>
      </c>
      <c r="I259" s="143">
        <v>934702021473</v>
      </c>
      <c r="J259" s="143"/>
      <c r="K259" s="441"/>
      <c r="L259" s="440">
        <v>10220235154</v>
      </c>
      <c r="M259" s="143">
        <v>171741425383</v>
      </c>
      <c r="N259" s="143">
        <v>317702614508</v>
      </c>
      <c r="O259" s="143"/>
      <c r="P259" s="441"/>
      <c r="Q259" s="440">
        <v>186681177889</v>
      </c>
      <c r="R259" s="143">
        <v>331159703362</v>
      </c>
      <c r="S259" s="143">
        <v>522499725936</v>
      </c>
      <c r="T259" s="143"/>
      <c r="U259" s="441"/>
      <c r="V259" s="436">
        <v>21180214518.29203</v>
      </c>
      <c r="W259" s="143">
        <v>18801868563.151546</v>
      </c>
      <c r="X259" s="143">
        <v>72190217953.725922</v>
      </c>
      <c r="Y259" s="143"/>
      <c r="Z259" s="143"/>
      <c r="AA259" s="143">
        <v>14330895352</v>
      </c>
      <c r="AB259" s="143">
        <v>21058562430</v>
      </c>
      <c r="AC259" s="143">
        <v>57425397422</v>
      </c>
      <c r="AD259" s="143"/>
      <c r="AE259" s="450"/>
      <c r="AF259" s="440">
        <v>58765690231.691635</v>
      </c>
      <c r="AG259" s="143">
        <v>19057522414.874298</v>
      </c>
      <c r="AH259" s="143">
        <v>64048895341.504745</v>
      </c>
      <c r="AI259" s="143"/>
      <c r="AJ259" s="441"/>
      <c r="AK259" s="440">
        <v>161706142966</v>
      </c>
      <c r="AL259" s="143">
        <v>42416858609</v>
      </c>
      <c r="AM259" s="143">
        <v>109385555144</v>
      </c>
      <c r="AN259" s="143"/>
      <c r="AO259" s="441"/>
      <c r="AP259" s="440"/>
      <c r="AQ259" s="143"/>
      <c r="AR259" s="143"/>
      <c r="AS259" s="143"/>
      <c r="AT259" s="441"/>
      <c r="AU259" s="440">
        <v>107647666441</v>
      </c>
      <c r="AV259" s="143">
        <v>329987385069</v>
      </c>
      <c r="AW259" s="143">
        <v>619716223029</v>
      </c>
      <c r="AX259" s="143"/>
      <c r="AY259" s="441"/>
      <c r="AZ259" s="143">
        <f t="shared" si="168"/>
        <v>597833318431.36169</v>
      </c>
      <c r="BA259" s="143">
        <f t="shared" si="169"/>
        <v>1403444210926.2578</v>
      </c>
      <c r="BB259" s="143">
        <f t="shared" si="170"/>
        <v>2749591043581.2471</v>
      </c>
      <c r="BC259" s="143">
        <f t="shared" si="171"/>
        <v>0</v>
      </c>
      <c r="BD259" s="143">
        <f t="shared" si="172"/>
        <v>0</v>
      </c>
      <c r="BE259" s="159">
        <f t="shared" si="173"/>
        <v>4750868572938.8672</v>
      </c>
    </row>
    <row r="260" spans="1:59" x14ac:dyDescent="0.2">
      <c r="A260" s="430" t="s">
        <v>368</v>
      </c>
      <c r="B260" s="436">
        <v>11979935541.65934</v>
      </c>
      <c r="C260" s="143">
        <v>9771069584.2245712</v>
      </c>
      <c r="D260" s="143">
        <v>52109843907.949997</v>
      </c>
      <c r="E260" s="143"/>
      <c r="F260" s="450"/>
      <c r="G260" s="440">
        <v>25407854872.329994</v>
      </c>
      <c r="H260" s="143">
        <v>473409296696.75964</v>
      </c>
      <c r="I260" s="143">
        <v>983752101169.28809</v>
      </c>
      <c r="J260" s="143"/>
      <c r="K260" s="441"/>
      <c r="L260" s="440">
        <v>10232404932</v>
      </c>
      <c r="M260" s="143">
        <v>186072149077</v>
      </c>
      <c r="N260" s="143">
        <v>335844376912</v>
      </c>
      <c r="O260" s="143"/>
      <c r="P260" s="441"/>
      <c r="Q260" s="440">
        <v>189759113356</v>
      </c>
      <c r="R260" s="143">
        <v>343150684609</v>
      </c>
      <c r="S260" s="143">
        <v>549127901810</v>
      </c>
      <c r="T260" s="143"/>
      <c r="U260" s="441"/>
      <c r="V260" s="436">
        <v>22447208304.91</v>
      </c>
      <c r="W260" s="143">
        <v>19271886338.120007</v>
      </c>
      <c r="X260" s="143">
        <v>73396325593.66011</v>
      </c>
      <c r="Y260" s="143"/>
      <c r="Z260" s="143"/>
      <c r="AA260" s="143">
        <v>14375525684</v>
      </c>
      <c r="AB260" s="143">
        <v>21122405558</v>
      </c>
      <c r="AC260" s="143">
        <v>57479736927</v>
      </c>
      <c r="AD260" s="143"/>
      <c r="AE260" s="450"/>
      <c r="AF260" s="440">
        <v>65665519232.755051</v>
      </c>
      <c r="AG260" s="143">
        <v>19145850267.001423</v>
      </c>
      <c r="AH260" s="143">
        <v>65389350848.59391</v>
      </c>
      <c r="AI260" s="143"/>
      <c r="AJ260" s="441"/>
      <c r="AK260" s="440">
        <v>162591470652</v>
      </c>
      <c r="AL260" s="143">
        <v>52296850662</v>
      </c>
      <c r="AM260" s="143">
        <v>125658591898</v>
      </c>
      <c r="AN260" s="143"/>
      <c r="AO260" s="441"/>
      <c r="AP260" s="440"/>
      <c r="AQ260" s="143"/>
      <c r="AR260" s="143"/>
      <c r="AS260" s="143"/>
      <c r="AT260" s="441"/>
      <c r="AU260" s="440">
        <v>108318695729</v>
      </c>
      <c r="AV260" s="143">
        <v>339673496385</v>
      </c>
      <c r="AW260" s="143">
        <v>634165291026</v>
      </c>
      <c r="AX260" s="143"/>
      <c r="AY260" s="441"/>
      <c r="AZ260" s="143">
        <f t="shared" si="168"/>
        <v>610777728304.6543</v>
      </c>
      <c r="BA260" s="143">
        <f t="shared" si="169"/>
        <v>1463913689177.1055</v>
      </c>
      <c r="BB260" s="143">
        <f t="shared" si="170"/>
        <v>2876923520092.4922</v>
      </c>
      <c r="BC260" s="143">
        <f t="shared" si="171"/>
        <v>0</v>
      </c>
      <c r="BD260" s="143">
        <f t="shared" si="172"/>
        <v>0</v>
      </c>
      <c r="BE260" s="159">
        <f t="shared" si="173"/>
        <v>4951614937574.252</v>
      </c>
    </row>
    <row r="261" spans="1:59" x14ac:dyDescent="0.2">
      <c r="A261" s="430" t="s">
        <v>381</v>
      </c>
      <c r="B261" s="436">
        <v>12047101984.471178</v>
      </c>
      <c r="C261" s="143">
        <v>10005754472.399574</v>
      </c>
      <c r="D261" s="143">
        <v>52589037375.604004</v>
      </c>
      <c r="E261" s="143"/>
      <c r="F261" s="450"/>
      <c r="G261" s="440">
        <v>26178731983.090012</v>
      </c>
      <c r="H261" s="143">
        <v>501169834588.57031</v>
      </c>
      <c r="I261" s="143">
        <v>1026929504823.7222</v>
      </c>
      <c r="J261" s="143"/>
      <c r="K261" s="441"/>
      <c r="L261" s="440">
        <v>10214172011</v>
      </c>
      <c r="M261" s="143">
        <v>213256122259</v>
      </c>
      <c r="N261" s="143">
        <v>323877648424</v>
      </c>
      <c r="O261" s="143"/>
      <c r="P261" s="441"/>
      <c r="Q261" s="440">
        <v>192790732760.14648</v>
      </c>
      <c r="R261" s="143">
        <v>362397093071.28931</v>
      </c>
      <c r="S261" s="143">
        <v>568332621964.54541</v>
      </c>
      <c r="T261" s="143"/>
      <c r="U261" s="441"/>
      <c r="V261" s="436">
        <v>23180267646.35001</v>
      </c>
      <c r="W261" s="143">
        <v>19380538662.490005</v>
      </c>
      <c r="X261" s="143">
        <v>74813978249.080032</v>
      </c>
      <c r="Y261" s="143"/>
      <c r="Z261" s="143"/>
      <c r="AA261" s="143">
        <v>14513719262</v>
      </c>
      <c r="AB261" s="143">
        <v>21348517456</v>
      </c>
      <c r="AC261" s="143">
        <v>58063509001</v>
      </c>
      <c r="AD261" s="143"/>
      <c r="AE261" s="450"/>
      <c r="AF261" s="440">
        <v>73272542934.72171</v>
      </c>
      <c r="AG261" s="143">
        <v>19296486444.729626</v>
      </c>
      <c r="AH261" s="143">
        <v>66246319688.238976</v>
      </c>
      <c r="AI261" s="143"/>
      <c r="AJ261" s="441"/>
      <c r="AK261" s="440">
        <v>184345860833</v>
      </c>
      <c r="AL261" s="143">
        <v>61222078257</v>
      </c>
      <c r="AM261" s="143">
        <v>147085370277</v>
      </c>
      <c r="AN261" s="143"/>
      <c r="AO261" s="441"/>
      <c r="AP261" s="440"/>
      <c r="AQ261" s="143"/>
      <c r="AR261" s="143"/>
      <c r="AS261" s="143"/>
      <c r="AT261" s="441"/>
      <c r="AU261" s="440">
        <v>108926924002</v>
      </c>
      <c r="AV261" s="143">
        <v>355995023482</v>
      </c>
      <c r="AW261" s="143">
        <v>659942099312</v>
      </c>
      <c r="AX261" s="143"/>
      <c r="AY261" s="441"/>
      <c r="AZ261" s="143">
        <f t="shared" si="168"/>
        <v>645470053416.77942</v>
      </c>
      <c r="BA261" s="143">
        <f t="shared" si="169"/>
        <v>1564071448693.479</v>
      </c>
      <c r="BB261" s="143">
        <f t="shared" si="170"/>
        <v>2977880089115.1904</v>
      </c>
      <c r="BC261" s="143">
        <f t="shared" si="171"/>
        <v>0</v>
      </c>
      <c r="BD261" s="143">
        <f t="shared" si="172"/>
        <v>0</v>
      </c>
      <c r="BE261" s="159">
        <f t="shared" si="173"/>
        <v>5187421591225.4492</v>
      </c>
      <c r="BG261" s="154"/>
    </row>
    <row r="262" spans="1:59" x14ac:dyDescent="0.2">
      <c r="A262" s="430" t="s">
        <v>390</v>
      </c>
      <c r="B262" s="436">
        <v>12085412197.926086</v>
      </c>
      <c r="C262" s="143">
        <v>10034939680.514334</v>
      </c>
      <c r="D262" s="143">
        <v>52817310151.996506</v>
      </c>
      <c r="E262" s="143"/>
      <c r="F262" s="450"/>
      <c r="G262" s="440">
        <v>25700151102.950001</v>
      </c>
      <c r="H262" s="143">
        <v>526292922052.37054</v>
      </c>
      <c r="I262" s="143">
        <v>1002720979324.2678</v>
      </c>
      <c r="J262" s="143">
        <v>60100778515.950012</v>
      </c>
      <c r="K262" s="441">
        <v>763695074.13</v>
      </c>
      <c r="L262" s="440">
        <v>10233007060</v>
      </c>
      <c r="M262" s="143">
        <v>197330913410</v>
      </c>
      <c r="N262" s="143">
        <v>355082522524</v>
      </c>
      <c r="O262" s="143"/>
      <c r="P262" s="441"/>
      <c r="Q262" s="440">
        <v>195180425335</v>
      </c>
      <c r="R262" s="143">
        <v>375419783140</v>
      </c>
      <c r="S262" s="143">
        <v>573257717819</v>
      </c>
      <c r="T262" s="143">
        <v>16535492953</v>
      </c>
      <c r="U262" s="441">
        <v>347585525</v>
      </c>
      <c r="V262" s="436">
        <v>26213152821.169086</v>
      </c>
      <c r="W262" s="143">
        <v>20460290259.429996</v>
      </c>
      <c r="X262" s="143">
        <v>82629336447.180069</v>
      </c>
      <c r="Y262" s="143"/>
      <c r="Z262" s="143"/>
      <c r="AA262" s="143">
        <v>14547903051</v>
      </c>
      <c r="AB262" s="143">
        <v>19240567519</v>
      </c>
      <c r="AC262" s="143">
        <v>58985745555</v>
      </c>
      <c r="AD262" s="143">
        <v>2516504483</v>
      </c>
      <c r="AE262" s="450">
        <v>340716488</v>
      </c>
      <c r="AF262" s="440">
        <v>73926734176</v>
      </c>
      <c r="AG262" s="143">
        <v>18938310026</v>
      </c>
      <c r="AH262" s="143">
        <v>66997478521</v>
      </c>
      <c r="AI262" s="143"/>
      <c r="AJ262" s="441"/>
      <c r="AK262" s="440">
        <v>184157164591</v>
      </c>
      <c r="AL262" s="143">
        <v>69204950323</v>
      </c>
      <c r="AM262" s="143">
        <v>153165283655</v>
      </c>
      <c r="AN262" s="143">
        <v>1971019782</v>
      </c>
      <c r="AO262" s="441">
        <v>978802914</v>
      </c>
      <c r="AP262" s="440"/>
      <c r="AQ262" s="143"/>
      <c r="AR262" s="143"/>
      <c r="AS262" s="143"/>
      <c r="AT262" s="441"/>
      <c r="AU262" s="440">
        <v>113846904752</v>
      </c>
      <c r="AV262" s="143">
        <v>351292150338</v>
      </c>
      <c r="AW262" s="143">
        <v>728069772220</v>
      </c>
      <c r="AX262" s="143">
        <v>43786724317</v>
      </c>
      <c r="AY262" s="441">
        <v>2499302532</v>
      </c>
      <c r="AZ262" s="143">
        <f t="shared" si="168"/>
        <v>655890855087.04517</v>
      </c>
      <c r="BA262" s="143">
        <f t="shared" si="169"/>
        <v>1588214826748.3147</v>
      </c>
      <c r="BB262" s="143">
        <f t="shared" si="170"/>
        <v>3073726146217.4443</v>
      </c>
      <c r="BC262" s="143">
        <f t="shared" si="171"/>
        <v>124910520050.95001</v>
      </c>
      <c r="BD262" s="143">
        <f t="shared" si="172"/>
        <v>4930102533.1300001</v>
      </c>
      <c r="BE262" s="159">
        <f t="shared" ref="BE262:BE281" si="174">SUM(AZ262:BD262)</f>
        <v>5447672450636.8848</v>
      </c>
      <c r="BG262" s="74"/>
    </row>
    <row r="263" spans="1:59" x14ac:dyDescent="0.2">
      <c r="A263" s="430" t="s">
        <v>422</v>
      </c>
      <c r="B263" s="649"/>
      <c r="C263" s="274"/>
      <c r="D263" s="274"/>
      <c r="E263" s="274"/>
      <c r="F263" s="453"/>
      <c r="G263" s="440">
        <v>27786286129</v>
      </c>
      <c r="H263" s="143">
        <v>599071554187</v>
      </c>
      <c r="I263" s="143">
        <v>1108163953698</v>
      </c>
      <c r="J263" s="143">
        <v>68874851871</v>
      </c>
      <c r="K263" s="441">
        <v>825819391</v>
      </c>
      <c r="L263" s="440">
        <v>10313804259</v>
      </c>
      <c r="M263" s="143">
        <v>202084457121</v>
      </c>
      <c r="N263" s="143">
        <v>361446615122</v>
      </c>
      <c r="O263" s="143"/>
      <c r="P263" s="441"/>
      <c r="Q263" s="440">
        <v>216453872518</v>
      </c>
      <c r="R263" s="143">
        <v>415540849165</v>
      </c>
      <c r="S263" s="143">
        <v>646197154439</v>
      </c>
      <c r="T263" s="143">
        <v>20358210900</v>
      </c>
      <c r="U263" s="441">
        <v>1349116146</v>
      </c>
      <c r="V263" s="436">
        <v>26784460950.829792</v>
      </c>
      <c r="W263" s="143">
        <v>20299291707.758694</v>
      </c>
      <c r="X263" s="143">
        <v>81005719234.250076</v>
      </c>
      <c r="Y263" s="143"/>
      <c r="Z263" s="143"/>
      <c r="AA263" s="143">
        <v>14666545905</v>
      </c>
      <c r="AB263" s="143">
        <v>19232390752</v>
      </c>
      <c r="AC263" s="143">
        <v>59211847962</v>
      </c>
      <c r="AD263" s="143">
        <v>2693433886</v>
      </c>
      <c r="AE263" s="450">
        <v>342749306</v>
      </c>
      <c r="AF263" s="440">
        <v>74172932990</v>
      </c>
      <c r="AG263" s="143">
        <v>19123635593</v>
      </c>
      <c r="AH263" s="143">
        <v>66072304978</v>
      </c>
      <c r="AI263" s="143">
        <v>3456337247</v>
      </c>
      <c r="AJ263" s="441">
        <v>2083435414</v>
      </c>
      <c r="AK263" s="440">
        <v>165766438689</v>
      </c>
      <c r="AL263" s="143">
        <v>77404637597</v>
      </c>
      <c r="AM263" s="143">
        <v>153230692896</v>
      </c>
      <c r="AN263" s="143">
        <v>2139449096</v>
      </c>
      <c r="AO263" s="441">
        <v>968695662</v>
      </c>
      <c r="AP263" s="440">
        <v>2185643772</v>
      </c>
      <c r="AQ263" s="143">
        <v>844005357</v>
      </c>
      <c r="AR263" s="143">
        <v>794268941</v>
      </c>
      <c r="AS263" s="143">
        <v>0</v>
      </c>
      <c r="AT263" s="441">
        <v>0</v>
      </c>
      <c r="AU263" s="440">
        <v>115201152244</v>
      </c>
      <c r="AV263" s="143">
        <v>365603925278</v>
      </c>
      <c r="AW263" s="143">
        <v>755478518066</v>
      </c>
      <c r="AX263" s="143">
        <v>47664182348</v>
      </c>
      <c r="AY263" s="441">
        <v>2512303132</v>
      </c>
      <c r="AZ263" s="143">
        <f t="shared" si="168"/>
        <v>653331137456.82983</v>
      </c>
      <c r="BA263" s="143">
        <f t="shared" si="169"/>
        <v>1719204746757.7588</v>
      </c>
      <c r="BB263" s="143">
        <f t="shared" si="170"/>
        <v>3231601075336.25</v>
      </c>
      <c r="BC263" s="143">
        <f t="shared" si="171"/>
        <v>145186465348</v>
      </c>
      <c r="BD263" s="143">
        <f t="shared" si="172"/>
        <v>8082119051</v>
      </c>
      <c r="BE263" s="159">
        <f t="shared" si="174"/>
        <v>5757405543949.8389</v>
      </c>
    </row>
    <row r="264" spans="1:59" x14ac:dyDescent="0.2">
      <c r="A264" s="430" t="s">
        <v>431</v>
      </c>
      <c r="B264" s="649"/>
      <c r="C264" s="274"/>
      <c r="D264" s="274"/>
      <c r="E264" s="274"/>
      <c r="F264" s="453"/>
      <c r="G264" s="440">
        <v>26040379613.889996</v>
      </c>
      <c r="H264" s="143">
        <v>602433962906.49988</v>
      </c>
      <c r="I264" s="143">
        <v>1091291569571.3372</v>
      </c>
      <c r="J264" s="143">
        <v>69628202248.559982</v>
      </c>
      <c r="K264" s="441">
        <v>773004989.88</v>
      </c>
      <c r="L264" s="440">
        <v>10196926330</v>
      </c>
      <c r="M264" s="143">
        <v>207250511878</v>
      </c>
      <c r="N264" s="143">
        <v>373306737093</v>
      </c>
      <c r="O264" s="143"/>
      <c r="P264" s="441"/>
      <c r="Q264" s="440">
        <v>198394705523</v>
      </c>
      <c r="R264" s="143">
        <v>408123666044</v>
      </c>
      <c r="S264" s="143">
        <v>613479790064</v>
      </c>
      <c r="T264" s="143">
        <v>20988279398</v>
      </c>
      <c r="U264" s="441">
        <v>1325279482</v>
      </c>
      <c r="V264" s="436">
        <v>21945017158.229996</v>
      </c>
      <c r="W264" s="143">
        <v>18469795795.540001</v>
      </c>
      <c r="X264" s="143">
        <v>74405611807.07991</v>
      </c>
      <c r="Y264" s="143">
        <v>4157449577.7199998</v>
      </c>
      <c r="Z264" s="143"/>
      <c r="AA264" s="143">
        <v>14692014189</v>
      </c>
      <c r="AB264" s="143">
        <v>19302117288</v>
      </c>
      <c r="AC264" s="143">
        <v>59615923997</v>
      </c>
      <c r="AD264" s="143">
        <v>2696377407</v>
      </c>
      <c r="AE264" s="450">
        <v>0</v>
      </c>
      <c r="AF264" s="440">
        <v>75100399396</v>
      </c>
      <c r="AG264" s="143">
        <v>19243948055</v>
      </c>
      <c r="AH264" s="143">
        <v>73513959743</v>
      </c>
      <c r="AI264" s="143">
        <v>3473456803</v>
      </c>
      <c r="AJ264" s="441">
        <v>2478061414</v>
      </c>
      <c r="AK264" s="440">
        <v>165440927273</v>
      </c>
      <c r="AL264" s="143">
        <v>95655035229</v>
      </c>
      <c r="AM264" s="143">
        <v>170231985174</v>
      </c>
      <c r="AN264" s="143">
        <v>2857609961</v>
      </c>
      <c r="AO264" s="441">
        <v>2254096617</v>
      </c>
      <c r="AP264" s="440">
        <v>8738249220</v>
      </c>
      <c r="AQ264" s="143">
        <v>852139423</v>
      </c>
      <c r="AR264" s="143">
        <v>803190607</v>
      </c>
      <c r="AS264" s="143">
        <v>0</v>
      </c>
      <c r="AT264" s="441">
        <v>0</v>
      </c>
      <c r="AU264" s="440">
        <v>115549503216</v>
      </c>
      <c r="AV264" s="143">
        <v>378972480897</v>
      </c>
      <c r="AW264" s="143">
        <v>772480602115</v>
      </c>
      <c r="AX264" s="143">
        <v>49170320105</v>
      </c>
      <c r="AY264" s="441">
        <v>2509376634</v>
      </c>
      <c r="AZ264" s="143">
        <f t="shared" si="168"/>
        <v>636098121919.12</v>
      </c>
      <c r="BA264" s="143">
        <f t="shared" si="169"/>
        <v>1750303657516.04</v>
      </c>
      <c r="BB264" s="143">
        <f t="shared" si="170"/>
        <v>3229129370171.417</v>
      </c>
      <c r="BC264" s="143">
        <f t="shared" si="171"/>
        <v>152971695500.27997</v>
      </c>
      <c r="BD264" s="143">
        <f t="shared" si="172"/>
        <v>9339819136.8800011</v>
      </c>
      <c r="BE264" s="159">
        <f t="shared" si="174"/>
        <v>5777842664243.7373</v>
      </c>
    </row>
    <row r="265" spans="1:59" x14ac:dyDescent="0.2">
      <c r="A265" s="430" t="s">
        <v>467</v>
      </c>
      <c r="B265" s="649"/>
      <c r="C265" s="274"/>
      <c r="D265" s="274"/>
      <c r="E265" s="274"/>
      <c r="F265" s="453"/>
      <c r="G265" s="440">
        <v>26267495917</v>
      </c>
      <c r="H265" s="143">
        <v>637415341861</v>
      </c>
      <c r="I265" s="143">
        <v>1144012751506</v>
      </c>
      <c r="J265" s="143">
        <v>73695783478</v>
      </c>
      <c r="K265" s="441">
        <v>779769264</v>
      </c>
      <c r="L265" s="440">
        <v>10244966127</v>
      </c>
      <c r="M265" s="143">
        <v>211451174611</v>
      </c>
      <c r="N265" s="143">
        <v>381266414793</v>
      </c>
      <c r="O265" s="143"/>
      <c r="P265" s="441"/>
      <c r="Q265" s="440">
        <v>199487449072</v>
      </c>
      <c r="R265" s="143">
        <v>417496615892</v>
      </c>
      <c r="S265" s="143">
        <v>628467965560</v>
      </c>
      <c r="T265" s="143">
        <v>23473406078</v>
      </c>
      <c r="U265" s="441">
        <v>2664226095</v>
      </c>
      <c r="V265" s="436">
        <v>23797761657</v>
      </c>
      <c r="W265" s="143">
        <v>18756096460</v>
      </c>
      <c r="X265" s="143">
        <v>75919815147</v>
      </c>
      <c r="Y265" s="143">
        <v>4266514310</v>
      </c>
      <c r="Z265" s="143">
        <v>126662174</v>
      </c>
      <c r="AA265" s="143">
        <v>14718849661</v>
      </c>
      <c r="AB265" s="143">
        <v>19410321258</v>
      </c>
      <c r="AC265" s="143">
        <v>59705802333</v>
      </c>
      <c r="AD265" s="143">
        <v>2701517890</v>
      </c>
      <c r="AE265" s="450">
        <v>0</v>
      </c>
      <c r="AF265" s="440">
        <v>75412460692</v>
      </c>
      <c r="AG265" s="143">
        <v>19447556228</v>
      </c>
      <c r="AH265" s="143">
        <v>75956900746</v>
      </c>
      <c r="AI265" s="143">
        <v>3507057351</v>
      </c>
      <c r="AJ265" s="441">
        <v>2973566333</v>
      </c>
      <c r="AK265" s="440">
        <v>186635458706</v>
      </c>
      <c r="AL265" s="143">
        <v>112440242353</v>
      </c>
      <c r="AM265" s="143">
        <v>196020263341</v>
      </c>
      <c r="AN265" s="143">
        <v>3016475050</v>
      </c>
      <c r="AO265" s="441">
        <v>2507281820</v>
      </c>
      <c r="AP265" s="440">
        <v>13852993306</v>
      </c>
      <c r="AQ265" s="143">
        <v>857340214</v>
      </c>
      <c r="AR265" s="143">
        <v>1277480712</v>
      </c>
      <c r="AS265" s="143">
        <v>0</v>
      </c>
      <c r="AT265" s="441">
        <v>0</v>
      </c>
      <c r="AU265" s="440">
        <v>115869468625</v>
      </c>
      <c r="AV265" s="143">
        <v>395753380052</v>
      </c>
      <c r="AW265" s="143">
        <v>790278030956</v>
      </c>
      <c r="AX265" s="143">
        <v>52650834789</v>
      </c>
      <c r="AY265" s="441">
        <v>2515526481</v>
      </c>
      <c r="AZ265" s="143">
        <f t="shared" si="168"/>
        <v>666286903763</v>
      </c>
      <c r="BA265" s="143">
        <f t="shared" si="169"/>
        <v>1833028068929</v>
      </c>
      <c r="BB265" s="143">
        <f t="shared" si="170"/>
        <v>3352905425094</v>
      </c>
      <c r="BC265" s="143">
        <f t="shared" si="171"/>
        <v>163311588946</v>
      </c>
      <c r="BD265" s="143">
        <f t="shared" si="172"/>
        <v>11567032167</v>
      </c>
      <c r="BE265" s="159">
        <f t="shared" si="174"/>
        <v>6027099018899</v>
      </c>
    </row>
    <row r="266" spans="1:59" x14ac:dyDescent="0.2">
      <c r="A266" s="430" t="s">
        <v>475</v>
      </c>
      <c r="B266" s="649"/>
      <c r="C266" s="274"/>
      <c r="D266" s="274"/>
      <c r="E266" s="274"/>
      <c r="F266" s="453"/>
      <c r="G266" s="440">
        <v>28216198629</v>
      </c>
      <c r="H266" s="143">
        <v>695319272289</v>
      </c>
      <c r="I266" s="143">
        <v>1253968191351</v>
      </c>
      <c r="J266" s="143">
        <v>82057041981</v>
      </c>
      <c r="K266" s="441">
        <v>837495251</v>
      </c>
      <c r="L266" s="440">
        <v>10222267580</v>
      </c>
      <c r="M266" s="143">
        <v>210056715972</v>
      </c>
      <c r="N266" s="143">
        <v>384337162647</v>
      </c>
      <c r="O266" s="143"/>
      <c r="P266" s="441"/>
      <c r="Q266" s="440">
        <v>220535674074</v>
      </c>
      <c r="R266" s="143">
        <v>447990439864</v>
      </c>
      <c r="S266" s="143">
        <v>694658217212</v>
      </c>
      <c r="T266" s="143">
        <v>27103511353</v>
      </c>
      <c r="U266" s="441">
        <v>3175285661</v>
      </c>
      <c r="V266" s="436">
        <v>25972096929</v>
      </c>
      <c r="W266" s="143">
        <v>19815466896</v>
      </c>
      <c r="X266" s="143">
        <v>83860951669</v>
      </c>
      <c r="Y266" s="143">
        <v>4756080310</v>
      </c>
      <c r="Z266" s="143">
        <v>143683777.34999999</v>
      </c>
      <c r="AA266" s="143">
        <v>14656111935</v>
      </c>
      <c r="AB266" s="143">
        <v>19568266813</v>
      </c>
      <c r="AC266" s="143">
        <v>59730592325</v>
      </c>
      <c r="AD266" s="143">
        <v>2710441195</v>
      </c>
      <c r="AE266" s="450">
        <v>0</v>
      </c>
      <c r="AF266" s="447">
        <v>90518009413</v>
      </c>
      <c r="AG266" s="410">
        <v>19298887785</v>
      </c>
      <c r="AH266" s="410">
        <v>77144952248</v>
      </c>
      <c r="AI266" s="410">
        <v>3763778798</v>
      </c>
      <c r="AJ266" s="448">
        <v>2930081148</v>
      </c>
      <c r="AK266" s="440">
        <v>187030845535</v>
      </c>
      <c r="AL266" s="143">
        <v>134861365518</v>
      </c>
      <c r="AM266" s="143">
        <v>230980910947</v>
      </c>
      <c r="AN266" s="143">
        <v>3505226481</v>
      </c>
      <c r="AO266" s="441">
        <v>2519168417</v>
      </c>
      <c r="AP266" s="440">
        <v>21483332048</v>
      </c>
      <c r="AQ266" s="143">
        <v>864067136</v>
      </c>
      <c r="AR266" s="143">
        <v>1285950322</v>
      </c>
      <c r="AS266" s="143">
        <v>0</v>
      </c>
      <c r="AT266" s="441">
        <v>0</v>
      </c>
      <c r="AU266" s="440">
        <v>115357935596</v>
      </c>
      <c r="AV266" s="143">
        <v>411720654972</v>
      </c>
      <c r="AW266" s="143">
        <v>803483963065</v>
      </c>
      <c r="AX266" s="143">
        <v>54043084658</v>
      </c>
      <c r="AY266" s="441">
        <v>2495734701</v>
      </c>
      <c r="AZ266" s="143">
        <f t="shared" si="168"/>
        <v>713992471739</v>
      </c>
      <c r="BA266" s="143">
        <f t="shared" si="169"/>
        <v>1959495137245</v>
      </c>
      <c r="BB266" s="143">
        <f t="shared" si="170"/>
        <v>3589450891786</v>
      </c>
      <c r="BC266" s="143">
        <f t="shared" si="171"/>
        <v>177939164776</v>
      </c>
      <c r="BD266" s="143">
        <f t="shared" si="172"/>
        <v>12101448955.35</v>
      </c>
      <c r="BE266" s="159">
        <f t="shared" si="174"/>
        <v>6452979114501.3496</v>
      </c>
    </row>
    <row r="267" spans="1:59" x14ac:dyDescent="0.2">
      <c r="A267" s="430" t="s">
        <v>479</v>
      </c>
      <c r="B267" s="649"/>
      <c r="C267" s="274"/>
      <c r="D267" s="274"/>
      <c r="E267" s="274"/>
      <c r="F267" s="453"/>
      <c r="G267" s="440">
        <v>28037090549</v>
      </c>
      <c r="H267" s="143">
        <v>723599153716</v>
      </c>
      <c r="I267" s="143">
        <v>1302537596253</v>
      </c>
      <c r="J267" s="143">
        <v>84898334772</v>
      </c>
      <c r="K267" s="441">
        <v>832317475</v>
      </c>
      <c r="L267" s="440">
        <v>10230747961</v>
      </c>
      <c r="M267" s="143">
        <v>213757030812</v>
      </c>
      <c r="N267" s="143">
        <v>391231788293</v>
      </c>
      <c r="O267" s="143"/>
      <c r="P267" s="441"/>
      <c r="Q267" s="440">
        <v>220249898465</v>
      </c>
      <c r="R267" s="143">
        <v>450572226784</v>
      </c>
      <c r="S267" s="143">
        <v>700312373465</v>
      </c>
      <c r="T267" s="143">
        <v>27255547395</v>
      </c>
      <c r="U267" s="441">
        <v>3133225617</v>
      </c>
      <c r="V267" s="436">
        <v>25108615494</v>
      </c>
      <c r="W267" s="143">
        <v>19371828336</v>
      </c>
      <c r="X267" s="143">
        <v>81829302507</v>
      </c>
      <c r="Y267" s="143">
        <v>4633555575</v>
      </c>
      <c r="Z267" s="143">
        <v>141054436.71000001</v>
      </c>
      <c r="AA267" s="143">
        <v>14475956058</v>
      </c>
      <c r="AB267" s="143">
        <v>18729494330</v>
      </c>
      <c r="AC267" s="143">
        <v>56985926034</v>
      </c>
      <c r="AD267" s="143">
        <v>2574255670</v>
      </c>
      <c r="AE267" s="450">
        <v>0</v>
      </c>
      <c r="AF267" s="447">
        <v>90941524549</v>
      </c>
      <c r="AG267" s="410">
        <v>19362737535</v>
      </c>
      <c r="AH267" s="410">
        <v>77480700254</v>
      </c>
      <c r="AI267" s="410">
        <v>3919047700</v>
      </c>
      <c r="AJ267" s="448">
        <v>3294484147</v>
      </c>
      <c r="AK267" s="440">
        <v>186499580575</v>
      </c>
      <c r="AL267" s="143">
        <v>170719591495</v>
      </c>
      <c r="AM267" s="143">
        <v>277491801102</v>
      </c>
      <c r="AN267" s="143">
        <v>4004344331</v>
      </c>
      <c r="AO267" s="441">
        <v>2522745025</v>
      </c>
      <c r="AP267" s="440">
        <v>21003414248</v>
      </c>
      <c r="AQ267" s="143">
        <v>869454594</v>
      </c>
      <c r="AR267" s="143">
        <v>1291391578</v>
      </c>
      <c r="AS267" s="143">
        <v>0</v>
      </c>
      <c r="AT267" s="441">
        <v>625478619</v>
      </c>
      <c r="AU267" s="440">
        <v>117598342308</v>
      </c>
      <c r="AV267" s="143">
        <v>424039240798</v>
      </c>
      <c r="AW267" s="143">
        <v>819950830206</v>
      </c>
      <c r="AX267" s="143">
        <v>56913933666</v>
      </c>
      <c r="AY267" s="441">
        <v>3401015450</v>
      </c>
      <c r="AZ267" s="143">
        <f t="shared" si="168"/>
        <v>714145170207</v>
      </c>
      <c r="BA267" s="143">
        <f t="shared" si="169"/>
        <v>2041020758400</v>
      </c>
      <c r="BB267" s="143">
        <f t="shared" si="170"/>
        <v>3709111709692</v>
      </c>
      <c r="BC267" s="143">
        <f t="shared" si="171"/>
        <v>184199019109</v>
      </c>
      <c r="BD267" s="143">
        <f t="shared" si="172"/>
        <v>13950320769.709999</v>
      </c>
      <c r="BE267" s="159">
        <f t="shared" si="174"/>
        <v>6662426978177.71</v>
      </c>
      <c r="BF267" s="358"/>
    </row>
    <row r="268" spans="1:59" x14ac:dyDescent="0.2">
      <c r="A268" s="430" t="s">
        <v>484</v>
      </c>
      <c r="B268" s="649"/>
      <c r="C268" s="274"/>
      <c r="D268" s="274"/>
      <c r="E268" s="274"/>
      <c r="F268" s="453"/>
      <c r="G268" s="440">
        <v>27763589370</v>
      </c>
      <c r="H268" s="143">
        <v>748013702305</v>
      </c>
      <c r="I268" s="143">
        <v>1358360785032</v>
      </c>
      <c r="J268" s="143">
        <v>89201181261</v>
      </c>
      <c r="K268" s="441">
        <v>1137444655</v>
      </c>
      <c r="L268" s="440">
        <v>10369808019</v>
      </c>
      <c r="M268" s="143">
        <v>243961629616</v>
      </c>
      <c r="N268" s="143">
        <v>365575267012</v>
      </c>
      <c r="O268" s="143"/>
      <c r="P268" s="441"/>
      <c r="Q268" s="440">
        <v>220829126869</v>
      </c>
      <c r="R268" s="143">
        <v>454080913888</v>
      </c>
      <c r="S268" s="143">
        <v>705000232345</v>
      </c>
      <c r="T268" s="143">
        <v>28785502371</v>
      </c>
      <c r="U268" s="441">
        <v>3366003594</v>
      </c>
      <c r="V268" s="436">
        <v>25960635739</v>
      </c>
      <c r="W268" s="143">
        <v>19408635334</v>
      </c>
      <c r="X268" s="143">
        <v>82765662447</v>
      </c>
      <c r="Y268" s="143">
        <v>4681271087</v>
      </c>
      <c r="Z268" s="143">
        <v>142813462</v>
      </c>
      <c r="AA268" s="143">
        <v>14484375907</v>
      </c>
      <c r="AB268" s="143">
        <v>18753410810</v>
      </c>
      <c r="AC268" s="143">
        <v>56997791999</v>
      </c>
      <c r="AD268" s="143">
        <v>2564478484</v>
      </c>
      <c r="AE268" s="450">
        <v>0</v>
      </c>
      <c r="AF268" s="447">
        <v>93653416192</v>
      </c>
      <c r="AG268" s="410">
        <v>19482499034</v>
      </c>
      <c r="AH268" s="410">
        <v>78924932815</v>
      </c>
      <c r="AI268" s="410">
        <v>3937151453</v>
      </c>
      <c r="AJ268" s="448">
        <v>3309059676</v>
      </c>
      <c r="AK268" s="440">
        <v>186508849635</v>
      </c>
      <c r="AL268" s="143">
        <v>222428166957</v>
      </c>
      <c r="AM268" s="143">
        <v>342704991095</v>
      </c>
      <c r="AN268" s="143">
        <v>4802764514</v>
      </c>
      <c r="AO268" s="441">
        <v>2508305536</v>
      </c>
      <c r="AP268" s="440">
        <v>21031936222</v>
      </c>
      <c r="AQ268" s="143">
        <v>861234088</v>
      </c>
      <c r="AR268" s="143">
        <v>1273024863</v>
      </c>
      <c r="AS268" s="143">
        <v>0</v>
      </c>
      <c r="AT268" s="441">
        <v>654036919</v>
      </c>
      <c r="AU268" s="440">
        <v>117180716122</v>
      </c>
      <c r="AV268" s="143">
        <v>429809048459</v>
      </c>
      <c r="AW268" s="143">
        <v>822470485133</v>
      </c>
      <c r="AX268" s="143">
        <v>58467711405</v>
      </c>
      <c r="AY268" s="441">
        <v>3381567301</v>
      </c>
      <c r="AZ268" s="143">
        <f t="shared" si="168"/>
        <v>717782454075</v>
      </c>
      <c r="BA268" s="143">
        <f t="shared" si="169"/>
        <v>2156799240491</v>
      </c>
      <c r="BB268" s="143">
        <f t="shared" si="170"/>
        <v>3814073172741</v>
      </c>
      <c r="BC268" s="143">
        <f t="shared" si="171"/>
        <v>192440060575</v>
      </c>
      <c r="BD268" s="143">
        <f t="shared" si="172"/>
        <v>14499231143</v>
      </c>
      <c r="BE268" s="159">
        <f t="shared" si="174"/>
        <v>6895594159025</v>
      </c>
    </row>
    <row r="269" spans="1:59" x14ac:dyDescent="0.2">
      <c r="A269" s="430" t="s">
        <v>488</v>
      </c>
      <c r="B269" s="650"/>
      <c r="C269" s="412"/>
      <c r="D269" s="412"/>
      <c r="E269" s="412"/>
      <c r="F269" s="454"/>
      <c r="G269" s="440">
        <v>27868530688</v>
      </c>
      <c r="H269" s="143">
        <v>782298253597</v>
      </c>
      <c r="I269" s="143">
        <v>1410682849448</v>
      </c>
      <c r="J269" s="143">
        <v>93919601017</v>
      </c>
      <c r="K269" s="441">
        <v>1142262106</v>
      </c>
      <c r="L269" s="440">
        <v>10410114177</v>
      </c>
      <c r="M269" s="143">
        <v>246375011100</v>
      </c>
      <c r="N269" s="143">
        <v>368903129524</v>
      </c>
      <c r="O269" s="143"/>
      <c r="P269" s="441"/>
      <c r="Q269" s="440">
        <v>221667891530</v>
      </c>
      <c r="R269" s="143">
        <v>459873492494</v>
      </c>
      <c r="S269" s="143">
        <v>722236261117</v>
      </c>
      <c r="T269" s="143">
        <v>29732476515</v>
      </c>
      <c r="U269" s="441">
        <v>3377007590</v>
      </c>
      <c r="V269" s="436">
        <v>26516953845</v>
      </c>
      <c r="W269" s="143">
        <v>19739896280</v>
      </c>
      <c r="X269" s="143">
        <v>84102608742</v>
      </c>
      <c r="Y269" s="143">
        <v>4752379582</v>
      </c>
      <c r="Z269" s="143">
        <v>145219481</v>
      </c>
      <c r="AA269" s="143">
        <v>14562762424</v>
      </c>
      <c r="AB269" s="143">
        <v>18942179751</v>
      </c>
      <c r="AC269" s="143">
        <v>57247160773</v>
      </c>
      <c r="AD269" s="143">
        <v>2573186927</v>
      </c>
      <c r="AE269" s="450">
        <v>0</v>
      </c>
      <c r="AF269" s="447">
        <v>101972620717</v>
      </c>
      <c r="AG269" s="410">
        <v>19687518866</v>
      </c>
      <c r="AH269" s="410">
        <v>79697367675</v>
      </c>
      <c r="AI269" s="410">
        <v>3976054497</v>
      </c>
      <c r="AJ269" s="448">
        <v>3599852820</v>
      </c>
      <c r="AK269" s="447">
        <v>187405564903</v>
      </c>
      <c r="AL269" s="143">
        <v>236999003703</v>
      </c>
      <c r="AM269" s="143">
        <v>352380870204</v>
      </c>
      <c r="AN269" s="143">
        <v>4754178525</v>
      </c>
      <c r="AO269" s="441">
        <v>2509112074</v>
      </c>
      <c r="AP269" s="440">
        <v>22080790443</v>
      </c>
      <c r="AQ269" s="143">
        <v>847666548</v>
      </c>
      <c r="AR269" s="143">
        <v>1242244376</v>
      </c>
      <c r="AS269" s="143">
        <v>0</v>
      </c>
      <c r="AT269" s="441">
        <v>657105652</v>
      </c>
      <c r="AU269" s="440">
        <v>117453102087</v>
      </c>
      <c r="AV269" s="413">
        <v>431962367973</v>
      </c>
      <c r="AW269" s="143">
        <v>829831465662</v>
      </c>
      <c r="AX269" s="410">
        <v>61408011379</v>
      </c>
      <c r="AY269" s="448">
        <v>3466968482</v>
      </c>
      <c r="AZ269" s="143">
        <f t="shared" si="168"/>
        <v>729938330814</v>
      </c>
      <c r="BA269" s="143">
        <f t="shared" si="169"/>
        <v>2216725390312</v>
      </c>
      <c r="BB269" s="143">
        <f t="shared" si="170"/>
        <v>3906323957521</v>
      </c>
      <c r="BC269" s="143">
        <f t="shared" si="171"/>
        <v>201115888442</v>
      </c>
      <c r="BD269" s="143">
        <f t="shared" si="172"/>
        <v>14897528205</v>
      </c>
      <c r="BE269" s="159">
        <f t="shared" si="174"/>
        <v>7069001095294</v>
      </c>
    </row>
    <row r="270" spans="1:59" x14ac:dyDescent="0.2">
      <c r="A270" s="430" t="s">
        <v>492</v>
      </c>
      <c r="B270" s="650"/>
      <c r="C270" s="412"/>
      <c r="D270" s="412"/>
      <c r="E270" s="412"/>
      <c r="F270" s="454"/>
      <c r="G270" s="440">
        <v>27861123665</v>
      </c>
      <c r="H270" s="143">
        <v>817492228833</v>
      </c>
      <c r="I270" s="143">
        <v>1450828826489</v>
      </c>
      <c r="J270" s="143">
        <v>98968395097</v>
      </c>
      <c r="K270" s="441">
        <v>1141906990</v>
      </c>
      <c r="L270" s="440">
        <v>10337184160</v>
      </c>
      <c r="M270" s="143">
        <v>249389678712</v>
      </c>
      <c r="N270" s="143">
        <v>370193467319</v>
      </c>
      <c r="O270" s="143"/>
      <c r="P270" s="441"/>
      <c r="Q270" s="440">
        <v>220461307798</v>
      </c>
      <c r="R270" s="143">
        <v>461839055475</v>
      </c>
      <c r="S270" s="143">
        <v>736053058590</v>
      </c>
      <c r="T270" s="143">
        <v>32431085812</v>
      </c>
      <c r="U270" s="441">
        <v>4576271169</v>
      </c>
      <c r="V270" s="436">
        <v>28480833188.059986</v>
      </c>
      <c r="W270" s="143">
        <v>20002067830.500004</v>
      </c>
      <c r="X270" s="143">
        <v>85135482699.250031</v>
      </c>
      <c r="Y270" s="143">
        <v>4803368058.7000017</v>
      </c>
      <c r="Z270" s="143">
        <v>311117896.92999995</v>
      </c>
      <c r="AA270" s="143">
        <v>15328512059</v>
      </c>
      <c r="AB270" s="143">
        <v>20893349384</v>
      </c>
      <c r="AC270" s="143">
        <v>63043397403</v>
      </c>
      <c r="AD270" s="143">
        <v>2832050005</v>
      </c>
      <c r="AE270" s="450">
        <v>383213453</v>
      </c>
      <c r="AF270" s="447">
        <v>112247671057</v>
      </c>
      <c r="AG270" s="410">
        <v>19515279829</v>
      </c>
      <c r="AH270" s="410">
        <v>78586658694</v>
      </c>
      <c r="AI270" s="410">
        <v>3917539529</v>
      </c>
      <c r="AJ270" s="448">
        <v>3606845805</v>
      </c>
      <c r="AK270" s="447">
        <v>187399782914</v>
      </c>
      <c r="AL270" s="143">
        <v>291062811967</v>
      </c>
      <c r="AM270" s="143">
        <v>389967807181</v>
      </c>
      <c r="AN270" s="143">
        <v>4900690186</v>
      </c>
      <c r="AO270" s="441">
        <v>2492229596</v>
      </c>
      <c r="AP270" s="440">
        <v>23133098006</v>
      </c>
      <c r="AQ270" s="143">
        <v>750988222</v>
      </c>
      <c r="AR270" s="143">
        <v>1060643000</v>
      </c>
      <c r="AS270" s="143">
        <v>0</v>
      </c>
      <c r="AT270" s="441">
        <v>655664858</v>
      </c>
      <c r="AU270" s="440">
        <v>117147372285</v>
      </c>
      <c r="AV270" s="413">
        <v>440863282594</v>
      </c>
      <c r="AW270" s="143">
        <v>842448605426</v>
      </c>
      <c r="AX270" s="410">
        <v>63985625467</v>
      </c>
      <c r="AY270" s="448">
        <v>3444685470</v>
      </c>
      <c r="AZ270" s="143">
        <f t="shared" si="168"/>
        <v>742396885132.06006</v>
      </c>
      <c r="BA270" s="143">
        <f t="shared" si="169"/>
        <v>2321808742846.5</v>
      </c>
      <c r="BB270" s="143">
        <f t="shared" si="170"/>
        <v>4017317946801.25</v>
      </c>
      <c r="BC270" s="143">
        <f t="shared" si="171"/>
        <v>211838754154.70001</v>
      </c>
      <c r="BD270" s="143">
        <f t="shared" si="172"/>
        <v>16611935237.93</v>
      </c>
      <c r="BE270" s="159">
        <f t="shared" si="174"/>
        <v>7309974264172.4404</v>
      </c>
    </row>
    <row r="271" spans="1:59" x14ac:dyDescent="0.2">
      <c r="A271" s="430" t="s">
        <v>499</v>
      </c>
      <c r="B271" s="650"/>
      <c r="C271" s="412"/>
      <c r="D271" s="412"/>
      <c r="E271" s="412"/>
      <c r="F271" s="454"/>
      <c r="G271" s="440">
        <v>27837762103</v>
      </c>
      <c r="H271" s="143">
        <v>841637871301</v>
      </c>
      <c r="I271" s="143">
        <v>1479243192972</v>
      </c>
      <c r="J271" s="143">
        <v>104650863059</v>
      </c>
      <c r="K271" s="441">
        <v>1136421596</v>
      </c>
      <c r="L271" s="440">
        <v>10367308763</v>
      </c>
      <c r="M271" s="143">
        <v>220975203567</v>
      </c>
      <c r="N271" s="143">
        <v>403633314296</v>
      </c>
      <c r="O271" s="143"/>
      <c r="P271" s="441"/>
      <c r="Q271" s="440">
        <v>218556862476</v>
      </c>
      <c r="R271" s="143">
        <v>466469103518</v>
      </c>
      <c r="S271" s="143">
        <v>744057324918</v>
      </c>
      <c r="T271" s="143">
        <v>37918644597</v>
      </c>
      <c r="U271" s="441">
        <v>4743925922</v>
      </c>
      <c r="V271" s="436">
        <v>27419149576.120003</v>
      </c>
      <c r="W271" s="143">
        <v>19581877333.779995</v>
      </c>
      <c r="X271" s="143">
        <v>83087226896.760025</v>
      </c>
      <c r="Y271" s="143">
        <v>4683950843.7099981</v>
      </c>
      <c r="Z271" s="143">
        <v>301849229.79000002</v>
      </c>
      <c r="AA271" s="143">
        <v>15402597284</v>
      </c>
      <c r="AB271" s="143">
        <v>21009486707</v>
      </c>
      <c r="AC271" s="143">
        <v>63329072352</v>
      </c>
      <c r="AD271" s="143">
        <v>2836176496</v>
      </c>
      <c r="AE271" s="450">
        <v>385234922</v>
      </c>
      <c r="AF271" s="447">
        <v>113521766632</v>
      </c>
      <c r="AG271" s="410">
        <v>19714591787</v>
      </c>
      <c r="AH271" s="410">
        <v>78948487508</v>
      </c>
      <c r="AI271" s="410">
        <v>3954757519</v>
      </c>
      <c r="AJ271" s="448">
        <v>3639807597</v>
      </c>
      <c r="AK271" s="447">
        <v>186352046859</v>
      </c>
      <c r="AL271" s="143">
        <v>308486504876</v>
      </c>
      <c r="AM271" s="143">
        <v>425735006457</v>
      </c>
      <c r="AN271" s="143">
        <v>4991485419</v>
      </c>
      <c r="AO271" s="441">
        <v>2491390054</v>
      </c>
      <c r="AP271" s="440">
        <v>23245219715</v>
      </c>
      <c r="AQ271" s="143">
        <v>752998118</v>
      </c>
      <c r="AR271" s="143">
        <v>1196574626</v>
      </c>
      <c r="AS271" s="143">
        <v>0</v>
      </c>
      <c r="AT271" s="441">
        <v>657236455</v>
      </c>
      <c r="AU271" s="440">
        <v>116890513100</v>
      </c>
      <c r="AV271" s="413">
        <v>442556460701</v>
      </c>
      <c r="AW271" s="143">
        <v>842504584481</v>
      </c>
      <c r="AX271" s="410">
        <v>65064980977</v>
      </c>
      <c r="AY271" s="448">
        <v>3618756859</v>
      </c>
      <c r="AZ271" s="143">
        <f t="shared" si="168"/>
        <v>739593226508.12</v>
      </c>
      <c r="BA271" s="143">
        <f t="shared" si="169"/>
        <v>2341184097908.7803</v>
      </c>
      <c r="BB271" s="143">
        <f t="shared" si="170"/>
        <v>4121734784506.7603</v>
      </c>
      <c r="BC271" s="143">
        <f t="shared" si="171"/>
        <v>224100858910.70999</v>
      </c>
      <c r="BD271" s="143">
        <f t="shared" si="172"/>
        <v>16974622634.790001</v>
      </c>
      <c r="BE271" s="159">
        <f t="shared" si="174"/>
        <v>7443587590469.1602</v>
      </c>
    </row>
    <row r="272" spans="1:59" x14ac:dyDescent="0.2">
      <c r="A272" s="430" t="s">
        <v>504</v>
      </c>
      <c r="B272" s="650"/>
      <c r="C272" s="412"/>
      <c r="D272" s="412"/>
      <c r="E272" s="412"/>
      <c r="F272" s="454"/>
      <c r="G272" s="440">
        <v>27478675509</v>
      </c>
      <c r="H272" s="143">
        <v>863438893138</v>
      </c>
      <c r="I272" s="143">
        <v>1500250802664</v>
      </c>
      <c r="J272" s="143">
        <v>109009208498</v>
      </c>
      <c r="K272" s="441">
        <v>1402191387</v>
      </c>
      <c r="L272" s="440">
        <v>10349679871</v>
      </c>
      <c r="M272" s="143">
        <v>221859615875</v>
      </c>
      <c r="N272" s="143">
        <v>407001672945</v>
      </c>
      <c r="O272" s="143"/>
      <c r="P272" s="441"/>
      <c r="Q272" s="440">
        <v>218907100801</v>
      </c>
      <c r="R272" s="143">
        <v>475960354088</v>
      </c>
      <c r="S272" s="143">
        <v>750778065354</v>
      </c>
      <c r="T272" s="143">
        <v>38074896866</v>
      </c>
      <c r="U272" s="441">
        <v>4939672503</v>
      </c>
      <c r="V272" s="436">
        <v>27735936215.430794</v>
      </c>
      <c r="W272" s="143">
        <v>19506642068.794567</v>
      </c>
      <c r="X272" s="143">
        <v>84045569573.933273</v>
      </c>
      <c r="Y272" s="143">
        <v>5038559563.6771574</v>
      </c>
      <c r="Z272" s="143">
        <v>305331759.55346727</v>
      </c>
      <c r="AA272" s="143">
        <v>15415730010</v>
      </c>
      <c r="AB272" s="143">
        <v>21096301246</v>
      </c>
      <c r="AC272" s="143">
        <v>63440870165</v>
      </c>
      <c r="AD272" s="143">
        <v>2829469348</v>
      </c>
      <c r="AE272" s="450">
        <v>385570423</v>
      </c>
      <c r="AF272" s="447">
        <v>125176643005</v>
      </c>
      <c r="AG272" s="410">
        <v>19762717079</v>
      </c>
      <c r="AH272" s="410">
        <v>80981640490</v>
      </c>
      <c r="AI272" s="410">
        <v>3972712882</v>
      </c>
      <c r="AJ272" s="448">
        <v>3642892419</v>
      </c>
      <c r="AK272" s="447">
        <v>186386263073</v>
      </c>
      <c r="AL272" s="143">
        <v>359067397043</v>
      </c>
      <c r="AM272" s="143">
        <v>489069250424</v>
      </c>
      <c r="AN272" s="143">
        <v>4981862710</v>
      </c>
      <c r="AO272" s="441">
        <v>2478046815</v>
      </c>
      <c r="AP272" s="440">
        <v>23279960210</v>
      </c>
      <c r="AQ272" s="143">
        <v>754518571</v>
      </c>
      <c r="AR272" s="143">
        <v>1156641797</v>
      </c>
      <c r="AS272" s="143">
        <v>0</v>
      </c>
      <c r="AT272" s="441">
        <v>661198362</v>
      </c>
      <c r="AU272" s="440">
        <v>116474530081</v>
      </c>
      <c r="AV272" s="413">
        <v>442959727008</v>
      </c>
      <c r="AW272" s="143">
        <v>840272288195</v>
      </c>
      <c r="AX272" s="410">
        <v>65644270436</v>
      </c>
      <c r="AY272" s="448">
        <v>4047813037</v>
      </c>
      <c r="AZ272" s="143">
        <f t="shared" si="168"/>
        <v>751204518775.43079</v>
      </c>
      <c r="BA272" s="143">
        <f t="shared" si="169"/>
        <v>2424406166116.7949</v>
      </c>
      <c r="BB272" s="143">
        <f t="shared" si="170"/>
        <v>4216996801607.9331</v>
      </c>
      <c r="BC272" s="143">
        <f t="shared" si="171"/>
        <v>229550980303.67715</v>
      </c>
      <c r="BD272" s="143">
        <f t="shared" si="172"/>
        <v>17862716705.553467</v>
      </c>
      <c r="BE272" s="159">
        <f t="shared" si="174"/>
        <v>7640021183509.3887</v>
      </c>
    </row>
    <row r="273" spans="1:59" x14ac:dyDescent="0.2">
      <c r="A273" s="430" t="s">
        <v>517</v>
      </c>
      <c r="B273" s="650"/>
      <c r="C273" s="412"/>
      <c r="D273" s="412"/>
      <c r="E273" s="412"/>
      <c r="F273" s="454"/>
      <c r="G273" s="440">
        <v>27337249276</v>
      </c>
      <c r="H273" s="143">
        <v>881710538314</v>
      </c>
      <c r="I273" s="143">
        <v>1528203796032</v>
      </c>
      <c r="J273" s="143">
        <v>114002745292</v>
      </c>
      <c r="K273" s="441">
        <v>1623090531</v>
      </c>
      <c r="L273" s="440">
        <v>10382553910</v>
      </c>
      <c r="M273" s="143">
        <v>256065187651</v>
      </c>
      <c r="N273" s="143">
        <v>378315018673</v>
      </c>
      <c r="O273" s="143"/>
      <c r="P273" s="441"/>
      <c r="Q273" s="440">
        <v>218442317729</v>
      </c>
      <c r="R273" s="143">
        <v>484258303037</v>
      </c>
      <c r="S273" s="143">
        <v>761718260203</v>
      </c>
      <c r="T273" s="143">
        <v>42093206288</v>
      </c>
      <c r="U273" s="441">
        <v>7062786372</v>
      </c>
      <c r="V273" s="436">
        <v>28141451270.859997</v>
      </c>
      <c r="W273" s="143">
        <v>19675311043.379993</v>
      </c>
      <c r="X273" s="143">
        <v>85310141760.380096</v>
      </c>
      <c r="Y273" s="143">
        <v>5264666083.829999</v>
      </c>
      <c r="Z273" s="143">
        <v>310260434.56999999</v>
      </c>
      <c r="AA273" s="143">
        <v>15400121915</v>
      </c>
      <c r="AB273" s="143">
        <v>21236471410</v>
      </c>
      <c r="AC273" s="143">
        <v>63795018860</v>
      </c>
      <c r="AD273" s="143">
        <v>2819086361</v>
      </c>
      <c r="AE273" s="450">
        <v>387442828</v>
      </c>
      <c r="AF273" s="447">
        <v>135077082060</v>
      </c>
      <c r="AG273" s="410">
        <v>19979056610</v>
      </c>
      <c r="AH273" s="410">
        <v>81720004845</v>
      </c>
      <c r="AI273" s="410">
        <v>4012919066</v>
      </c>
      <c r="AJ273" s="448">
        <v>3678055814</v>
      </c>
      <c r="AK273" s="447">
        <v>187723591899</v>
      </c>
      <c r="AL273" s="143">
        <v>394321740573</v>
      </c>
      <c r="AM273" s="143">
        <v>518231460610</v>
      </c>
      <c r="AN273" s="143">
        <v>5004342603</v>
      </c>
      <c r="AO273" s="441">
        <v>2482859635</v>
      </c>
      <c r="AP273" s="440">
        <v>23305101469</v>
      </c>
      <c r="AQ273" s="143">
        <v>750672390</v>
      </c>
      <c r="AR273" s="143">
        <v>1156147008</v>
      </c>
      <c r="AS273" s="143">
        <v>0</v>
      </c>
      <c r="AT273" s="441">
        <v>665096900</v>
      </c>
      <c r="AU273" s="440">
        <v>116952582126</v>
      </c>
      <c r="AV273" s="413">
        <v>445177439049</v>
      </c>
      <c r="AW273" s="143">
        <v>845338292292</v>
      </c>
      <c r="AX273" s="410">
        <v>67349543697</v>
      </c>
      <c r="AY273" s="448">
        <v>4058868933</v>
      </c>
      <c r="AZ273" s="143">
        <f t="shared" si="168"/>
        <v>762762051654.85999</v>
      </c>
      <c r="BA273" s="143">
        <f t="shared" si="169"/>
        <v>2523174720077.3799</v>
      </c>
      <c r="BB273" s="143">
        <f t="shared" si="170"/>
        <v>4263788140283.3799</v>
      </c>
      <c r="BC273" s="143">
        <f t="shared" si="171"/>
        <v>240546509390.82999</v>
      </c>
      <c r="BD273" s="143">
        <f t="shared" si="172"/>
        <v>20268461447.57</v>
      </c>
      <c r="BE273" s="159">
        <f t="shared" si="174"/>
        <v>7810539882854.0195</v>
      </c>
    </row>
    <row r="274" spans="1:59" x14ac:dyDescent="0.2">
      <c r="A274" s="430" t="s">
        <v>519</v>
      </c>
      <c r="B274" s="436">
        <v>12596305684</v>
      </c>
      <c r="C274" s="143">
        <v>10751102004</v>
      </c>
      <c r="D274" s="143">
        <v>56529733465</v>
      </c>
      <c r="E274" s="143"/>
      <c r="F274" s="450"/>
      <c r="G274" s="440">
        <v>27371210887</v>
      </c>
      <c r="H274" s="143">
        <v>881624653618</v>
      </c>
      <c r="I274" s="143">
        <v>1530810041369</v>
      </c>
      <c r="J274" s="143">
        <v>115636704670</v>
      </c>
      <c r="K274" s="441">
        <v>1625226514</v>
      </c>
      <c r="L274" s="440">
        <v>10282809553</v>
      </c>
      <c r="M274" s="143">
        <v>223837779101</v>
      </c>
      <c r="N274" s="143">
        <v>379207229928</v>
      </c>
      <c r="O274" s="143">
        <v>33032652890</v>
      </c>
      <c r="P274" s="441">
        <v>110638109</v>
      </c>
      <c r="Q274" s="440">
        <v>219078144315</v>
      </c>
      <c r="R274" s="143">
        <v>489055983195</v>
      </c>
      <c r="S274" s="143">
        <v>765190980509</v>
      </c>
      <c r="T274" s="143">
        <v>43016987003</v>
      </c>
      <c r="U274" s="441">
        <v>7081028222</v>
      </c>
      <c r="V274" s="436">
        <v>28132789403.970005</v>
      </c>
      <c r="W274" s="143">
        <v>19786378189.980003</v>
      </c>
      <c r="X274" s="143">
        <v>85747361080.549988</v>
      </c>
      <c r="Y274" s="143">
        <v>5291125697.1199999</v>
      </c>
      <c r="Z274" s="143">
        <v>311935396.30000001</v>
      </c>
      <c r="AA274" s="143">
        <v>15402159764</v>
      </c>
      <c r="AB274" s="143">
        <v>20948527890</v>
      </c>
      <c r="AC274" s="143">
        <v>63821917462</v>
      </c>
      <c r="AD274" s="143">
        <v>2817802504</v>
      </c>
      <c r="AE274" s="450">
        <v>682585136</v>
      </c>
      <c r="AF274" s="447">
        <v>141513277686</v>
      </c>
      <c r="AG274" s="410">
        <v>20610835762</v>
      </c>
      <c r="AH274" s="410">
        <v>87141498438</v>
      </c>
      <c r="AI274" s="410">
        <v>4390224900</v>
      </c>
      <c r="AJ274" s="448">
        <v>4187698440</v>
      </c>
      <c r="AK274" s="447">
        <v>188064088507</v>
      </c>
      <c r="AL274" s="143">
        <v>404490684014</v>
      </c>
      <c r="AM274" s="143">
        <v>520369593361</v>
      </c>
      <c r="AN274" s="143">
        <v>5010012610</v>
      </c>
      <c r="AO274" s="441">
        <v>2483536185</v>
      </c>
      <c r="AP274" s="440">
        <v>23353473842</v>
      </c>
      <c r="AQ274" s="143">
        <v>752089215</v>
      </c>
      <c r="AR274" s="143">
        <v>1168754799</v>
      </c>
      <c r="AS274" s="143">
        <v>0</v>
      </c>
      <c r="AT274" s="441">
        <v>666150692</v>
      </c>
      <c r="AU274" s="440">
        <v>116938492918</v>
      </c>
      <c r="AV274" s="413">
        <v>446351557270</v>
      </c>
      <c r="AW274" s="143">
        <v>846539520968</v>
      </c>
      <c r="AX274" s="410">
        <v>67502693779</v>
      </c>
      <c r="AY274" s="448">
        <v>4169172739</v>
      </c>
      <c r="AZ274" s="143">
        <f t="shared" si="168"/>
        <v>782732752559.96997</v>
      </c>
      <c r="BA274" s="143">
        <f t="shared" si="169"/>
        <v>2518209590258.98</v>
      </c>
      <c r="BB274" s="143">
        <f t="shared" si="170"/>
        <v>4336526631379.5498</v>
      </c>
      <c r="BC274" s="143">
        <f t="shared" si="171"/>
        <v>276698204053.12</v>
      </c>
      <c r="BD274" s="143">
        <f t="shared" si="172"/>
        <v>21317971433.299999</v>
      </c>
      <c r="BE274" s="159">
        <f t="shared" si="174"/>
        <v>7935485149684.9199</v>
      </c>
    </row>
    <row r="275" spans="1:59" x14ac:dyDescent="0.2">
      <c r="A275" s="430" t="s">
        <v>530</v>
      </c>
      <c r="B275" s="436">
        <v>12564210277</v>
      </c>
      <c r="C275" s="143">
        <v>10737144689</v>
      </c>
      <c r="D275" s="143">
        <v>56403450461</v>
      </c>
      <c r="E275" s="143"/>
      <c r="F275" s="450"/>
      <c r="G275" s="440">
        <v>25740225017.459988</v>
      </c>
      <c r="H275" s="143">
        <v>859567027992.4281</v>
      </c>
      <c r="I275" s="143">
        <v>1483872413726.3281</v>
      </c>
      <c r="J275" s="143">
        <v>113388584576.56003</v>
      </c>
      <c r="K275" s="441">
        <v>1528355633.3499999</v>
      </c>
      <c r="L275" s="440">
        <v>10356744614</v>
      </c>
      <c r="M275" s="143">
        <v>224952033419</v>
      </c>
      <c r="N275" s="143">
        <v>381247220815</v>
      </c>
      <c r="O275" s="143">
        <v>33466889072</v>
      </c>
      <c r="P275" s="441">
        <v>110723100</v>
      </c>
      <c r="Q275" s="440">
        <v>202887899805</v>
      </c>
      <c r="R275" s="143">
        <v>483121907597</v>
      </c>
      <c r="S275" s="143">
        <v>728704006174</v>
      </c>
      <c r="T275" s="143">
        <v>43228337626</v>
      </c>
      <c r="U275" s="441">
        <v>6621792745</v>
      </c>
      <c r="V275" s="436">
        <v>26678638077.849991</v>
      </c>
      <c r="W275" s="143">
        <v>19138303567.620003</v>
      </c>
      <c r="X275" s="143">
        <v>79637909285.589935</v>
      </c>
      <c r="Y275" s="143">
        <v>4855738435.2999992</v>
      </c>
      <c r="Z275" s="143">
        <v>280968133.27999997</v>
      </c>
      <c r="AA275" s="143">
        <v>14387628979</v>
      </c>
      <c r="AB275" s="143">
        <v>19702239808</v>
      </c>
      <c r="AC275" s="143">
        <v>59846891040</v>
      </c>
      <c r="AD275" s="143">
        <v>2627978161</v>
      </c>
      <c r="AE275" s="450">
        <v>635957974</v>
      </c>
      <c r="AF275" s="447">
        <v>140671057708</v>
      </c>
      <c r="AG275" s="410">
        <v>20076060206</v>
      </c>
      <c r="AH275" s="410">
        <v>81688846373</v>
      </c>
      <c r="AI275" s="410">
        <v>4008051447</v>
      </c>
      <c r="AJ275" s="448">
        <v>3663965339</v>
      </c>
      <c r="AK275" s="447">
        <v>171197891965</v>
      </c>
      <c r="AL275" s="143">
        <v>419059747313</v>
      </c>
      <c r="AM275" s="143">
        <v>539035881562</v>
      </c>
      <c r="AN275" s="143">
        <v>4863365438</v>
      </c>
      <c r="AO275" s="441">
        <v>2250623212</v>
      </c>
      <c r="AP275" s="440">
        <v>22961448801</v>
      </c>
      <c r="AQ275" s="143">
        <v>825164758</v>
      </c>
      <c r="AR275" s="143">
        <v>1120347003</v>
      </c>
      <c r="AS275" s="143"/>
      <c r="AT275" s="441">
        <v>0</v>
      </c>
      <c r="AU275" s="440">
        <v>111150896747</v>
      </c>
      <c r="AV275" s="413">
        <v>434122026499</v>
      </c>
      <c r="AW275" s="143">
        <v>816559096799</v>
      </c>
      <c r="AX275" s="410">
        <v>65152248672</v>
      </c>
      <c r="AY275" s="448">
        <v>3949660844</v>
      </c>
      <c r="AZ275" s="143">
        <f t="shared" si="168"/>
        <v>738596641991.31006</v>
      </c>
      <c r="BA275" s="143">
        <f t="shared" si="169"/>
        <v>2491301655849.0483</v>
      </c>
      <c r="BB275" s="143">
        <f t="shared" si="170"/>
        <v>4228116063238.918</v>
      </c>
      <c r="BC275" s="143">
        <f t="shared" si="171"/>
        <v>271591193427.86002</v>
      </c>
      <c r="BD275" s="143">
        <f t="shared" si="172"/>
        <v>19042046980.630001</v>
      </c>
      <c r="BE275" s="159">
        <f t="shared" si="174"/>
        <v>7748647601487.7666</v>
      </c>
    </row>
    <row r="276" spans="1:59" x14ac:dyDescent="0.2">
      <c r="A276" s="430" t="s">
        <v>542</v>
      </c>
      <c r="B276" s="436">
        <v>12718231606</v>
      </c>
      <c r="C276" s="143">
        <v>10942099713</v>
      </c>
      <c r="D276" s="143">
        <v>57381017008</v>
      </c>
      <c r="E276" s="143"/>
      <c r="F276" s="450"/>
      <c r="G276" s="440">
        <v>25893951401.39999</v>
      </c>
      <c r="H276" s="143">
        <v>864966811615.50916</v>
      </c>
      <c r="I276" s="143">
        <v>1498606477047.2029</v>
      </c>
      <c r="J276" s="143">
        <v>116099585186.32999</v>
      </c>
      <c r="K276" s="441">
        <v>1538079330.8299999</v>
      </c>
      <c r="L276" s="440">
        <v>10378181733</v>
      </c>
      <c r="M276" s="143">
        <v>225056996141</v>
      </c>
      <c r="N276" s="143">
        <v>381884577112</v>
      </c>
      <c r="O276" s="143">
        <v>33563420662</v>
      </c>
      <c r="P276" s="441">
        <v>110982097</v>
      </c>
      <c r="Q276" s="440">
        <v>202328173322</v>
      </c>
      <c r="R276" s="143">
        <v>489009930336</v>
      </c>
      <c r="S276" s="143">
        <v>732327934391</v>
      </c>
      <c r="T276" s="143">
        <v>43359172367</v>
      </c>
      <c r="U276" s="441">
        <v>6600511700</v>
      </c>
      <c r="V276" s="436">
        <v>25664827145.379997</v>
      </c>
      <c r="W276" s="143">
        <v>18677463678.27</v>
      </c>
      <c r="X276" s="143">
        <v>77264266313.22998</v>
      </c>
      <c r="Y276" s="143">
        <v>4729711765.3800001</v>
      </c>
      <c r="Z276" s="143">
        <v>273478742.48000002</v>
      </c>
      <c r="AA276" s="143">
        <v>14499021078</v>
      </c>
      <c r="AB276" s="143">
        <v>19782866113</v>
      </c>
      <c r="AC276" s="143">
        <v>59769321040</v>
      </c>
      <c r="AD276" s="143">
        <v>2636361293</v>
      </c>
      <c r="AE276" s="450">
        <v>638308631</v>
      </c>
      <c r="AF276" s="447">
        <v>141042606783</v>
      </c>
      <c r="AG276" s="410">
        <v>20152400836</v>
      </c>
      <c r="AH276" s="410">
        <v>81936534667</v>
      </c>
      <c r="AI276" s="410">
        <v>4020383117</v>
      </c>
      <c r="AJ276" s="448">
        <v>3674714502</v>
      </c>
      <c r="AK276" s="447">
        <v>170929233480</v>
      </c>
      <c r="AL276" s="143">
        <v>417676646042</v>
      </c>
      <c r="AM276" s="143">
        <v>543903873366</v>
      </c>
      <c r="AN276" s="143">
        <v>4906057305</v>
      </c>
      <c r="AO276" s="441">
        <v>2186207697</v>
      </c>
      <c r="AP276" s="440">
        <v>23019956498</v>
      </c>
      <c r="AQ276" s="143">
        <v>755947645</v>
      </c>
      <c r="AR276" s="143">
        <v>1128276941</v>
      </c>
      <c r="AS276" s="143"/>
      <c r="AT276" s="441">
        <v>826694244</v>
      </c>
      <c r="AU276" s="440">
        <v>117566254041</v>
      </c>
      <c r="AV276" s="413">
        <v>452365795688</v>
      </c>
      <c r="AW276" s="143">
        <v>857295474914</v>
      </c>
      <c r="AX276" s="410">
        <v>69566814626</v>
      </c>
      <c r="AY276" s="448">
        <v>4174015553</v>
      </c>
      <c r="AZ276" s="143">
        <f t="shared" si="168"/>
        <v>744040437087.78003</v>
      </c>
      <c r="BA276" s="143">
        <f t="shared" si="169"/>
        <v>2519386957807.7793</v>
      </c>
      <c r="BB276" s="143">
        <f t="shared" si="170"/>
        <v>4291497752799.4331</v>
      </c>
      <c r="BC276" s="143">
        <f t="shared" si="171"/>
        <v>278881506321.70996</v>
      </c>
      <c r="BD276" s="143">
        <f t="shared" si="172"/>
        <v>20022992497.309998</v>
      </c>
      <c r="BE276" s="159">
        <f t="shared" si="174"/>
        <v>7853829646514.0117</v>
      </c>
    </row>
    <row r="277" spans="1:59" x14ac:dyDescent="0.2">
      <c r="A277" s="430" t="s">
        <v>548</v>
      </c>
      <c r="B277" s="436">
        <v>12738564810</v>
      </c>
      <c r="C277" s="143">
        <v>10963323473</v>
      </c>
      <c r="D277" s="143">
        <v>57498683961</v>
      </c>
      <c r="E277" s="143"/>
      <c r="F277" s="450"/>
      <c r="G277" s="440">
        <v>25947527703.689999</v>
      </c>
      <c r="H277" s="143">
        <v>864021677870.21912</v>
      </c>
      <c r="I277" s="143">
        <v>1497169769751.6082</v>
      </c>
      <c r="J277" s="143">
        <v>117469955956.70993</v>
      </c>
      <c r="K277" s="441">
        <v>1541384364.48</v>
      </c>
      <c r="L277" s="440">
        <v>10394281064</v>
      </c>
      <c r="M277" s="143">
        <v>225540314379</v>
      </c>
      <c r="N277" s="143">
        <v>381419047561</v>
      </c>
      <c r="O277" s="143">
        <v>33657480542</v>
      </c>
      <c r="P277" s="441">
        <v>111243727</v>
      </c>
      <c r="Q277" s="440">
        <v>202001869361</v>
      </c>
      <c r="R277" s="143">
        <v>490560339646</v>
      </c>
      <c r="S277" s="143">
        <v>734091743886</v>
      </c>
      <c r="T277" s="143">
        <v>43494550321</v>
      </c>
      <c r="U277" s="441">
        <v>6570520374</v>
      </c>
      <c r="V277" s="436">
        <v>26428236273.639996</v>
      </c>
      <c r="W277" s="143">
        <v>19195142629.720001</v>
      </c>
      <c r="X277" s="143">
        <v>79619839270.799973</v>
      </c>
      <c r="Y277" s="143">
        <v>4898201090.9199991</v>
      </c>
      <c r="Z277" s="143">
        <v>283606858.01999998</v>
      </c>
      <c r="AA277" s="143">
        <v>14522710650</v>
      </c>
      <c r="AB277" s="143">
        <v>19828906680</v>
      </c>
      <c r="AC277" s="143">
        <v>60115395101</v>
      </c>
      <c r="AD277" s="143">
        <v>2639868781</v>
      </c>
      <c r="AE277" s="450">
        <v>639547274</v>
      </c>
      <c r="AF277" s="447">
        <v>141747289175</v>
      </c>
      <c r="AG277" s="410">
        <v>20220351605</v>
      </c>
      <c r="AH277" s="410">
        <v>82186138645</v>
      </c>
      <c r="AI277" s="410">
        <v>4032811166</v>
      </c>
      <c r="AJ277" s="448">
        <v>3685559121</v>
      </c>
      <c r="AK277" s="447">
        <v>170087510253</v>
      </c>
      <c r="AL277" s="143">
        <v>420457851756</v>
      </c>
      <c r="AM277" s="143">
        <v>545920054299</v>
      </c>
      <c r="AN277" s="143">
        <v>4913276659</v>
      </c>
      <c r="AO277" s="441">
        <v>2187902020</v>
      </c>
      <c r="AP277" s="440">
        <v>23038132663</v>
      </c>
      <c r="AQ277" s="143">
        <v>757251010</v>
      </c>
      <c r="AR277" s="143">
        <v>1120960197</v>
      </c>
      <c r="AS277" s="143"/>
      <c r="AT277" s="441">
        <v>827690686</v>
      </c>
      <c r="AU277" s="440">
        <v>117304015505</v>
      </c>
      <c r="AV277" s="413">
        <v>452679401491</v>
      </c>
      <c r="AW277" s="143">
        <v>859058952798</v>
      </c>
      <c r="AX277" s="410">
        <v>69349013716</v>
      </c>
      <c r="AY277" s="448">
        <v>4354713235</v>
      </c>
      <c r="AZ277" s="143">
        <f t="shared" si="168"/>
        <v>744210137458.33008</v>
      </c>
      <c r="BA277" s="143">
        <f t="shared" si="169"/>
        <v>2524224560539.9395</v>
      </c>
      <c r="BB277" s="143">
        <f t="shared" si="170"/>
        <v>4298200585470.4082</v>
      </c>
      <c r="BC277" s="143">
        <f t="shared" si="171"/>
        <v>280455158232.62994</v>
      </c>
      <c r="BD277" s="143">
        <f t="shared" si="172"/>
        <v>20202167659.5</v>
      </c>
      <c r="BE277" s="159">
        <f t="shared" si="174"/>
        <v>7867292609360.8076</v>
      </c>
    </row>
    <row r="278" spans="1:59" x14ac:dyDescent="0.2">
      <c r="A278" s="430" t="s">
        <v>550</v>
      </c>
      <c r="B278" s="436">
        <v>12758995024</v>
      </c>
      <c r="C278" s="143">
        <v>10984672422</v>
      </c>
      <c r="D278" s="143">
        <v>57355697885</v>
      </c>
      <c r="E278" s="143"/>
      <c r="F278" s="450"/>
      <c r="G278" s="440">
        <v>26001437204.570004</v>
      </c>
      <c r="H278" s="143">
        <v>864313251400.19922</v>
      </c>
      <c r="I278" s="143">
        <v>1495533958407.1709</v>
      </c>
      <c r="J278" s="143">
        <v>118965818236.56999</v>
      </c>
      <c r="K278" s="441">
        <v>1544710157.45</v>
      </c>
      <c r="L278" s="440">
        <v>10063006257</v>
      </c>
      <c r="M278" s="143">
        <v>225967216733</v>
      </c>
      <c r="N278" s="143">
        <v>382741499181</v>
      </c>
      <c r="O278" s="143">
        <v>33515514393</v>
      </c>
      <c r="P278" s="441">
        <v>111505061</v>
      </c>
      <c r="Q278" s="440">
        <v>200558969024</v>
      </c>
      <c r="R278" s="143">
        <v>491525967559</v>
      </c>
      <c r="S278" s="143">
        <v>734388086644</v>
      </c>
      <c r="T278" s="143">
        <v>44059154733</v>
      </c>
      <c r="U278" s="441">
        <v>6582648346</v>
      </c>
      <c r="V278" s="436">
        <v>26817508445.950001</v>
      </c>
      <c r="W278" s="143">
        <v>19231926706.48999</v>
      </c>
      <c r="X278" s="143">
        <v>80347341487.830017</v>
      </c>
      <c r="Y278" s="143">
        <v>4909525125.8299999</v>
      </c>
      <c r="Z278" s="143">
        <v>284391433.69</v>
      </c>
      <c r="AA278" s="143">
        <v>14661697156</v>
      </c>
      <c r="AB278" s="143">
        <v>20033427012</v>
      </c>
      <c r="AC278" s="143">
        <v>60559582327</v>
      </c>
      <c r="AD278" s="143">
        <v>2664278844</v>
      </c>
      <c r="AE278" s="450">
        <v>645836975</v>
      </c>
      <c r="AF278" s="447">
        <v>143325088580</v>
      </c>
      <c r="AG278" s="410">
        <v>20288860060</v>
      </c>
      <c r="AH278" s="410">
        <v>82029431796</v>
      </c>
      <c r="AI278" s="410">
        <v>4045363211</v>
      </c>
      <c r="AJ278" s="448">
        <v>3696480641</v>
      </c>
      <c r="AK278" s="447">
        <v>170738290847</v>
      </c>
      <c r="AL278" s="143">
        <v>429320800800</v>
      </c>
      <c r="AM278" s="143">
        <v>552690751967</v>
      </c>
      <c r="AN278" s="143">
        <v>4916089947</v>
      </c>
      <c r="AO278" s="441">
        <v>2187622699</v>
      </c>
      <c r="AP278" s="440">
        <v>23002007612</v>
      </c>
      <c r="AQ278" s="143">
        <v>757610726</v>
      </c>
      <c r="AR278" s="143">
        <v>1085805486</v>
      </c>
      <c r="AS278" s="143"/>
      <c r="AT278" s="441">
        <v>827947796</v>
      </c>
      <c r="AU278" s="440">
        <v>116618199969</v>
      </c>
      <c r="AV278" s="413">
        <v>451941480999</v>
      </c>
      <c r="AW278" s="143">
        <v>857601815744</v>
      </c>
      <c r="AX278" s="410">
        <v>70441795296</v>
      </c>
      <c r="AY278" s="448">
        <v>4549814737</v>
      </c>
      <c r="AZ278" s="143">
        <f t="shared" si="168"/>
        <v>744545200119.52002</v>
      </c>
      <c r="BA278" s="143">
        <f t="shared" si="169"/>
        <v>2534365214417.6895</v>
      </c>
      <c r="BB278" s="143">
        <f t="shared" si="170"/>
        <v>4304333970925.001</v>
      </c>
      <c r="BC278" s="143">
        <f t="shared" si="171"/>
        <v>283517539786.40002</v>
      </c>
      <c r="BD278" s="143">
        <f t="shared" si="172"/>
        <v>20430957846.139999</v>
      </c>
      <c r="BE278" s="159">
        <f t="shared" si="174"/>
        <v>7887192883094.751</v>
      </c>
    </row>
    <row r="279" spans="1:59" x14ac:dyDescent="0.2">
      <c r="A279" s="430" t="s">
        <v>552</v>
      </c>
      <c r="B279" s="436">
        <v>12654787137</v>
      </c>
      <c r="C279" s="143">
        <v>10870906912</v>
      </c>
      <c r="D279" s="143">
        <v>57146165113</v>
      </c>
      <c r="E279" s="143"/>
      <c r="F279" s="450"/>
      <c r="G279" s="440">
        <v>25492487310.719997</v>
      </c>
      <c r="H279" s="143">
        <v>879893661932.93005</v>
      </c>
      <c r="I279" s="143">
        <v>1509566741128.5505</v>
      </c>
      <c r="J279" s="143">
        <v>119118372661.1199</v>
      </c>
      <c r="K279" s="441">
        <v>1548134656</v>
      </c>
      <c r="L279" s="440">
        <v>10410299888</v>
      </c>
      <c r="M279" s="143">
        <v>225895663212</v>
      </c>
      <c r="N279" s="143">
        <v>380802649117</v>
      </c>
      <c r="O279" s="143">
        <v>33852970347</v>
      </c>
      <c r="P279" s="441">
        <v>111505061</v>
      </c>
      <c r="Q279" s="440">
        <v>202146056877</v>
      </c>
      <c r="R279" s="143">
        <v>493318867183</v>
      </c>
      <c r="S279" s="143">
        <v>736220099324</v>
      </c>
      <c r="T279" s="143">
        <v>43899134977</v>
      </c>
      <c r="U279" s="441">
        <v>7308041705</v>
      </c>
      <c r="V279" s="436">
        <v>26402727168</v>
      </c>
      <c r="W279" s="143">
        <v>19268313166</v>
      </c>
      <c r="X279" s="143">
        <v>79503907605</v>
      </c>
      <c r="Y279" s="143">
        <v>4920948114</v>
      </c>
      <c r="Z279" s="143">
        <v>285182136</v>
      </c>
      <c r="AA279" s="143">
        <v>14771028567</v>
      </c>
      <c r="AB279" s="143">
        <v>20027171210</v>
      </c>
      <c r="AC279" s="143">
        <v>60702241227</v>
      </c>
      <c r="AD279" s="143">
        <v>2683430724</v>
      </c>
      <c r="AE279" s="450">
        <v>650865365</v>
      </c>
      <c r="AF279" s="447">
        <v>143315771222</v>
      </c>
      <c r="AG279" s="410">
        <v>19880523034</v>
      </c>
      <c r="AH279" s="410">
        <v>82732008916</v>
      </c>
      <c r="AI279" s="410">
        <v>4058005118</v>
      </c>
      <c r="AJ279" s="448">
        <v>3707479720</v>
      </c>
      <c r="AK279" s="447">
        <v>170160966590</v>
      </c>
      <c r="AL279" s="143">
        <v>433398812119</v>
      </c>
      <c r="AM279" s="143">
        <v>554170426525</v>
      </c>
      <c r="AN279" s="143">
        <v>4773152025</v>
      </c>
      <c r="AO279" s="441">
        <v>2190930744</v>
      </c>
      <c r="AP279" s="440">
        <v>23035298966</v>
      </c>
      <c r="AQ279" s="143">
        <v>759470126</v>
      </c>
      <c r="AR279" s="143">
        <v>1078581678</v>
      </c>
      <c r="AS279" s="143"/>
      <c r="AT279" s="441">
        <v>829560294</v>
      </c>
      <c r="AU279" s="440">
        <v>117204935292</v>
      </c>
      <c r="AV279" s="413">
        <v>450806450374</v>
      </c>
      <c r="AW279" s="143">
        <v>856559976033</v>
      </c>
      <c r="AX279" s="410">
        <v>69745783861</v>
      </c>
      <c r="AY279" s="448">
        <v>4556708262</v>
      </c>
      <c r="AZ279" s="143">
        <f t="shared" si="168"/>
        <v>745594359017.71997</v>
      </c>
      <c r="BA279" s="143">
        <f t="shared" si="169"/>
        <v>2554119839268.9302</v>
      </c>
      <c r="BB279" s="143">
        <f t="shared" si="170"/>
        <v>4318482796666.5508</v>
      </c>
      <c r="BC279" s="143">
        <f t="shared" si="171"/>
        <v>283051797827.11987</v>
      </c>
      <c r="BD279" s="143">
        <f t="shared" si="172"/>
        <v>21188407943</v>
      </c>
      <c r="BE279" s="159">
        <f t="shared" si="174"/>
        <v>7922437200723.3213</v>
      </c>
    </row>
    <row r="280" spans="1:59" x14ac:dyDescent="0.2">
      <c r="A280" s="430" t="s">
        <v>553</v>
      </c>
      <c r="B280" s="436">
        <v>12489364242</v>
      </c>
      <c r="C280" s="143">
        <v>10685618241</v>
      </c>
      <c r="D280" s="143">
        <v>56761367781</v>
      </c>
      <c r="E280" s="143"/>
      <c r="F280" s="450"/>
      <c r="G280" s="440">
        <v>26113030383.859985</v>
      </c>
      <c r="H280" s="143">
        <v>929190208467.11047</v>
      </c>
      <c r="I280" s="143">
        <v>1540875928559.2002</v>
      </c>
      <c r="J280" s="143">
        <v>121022313127.17001</v>
      </c>
      <c r="K280" s="441">
        <v>1551588548.53</v>
      </c>
      <c r="L280" s="440">
        <v>10285110486</v>
      </c>
      <c r="M280" s="143">
        <v>225716414971</v>
      </c>
      <c r="N280" s="143">
        <v>383033173716</v>
      </c>
      <c r="O280" s="143">
        <v>34356780813</v>
      </c>
      <c r="P280" s="441">
        <v>112034715</v>
      </c>
      <c r="Q280" s="440">
        <v>199926923334</v>
      </c>
      <c r="R280" s="143">
        <v>493177432485</v>
      </c>
      <c r="S280" s="143">
        <v>735153102811</v>
      </c>
      <c r="T280" s="143">
        <v>44600123637</v>
      </c>
      <c r="U280" s="441">
        <v>7706010945</v>
      </c>
      <c r="V280" s="436">
        <v>26907408333</v>
      </c>
      <c r="W280" s="143">
        <v>19499425379</v>
      </c>
      <c r="X280" s="143">
        <v>79639479042</v>
      </c>
      <c r="Y280" s="143">
        <v>4790595229</v>
      </c>
      <c r="Z280" s="143">
        <v>285978986</v>
      </c>
      <c r="AA280" s="143">
        <v>14840070083</v>
      </c>
      <c r="AB280" s="143">
        <v>20178543903</v>
      </c>
      <c r="AC280" s="143">
        <v>60260066234</v>
      </c>
      <c r="AD280" s="143">
        <v>2513636631</v>
      </c>
      <c r="AE280" s="450">
        <v>654058316</v>
      </c>
      <c r="AF280" s="447">
        <v>144624187623</v>
      </c>
      <c r="AG280" s="410">
        <v>19788715324</v>
      </c>
      <c r="AH280" s="410">
        <v>82715261523</v>
      </c>
      <c r="AI280" s="410">
        <v>4070737615</v>
      </c>
      <c r="AJ280" s="448">
        <v>3361732912</v>
      </c>
      <c r="AK280" s="447">
        <v>171074495138</v>
      </c>
      <c r="AL280" s="143">
        <v>433192411735</v>
      </c>
      <c r="AM280" s="143">
        <v>553597129445</v>
      </c>
      <c r="AN280" s="143">
        <v>4940413417</v>
      </c>
      <c r="AO280" s="441">
        <v>2195355800</v>
      </c>
      <c r="AP280" s="440">
        <v>22842110788</v>
      </c>
      <c r="AQ280" s="143">
        <v>761799974</v>
      </c>
      <c r="AR280" s="143">
        <v>1077561081</v>
      </c>
      <c r="AS280" s="143"/>
      <c r="AT280" s="441">
        <v>831596506</v>
      </c>
      <c r="AU280" s="440">
        <v>116499552494</v>
      </c>
      <c r="AV280" s="413">
        <v>451700823377</v>
      </c>
      <c r="AW280" s="143">
        <v>857133708718</v>
      </c>
      <c r="AX280" s="410">
        <v>70770744870</v>
      </c>
      <c r="AY280" s="448">
        <v>3966893157</v>
      </c>
      <c r="AZ280" s="143">
        <f t="shared" si="168"/>
        <v>745602252904.85999</v>
      </c>
      <c r="BA280" s="143">
        <f t="shared" si="169"/>
        <v>2603891393856.1104</v>
      </c>
      <c r="BB280" s="143">
        <f t="shared" si="170"/>
        <v>4350246778910.2002</v>
      </c>
      <c r="BC280" s="143">
        <f t="shared" si="171"/>
        <v>287065345339.17004</v>
      </c>
      <c r="BD280" s="143">
        <f t="shared" si="172"/>
        <v>20665249885.529999</v>
      </c>
      <c r="BE280" s="159">
        <f t="shared" si="174"/>
        <v>8007471020895.8701</v>
      </c>
    </row>
    <row r="281" spans="1:59" x14ac:dyDescent="0.2">
      <c r="A281" s="430" t="s">
        <v>566</v>
      </c>
      <c r="B281" s="436">
        <v>12756125849</v>
      </c>
      <c r="C281" s="143">
        <v>10656551796</v>
      </c>
      <c r="D281" s="143">
        <v>56874100041</v>
      </c>
      <c r="E281" s="143"/>
      <c r="F281" s="450"/>
      <c r="G281" s="440">
        <v>25033904974.659996</v>
      </c>
      <c r="H281" s="143">
        <v>958307637233.75964</v>
      </c>
      <c r="I281" s="143">
        <v>1577136109908.7988</v>
      </c>
      <c r="J281" s="143">
        <v>124225652953.54999</v>
      </c>
      <c r="K281" s="441">
        <v>1547346785.0999999</v>
      </c>
      <c r="L281" s="440">
        <v>9196574070</v>
      </c>
      <c r="M281" s="143">
        <v>224363846503</v>
      </c>
      <c r="N281" s="143">
        <v>378620751906</v>
      </c>
      <c r="O281" s="143">
        <v>33532138770</v>
      </c>
      <c r="P281" s="441">
        <v>111776316</v>
      </c>
      <c r="Q281" s="440">
        <v>198860119847</v>
      </c>
      <c r="R281" s="143">
        <v>493766938488</v>
      </c>
      <c r="S281" s="143">
        <v>730044928750</v>
      </c>
      <c r="T281" s="143">
        <v>42584542925</v>
      </c>
      <c r="U281" s="441">
        <v>7700999328</v>
      </c>
      <c r="V281" s="436">
        <v>25252395364</v>
      </c>
      <c r="W281" s="143">
        <v>19143163749</v>
      </c>
      <c r="X281" s="143">
        <v>79656772477</v>
      </c>
      <c r="Y281" s="143">
        <v>4920041224</v>
      </c>
      <c r="Z281" s="143">
        <v>285502638</v>
      </c>
      <c r="AA281" s="143">
        <v>14376445146</v>
      </c>
      <c r="AB281" s="143">
        <v>19953755228</v>
      </c>
      <c r="AC281" s="143">
        <v>60501178812</v>
      </c>
      <c r="AD281" s="143">
        <v>3028902843</v>
      </c>
      <c r="AE281" s="450">
        <v>653387627</v>
      </c>
      <c r="AF281" s="447">
        <v>145440862334</v>
      </c>
      <c r="AG281" s="410">
        <v>20059580366</v>
      </c>
      <c r="AH281" s="410">
        <v>82798093375</v>
      </c>
      <c r="AI281" s="410">
        <v>3728322453</v>
      </c>
      <c r="AJ281" s="448">
        <v>2956606011</v>
      </c>
      <c r="AK281" s="447">
        <v>170086036958</v>
      </c>
      <c r="AL281" s="143">
        <v>441530874173</v>
      </c>
      <c r="AM281" s="143">
        <v>556668251067</v>
      </c>
      <c r="AN281" s="143">
        <v>4933795676</v>
      </c>
      <c r="AO281" s="441">
        <v>2188069712</v>
      </c>
      <c r="AP281" s="440">
        <v>23171943672</v>
      </c>
      <c r="AQ281" s="143">
        <v>761609754</v>
      </c>
      <c r="AR281" s="143">
        <v>1088607023</v>
      </c>
      <c r="AS281" s="143"/>
      <c r="AT281" s="441">
        <v>833928261</v>
      </c>
      <c r="AU281" s="440">
        <v>115478994486</v>
      </c>
      <c r="AV281" s="413">
        <v>447524685828</v>
      </c>
      <c r="AW281" s="143">
        <v>854869771318</v>
      </c>
      <c r="AX281" s="410">
        <v>70763174860</v>
      </c>
      <c r="AY281" s="448">
        <v>4731668541</v>
      </c>
      <c r="AZ281" s="143">
        <f t="shared" si="168"/>
        <v>739653402700.66003</v>
      </c>
      <c r="BA281" s="143">
        <f t="shared" si="169"/>
        <v>2636068643118.7598</v>
      </c>
      <c r="BB281" s="143">
        <f t="shared" si="170"/>
        <v>4378258564677.7988</v>
      </c>
      <c r="BC281" s="143">
        <f t="shared" si="171"/>
        <v>287716571704.54999</v>
      </c>
      <c r="BD281" s="143">
        <f t="shared" si="172"/>
        <v>21009285219.099998</v>
      </c>
      <c r="BE281" s="159">
        <f t="shared" si="174"/>
        <v>8062706467420.8682</v>
      </c>
    </row>
    <row r="282" spans="1:59" x14ac:dyDescent="0.2">
      <c r="A282" s="430" t="s">
        <v>567</v>
      </c>
      <c r="B282" s="436">
        <v>12776517571</v>
      </c>
      <c r="C282" s="143">
        <v>11012870093</v>
      </c>
      <c r="D282" s="143">
        <v>57627727918</v>
      </c>
      <c r="E282" s="143"/>
      <c r="F282" s="450"/>
      <c r="G282" s="440">
        <v>25444387990.09</v>
      </c>
      <c r="H282" s="143">
        <v>1030025019274.4305</v>
      </c>
      <c r="I282" s="143">
        <v>1663826473805.6416</v>
      </c>
      <c r="J282" s="143">
        <v>127311457528.51991</v>
      </c>
      <c r="K282" s="441">
        <v>1839817580.4200001</v>
      </c>
      <c r="L282" s="440">
        <v>10446090613</v>
      </c>
      <c r="M282" s="143">
        <v>228999489378</v>
      </c>
      <c r="N282" s="143">
        <v>389022281800</v>
      </c>
      <c r="O282" s="143">
        <v>34799089707</v>
      </c>
      <c r="P282" s="441">
        <v>112176967</v>
      </c>
      <c r="Q282" s="440">
        <v>204189080208</v>
      </c>
      <c r="R282" s="143">
        <v>501268743143</v>
      </c>
      <c r="S282" s="143">
        <v>747548427535</v>
      </c>
      <c r="T282" s="143">
        <v>46393108776</v>
      </c>
      <c r="U282" s="441">
        <v>7720351696</v>
      </c>
      <c r="V282" s="436">
        <v>26920824306</v>
      </c>
      <c r="W282" s="143">
        <v>19527750191</v>
      </c>
      <c r="X282" s="143">
        <v>81096688298</v>
      </c>
      <c r="Y282" s="143">
        <v>4931590426</v>
      </c>
      <c r="Z282" s="143">
        <v>286302549</v>
      </c>
      <c r="AA282" s="143">
        <v>14834731186</v>
      </c>
      <c r="AB282" s="143">
        <v>19824939885</v>
      </c>
      <c r="AC282" s="143">
        <v>61523284380</v>
      </c>
      <c r="AD282" s="143">
        <v>3188349256</v>
      </c>
      <c r="AE282" s="450">
        <v>654207601</v>
      </c>
      <c r="AF282" s="447">
        <v>150033509348</v>
      </c>
      <c r="AG282" s="410">
        <v>20335024854</v>
      </c>
      <c r="AH282" s="410">
        <v>83856330050</v>
      </c>
      <c r="AI282" s="410">
        <v>4077057672</v>
      </c>
      <c r="AJ282" s="448">
        <v>3720561974</v>
      </c>
      <c r="AK282" s="447">
        <v>172627723084</v>
      </c>
      <c r="AL282" s="143">
        <v>455585958614</v>
      </c>
      <c r="AM282" s="143">
        <v>574341695602</v>
      </c>
      <c r="AN282" s="143">
        <v>4947297411</v>
      </c>
      <c r="AO282" s="441">
        <v>2192487590</v>
      </c>
      <c r="AP282" s="442"/>
      <c r="AQ282" s="274"/>
      <c r="AR282" s="274"/>
      <c r="AS282" s="274"/>
      <c r="AT282" s="443"/>
      <c r="AU282" s="440">
        <v>117726642793</v>
      </c>
      <c r="AV282" s="413">
        <v>458204986133</v>
      </c>
      <c r="AW282" s="143">
        <v>871184714982</v>
      </c>
      <c r="AX282" s="410">
        <v>74027449501</v>
      </c>
      <c r="AY282" s="448">
        <v>4741223365</v>
      </c>
      <c r="AZ282" s="143">
        <f t="shared" si="168"/>
        <v>734999507099.08997</v>
      </c>
      <c r="BA282" s="143">
        <f t="shared" si="169"/>
        <v>2744784781565.4307</v>
      </c>
      <c r="BB282" s="143">
        <f t="shared" si="170"/>
        <v>4530027624370.6416</v>
      </c>
      <c r="BC282" s="143">
        <f t="shared" si="171"/>
        <v>299675400277.5199</v>
      </c>
      <c r="BD282" s="143">
        <f t="shared" si="172"/>
        <v>21267129322.419998</v>
      </c>
      <c r="BE282" s="159">
        <f t="shared" ref="BE282:BE287" si="175">SUM(AZ282:BD282)</f>
        <v>8330754442635.1016</v>
      </c>
      <c r="BG282" s="74"/>
    </row>
    <row r="283" spans="1:59" x14ac:dyDescent="0.2">
      <c r="A283" s="430" t="s">
        <v>571</v>
      </c>
      <c r="B283" s="436">
        <v>12797006662</v>
      </c>
      <c r="C283" s="143">
        <v>11034481320</v>
      </c>
      <c r="D283" s="143">
        <v>57744883714</v>
      </c>
      <c r="E283" s="143"/>
      <c r="F283" s="450"/>
      <c r="G283" s="440">
        <v>25497844719.999992</v>
      </c>
      <c r="H283" s="143">
        <v>1075878609547.8406</v>
      </c>
      <c r="I283" s="143">
        <v>1734622068177.8547</v>
      </c>
      <c r="J283" s="143">
        <v>128093820678.1501</v>
      </c>
      <c r="K283" s="441">
        <v>1843869287.7600002</v>
      </c>
      <c r="L283" s="440">
        <v>10475026792</v>
      </c>
      <c r="M283" s="143">
        <v>230066456102</v>
      </c>
      <c r="N283" s="143">
        <v>390714497318</v>
      </c>
      <c r="O283" s="143">
        <v>34942350311</v>
      </c>
      <c r="P283" s="441">
        <v>112582802</v>
      </c>
      <c r="Q283" s="440">
        <v>204399221896</v>
      </c>
      <c r="R283" s="143">
        <v>503172671854</v>
      </c>
      <c r="S283" s="143">
        <v>750426659880</v>
      </c>
      <c r="T283" s="143">
        <v>46839619948</v>
      </c>
      <c r="U283" s="441">
        <v>8216507662</v>
      </c>
      <c r="V283" s="436">
        <v>26966480963</v>
      </c>
      <c r="W283" s="143">
        <v>19583002782</v>
      </c>
      <c r="X283" s="143">
        <v>81318874374</v>
      </c>
      <c r="Y283" s="143">
        <v>4943238897</v>
      </c>
      <c r="Z283" s="143">
        <v>287108606</v>
      </c>
      <c r="AA283" s="143">
        <v>14842818242</v>
      </c>
      <c r="AB283" s="143">
        <v>19849746342</v>
      </c>
      <c r="AC283" s="143">
        <v>61579016107</v>
      </c>
      <c r="AD283" s="143">
        <v>3189669548</v>
      </c>
      <c r="AE283" s="450">
        <v>654743155</v>
      </c>
      <c r="AF283" s="447">
        <v>151095986503</v>
      </c>
      <c r="AG283" s="410">
        <v>20402444895</v>
      </c>
      <c r="AH283" s="410">
        <v>84117688725</v>
      </c>
      <c r="AI283" s="410">
        <v>4090489582</v>
      </c>
      <c r="AJ283" s="448">
        <v>3731802710</v>
      </c>
      <c r="AK283" s="447">
        <v>173445005326</v>
      </c>
      <c r="AL283" s="143">
        <v>470044026122</v>
      </c>
      <c r="AM283" s="143">
        <v>580058188678</v>
      </c>
      <c r="AN283" s="143">
        <v>4961126830</v>
      </c>
      <c r="AO283" s="441">
        <v>2197039492</v>
      </c>
      <c r="AP283" s="440">
        <v>23294909743</v>
      </c>
      <c r="AQ283" s="143">
        <v>766420875</v>
      </c>
      <c r="AR283" s="143">
        <v>1091683790</v>
      </c>
      <c r="AS283" s="143"/>
      <c r="AT283" s="441">
        <v>838124589</v>
      </c>
      <c r="AU283" s="440">
        <v>118018893223</v>
      </c>
      <c r="AV283" s="413">
        <v>458807564060</v>
      </c>
      <c r="AW283" s="143">
        <v>873852868560</v>
      </c>
      <c r="AX283" s="410">
        <v>75245330937</v>
      </c>
      <c r="AY283" s="448">
        <v>4751068418</v>
      </c>
      <c r="AZ283" s="143">
        <f t="shared" si="168"/>
        <v>760833194070</v>
      </c>
      <c r="BA283" s="143">
        <f t="shared" si="169"/>
        <v>2809605423899.8408</v>
      </c>
      <c r="BB283" s="143">
        <f t="shared" si="170"/>
        <v>4615526429323.8545</v>
      </c>
      <c r="BC283" s="143">
        <f t="shared" si="171"/>
        <v>302305646731.15009</v>
      </c>
      <c r="BD283" s="143">
        <f t="shared" si="172"/>
        <v>22632846721.760002</v>
      </c>
      <c r="BE283" s="159">
        <f t="shared" si="175"/>
        <v>8510903540746.6055</v>
      </c>
      <c r="BG283" s="74"/>
    </row>
    <row r="284" spans="1:59" x14ac:dyDescent="0.2">
      <c r="A284" s="430" t="s">
        <v>572</v>
      </c>
      <c r="B284" s="436">
        <v>12817593766</v>
      </c>
      <c r="C284" s="143">
        <v>11056220194</v>
      </c>
      <c r="D284" s="143">
        <v>57827397241</v>
      </c>
      <c r="E284" s="143"/>
      <c r="F284" s="450"/>
      <c r="G284" s="440">
        <v>25562500852.179993</v>
      </c>
      <c r="H284" s="143">
        <v>1091494247979.202</v>
      </c>
      <c r="I284" s="143">
        <v>1788132376124.7222</v>
      </c>
      <c r="J284" s="143">
        <v>129558952626.88994</v>
      </c>
      <c r="K284" s="441">
        <v>1848701252.52</v>
      </c>
      <c r="L284" s="440">
        <v>10507317437</v>
      </c>
      <c r="M284" s="143">
        <v>231212490734</v>
      </c>
      <c r="N284" s="143">
        <v>392433743092</v>
      </c>
      <c r="O284" s="143">
        <v>35097701960</v>
      </c>
      <c r="P284" s="441">
        <v>113034992</v>
      </c>
      <c r="Q284" s="440">
        <v>204921009858</v>
      </c>
      <c r="R284" s="143">
        <v>505137508803</v>
      </c>
      <c r="S284" s="143">
        <v>754627643119</v>
      </c>
      <c r="T284" s="143">
        <v>47527129978</v>
      </c>
      <c r="U284" s="441">
        <v>8442815779</v>
      </c>
      <c r="V284" s="436">
        <v>27012474541</v>
      </c>
      <c r="W284" s="143">
        <v>19638692945</v>
      </c>
      <c r="X284" s="143">
        <v>81487581467</v>
      </c>
      <c r="Y284" s="143">
        <v>4954986958</v>
      </c>
      <c r="Z284" s="143">
        <v>287920829</v>
      </c>
      <c r="AA284" s="143">
        <v>14871328575</v>
      </c>
      <c r="AB284" s="143">
        <v>19902488719</v>
      </c>
      <c r="AC284" s="143">
        <v>61722413270</v>
      </c>
      <c r="AD284" s="143">
        <v>3195481405</v>
      </c>
      <c r="AE284" s="450">
        <v>656208414</v>
      </c>
      <c r="AF284" s="447">
        <v>151856767474</v>
      </c>
      <c r="AG284" s="410">
        <v>20287356026</v>
      </c>
      <c r="AH284" s="410">
        <v>84359524118</v>
      </c>
      <c r="AI284" s="410">
        <v>4282099812</v>
      </c>
      <c r="AJ284" s="448">
        <v>3743220739</v>
      </c>
      <c r="AK284" s="447">
        <v>174224383512</v>
      </c>
      <c r="AL284" s="143">
        <v>484355407634</v>
      </c>
      <c r="AM284" s="143">
        <v>590358597498</v>
      </c>
      <c r="AN284" s="143">
        <v>4977449755</v>
      </c>
      <c r="AO284" s="441">
        <v>2202681215</v>
      </c>
      <c r="AP284" s="440">
        <v>23346829022</v>
      </c>
      <c r="AQ284" s="143">
        <v>769067148</v>
      </c>
      <c r="AR284" s="143">
        <v>1081866487</v>
      </c>
      <c r="AS284" s="143"/>
      <c r="AT284" s="441">
        <v>840672990</v>
      </c>
      <c r="AU284" s="440">
        <v>118604120520</v>
      </c>
      <c r="AV284" s="413">
        <v>460785503598</v>
      </c>
      <c r="AW284" s="143">
        <v>877015450512</v>
      </c>
      <c r="AX284" s="410">
        <v>75682831060</v>
      </c>
      <c r="AY284" s="448">
        <v>4763341249</v>
      </c>
      <c r="AZ284" s="143">
        <f t="shared" si="168"/>
        <v>763724325557.17993</v>
      </c>
      <c r="BA284" s="143">
        <f t="shared" si="169"/>
        <v>2844638983780.2021</v>
      </c>
      <c r="BB284" s="143">
        <f t="shared" si="170"/>
        <v>4689046592928.7227</v>
      </c>
      <c r="BC284" s="143">
        <f t="shared" si="171"/>
        <v>305276633554.88995</v>
      </c>
      <c r="BD284" s="143">
        <f t="shared" si="172"/>
        <v>22898597459.52</v>
      </c>
      <c r="BE284" s="159">
        <f t="shared" si="175"/>
        <v>8625585133280.5137</v>
      </c>
      <c r="BG284" s="74"/>
    </row>
    <row r="285" spans="1:59" x14ac:dyDescent="0.2">
      <c r="A285" s="430" t="s">
        <v>575</v>
      </c>
      <c r="B285" s="436">
        <v>12838279515</v>
      </c>
      <c r="C285" s="143">
        <v>11078087539</v>
      </c>
      <c r="D285" s="143">
        <v>57951774358</v>
      </c>
      <c r="E285" s="143"/>
      <c r="F285" s="450"/>
      <c r="G285" s="440">
        <v>25613609058.32</v>
      </c>
      <c r="H285" s="143">
        <v>1124337799312.9395</v>
      </c>
      <c r="I285" s="143">
        <v>1872694781272.24</v>
      </c>
      <c r="J285" s="143">
        <v>132200944101.42007</v>
      </c>
      <c r="K285" s="441">
        <v>1852554480.1900001</v>
      </c>
      <c r="L285" s="440">
        <v>10591500737</v>
      </c>
      <c r="M285" s="143">
        <v>233060601142</v>
      </c>
      <c r="N285" s="143">
        <v>395470324649</v>
      </c>
      <c r="O285" s="143">
        <v>35359710795</v>
      </c>
      <c r="P285" s="441">
        <v>113785870</v>
      </c>
      <c r="Q285" s="440">
        <v>205764160857</v>
      </c>
      <c r="R285" s="143">
        <v>508076419284</v>
      </c>
      <c r="S285" s="143">
        <v>758162057123</v>
      </c>
      <c r="T285" s="143">
        <v>47526509378</v>
      </c>
      <c r="U285" s="441">
        <v>8475159098</v>
      </c>
      <c r="V285" s="436">
        <v>27058804288</v>
      </c>
      <c r="W285" s="143">
        <v>19694821899</v>
      </c>
      <c r="X285" s="143">
        <v>81597957982</v>
      </c>
      <c r="Y285" s="143">
        <v>4966834907</v>
      </c>
      <c r="Z285" s="143">
        <v>288739232</v>
      </c>
      <c r="AA285" s="143">
        <v>14898996473</v>
      </c>
      <c r="AB285" s="143">
        <v>19992696609</v>
      </c>
      <c r="AC285" s="143">
        <v>61980723259</v>
      </c>
      <c r="AD285" s="143">
        <v>3207250646</v>
      </c>
      <c r="AE285" s="450">
        <v>658879222</v>
      </c>
      <c r="AF285" s="447">
        <v>153432978976</v>
      </c>
      <c r="AG285" s="410">
        <v>20357427943</v>
      </c>
      <c r="AH285" s="410">
        <v>84624555162</v>
      </c>
      <c r="AI285" s="410">
        <v>4295820805</v>
      </c>
      <c r="AJ285" s="448">
        <v>3754755269</v>
      </c>
      <c r="AK285" s="447">
        <v>174530152759</v>
      </c>
      <c r="AL285" s="143">
        <v>495017523947</v>
      </c>
      <c r="AM285" s="143">
        <v>597654968770</v>
      </c>
      <c r="AN285" s="143">
        <v>6654228831</v>
      </c>
      <c r="AO285" s="441">
        <v>2860955397</v>
      </c>
      <c r="AP285" s="440">
        <v>23414431026</v>
      </c>
      <c r="AQ285" s="143">
        <v>772538829</v>
      </c>
      <c r="AR285" s="143">
        <v>1060514431</v>
      </c>
      <c r="AS285" s="143"/>
      <c r="AT285" s="441">
        <v>687837329</v>
      </c>
      <c r="AU285" s="440">
        <v>119115530441</v>
      </c>
      <c r="AV285" s="413">
        <v>463854085239</v>
      </c>
      <c r="AW285" s="143">
        <v>881684628625</v>
      </c>
      <c r="AX285" s="410">
        <v>76071130521</v>
      </c>
      <c r="AY285" s="448">
        <v>4781948371</v>
      </c>
      <c r="AZ285" s="143">
        <f t="shared" si="168"/>
        <v>767258444130.32007</v>
      </c>
      <c r="BA285" s="143">
        <f t="shared" si="169"/>
        <v>2896242001743.9395</v>
      </c>
      <c r="BB285" s="143">
        <f t="shared" si="170"/>
        <v>4792882285631.2402</v>
      </c>
      <c r="BC285" s="143">
        <f t="shared" si="171"/>
        <v>310282429984.42004</v>
      </c>
      <c r="BD285" s="143">
        <f t="shared" si="172"/>
        <v>23474614268.190002</v>
      </c>
      <c r="BE285" s="159">
        <f t="shared" si="175"/>
        <v>8790139775758.1104</v>
      </c>
      <c r="BG285" s="74"/>
    </row>
    <row r="286" spans="1:59" x14ac:dyDescent="0.2">
      <c r="A286" s="430" t="s">
        <v>578</v>
      </c>
      <c r="B286" s="436">
        <v>12859064567</v>
      </c>
      <c r="C286" s="143">
        <v>11100084139</v>
      </c>
      <c r="D286" s="143">
        <v>58076842888</v>
      </c>
      <c r="E286" s="143"/>
      <c r="F286" s="450"/>
      <c r="G286" s="440">
        <v>25539674366.64999</v>
      </c>
      <c r="H286" s="143">
        <v>1123375329769.0818</v>
      </c>
      <c r="I286" s="143">
        <v>1875943586958.5493</v>
      </c>
      <c r="J286" s="143">
        <v>134450956797.92996</v>
      </c>
      <c r="K286" s="441">
        <v>1953137159.98</v>
      </c>
      <c r="L286" s="440">
        <v>10716483213</v>
      </c>
      <c r="M286" s="143">
        <v>235923544687</v>
      </c>
      <c r="N286" s="143">
        <v>400649306878</v>
      </c>
      <c r="O286" s="143">
        <v>35841796403</v>
      </c>
      <c r="P286" s="441">
        <v>114917389</v>
      </c>
      <c r="Q286" s="440">
        <v>206951106659</v>
      </c>
      <c r="R286" s="143">
        <v>509258837953</v>
      </c>
      <c r="S286" s="143">
        <v>761054356826</v>
      </c>
      <c r="T286" s="143">
        <v>48336955272</v>
      </c>
      <c r="U286" s="441">
        <v>8656899349</v>
      </c>
      <c r="V286" s="436">
        <v>27105469372</v>
      </c>
      <c r="W286" s="143">
        <v>19751390822</v>
      </c>
      <c r="X286" s="143">
        <v>81827301149</v>
      </c>
      <c r="Y286" s="143">
        <v>4978783059</v>
      </c>
      <c r="Z286" s="143">
        <v>289563833</v>
      </c>
      <c r="AA286" s="143">
        <v>15073833507</v>
      </c>
      <c r="AB286" s="143">
        <v>20192773516</v>
      </c>
      <c r="AC286" s="143">
        <v>62581343372</v>
      </c>
      <c r="AD286" s="143">
        <v>3236742549</v>
      </c>
      <c r="AE286" s="450">
        <v>665211666</v>
      </c>
      <c r="AF286" s="447">
        <v>154912619291</v>
      </c>
      <c r="AG286" s="410">
        <v>20363783982</v>
      </c>
      <c r="AH286" s="410">
        <v>84891612133</v>
      </c>
      <c r="AI286" s="410">
        <v>4309652745</v>
      </c>
      <c r="AJ286" s="448">
        <v>3766373805</v>
      </c>
      <c r="AK286" s="447">
        <v>172151994799</v>
      </c>
      <c r="AL286" s="143">
        <v>496560788775</v>
      </c>
      <c r="AM286" s="143">
        <v>600629059119</v>
      </c>
      <c r="AN286" s="410">
        <v>14393066667</v>
      </c>
      <c r="AO286" s="448">
        <v>4504263937</v>
      </c>
      <c r="AP286" s="440">
        <v>23403020750</v>
      </c>
      <c r="AQ286" s="143">
        <v>773696027</v>
      </c>
      <c r="AR286" s="143">
        <v>1040122603</v>
      </c>
      <c r="AS286" s="143"/>
      <c r="AT286" s="441">
        <v>689116982</v>
      </c>
      <c r="AU286" s="440">
        <v>118864180770</v>
      </c>
      <c r="AV286" s="413">
        <v>464228893284</v>
      </c>
      <c r="AW286" s="143">
        <v>883036941796</v>
      </c>
      <c r="AX286" s="410">
        <v>76968340815</v>
      </c>
      <c r="AY286" s="448">
        <v>4778844553</v>
      </c>
      <c r="AZ286" s="143">
        <f t="shared" si="168"/>
        <v>767577447294.65002</v>
      </c>
      <c r="BA286" s="143">
        <f t="shared" si="169"/>
        <v>2901529122954.082</v>
      </c>
      <c r="BB286" s="143">
        <f t="shared" si="170"/>
        <v>4809730473722.5488</v>
      </c>
      <c r="BC286" s="143">
        <f t="shared" si="171"/>
        <v>322516294307.92993</v>
      </c>
      <c r="BD286" s="143">
        <f t="shared" si="172"/>
        <v>25418328673.98</v>
      </c>
      <c r="BE286" s="159">
        <f t="shared" si="175"/>
        <v>8826771666953.1914</v>
      </c>
      <c r="BG286" s="74"/>
    </row>
    <row r="287" spans="1:59" x14ac:dyDescent="0.2">
      <c r="A287" s="430" t="s">
        <v>601</v>
      </c>
      <c r="B287" s="436">
        <v>12814992491</v>
      </c>
      <c r="C287" s="143">
        <v>11073624720</v>
      </c>
      <c r="D287" s="143">
        <v>57945238897</v>
      </c>
      <c r="E287" s="143"/>
      <c r="F287" s="450"/>
      <c r="G287" s="440">
        <v>25599649853.019993</v>
      </c>
      <c r="H287" s="143">
        <v>1121369543532.4382</v>
      </c>
      <c r="I287" s="143">
        <v>1880597904521.5649</v>
      </c>
      <c r="J287" s="143">
        <v>138456904224.22998</v>
      </c>
      <c r="K287" s="441">
        <v>1957090644.3900001</v>
      </c>
      <c r="L287" s="440">
        <v>10594784060</v>
      </c>
      <c r="M287" s="143">
        <v>236824624112</v>
      </c>
      <c r="N287" s="143">
        <v>402058459250</v>
      </c>
      <c r="O287" s="143">
        <v>36119744173</v>
      </c>
      <c r="P287" s="441">
        <v>239955265</v>
      </c>
      <c r="Q287" s="440">
        <v>207774270292</v>
      </c>
      <c r="R287" s="143">
        <v>512434502021</v>
      </c>
      <c r="S287" s="143">
        <v>766176826483</v>
      </c>
      <c r="T287" s="143">
        <v>48814332119</v>
      </c>
      <c r="U287" s="441">
        <v>9048937428</v>
      </c>
      <c r="V287" s="436">
        <v>27035153633</v>
      </c>
      <c r="W287" s="143">
        <v>19728285903</v>
      </c>
      <c r="X287" s="143">
        <v>81610457403</v>
      </c>
      <c r="Y287" s="143">
        <v>4967142652</v>
      </c>
      <c r="Z287" s="143">
        <v>289134135</v>
      </c>
      <c r="AA287" s="143">
        <v>15099098250</v>
      </c>
      <c r="AB287" s="143">
        <v>20287052332</v>
      </c>
      <c r="AC287" s="143">
        <v>62833584043</v>
      </c>
      <c r="AD287" s="143">
        <v>3246920652</v>
      </c>
      <c r="AE287" s="450">
        <v>666406261</v>
      </c>
      <c r="AF287" s="447">
        <v>192018047697</v>
      </c>
      <c r="AG287" s="410">
        <v>20641435553</v>
      </c>
      <c r="AH287" s="410">
        <v>85989460236</v>
      </c>
      <c r="AI287" s="410">
        <v>4364119709</v>
      </c>
      <c r="AJ287" s="448">
        <v>3808804448</v>
      </c>
      <c r="AK287" s="447">
        <v>173161948900</v>
      </c>
      <c r="AL287" s="143">
        <v>506467375943</v>
      </c>
      <c r="AM287" s="143">
        <v>607569869957</v>
      </c>
      <c r="AN287" s="410">
        <v>15341581984</v>
      </c>
      <c r="AO287" s="448">
        <v>4745518703</v>
      </c>
      <c r="AP287" s="440">
        <v>23509882137</v>
      </c>
      <c r="AQ287" s="143">
        <v>778456107</v>
      </c>
      <c r="AR287" s="143">
        <v>1028918828</v>
      </c>
      <c r="AS287" s="143"/>
      <c r="AT287" s="441">
        <v>693518349</v>
      </c>
      <c r="AU287" s="440">
        <v>119992463768</v>
      </c>
      <c r="AV287" s="413">
        <v>469529206250</v>
      </c>
      <c r="AW287" s="143">
        <v>893316448415</v>
      </c>
      <c r="AX287" s="410">
        <v>78353645363</v>
      </c>
      <c r="AY287" s="448">
        <v>4821887078</v>
      </c>
      <c r="AZ287" s="143">
        <f t="shared" si="168"/>
        <v>807600291081.02002</v>
      </c>
      <c r="BA287" s="143">
        <f t="shared" si="169"/>
        <v>2919134106473.4385</v>
      </c>
      <c r="BB287" s="143">
        <f t="shared" si="170"/>
        <v>4839127168033.5645</v>
      </c>
      <c r="BC287" s="143">
        <f t="shared" si="171"/>
        <v>329664390876.22998</v>
      </c>
      <c r="BD287" s="143">
        <f t="shared" si="172"/>
        <v>26271252311.389999</v>
      </c>
      <c r="BE287" s="159">
        <f t="shared" si="175"/>
        <v>8921797208775.6445</v>
      </c>
      <c r="BG287" s="74"/>
    </row>
    <row r="288" spans="1:59" x14ac:dyDescent="0.2">
      <c r="A288" s="430" t="s">
        <v>614</v>
      </c>
      <c r="B288" s="436">
        <v>13358500330</v>
      </c>
      <c r="C288" s="143">
        <v>11591318850</v>
      </c>
      <c r="D288" s="143">
        <v>60528418376</v>
      </c>
      <c r="E288" s="143"/>
      <c r="F288" s="450"/>
      <c r="G288" s="440">
        <v>182191424270</v>
      </c>
      <c r="H288" s="143">
        <v>924058302225</v>
      </c>
      <c r="I288" s="143">
        <v>1306002120611</v>
      </c>
      <c r="J288" s="143">
        <v>70381668486</v>
      </c>
      <c r="K288" s="441">
        <v>1929429002.3500001</v>
      </c>
      <c r="L288" s="440">
        <v>10564819359</v>
      </c>
      <c r="M288" s="143">
        <v>242585223323</v>
      </c>
      <c r="N288" s="143">
        <v>413327727918</v>
      </c>
      <c r="O288" s="143">
        <v>38393190718</v>
      </c>
      <c r="P288" s="441">
        <v>244176193</v>
      </c>
      <c r="Q288" s="440">
        <v>211701669874</v>
      </c>
      <c r="R288" s="143">
        <v>523895198054</v>
      </c>
      <c r="S288" s="143">
        <v>787592624270</v>
      </c>
      <c r="T288" s="143">
        <v>53728868865</v>
      </c>
      <c r="U288" s="441">
        <v>8801155527</v>
      </c>
      <c r="V288" s="436">
        <v>26298556008</v>
      </c>
      <c r="W288" s="143">
        <v>20323054691</v>
      </c>
      <c r="X288" s="143">
        <v>83765149384</v>
      </c>
      <c r="Y288" s="143">
        <v>5094665477</v>
      </c>
      <c r="Z288" s="143">
        <v>1623090434</v>
      </c>
      <c r="AA288" s="143">
        <v>15026015811</v>
      </c>
      <c r="AB288" s="143">
        <v>21252314589</v>
      </c>
      <c r="AC288" s="143">
        <v>65431122844</v>
      </c>
      <c r="AD288" s="143">
        <v>3384572348</v>
      </c>
      <c r="AE288" s="450">
        <v>1347910124</v>
      </c>
      <c r="AF288" s="447">
        <v>198752967645</v>
      </c>
      <c r="AG288" s="410">
        <v>20718380465</v>
      </c>
      <c r="AH288" s="410">
        <v>87284627623</v>
      </c>
      <c r="AI288" s="410">
        <v>4615003733</v>
      </c>
      <c r="AJ288" s="448">
        <v>4008497905</v>
      </c>
      <c r="AK288" s="447">
        <v>178300925991</v>
      </c>
      <c r="AL288" s="143">
        <v>545726375803</v>
      </c>
      <c r="AM288" s="143">
        <v>661694302457</v>
      </c>
      <c r="AN288" s="410">
        <v>21087021335</v>
      </c>
      <c r="AO288" s="448">
        <v>5596958181</v>
      </c>
      <c r="AP288" s="440">
        <v>24204425680</v>
      </c>
      <c r="AQ288" s="143">
        <v>799525340</v>
      </c>
      <c r="AR288" s="143">
        <v>1077263422</v>
      </c>
      <c r="AS288" s="661"/>
      <c r="AT288" s="441">
        <v>714349439</v>
      </c>
      <c r="AU288" s="440">
        <v>88422518620</v>
      </c>
      <c r="AV288" s="413">
        <v>343540119268</v>
      </c>
      <c r="AW288" s="143">
        <v>643179394507</v>
      </c>
      <c r="AX288" s="410">
        <v>59457016860</v>
      </c>
      <c r="AY288" s="448">
        <v>6066982906</v>
      </c>
      <c r="AZ288" s="436">
        <f t="shared" si="168"/>
        <v>948821823588</v>
      </c>
      <c r="BA288" s="143">
        <f t="shared" si="169"/>
        <v>2654489812608</v>
      </c>
      <c r="BB288" s="143">
        <f t="shared" si="170"/>
        <v>4109882751412</v>
      </c>
      <c r="BC288" s="143">
        <f t="shared" si="171"/>
        <v>256142007822</v>
      </c>
      <c r="BD288" s="450">
        <f t="shared" si="172"/>
        <v>30332549711.349998</v>
      </c>
      <c r="BE288" s="159">
        <f t="shared" ref="BE288:BE294" si="176">SUM(AZ288:BD288)</f>
        <v>7999668945141.3496</v>
      </c>
      <c r="BG288" s="74"/>
    </row>
    <row r="289" spans="1:59" x14ac:dyDescent="0.2">
      <c r="A289" s="430" t="s">
        <v>615</v>
      </c>
      <c r="B289" s="436">
        <v>13378035954</v>
      </c>
      <c r="C289" s="143">
        <v>11613126043</v>
      </c>
      <c r="D289" s="143">
        <v>60652884966</v>
      </c>
      <c r="E289" s="143"/>
      <c r="F289" s="450"/>
      <c r="G289" s="440">
        <v>243986148389.87991</v>
      </c>
      <c r="H289" s="143">
        <v>1392869460217.5386</v>
      </c>
      <c r="I289" s="143">
        <v>2279474778031.3135</v>
      </c>
      <c r="J289" s="143">
        <v>161862246268.58002</v>
      </c>
      <c r="K289" s="441">
        <v>1937198329.4099998</v>
      </c>
      <c r="L289" s="440">
        <v>10615894587</v>
      </c>
      <c r="M289" s="143">
        <v>243750009758</v>
      </c>
      <c r="N289" s="143">
        <v>415595191090</v>
      </c>
      <c r="O289" s="143">
        <v>38975457449</v>
      </c>
      <c r="P289" s="441">
        <v>245317487</v>
      </c>
      <c r="Q289" s="440">
        <v>211784721918</v>
      </c>
      <c r="R289" s="143">
        <v>525206640566</v>
      </c>
      <c r="S289" s="143">
        <v>792493237233</v>
      </c>
      <c r="T289" s="143">
        <v>54099054147</v>
      </c>
      <c r="U289" s="441">
        <v>9011578911</v>
      </c>
      <c r="V289" s="436">
        <v>26403518870</v>
      </c>
      <c r="W289" s="143">
        <v>20421364111</v>
      </c>
      <c r="X289" s="143">
        <v>84156655810</v>
      </c>
      <c r="Y289" s="143">
        <v>5116873411</v>
      </c>
      <c r="Z289" s="143">
        <v>1630186701</v>
      </c>
      <c r="AA289" s="143">
        <v>15088170630</v>
      </c>
      <c r="AB289" s="143">
        <v>21354912484</v>
      </c>
      <c r="AC289" s="143">
        <v>65689386938</v>
      </c>
      <c r="AD289" s="143">
        <v>3398643529</v>
      </c>
      <c r="AE289" s="450">
        <v>1353517987</v>
      </c>
      <c r="AF289" s="447">
        <v>200141421273</v>
      </c>
      <c r="AG289" s="410">
        <v>20848619250</v>
      </c>
      <c r="AH289" s="410">
        <v>88570177391</v>
      </c>
      <c r="AI289" s="410">
        <v>4642807265</v>
      </c>
      <c r="AJ289" s="448">
        <v>4031729443</v>
      </c>
      <c r="AK289" s="447">
        <v>180383135918</v>
      </c>
      <c r="AL289" s="143">
        <v>559418915672</v>
      </c>
      <c r="AM289" s="143">
        <v>676707955452</v>
      </c>
      <c r="AN289" s="410">
        <v>22553638748</v>
      </c>
      <c r="AO289" s="448">
        <v>5648057651</v>
      </c>
      <c r="AP289" s="440">
        <v>24315231357</v>
      </c>
      <c r="AQ289" s="143">
        <v>804241757</v>
      </c>
      <c r="AR289" s="143">
        <v>1069108666</v>
      </c>
      <c r="AS289" s="661"/>
      <c r="AT289" s="441">
        <v>718692336</v>
      </c>
      <c r="AU289" s="440">
        <v>85803836815</v>
      </c>
      <c r="AV289" s="413">
        <v>345978367606</v>
      </c>
      <c r="AW289" s="143">
        <v>660718727745</v>
      </c>
      <c r="AX289" s="410">
        <v>60340143819</v>
      </c>
      <c r="AY289" s="448">
        <v>4907323889</v>
      </c>
      <c r="AZ289" s="436">
        <f t="shared" si="168"/>
        <v>1011900115711.8799</v>
      </c>
      <c r="BA289" s="143">
        <f t="shared" si="169"/>
        <v>3142265657464.5386</v>
      </c>
      <c r="BB289" s="143">
        <f t="shared" si="170"/>
        <v>5125128103322.3135</v>
      </c>
      <c r="BC289" s="143">
        <f t="shared" si="171"/>
        <v>350988864636.58002</v>
      </c>
      <c r="BD289" s="450">
        <f t="shared" si="172"/>
        <v>29483602734.41</v>
      </c>
      <c r="BE289" s="159">
        <f t="shared" si="176"/>
        <v>9659766343869.7227</v>
      </c>
      <c r="BG289" s="74"/>
    </row>
    <row r="290" spans="1:59" x14ac:dyDescent="0.2">
      <c r="A290" s="430" t="s">
        <v>616</v>
      </c>
      <c r="B290" s="436">
        <v>13397660653</v>
      </c>
      <c r="C290" s="143">
        <v>11635061456</v>
      </c>
      <c r="D290" s="143">
        <v>60777328299</v>
      </c>
      <c r="E290" s="143"/>
      <c r="F290" s="450"/>
      <c r="G290" s="440">
        <v>247191850207.70004</v>
      </c>
      <c r="H290" s="143">
        <v>1458362286890.8892</v>
      </c>
      <c r="I290" s="143">
        <v>2341321177401.2256</v>
      </c>
      <c r="J290" s="143">
        <v>164785779653.7699</v>
      </c>
      <c r="K290" s="441">
        <v>1945034999.3200002</v>
      </c>
      <c r="L290" s="440">
        <v>10674942003</v>
      </c>
      <c r="M290" s="143">
        <v>245472907394</v>
      </c>
      <c r="N290" s="143">
        <v>417749867320</v>
      </c>
      <c r="O290" s="143">
        <v>39229002732</v>
      </c>
      <c r="P290" s="441">
        <v>246644680</v>
      </c>
      <c r="Q290" s="440">
        <v>213141510583</v>
      </c>
      <c r="R290" s="143">
        <v>528653118891</v>
      </c>
      <c r="S290" s="143">
        <v>797619282555</v>
      </c>
      <c r="T290" s="143">
        <v>54475272234</v>
      </c>
      <c r="U290" s="441">
        <v>8724322938</v>
      </c>
      <c r="V290" s="436">
        <v>26509428110</v>
      </c>
      <c r="W290" s="143">
        <v>20520605605</v>
      </c>
      <c r="X290" s="143">
        <v>84562609186</v>
      </c>
      <c r="Y290" s="143">
        <v>5139294774</v>
      </c>
      <c r="Z290" s="143">
        <v>1637350100</v>
      </c>
      <c r="AA290" s="143">
        <v>15148742771</v>
      </c>
      <c r="AB290" s="143">
        <v>21456041861</v>
      </c>
      <c r="AC290" s="143">
        <v>65922603786</v>
      </c>
      <c r="AD290" s="143">
        <v>3412485205</v>
      </c>
      <c r="AE290" s="450">
        <v>1359059440</v>
      </c>
      <c r="AF290" s="447">
        <v>203738138138</v>
      </c>
      <c r="AG290" s="410">
        <v>20980295516</v>
      </c>
      <c r="AH290" s="410">
        <v>89104295310</v>
      </c>
      <c r="AI290" s="410">
        <v>4670901963</v>
      </c>
      <c r="AJ290" s="448">
        <v>4055276556</v>
      </c>
      <c r="AK290" s="447">
        <v>182122547079</v>
      </c>
      <c r="AL290" s="143">
        <v>570362889910</v>
      </c>
      <c r="AM290" s="143">
        <v>687679255208</v>
      </c>
      <c r="AN290" s="410">
        <v>24286320769</v>
      </c>
      <c r="AO290" s="448">
        <v>5691372882</v>
      </c>
      <c r="AP290" s="440">
        <v>24444857136</v>
      </c>
      <c r="AQ290" s="143">
        <v>809511592</v>
      </c>
      <c r="AR290" s="143">
        <v>1063397292</v>
      </c>
      <c r="AS290" s="661"/>
      <c r="AT290" s="441">
        <v>723505175</v>
      </c>
      <c r="AU290" s="440">
        <v>120947662353</v>
      </c>
      <c r="AV290" s="413">
        <v>483988662837</v>
      </c>
      <c r="AW290" s="143">
        <v>923492621196</v>
      </c>
      <c r="AX290" s="410">
        <v>83470298093</v>
      </c>
      <c r="AY290" s="448">
        <v>6877520631</v>
      </c>
      <c r="AZ290" s="436">
        <f t="shared" si="168"/>
        <v>1057317339033.7001</v>
      </c>
      <c r="BA290" s="143">
        <f t="shared" si="169"/>
        <v>3362241381952.8892</v>
      </c>
      <c r="BB290" s="143">
        <f t="shared" si="170"/>
        <v>5469292437553.2256</v>
      </c>
      <c r="BC290" s="143">
        <f t="shared" si="171"/>
        <v>379469355423.7699</v>
      </c>
      <c r="BD290" s="450">
        <f t="shared" si="172"/>
        <v>31260087401.32</v>
      </c>
      <c r="BE290" s="159">
        <f t="shared" si="176"/>
        <v>10299580601364.904</v>
      </c>
      <c r="BG290" s="74"/>
    </row>
    <row r="291" spans="1:59" x14ac:dyDescent="0.2">
      <c r="A291" s="430" t="s">
        <v>617</v>
      </c>
      <c r="B291" s="436">
        <v>13417375014</v>
      </c>
      <c r="C291" s="143">
        <v>11657125881</v>
      </c>
      <c r="D291" s="143">
        <v>60903887730</v>
      </c>
      <c r="E291" s="143"/>
      <c r="F291" s="450"/>
      <c r="G291" s="440">
        <v>342194939729.12006</v>
      </c>
      <c r="H291" s="143">
        <v>1495990304499.0923</v>
      </c>
      <c r="I291" s="143">
        <v>2407015308921.4121</v>
      </c>
      <c r="J291" s="143">
        <v>169229555940.90988</v>
      </c>
      <c r="K291" s="441">
        <v>1952939623.4000001</v>
      </c>
      <c r="L291" s="440">
        <v>10724973477</v>
      </c>
      <c r="M291" s="143">
        <v>246804042347</v>
      </c>
      <c r="N291" s="143">
        <v>420210843965</v>
      </c>
      <c r="O291" s="143">
        <v>39635649299</v>
      </c>
      <c r="P291" s="441">
        <v>247778736</v>
      </c>
      <c r="Q291" s="440">
        <v>215508222896</v>
      </c>
      <c r="R291" s="143">
        <v>531634030033</v>
      </c>
      <c r="S291" s="143">
        <v>801379373845</v>
      </c>
      <c r="T291" s="143">
        <v>54825369342</v>
      </c>
      <c r="U291" s="441">
        <v>8767236038</v>
      </c>
      <c r="V291" s="436">
        <v>26616291712</v>
      </c>
      <c r="W291" s="143">
        <v>20620787572</v>
      </c>
      <c r="X291" s="143">
        <v>85051162105</v>
      </c>
      <c r="Y291" s="143">
        <v>5191026535</v>
      </c>
      <c r="Z291" s="143">
        <v>1644581255</v>
      </c>
      <c r="AA291" s="143">
        <v>15161702989</v>
      </c>
      <c r="AB291" s="143">
        <v>21490491261</v>
      </c>
      <c r="AC291" s="143">
        <v>66006577552</v>
      </c>
      <c r="AD291" s="143">
        <v>3415756843</v>
      </c>
      <c r="AE291" s="450">
        <v>1360420606</v>
      </c>
      <c r="AF291" s="447">
        <v>207851260101</v>
      </c>
      <c r="AG291" s="410">
        <v>19940117683</v>
      </c>
      <c r="AH291" s="410">
        <v>90797745008</v>
      </c>
      <c r="AI291" s="410">
        <v>4698499859</v>
      </c>
      <c r="AJ291" s="448">
        <v>4078496958</v>
      </c>
      <c r="AK291" s="447">
        <v>183275509134</v>
      </c>
      <c r="AL291" s="143">
        <v>577743081826</v>
      </c>
      <c r="AM291" s="143">
        <v>697464048462</v>
      </c>
      <c r="AN291" s="410">
        <v>25767953085</v>
      </c>
      <c r="AO291" s="448">
        <v>5726262747</v>
      </c>
      <c r="AP291" s="440">
        <v>24620414201</v>
      </c>
      <c r="AQ291" s="143">
        <v>814203482</v>
      </c>
      <c r="AR291" s="143">
        <v>1097673690</v>
      </c>
      <c r="AS291" s="661"/>
      <c r="AT291" s="441">
        <v>727242002</v>
      </c>
      <c r="AU291" s="440">
        <v>120304654772</v>
      </c>
      <c r="AV291" s="413">
        <v>483053452223</v>
      </c>
      <c r="AW291" s="143">
        <v>923271677147</v>
      </c>
      <c r="AX291" s="410">
        <v>84663203366</v>
      </c>
      <c r="AY291" s="448">
        <v>6872391407</v>
      </c>
      <c r="AZ291" s="436">
        <f t="shared" si="168"/>
        <v>1159675344025.1201</v>
      </c>
      <c r="BA291" s="143">
        <f t="shared" si="169"/>
        <v>3409747636807.0923</v>
      </c>
      <c r="BB291" s="143">
        <f t="shared" si="170"/>
        <v>5553198298425.4121</v>
      </c>
      <c r="BC291" s="143">
        <f t="shared" si="171"/>
        <v>387427014269.90991</v>
      </c>
      <c r="BD291" s="450">
        <f t="shared" si="172"/>
        <v>31377349372.400002</v>
      </c>
      <c r="BE291" s="159">
        <f t="shared" si="176"/>
        <v>10541425642899.936</v>
      </c>
      <c r="BG291" s="74"/>
    </row>
    <row r="292" spans="1:59" x14ac:dyDescent="0.2">
      <c r="A292" s="430" t="s">
        <v>618</v>
      </c>
      <c r="B292" s="436">
        <v>13437179619</v>
      </c>
      <c r="C292" s="143">
        <v>11679320156</v>
      </c>
      <c r="D292" s="143">
        <v>61031144573</v>
      </c>
      <c r="E292" s="143"/>
      <c r="F292" s="450"/>
      <c r="G292" s="440">
        <v>416103100742.35016</v>
      </c>
      <c r="H292" s="143">
        <v>1531493100214.3672</v>
      </c>
      <c r="I292" s="143">
        <v>2449224902275.1992</v>
      </c>
      <c r="J292" s="143">
        <v>172473339559.03989</v>
      </c>
      <c r="K292" s="441">
        <v>2683034658.0199995</v>
      </c>
      <c r="L292" s="440">
        <v>10722415463</v>
      </c>
      <c r="M292" s="143">
        <v>247113541776</v>
      </c>
      <c r="N292" s="143">
        <v>420887144378</v>
      </c>
      <c r="O292" s="143">
        <v>39984447003</v>
      </c>
      <c r="P292" s="441">
        <v>247809582</v>
      </c>
      <c r="Q292" s="440">
        <v>219558500092</v>
      </c>
      <c r="R292" s="143">
        <v>527567501244</v>
      </c>
      <c r="S292" s="143">
        <v>810936554366</v>
      </c>
      <c r="T292" s="143">
        <v>55325330853</v>
      </c>
      <c r="U292" s="441">
        <v>8814878794</v>
      </c>
      <c r="V292" s="436">
        <v>26724118887</v>
      </c>
      <c r="W292" s="143">
        <v>20537559810</v>
      </c>
      <c r="X292" s="143">
        <v>85478438819</v>
      </c>
      <c r="Y292" s="143">
        <v>5395696995</v>
      </c>
      <c r="Z292" s="143">
        <v>1651880793</v>
      </c>
      <c r="AA292" s="143">
        <v>15131011286</v>
      </c>
      <c r="AB292" s="143">
        <v>21460083378</v>
      </c>
      <c r="AC292" s="143">
        <v>65894693341</v>
      </c>
      <c r="AD292" s="143">
        <v>3409553101</v>
      </c>
      <c r="AE292" s="450">
        <v>1357679063</v>
      </c>
      <c r="AF292" s="447">
        <v>215404152368</v>
      </c>
      <c r="AG292" s="410">
        <v>20066056309</v>
      </c>
      <c r="AH292" s="410">
        <v>91343409426</v>
      </c>
      <c r="AI292" s="410">
        <v>4727551575</v>
      </c>
      <c r="AJ292" s="448">
        <v>4102383204</v>
      </c>
      <c r="AK292" s="447">
        <v>183979701207</v>
      </c>
      <c r="AL292" s="143">
        <v>588134356568</v>
      </c>
      <c r="AM292" s="143">
        <v>706788835273</v>
      </c>
      <c r="AN292" s="410">
        <v>26226176087</v>
      </c>
      <c r="AO292" s="448">
        <v>6270211168</v>
      </c>
      <c r="AP292" s="440">
        <v>24772754788</v>
      </c>
      <c r="AQ292" s="143">
        <v>817980043</v>
      </c>
      <c r="AR292" s="143">
        <v>1135477871</v>
      </c>
      <c r="AS292" s="661"/>
      <c r="AT292" s="441">
        <v>730093493</v>
      </c>
      <c r="AU292" s="440">
        <v>109068958347</v>
      </c>
      <c r="AV292" s="413">
        <v>414156345308</v>
      </c>
      <c r="AW292" s="143">
        <v>810274849471</v>
      </c>
      <c r="AX292" s="410">
        <v>72344362840</v>
      </c>
      <c r="AY292" s="448">
        <v>6749096197</v>
      </c>
      <c r="AZ292" s="436">
        <f t="shared" si="168"/>
        <v>1234901892799.3501</v>
      </c>
      <c r="BA292" s="143">
        <f t="shared" si="169"/>
        <v>3383025844806.3672</v>
      </c>
      <c r="BB292" s="143">
        <f t="shared" si="170"/>
        <v>5502995449793.1992</v>
      </c>
      <c r="BC292" s="143">
        <f t="shared" si="171"/>
        <v>379886458013.03992</v>
      </c>
      <c r="BD292" s="450">
        <f t="shared" si="172"/>
        <v>32607066952.02</v>
      </c>
      <c r="BE292" s="159">
        <f t="shared" si="176"/>
        <v>10533416712363.975</v>
      </c>
      <c r="BG292" s="74"/>
    </row>
    <row r="293" spans="1:59" x14ac:dyDescent="0.2">
      <c r="A293" s="430" t="s">
        <v>619</v>
      </c>
      <c r="B293" s="436">
        <v>13457075064</v>
      </c>
      <c r="C293" s="143">
        <v>11701645116</v>
      </c>
      <c r="D293" s="143">
        <v>61121121764</v>
      </c>
      <c r="E293" s="143"/>
      <c r="F293" s="450"/>
      <c r="G293" s="440">
        <v>436370581852.15027</v>
      </c>
      <c r="H293" s="143">
        <v>1559193013089.0688</v>
      </c>
      <c r="I293" s="143">
        <v>2475552535639.1631</v>
      </c>
      <c r="J293" s="143">
        <v>174131993617.00998</v>
      </c>
      <c r="K293" s="441">
        <v>2681028817.2300005</v>
      </c>
      <c r="L293" s="440">
        <v>10710613269</v>
      </c>
      <c r="M293" s="143">
        <v>246991547595</v>
      </c>
      <c r="N293" s="143">
        <v>421216282097</v>
      </c>
      <c r="O293" s="143">
        <v>40397859693</v>
      </c>
      <c r="P293" s="441">
        <v>247635583</v>
      </c>
      <c r="Q293" s="440">
        <v>215269751173</v>
      </c>
      <c r="R293" s="143">
        <v>532803523576</v>
      </c>
      <c r="S293" s="143">
        <v>810301390176</v>
      </c>
      <c r="T293" s="143">
        <v>55768161230</v>
      </c>
      <c r="U293" s="441">
        <v>9456157390</v>
      </c>
      <c r="V293" s="436">
        <v>26666766422</v>
      </c>
      <c r="W293" s="143">
        <v>20503539469</v>
      </c>
      <c r="X293" s="143">
        <v>85769245051</v>
      </c>
      <c r="Y293" s="143">
        <v>5533661447</v>
      </c>
      <c r="Z293" s="143">
        <v>1659249356</v>
      </c>
      <c r="AA293" s="143">
        <v>15131011286</v>
      </c>
      <c r="AB293" s="143">
        <v>21460083378</v>
      </c>
      <c r="AC293" s="143">
        <v>65894693341</v>
      </c>
      <c r="AD293" s="143">
        <v>3409553101</v>
      </c>
      <c r="AE293" s="450">
        <v>1357679063</v>
      </c>
      <c r="AF293" s="447">
        <v>220620631356</v>
      </c>
      <c r="AG293" s="410">
        <v>20135796659</v>
      </c>
      <c r="AH293" s="410">
        <v>93004532696</v>
      </c>
      <c r="AI293" s="410">
        <v>4743364971</v>
      </c>
      <c r="AJ293" s="448">
        <v>4114758379</v>
      </c>
      <c r="AK293" s="447">
        <v>184281900668</v>
      </c>
      <c r="AL293" s="143">
        <v>596489496965</v>
      </c>
      <c r="AM293" s="143">
        <v>711292844690</v>
      </c>
      <c r="AN293" s="410">
        <v>26526567068</v>
      </c>
      <c r="AO293" s="448">
        <v>6261988267</v>
      </c>
      <c r="AP293" s="440">
        <v>24800772544</v>
      </c>
      <c r="AQ293" s="143">
        <v>817694089</v>
      </c>
      <c r="AR293" s="143">
        <v>4292317241</v>
      </c>
      <c r="AS293" s="143"/>
      <c r="AT293" s="441">
        <v>729296899</v>
      </c>
      <c r="AU293" s="440">
        <v>76914965557</v>
      </c>
      <c r="AV293" s="413">
        <v>295006399542</v>
      </c>
      <c r="AW293" s="143">
        <v>567382644522</v>
      </c>
      <c r="AX293" s="410">
        <v>52540756151</v>
      </c>
      <c r="AY293" s="448">
        <v>3868118279</v>
      </c>
      <c r="AZ293" s="436">
        <f t="shared" si="168"/>
        <v>1224224069191.1504</v>
      </c>
      <c r="BA293" s="143">
        <f t="shared" si="169"/>
        <v>3305102739478.0688</v>
      </c>
      <c r="BB293" s="143">
        <f t="shared" si="170"/>
        <v>5295827607217.1631</v>
      </c>
      <c r="BC293" s="143">
        <f t="shared" si="171"/>
        <v>363051917278.01001</v>
      </c>
      <c r="BD293" s="450">
        <f t="shared" si="172"/>
        <v>30375912033.23</v>
      </c>
      <c r="BE293" s="159">
        <f t="shared" si="176"/>
        <v>10218582245197.623</v>
      </c>
    </row>
    <row r="294" spans="1:59" x14ac:dyDescent="0.2">
      <c r="A294" s="430" t="s">
        <v>620</v>
      </c>
      <c r="B294" s="436">
        <v>13407260021</v>
      </c>
      <c r="C294" s="143">
        <v>11672016937</v>
      </c>
      <c r="D294" s="143">
        <v>60974886270</v>
      </c>
      <c r="E294" s="143"/>
      <c r="F294" s="450"/>
      <c r="G294" s="440">
        <v>447042450086.25006</v>
      </c>
      <c r="H294" s="143">
        <v>1597026048296.8501</v>
      </c>
      <c r="I294" s="143">
        <v>2517610838494.2837</v>
      </c>
      <c r="J294" s="143">
        <v>176098986471.60995</v>
      </c>
      <c r="K294" s="441">
        <v>2692084342.5599999</v>
      </c>
      <c r="L294" s="440">
        <v>10710613269</v>
      </c>
      <c r="M294" s="143">
        <v>246991547595</v>
      </c>
      <c r="N294" s="143">
        <v>421216282097</v>
      </c>
      <c r="O294" s="143">
        <v>40397859693</v>
      </c>
      <c r="P294" s="441">
        <v>247635583</v>
      </c>
      <c r="Q294" s="440">
        <v>215136201551</v>
      </c>
      <c r="R294" s="143">
        <v>534428801301</v>
      </c>
      <c r="S294" s="143">
        <v>815622314795</v>
      </c>
      <c r="T294" s="143">
        <v>56226030176</v>
      </c>
      <c r="U294" s="441">
        <v>10072354002</v>
      </c>
      <c r="V294" s="436">
        <v>26415649264</v>
      </c>
      <c r="W294" s="143">
        <v>20410652965</v>
      </c>
      <c r="X294" s="143">
        <v>85826373265</v>
      </c>
      <c r="Y294" s="143">
        <v>5530775808</v>
      </c>
      <c r="Z294" s="143">
        <v>1644027682</v>
      </c>
      <c r="AA294" s="143">
        <v>15055866949</v>
      </c>
      <c r="AB294" s="143">
        <v>21576624168</v>
      </c>
      <c r="AC294" s="143">
        <v>66188938491</v>
      </c>
      <c r="AD294" s="143">
        <v>3423433309</v>
      </c>
      <c r="AE294" s="450">
        <v>1349599889</v>
      </c>
      <c r="AF294" s="447">
        <v>217678515322</v>
      </c>
      <c r="AG294" s="410">
        <v>19983421472</v>
      </c>
      <c r="AH294" s="410">
        <v>92089500875</v>
      </c>
      <c r="AI294" s="410">
        <v>4696272046</v>
      </c>
      <c r="AJ294" s="448">
        <v>4058414931</v>
      </c>
      <c r="AK294" s="447">
        <v>182921426780</v>
      </c>
      <c r="AL294" s="143">
        <v>594237539442</v>
      </c>
      <c r="AM294" s="143">
        <v>705622717934</v>
      </c>
      <c r="AN294" s="410">
        <v>27148668306</v>
      </c>
      <c r="AO294" s="448">
        <v>7484345227</v>
      </c>
      <c r="AP294" s="440">
        <v>24909557153</v>
      </c>
      <c r="AQ294" s="143">
        <v>820347325</v>
      </c>
      <c r="AR294" s="143">
        <v>11552904182</v>
      </c>
      <c r="AS294" s="143"/>
      <c r="AT294" s="441">
        <v>731186239</v>
      </c>
      <c r="AU294" s="440">
        <v>55191873612</v>
      </c>
      <c r="AV294" s="413">
        <v>208507980936</v>
      </c>
      <c r="AW294" s="143">
        <v>409412038748</v>
      </c>
      <c r="AX294" s="410">
        <v>37454963702</v>
      </c>
      <c r="AY294" s="448">
        <v>2466269328</v>
      </c>
      <c r="AZ294" s="436">
        <f t="shared" si="168"/>
        <v>1208469414007.25</v>
      </c>
      <c r="BA294" s="143">
        <f t="shared" si="169"/>
        <v>3255654980437.8501</v>
      </c>
      <c r="BB294" s="143">
        <f t="shared" si="170"/>
        <v>5186116795151.2832</v>
      </c>
      <c r="BC294" s="143">
        <f t="shared" si="171"/>
        <v>350976989511.60999</v>
      </c>
      <c r="BD294" s="450">
        <f t="shared" si="172"/>
        <v>30745917223.559998</v>
      </c>
      <c r="BE294" s="159">
        <f t="shared" si="176"/>
        <v>10031964096331.553</v>
      </c>
    </row>
    <row r="295" spans="1:59" x14ac:dyDescent="0.2">
      <c r="A295" s="430" t="s">
        <v>624</v>
      </c>
      <c r="B295" s="436">
        <v>13852224096</v>
      </c>
      <c r="C295" s="143">
        <v>12132826979</v>
      </c>
      <c r="D295" s="143">
        <v>63275883949</v>
      </c>
      <c r="E295" s="143"/>
      <c r="F295" s="450"/>
      <c r="G295" s="440">
        <v>446285748357.59985</v>
      </c>
      <c r="H295" s="143">
        <v>1645114683467.8994</v>
      </c>
      <c r="I295" s="143">
        <v>2583279757154.8911</v>
      </c>
      <c r="J295" s="143">
        <v>184224737104.05005</v>
      </c>
      <c r="K295" s="441">
        <v>3547545012.0500002</v>
      </c>
      <c r="L295" s="440">
        <v>10715555292</v>
      </c>
      <c r="M295" s="143">
        <v>247663092389</v>
      </c>
      <c r="N295" s="143">
        <v>422381912853</v>
      </c>
      <c r="O295" s="143">
        <v>40638153487</v>
      </c>
      <c r="P295" s="441">
        <v>246718847</v>
      </c>
      <c r="Q295" s="440">
        <v>215828471274</v>
      </c>
      <c r="R295" s="143">
        <v>539957976022</v>
      </c>
      <c r="S295" s="143">
        <v>826290909696</v>
      </c>
      <c r="T295" s="143">
        <v>57238045666</v>
      </c>
      <c r="U295" s="441">
        <v>10104300207</v>
      </c>
      <c r="V295" s="436">
        <v>26480019229</v>
      </c>
      <c r="W295" s="143">
        <v>20533791472</v>
      </c>
      <c r="X295" s="143">
        <v>85924578991</v>
      </c>
      <c r="Y295" s="143">
        <v>5543079084</v>
      </c>
      <c r="Z295" s="143">
        <v>1647130332</v>
      </c>
      <c r="AA295" s="143">
        <v>15084947918</v>
      </c>
      <c r="AB295" s="143">
        <v>21628655233</v>
      </c>
      <c r="AC295" s="143">
        <v>66324964328</v>
      </c>
      <c r="AD295" s="143">
        <v>3430009430</v>
      </c>
      <c r="AE295" s="450">
        <v>1352416035</v>
      </c>
      <c r="AF295" s="447">
        <v>218679394595</v>
      </c>
      <c r="AG295" s="410">
        <v>20091012224</v>
      </c>
      <c r="AH295" s="410">
        <v>92554953346</v>
      </c>
      <c r="AI295" s="410">
        <v>4720877809</v>
      </c>
      <c r="AJ295" s="448">
        <v>4077979768</v>
      </c>
      <c r="AK295" s="447">
        <v>181684242532</v>
      </c>
      <c r="AL295" s="143">
        <v>592734390069</v>
      </c>
      <c r="AM295" s="143">
        <v>710694129407</v>
      </c>
      <c r="AN295" s="410">
        <v>27338425270</v>
      </c>
      <c r="AO295" s="448">
        <v>7203897002</v>
      </c>
      <c r="AP295" s="440">
        <v>25000542699</v>
      </c>
      <c r="AQ295" s="143">
        <v>823156049</v>
      </c>
      <c r="AR295" s="143">
        <v>11638385123</v>
      </c>
      <c r="AS295" s="143"/>
      <c r="AT295" s="441">
        <v>733443477</v>
      </c>
      <c r="AU295" s="440">
        <v>122250800864</v>
      </c>
      <c r="AV295" s="413">
        <v>493119065296</v>
      </c>
      <c r="AW295" s="143">
        <v>947699338019</v>
      </c>
      <c r="AX295" s="410">
        <v>89140800319</v>
      </c>
      <c r="AY295" s="448">
        <v>7168112206</v>
      </c>
      <c r="AZ295" s="436">
        <f t="shared" si="168"/>
        <v>1275861946856.5999</v>
      </c>
      <c r="BA295" s="143">
        <f t="shared" si="169"/>
        <v>3593798649200.8994</v>
      </c>
      <c r="BB295" s="143">
        <f t="shared" si="170"/>
        <v>5810064812866.8906</v>
      </c>
      <c r="BC295" s="143">
        <f t="shared" si="171"/>
        <v>412274128169.05005</v>
      </c>
      <c r="BD295" s="450">
        <f t="shared" si="172"/>
        <v>36081542886.050003</v>
      </c>
      <c r="BE295" s="159">
        <f t="shared" ref="BE295:BE303" si="177">SUM(AZ295:BD295)</f>
        <v>11128081079979.492</v>
      </c>
    </row>
    <row r="296" spans="1:59" x14ac:dyDescent="0.2">
      <c r="A296" s="430" t="s">
        <v>625</v>
      </c>
      <c r="B296" s="436">
        <v>13889093990</v>
      </c>
      <c r="C296" s="143">
        <v>12179675835</v>
      </c>
      <c r="D296" s="143">
        <v>63504488702</v>
      </c>
      <c r="E296" s="143"/>
      <c r="F296" s="450"/>
      <c r="G296" s="440">
        <v>468965827059.40997</v>
      </c>
      <c r="H296" s="143">
        <v>1705683626060.5195</v>
      </c>
      <c r="I296" s="143">
        <v>2658265619750.6729</v>
      </c>
      <c r="J296" s="143">
        <v>191625184554.31989</v>
      </c>
      <c r="K296" s="441">
        <v>3922764245.79</v>
      </c>
      <c r="L296" s="440">
        <v>10770302299</v>
      </c>
      <c r="M296" s="143">
        <v>249363401232</v>
      </c>
      <c r="N296" s="143">
        <v>425689260872</v>
      </c>
      <c r="O296" s="143">
        <v>41215977275</v>
      </c>
      <c r="P296" s="441">
        <v>248009071</v>
      </c>
      <c r="Q296" s="440">
        <v>217837884907</v>
      </c>
      <c r="R296" s="143">
        <v>546585328696</v>
      </c>
      <c r="S296" s="143">
        <v>842046421057</v>
      </c>
      <c r="T296" s="143">
        <v>58362646827</v>
      </c>
      <c r="U296" s="441">
        <v>10388518827</v>
      </c>
      <c r="V296" s="436">
        <v>26539549983</v>
      </c>
      <c r="W296" s="143">
        <v>20759304506</v>
      </c>
      <c r="X296" s="143">
        <v>86633325895</v>
      </c>
      <c r="Y296" s="143">
        <v>5487663401</v>
      </c>
      <c r="Z296" s="143">
        <v>1662795052</v>
      </c>
      <c r="AA296" s="143">
        <v>15423349362</v>
      </c>
      <c r="AB296" s="143">
        <v>22133660238</v>
      </c>
      <c r="AC296" s="143">
        <v>67710018732</v>
      </c>
      <c r="AD296" s="143">
        <v>3504381196</v>
      </c>
      <c r="AE296" s="450">
        <v>1382478327</v>
      </c>
      <c r="AF296" s="447">
        <v>219936756569</v>
      </c>
      <c r="AG296" s="410">
        <v>20283897445</v>
      </c>
      <c r="AH296" s="410">
        <v>93734518134</v>
      </c>
      <c r="AI296" s="410">
        <v>4813486312</v>
      </c>
      <c r="AJ296" s="448">
        <v>5046367915</v>
      </c>
      <c r="AK296" s="447">
        <v>183654099048</v>
      </c>
      <c r="AL296" s="143">
        <v>609752566693</v>
      </c>
      <c r="AM296" s="143">
        <v>719711022680</v>
      </c>
      <c r="AN296" s="410">
        <v>28525577864</v>
      </c>
      <c r="AO296" s="448">
        <v>7392298301</v>
      </c>
      <c r="AP296" s="440">
        <v>25147467288</v>
      </c>
      <c r="AQ296" s="143">
        <v>827655095</v>
      </c>
      <c r="AR296" s="143">
        <v>11722974099</v>
      </c>
      <c r="AS296" s="143"/>
      <c r="AT296" s="441">
        <v>737138293</v>
      </c>
      <c r="AU296" s="440">
        <v>122689947225</v>
      </c>
      <c r="AV296" s="413">
        <v>495764407732</v>
      </c>
      <c r="AW296" s="143">
        <v>953487314857</v>
      </c>
      <c r="AX296" s="410">
        <v>90159486165</v>
      </c>
      <c r="AY296" s="448">
        <v>7265137541</v>
      </c>
      <c r="AZ296" s="436">
        <f t="shared" si="168"/>
        <v>1304854277730.4099</v>
      </c>
      <c r="BA296" s="143">
        <f t="shared" si="169"/>
        <v>3683333523532.5195</v>
      </c>
      <c r="BB296" s="143">
        <f t="shared" si="170"/>
        <v>5922504964778.6729</v>
      </c>
      <c r="BC296" s="143">
        <f t="shared" si="171"/>
        <v>423694403594.31989</v>
      </c>
      <c r="BD296" s="450">
        <f t="shared" si="172"/>
        <v>38045507572.790001</v>
      </c>
      <c r="BE296" s="159">
        <f t="shared" si="177"/>
        <v>11372432677208.711</v>
      </c>
    </row>
    <row r="297" spans="1:59" x14ac:dyDescent="0.2">
      <c r="A297" s="430" t="s">
        <v>626</v>
      </c>
      <c r="B297" s="436">
        <v>13889093990</v>
      </c>
      <c r="C297" s="143">
        <v>12179675835</v>
      </c>
      <c r="D297" s="143">
        <v>63504488702</v>
      </c>
      <c r="E297" s="143"/>
      <c r="F297" s="450"/>
      <c r="G297" s="440">
        <v>468965827059.40997</v>
      </c>
      <c r="H297" s="143">
        <v>1705683626060.5195</v>
      </c>
      <c r="I297" s="143">
        <v>2658265619750.6729</v>
      </c>
      <c r="J297" s="143">
        <v>191625184554.31989</v>
      </c>
      <c r="K297" s="441">
        <v>3922764245.79</v>
      </c>
      <c r="L297" s="440">
        <v>10770302299</v>
      </c>
      <c r="M297" s="143">
        <v>249363401232</v>
      </c>
      <c r="N297" s="143">
        <v>425689260872</v>
      </c>
      <c r="O297" s="143">
        <v>41215977275</v>
      </c>
      <c r="P297" s="441">
        <v>248009071</v>
      </c>
      <c r="Q297" s="440">
        <v>217837884907</v>
      </c>
      <c r="R297" s="143">
        <v>546585328696</v>
      </c>
      <c r="S297" s="143">
        <v>842046421057</v>
      </c>
      <c r="T297" s="143">
        <v>58362646827</v>
      </c>
      <c r="U297" s="441">
        <v>10388518827</v>
      </c>
      <c r="V297" s="436">
        <v>26539549983</v>
      </c>
      <c r="W297" s="143">
        <v>20759304506</v>
      </c>
      <c r="X297" s="143">
        <v>86633325895</v>
      </c>
      <c r="Y297" s="143">
        <v>5487663401</v>
      </c>
      <c r="Z297" s="143">
        <v>1662795052</v>
      </c>
      <c r="AA297" s="143">
        <v>15423349362</v>
      </c>
      <c r="AB297" s="143">
        <v>22133660238</v>
      </c>
      <c r="AC297" s="143">
        <v>67710018732</v>
      </c>
      <c r="AD297" s="143">
        <v>3504381196</v>
      </c>
      <c r="AE297" s="450">
        <v>1382478327</v>
      </c>
      <c r="AF297" s="447">
        <v>219936756569</v>
      </c>
      <c r="AG297" s="410">
        <v>20283897445</v>
      </c>
      <c r="AH297" s="410">
        <v>93734518134</v>
      </c>
      <c r="AI297" s="410">
        <v>4813486312</v>
      </c>
      <c r="AJ297" s="448">
        <v>5046367915</v>
      </c>
      <c r="AK297" s="447">
        <v>183654099048</v>
      </c>
      <c r="AL297" s="143">
        <v>609752566693</v>
      </c>
      <c r="AM297" s="143">
        <v>719711022680</v>
      </c>
      <c r="AN297" s="410">
        <v>28525577864</v>
      </c>
      <c r="AO297" s="448">
        <v>7392298301</v>
      </c>
      <c r="AP297" s="440">
        <v>25288554032</v>
      </c>
      <c r="AQ297" s="143">
        <v>831891001</v>
      </c>
      <c r="AR297" s="143">
        <v>13439187365</v>
      </c>
      <c r="AT297" s="441">
        <v>740565640</v>
      </c>
      <c r="AU297" s="440">
        <v>122689947225</v>
      </c>
      <c r="AV297" s="413">
        <v>495764407732</v>
      </c>
      <c r="AW297" s="143">
        <v>953487314857</v>
      </c>
      <c r="AX297" s="410">
        <v>90159486165</v>
      </c>
      <c r="AY297" s="448">
        <v>7265137541</v>
      </c>
      <c r="AZ297" s="436">
        <f t="shared" si="168"/>
        <v>1304995364474.4099</v>
      </c>
      <c r="BA297" s="143">
        <f t="shared" si="169"/>
        <v>3683337759438.5195</v>
      </c>
      <c r="BB297" s="143">
        <f t="shared" si="170"/>
        <v>5924221178044.6729</v>
      </c>
      <c r="BC297" s="143">
        <f t="shared" si="171"/>
        <v>423694403594.31989</v>
      </c>
      <c r="BD297" s="450">
        <f t="shared" si="172"/>
        <v>38048934919.790001</v>
      </c>
      <c r="BE297" s="159">
        <f t="shared" si="177"/>
        <v>11374297640471.711</v>
      </c>
    </row>
    <row r="298" spans="1:59" x14ac:dyDescent="0.2">
      <c r="A298" s="430" t="s">
        <v>630</v>
      </c>
      <c r="B298" s="436">
        <v>13907648109</v>
      </c>
      <c r="C298" s="143">
        <v>12203306639</v>
      </c>
      <c r="D298" s="143">
        <v>63631102602</v>
      </c>
      <c r="E298" s="143"/>
      <c r="F298" s="450"/>
      <c r="G298" s="440">
        <v>491939096732.50983</v>
      </c>
      <c r="H298" s="143">
        <v>1756061266532.5103</v>
      </c>
      <c r="I298" s="143">
        <v>2702970112043.1704</v>
      </c>
      <c r="J298" s="143">
        <v>196283712992.17996</v>
      </c>
      <c r="K298" s="441">
        <v>3934942010.1000004</v>
      </c>
      <c r="L298" s="440">
        <v>10800538299</v>
      </c>
      <c r="M298" s="143">
        <v>250234492749</v>
      </c>
      <c r="N298" s="143">
        <v>427493458529</v>
      </c>
      <c r="O298" s="143">
        <v>41602649727</v>
      </c>
      <c r="P298" s="441">
        <v>248689550</v>
      </c>
      <c r="Q298" s="440">
        <v>218662401140</v>
      </c>
      <c r="R298" s="143">
        <v>548947672383</v>
      </c>
      <c r="S298" s="143">
        <v>851976463270</v>
      </c>
      <c r="T298" s="143">
        <v>58965991561</v>
      </c>
      <c r="U298" s="441">
        <v>10434488593</v>
      </c>
      <c r="V298" s="436">
        <v>26639050040</v>
      </c>
      <c r="W298" s="143">
        <v>20852510582</v>
      </c>
      <c r="X298" s="143">
        <v>87002170457</v>
      </c>
      <c r="Y298" s="143">
        <v>5510295216</v>
      </c>
      <c r="Z298" s="143">
        <v>1669830070</v>
      </c>
      <c r="AA298" s="143">
        <v>15442419899</v>
      </c>
      <c r="AB298" s="143">
        <v>22195567969</v>
      </c>
      <c r="AC298" s="143">
        <v>67911899942</v>
      </c>
      <c r="AD298" s="143">
        <v>3514597152</v>
      </c>
      <c r="AE298" s="450">
        <v>1384931806</v>
      </c>
      <c r="AF298" s="447">
        <v>221749481771</v>
      </c>
      <c r="AG298" s="410">
        <v>20405092435</v>
      </c>
      <c r="AH298" s="410">
        <v>94262451798</v>
      </c>
      <c r="AI298" s="410">
        <v>4840822269</v>
      </c>
      <c r="AJ298" s="448">
        <v>5073437683</v>
      </c>
      <c r="AK298" s="447">
        <v>184755291342</v>
      </c>
      <c r="AL298" s="143">
        <v>615189937096</v>
      </c>
      <c r="AM298" s="143">
        <v>723733952515</v>
      </c>
      <c r="AN298" s="410">
        <v>30303661794</v>
      </c>
      <c r="AO298" s="448">
        <v>7421820095</v>
      </c>
      <c r="AP298" s="440">
        <v>26902812032</v>
      </c>
      <c r="AQ298" s="143">
        <v>836425755</v>
      </c>
      <c r="AR298" s="143">
        <v>15090365121</v>
      </c>
      <c r="AS298" s="143"/>
      <c r="AT298" s="441">
        <v>744017643</v>
      </c>
      <c r="AU298" s="440">
        <v>123000081504</v>
      </c>
      <c r="AV298" s="413">
        <v>496996538672</v>
      </c>
      <c r="AW298" s="143">
        <v>955748111911</v>
      </c>
      <c r="AX298" s="410">
        <v>90687723250</v>
      </c>
      <c r="AY298" s="448">
        <v>7280066003</v>
      </c>
      <c r="AZ298" s="436">
        <f t="shared" si="168"/>
        <v>1333798820868.5098</v>
      </c>
      <c r="BA298" s="143">
        <f t="shared" si="169"/>
        <v>3743922810812.5103</v>
      </c>
      <c r="BB298" s="143">
        <f t="shared" si="170"/>
        <v>5989820088188.1699</v>
      </c>
      <c r="BC298" s="143">
        <f t="shared" si="171"/>
        <v>431709453961.17993</v>
      </c>
      <c r="BD298" s="450">
        <f t="shared" si="172"/>
        <v>38192223453.099998</v>
      </c>
      <c r="BE298" s="159">
        <f t="shared" si="177"/>
        <v>11537443397283.469</v>
      </c>
    </row>
    <row r="299" spans="1:59" x14ac:dyDescent="0.2">
      <c r="A299" s="430" t="s">
        <v>631</v>
      </c>
      <c r="B299" s="436">
        <v>13926282398</v>
      </c>
      <c r="C299" s="143">
        <v>12561131183</v>
      </c>
      <c r="D299" s="143">
        <v>63621650405</v>
      </c>
      <c r="E299" s="143"/>
      <c r="F299" s="450"/>
      <c r="G299" s="440">
        <v>679498511439.8999</v>
      </c>
      <c r="H299" s="143">
        <v>1784071710047.6724</v>
      </c>
      <c r="I299" s="143">
        <v>2757751555981.6143</v>
      </c>
      <c r="J299" s="143">
        <v>200067904151.43988</v>
      </c>
      <c r="K299" s="441">
        <v>4481948323.9200001</v>
      </c>
      <c r="L299" s="440">
        <v>10831135985</v>
      </c>
      <c r="M299" s="143">
        <v>251205361188</v>
      </c>
      <c r="N299" s="143">
        <v>429320053093</v>
      </c>
      <c r="O299" s="143">
        <v>41955857239</v>
      </c>
      <c r="P299" s="441">
        <v>249380462</v>
      </c>
      <c r="Q299" s="440">
        <v>218842295939</v>
      </c>
      <c r="R299" s="143">
        <v>550307262891</v>
      </c>
      <c r="S299" s="143">
        <v>860321772125</v>
      </c>
      <c r="T299" s="143">
        <v>60396313508</v>
      </c>
      <c r="U299" s="441">
        <v>10892042987</v>
      </c>
      <c r="V299" s="649"/>
      <c r="W299" s="274"/>
      <c r="X299" s="274"/>
      <c r="Y299" s="274"/>
      <c r="Z299" s="274"/>
      <c r="AA299" s="436">
        <v>15457882506</v>
      </c>
      <c r="AB299" s="143">
        <v>22185646863</v>
      </c>
      <c r="AC299" s="143">
        <v>68011986296</v>
      </c>
      <c r="AD299" s="143">
        <v>3519285419</v>
      </c>
      <c r="AE299" s="143">
        <v>1386477201</v>
      </c>
      <c r="AF299" s="143">
        <v>223292530059</v>
      </c>
      <c r="AG299" s="143">
        <v>20515113187</v>
      </c>
      <c r="AH299" s="143">
        <v>94580704971</v>
      </c>
      <c r="AI299" s="143">
        <v>4865480785</v>
      </c>
      <c r="AJ299" s="450">
        <v>5329895262</v>
      </c>
      <c r="AK299" s="447">
        <v>185597405129</v>
      </c>
      <c r="AL299" s="410">
        <v>618277700835</v>
      </c>
      <c r="AM299" s="410">
        <v>728436668849</v>
      </c>
      <c r="AN299" s="410">
        <v>31581035121</v>
      </c>
      <c r="AO299" s="448">
        <v>7440833078</v>
      </c>
      <c r="AP299" s="440">
        <v>34932059891</v>
      </c>
      <c r="AQ299" s="143">
        <v>839258968</v>
      </c>
      <c r="AR299" s="143">
        <v>20441344320</v>
      </c>
      <c r="AS299" s="142"/>
      <c r="AT299" s="441">
        <v>746423019</v>
      </c>
      <c r="AU299" s="143">
        <v>94954259859</v>
      </c>
      <c r="AV299" s="440">
        <v>361719842032</v>
      </c>
      <c r="AW299" s="413">
        <v>652035276786</v>
      </c>
      <c r="AX299" s="143">
        <v>66357016399</v>
      </c>
      <c r="AY299" s="410">
        <v>6005960072</v>
      </c>
      <c r="AZ299" s="436">
        <f t="shared" si="168"/>
        <v>1477332363205.8999</v>
      </c>
      <c r="BA299" s="143">
        <f t="shared" si="169"/>
        <v>3621683027194.6724</v>
      </c>
      <c r="BB299" s="143">
        <f t="shared" si="170"/>
        <v>5674521012826.6143</v>
      </c>
      <c r="BC299" s="143">
        <f t="shared" si="171"/>
        <v>408742892622.43988</v>
      </c>
      <c r="BD299" s="450">
        <f t="shared" si="172"/>
        <v>36532960404.919998</v>
      </c>
      <c r="BE299" s="159">
        <f t="shared" si="177"/>
        <v>11218812256254.547</v>
      </c>
    </row>
    <row r="300" spans="1:59" x14ac:dyDescent="0.2">
      <c r="A300" s="430" t="s">
        <v>632</v>
      </c>
      <c r="B300" s="436">
        <v>13907648109</v>
      </c>
      <c r="C300" s="143">
        <v>12203306639</v>
      </c>
      <c r="D300" s="143">
        <v>63631102602</v>
      </c>
      <c r="E300" s="143"/>
      <c r="F300" s="450"/>
      <c r="G300" s="440">
        <v>491939096732.50983</v>
      </c>
      <c r="H300" s="143">
        <v>1756061266532.5103</v>
      </c>
      <c r="I300" s="143">
        <v>2702970112043.1704</v>
      </c>
      <c r="J300" s="143">
        <v>215193609815.82996</v>
      </c>
      <c r="K300" s="441">
        <v>3934942010.1000004</v>
      </c>
      <c r="L300" s="440">
        <v>10800538299</v>
      </c>
      <c r="M300" s="143">
        <v>250234492749</v>
      </c>
      <c r="N300" s="143">
        <v>427493458529</v>
      </c>
      <c r="O300" s="143">
        <v>41602649727</v>
      </c>
      <c r="P300" s="441">
        <v>248689550</v>
      </c>
      <c r="Q300" s="440">
        <v>218662401140</v>
      </c>
      <c r="R300" s="143">
        <v>548947672383</v>
      </c>
      <c r="S300" s="143">
        <v>851976463270</v>
      </c>
      <c r="T300" s="143">
        <v>58965991561</v>
      </c>
      <c r="U300" s="441">
        <v>10434488593</v>
      </c>
      <c r="V300" s="436">
        <v>26639050040</v>
      </c>
      <c r="W300" s="143">
        <v>20852510582</v>
      </c>
      <c r="X300" s="143">
        <v>87002170457</v>
      </c>
      <c r="Y300" s="143">
        <v>5510295216</v>
      </c>
      <c r="Z300" s="143">
        <v>1669830070</v>
      </c>
      <c r="AA300" s="143">
        <v>15442419899</v>
      </c>
      <c r="AB300" s="143">
        <v>22195567969</v>
      </c>
      <c r="AC300" s="143">
        <v>67911899942</v>
      </c>
      <c r="AD300" s="143">
        <v>3514597152</v>
      </c>
      <c r="AE300" s="450">
        <v>1384931806</v>
      </c>
      <c r="AF300" s="447">
        <v>221749481771</v>
      </c>
      <c r="AG300" s="410">
        <v>20405092435</v>
      </c>
      <c r="AH300" s="410">
        <v>94262451798</v>
      </c>
      <c r="AI300" s="410">
        <v>4840822269</v>
      </c>
      <c r="AJ300" s="448">
        <v>5073437683</v>
      </c>
      <c r="AK300" s="447">
        <v>184755291342</v>
      </c>
      <c r="AL300" s="143">
        <v>615189937096</v>
      </c>
      <c r="AM300" s="143">
        <v>723733952515</v>
      </c>
      <c r="AN300" s="410">
        <v>30303661794</v>
      </c>
      <c r="AO300" s="448">
        <v>7421820095</v>
      </c>
      <c r="AP300" s="440">
        <v>40096250690</v>
      </c>
      <c r="AQ300" s="143">
        <v>839175330</v>
      </c>
      <c r="AR300" s="143">
        <v>22621123085</v>
      </c>
      <c r="AS300" s="142"/>
      <c r="AT300" s="441">
        <v>748938606</v>
      </c>
      <c r="AU300" s="440">
        <v>123000081504</v>
      </c>
      <c r="AV300" s="413">
        <v>496996538672</v>
      </c>
      <c r="AW300" s="143">
        <v>955748111911</v>
      </c>
      <c r="AX300" s="410">
        <v>90687723250</v>
      </c>
      <c r="AY300" s="448">
        <v>7280066003</v>
      </c>
      <c r="AZ300" s="436">
        <f t="shared" ref="AZ300:AZ308" si="178">+B300+G300+L300+Q300+V300+AA300+AF300+AK300+AU300+AP300</f>
        <v>1346992259526.5098</v>
      </c>
      <c r="BA300" s="143">
        <f t="shared" ref="BA300:BA308" si="179">+C300+H300+M300+R300+W300+AB300+AG300+AL300+AV300+AQ300</f>
        <v>3743925560387.5103</v>
      </c>
      <c r="BB300" s="143">
        <f t="shared" ref="BB300:BB308" si="180">+D300+I300+N300+S300+X300+AC300+AH300+AM300+AW300+AR300</f>
        <v>5997350846152.1699</v>
      </c>
      <c r="BC300" s="143">
        <f>+E300+J300+O300+T300+Y300+AD300+AI300+AN300+AX300+AT300</f>
        <v>451368289390.82996</v>
      </c>
      <c r="BD300" s="450">
        <f t="shared" ref="BD300:BD308" si="181">+F300+K300+P300+U300+Z300+AE300+AJ300+AO300+AY300+AT300</f>
        <v>38197144416.099998</v>
      </c>
      <c r="BE300" s="159">
        <f>SUM(AZ300:BD300)</f>
        <v>11577834099873.119</v>
      </c>
    </row>
    <row r="301" spans="1:59" x14ac:dyDescent="0.2">
      <c r="A301" s="430" t="s">
        <v>633</v>
      </c>
      <c r="B301" s="436">
        <v>15090736616</v>
      </c>
      <c r="C301" s="143">
        <v>12624401132</v>
      </c>
      <c r="D301" s="143">
        <v>67956346385</v>
      </c>
      <c r="E301" s="143"/>
      <c r="F301" s="450"/>
      <c r="G301" s="447">
        <v>767028954904.41003</v>
      </c>
      <c r="H301" s="410">
        <v>1883608309093.8591</v>
      </c>
      <c r="I301" s="410">
        <v>2879146760923.6113</v>
      </c>
      <c r="J301" s="410">
        <v>207459373287.80002</v>
      </c>
      <c r="K301" s="448">
        <v>5199281455.8999996</v>
      </c>
      <c r="L301" s="440">
        <v>10812102154</v>
      </c>
      <c r="M301" s="143">
        <v>251728377869</v>
      </c>
      <c r="N301" s="143">
        <v>430120624526</v>
      </c>
      <c r="O301" s="143">
        <v>42206348963</v>
      </c>
      <c r="P301" s="441">
        <v>248367110</v>
      </c>
      <c r="Q301" s="440">
        <v>219396763569</v>
      </c>
      <c r="R301" s="143">
        <v>553703743133</v>
      </c>
      <c r="S301" s="143">
        <v>884545333421</v>
      </c>
      <c r="T301" s="143">
        <v>63062405892</v>
      </c>
      <c r="U301" s="441">
        <v>10924927133</v>
      </c>
      <c r="V301" s="436">
        <v>26784621632</v>
      </c>
      <c r="W301" s="143">
        <v>20833917661</v>
      </c>
      <c r="X301" s="143">
        <v>87567099053</v>
      </c>
      <c r="Y301" s="143">
        <v>5818408677</v>
      </c>
      <c r="Z301" s="143">
        <v>1686447080</v>
      </c>
      <c r="AA301" s="143">
        <v>15417186435</v>
      </c>
      <c r="AB301" s="143">
        <v>22172595147</v>
      </c>
      <c r="AC301" s="143">
        <v>67912758777</v>
      </c>
      <c r="AD301" s="143">
        <v>3512597451</v>
      </c>
      <c r="AE301" s="450">
        <v>1382876894</v>
      </c>
      <c r="AF301" s="447">
        <v>226279231906</v>
      </c>
      <c r="AG301" s="410">
        <v>20627670203</v>
      </c>
      <c r="AH301" s="410">
        <v>95077161624</v>
      </c>
      <c r="AI301" s="410">
        <v>4886745491</v>
      </c>
      <c r="AJ301" s="448">
        <v>5346190758</v>
      </c>
      <c r="AK301" s="440">
        <v>185193566619</v>
      </c>
      <c r="AL301" s="143">
        <v>625705714208</v>
      </c>
      <c r="AM301" s="143">
        <v>733438588196</v>
      </c>
      <c r="AN301" s="143">
        <v>32126125219</v>
      </c>
      <c r="AO301" s="441">
        <v>7867895942</v>
      </c>
      <c r="AP301" s="447">
        <v>40843465508</v>
      </c>
      <c r="AQ301" s="410">
        <v>842245445</v>
      </c>
      <c r="AR301" s="410">
        <v>22740084838</v>
      </c>
      <c r="AS301" s="8"/>
      <c r="AT301" s="441">
        <v>751115891</v>
      </c>
      <c r="AU301" s="440">
        <v>123344217397</v>
      </c>
      <c r="AV301" s="413">
        <v>503612806904</v>
      </c>
      <c r="AW301" s="143">
        <v>960287559333</v>
      </c>
      <c r="AX301" s="410">
        <v>91322400370</v>
      </c>
      <c r="AY301" s="448">
        <v>7286353437</v>
      </c>
      <c r="AZ301" s="436">
        <f t="shared" si="178"/>
        <v>1630190846740.4102</v>
      </c>
      <c r="BA301" s="143">
        <f t="shared" si="179"/>
        <v>3895459780795.8594</v>
      </c>
      <c r="BB301" s="143">
        <f t="shared" si="180"/>
        <v>6228792317076.6113</v>
      </c>
      <c r="BC301" s="143">
        <f>+E301+J301+O301+T301+Y301+AD301+AI301+AN301+AX301+AT301</f>
        <v>451145521241.80005</v>
      </c>
      <c r="BD301" s="450">
        <f t="shared" si="181"/>
        <v>40693455700.900002</v>
      </c>
      <c r="BE301" s="159">
        <f t="shared" si="177"/>
        <v>12246281921555.582</v>
      </c>
    </row>
    <row r="302" spans="1:59" x14ac:dyDescent="0.2">
      <c r="A302" s="430" t="s">
        <v>640</v>
      </c>
      <c r="B302" s="444">
        <v>13870047935</v>
      </c>
      <c r="C302" s="410">
        <v>12244563900</v>
      </c>
      <c r="D302" s="410">
        <v>63712109711</v>
      </c>
      <c r="E302" s="410"/>
      <c r="F302" s="451"/>
      <c r="G302" s="447">
        <v>837423273535.95996</v>
      </c>
      <c r="H302" s="410">
        <v>1916631237531.5308</v>
      </c>
      <c r="I302" s="410">
        <v>2918133655305.5688</v>
      </c>
      <c r="J302" s="410">
        <v>210491067421.76999</v>
      </c>
      <c r="K302" s="448">
        <v>5464353516.9200001</v>
      </c>
      <c r="L302" s="440">
        <v>10822743764</v>
      </c>
      <c r="M302" s="143">
        <v>252472632007</v>
      </c>
      <c r="N302" s="143">
        <v>431053077337</v>
      </c>
      <c r="O302" s="143">
        <v>42297134822</v>
      </c>
      <c r="P302" s="441">
        <v>248603285</v>
      </c>
      <c r="Q302" s="440">
        <v>219825459370</v>
      </c>
      <c r="R302" s="143">
        <v>556725292434</v>
      </c>
      <c r="S302" s="143">
        <v>892059514616</v>
      </c>
      <c r="T302" s="143">
        <v>63657658973</v>
      </c>
      <c r="U302" s="441">
        <v>10944864873</v>
      </c>
      <c r="V302" s="444">
        <v>26866284574</v>
      </c>
      <c r="W302" s="410">
        <v>20755647960</v>
      </c>
      <c r="X302" s="410">
        <v>87842988620</v>
      </c>
      <c r="Y302" s="410">
        <v>5992213860</v>
      </c>
      <c r="Z302" s="410">
        <v>1692147733</v>
      </c>
      <c r="AA302" s="143">
        <v>15255842676</v>
      </c>
      <c r="AB302" s="143">
        <v>22314153167</v>
      </c>
      <c r="AC302" s="143">
        <v>68328436708</v>
      </c>
      <c r="AD302" s="143">
        <v>3531828565</v>
      </c>
      <c r="AE302" s="450">
        <v>1389466867</v>
      </c>
      <c r="AF302" s="447">
        <v>227523852323</v>
      </c>
      <c r="AG302" s="410">
        <v>20704853523</v>
      </c>
      <c r="AH302" s="410">
        <v>96452471878</v>
      </c>
      <c r="AI302" s="410">
        <v>4903538639</v>
      </c>
      <c r="AJ302" s="448">
        <v>5555677742</v>
      </c>
      <c r="AK302" s="447">
        <v>185777383603</v>
      </c>
      <c r="AL302" s="410">
        <v>630747633143</v>
      </c>
      <c r="AM302" s="410">
        <v>738773290174</v>
      </c>
      <c r="AN302" s="410">
        <v>32422469314</v>
      </c>
      <c r="AO302" s="448">
        <v>7879787664</v>
      </c>
      <c r="AP302" s="447">
        <v>46374793216</v>
      </c>
      <c r="AQ302" s="410">
        <v>845076837</v>
      </c>
      <c r="AR302" s="410">
        <v>22887849701</v>
      </c>
      <c r="AS302" s="11"/>
      <c r="AT302" s="441">
        <v>752699760</v>
      </c>
      <c r="AU302" s="440">
        <v>123518632281</v>
      </c>
      <c r="AV302" s="413">
        <v>504551077258</v>
      </c>
      <c r="AW302" s="143">
        <v>961751870494</v>
      </c>
      <c r="AX302" s="410">
        <v>91639998541</v>
      </c>
      <c r="AY302" s="448">
        <v>7294484165</v>
      </c>
      <c r="AZ302" s="436">
        <f t="shared" si="178"/>
        <v>1707258313277.96</v>
      </c>
      <c r="BA302" s="143">
        <f t="shared" si="179"/>
        <v>3937992167760.5308</v>
      </c>
      <c r="BB302" s="143">
        <f t="shared" si="180"/>
        <v>6280995264544.5684</v>
      </c>
      <c r="BC302" s="143">
        <f>+E302+J302+O302+T302+Y302+AD302+AI302+AN302+AX302+AT302</f>
        <v>455688609895.77002</v>
      </c>
      <c r="BD302" s="450">
        <f t="shared" si="181"/>
        <v>41222085605.919998</v>
      </c>
      <c r="BE302" s="159">
        <f t="shared" si="177"/>
        <v>12423156441084.748</v>
      </c>
    </row>
    <row r="303" spans="1:59" x14ac:dyDescent="0.2">
      <c r="A303" s="430" t="s">
        <v>641</v>
      </c>
      <c r="B303" s="444">
        <v>13888256919</v>
      </c>
      <c r="C303" s="410">
        <v>12268549380</v>
      </c>
      <c r="D303" s="410">
        <v>63837630227</v>
      </c>
      <c r="E303" s="410"/>
      <c r="F303" s="451"/>
      <c r="G303" s="447">
        <v>872928065010.45996</v>
      </c>
      <c r="H303" s="410">
        <v>1971357796726.4004</v>
      </c>
      <c r="I303" s="410">
        <v>2989457366336.1123</v>
      </c>
      <c r="J303" s="410">
        <v>215193609815.82996</v>
      </c>
      <c r="K303" s="448">
        <v>5472535822.79</v>
      </c>
      <c r="L303" s="440">
        <v>10833196523</v>
      </c>
      <c r="M303" s="143">
        <v>253197131547</v>
      </c>
      <c r="N303" s="143">
        <v>432113976071</v>
      </c>
      <c r="O303" s="143">
        <v>42388683602</v>
      </c>
      <c r="P303" s="441">
        <v>248847325</v>
      </c>
      <c r="Q303" s="440">
        <v>220438040141</v>
      </c>
      <c r="R303" s="143">
        <v>562466195386</v>
      </c>
      <c r="S303" s="143">
        <v>899502371183</v>
      </c>
      <c r="T303" s="143">
        <v>64083312569</v>
      </c>
      <c r="U303" s="441">
        <v>10975269516</v>
      </c>
      <c r="V303" s="444">
        <v>26943615212</v>
      </c>
      <c r="W303" s="410">
        <v>20831532086</v>
      </c>
      <c r="X303" s="410">
        <v>88153184689</v>
      </c>
      <c r="Y303" s="410">
        <v>6012262385</v>
      </c>
      <c r="Z303" s="410">
        <v>1697601449</v>
      </c>
      <c r="AA303" s="143">
        <v>15449817582</v>
      </c>
      <c r="AB303" s="143">
        <v>22230996134</v>
      </c>
      <c r="AC303" s="143">
        <v>68119307982</v>
      </c>
      <c r="AD303" s="143">
        <v>3522144187</v>
      </c>
      <c r="AE303" s="450">
        <v>1386178288</v>
      </c>
      <c r="AF303" s="447">
        <v>229791568673</v>
      </c>
      <c r="AG303" s="410">
        <v>20784089968</v>
      </c>
      <c r="AH303" s="410">
        <v>98832952881</v>
      </c>
      <c r="AI303" s="410">
        <v>4920792262</v>
      </c>
      <c r="AJ303" s="448">
        <v>5573732208</v>
      </c>
      <c r="AK303" s="447">
        <v>186533640080</v>
      </c>
      <c r="AL303" s="410">
        <v>634628949740</v>
      </c>
      <c r="AM303" s="410">
        <v>740272896363</v>
      </c>
      <c r="AN303" s="410">
        <v>32835248452</v>
      </c>
      <c r="AO303" s="448">
        <v>7898700948</v>
      </c>
      <c r="AP303" s="447">
        <v>51755740938.285461</v>
      </c>
      <c r="AQ303" s="410">
        <v>846935496</v>
      </c>
      <c r="AR303" s="410">
        <v>22866866411</v>
      </c>
      <c r="AS303" s="410"/>
      <c r="AT303" s="441">
        <v>754974088</v>
      </c>
      <c r="AU303" s="440">
        <v>123811287392</v>
      </c>
      <c r="AV303" s="413">
        <v>506857032745</v>
      </c>
      <c r="AW303" s="143">
        <v>964066073986</v>
      </c>
      <c r="AX303" s="410">
        <v>92122872391</v>
      </c>
      <c r="AY303" s="448">
        <v>7082515433</v>
      </c>
      <c r="AZ303" s="436">
        <f t="shared" si="178"/>
        <v>1752373228470.7454</v>
      </c>
      <c r="BA303" s="143">
        <f t="shared" si="179"/>
        <v>4005469209208.4004</v>
      </c>
      <c r="BB303" s="143">
        <f t="shared" si="180"/>
        <v>6367222626129.1123</v>
      </c>
      <c r="BC303" s="143">
        <f t="shared" ref="BC303:BC308" si="182">+E303+J303+O303+T303+Y303+AD303+AI303+AN303+AX303+AS303</f>
        <v>461078925663.82996</v>
      </c>
      <c r="BD303" s="450">
        <f t="shared" si="181"/>
        <v>41090355077.790001</v>
      </c>
      <c r="BE303" s="159">
        <f t="shared" si="177"/>
        <v>12627234344549.877</v>
      </c>
    </row>
    <row r="304" spans="1:59" x14ac:dyDescent="0.2">
      <c r="A304" s="430" t="s">
        <v>645</v>
      </c>
      <c r="B304" s="444">
        <v>13906543741</v>
      </c>
      <c r="C304" s="410">
        <v>12292675880</v>
      </c>
      <c r="D304" s="410">
        <v>63967695314</v>
      </c>
      <c r="E304" s="410"/>
      <c r="F304" s="451"/>
      <c r="G304" s="447">
        <v>903238010545.69995</v>
      </c>
      <c r="H304" s="410">
        <v>2047471163881.6201</v>
      </c>
      <c r="I304" s="410">
        <v>3049576381037.7949</v>
      </c>
      <c r="J304" s="410">
        <v>218614958191.99011</v>
      </c>
      <c r="K304" s="448">
        <v>5616710745.5799999</v>
      </c>
      <c r="L304" s="440">
        <v>10843572869</v>
      </c>
      <c r="M304" s="143">
        <v>253705490636</v>
      </c>
      <c r="N304" s="143">
        <v>433181048159</v>
      </c>
      <c r="O304" s="143">
        <v>42480543929</v>
      </c>
      <c r="P304" s="441">
        <v>249108673</v>
      </c>
      <c r="Q304" s="440">
        <v>221015109114</v>
      </c>
      <c r="R304" s="143">
        <v>567741330118</v>
      </c>
      <c r="S304" s="143">
        <v>909019250286</v>
      </c>
      <c r="T304" s="143">
        <v>65145603478</v>
      </c>
      <c r="U304" s="441">
        <v>11003601196</v>
      </c>
      <c r="V304" s="444">
        <v>27024044385</v>
      </c>
      <c r="W304" s="410">
        <v>20909845922</v>
      </c>
      <c r="X304" s="410">
        <v>88444838525</v>
      </c>
      <c r="Y304" s="410">
        <v>6033018340</v>
      </c>
      <c r="Z304" s="410">
        <v>1703249712</v>
      </c>
      <c r="AA304" s="143">
        <v>15239035178</v>
      </c>
      <c r="AB304" s="143">
        <v>22272291608</v>
      </c>
      <c r="AC304" s="143">
        <v>68222480526</v>
      </c>
      <c r="AD304" s="143">
        <v>3526917512</v>
      </c>
      <c r="AE304" s="450">
        <v>1387763264</v>
      </c>
      <c r="AF304" s="447">
        <v>230046931932</v>
      </c>
      <c r="AG304" s="410">
        <v>20864013068</v>
      </c>
      <c r="AH304" s="410">
        <v>98779334458</v>
      </c>
      <c r="AI304" s="410">
        <v>4938186491</v>
      </c>
      <c r="AJ304" s="448">
        <v>6019249800</v>
      </c>
      <c r="AK304" s="447">
        <v>187263619296</v>
      </c>
      <c r="AL304" s="410">
        <v>639069772640</v>
      </c>
      <c r="AM304" s="410">
        <v>745420961640</v>
      </c>
      <c r="AN304" s="410">
        <v>33411320592</v>
      </c>
      <c r="AO304" s="448">
        <v>7916366719</v>
      </c>
      <c r="AP304" s="440">
        <v>51835178211</v>
      </c>
      <c r="AQ304" s="143">
        <v>849279110</v>
      </c>
      <c r="AR304" s="143">
        <v>23316522063</v>
      </c>
      <c r="AS304" s="143"/>
      <c r="AT304" s="441">
        <v>757122355</v>
      </c>
      <c r="AU304" s="440">
        <v>124081093072</v>
      </c>
      <c r="AV304" s="413">
        <v>508225860248</v>
      </c>
      <c r="AW304" s="143">
        <v>966493952678</v>
      </c>
      <c r="AX304" s="410">
        <v>92911271047</v>
      </c>
      <c r="AY304" s="448">
        <v>7095678331</v>
      </c>
      <c r="AZ304" s="436">
        <f t="shared" si="178"/>
        <v>1784493138343.7</v>
      </c>
      <c r="BA304" s="143">
        <f t="shared" si="179"/>
        <v>4093401723111.6201</v>
      </c>
      <c r="BB304" s="143">
        <f t="shared" si="180"/>
        <v>6446422464686.7949</v>
      </c>
      <c r="BC304" s="143">
        <f t="shared" si="182"/>
        <v>467061819580.99011</v>
      </c>
      <c r="BD304" s="450">
        <f t="shared" si="181"/>
        <v>41748850795.580002</v>
      </c>
      <c r="BE304" s="159">
        <f>SUM(AZ304:BD304)</f>
        <v>12833127996518.686</v>
      </c>
    </row>
    <row r="305" spans="1:57" x14ac:dyDescent="0.2">
      <c r="A305" s="430" t="s">
        <v>646</v>
      </c>
      <c r="B305" s="444">
        <v>13924908913</v>
      </c>
      <c r="C305" s="410">
        <v>12316944300</v>
      </c>
      <c r="D305" s="410">
        <v>64097726831</v>
      </c>
      <c r="E305" s="410"/>
      <c r="F305" s="451"/>
      <c r="G305" s="447">
        <v>910779700406.14001</v>
      </c>
      <c r="H305" s="410">
        <v>2088613318456.6406</v>
      </c>
      <c r="I305" s="410">
        <v>3114010074354.4302</v>
      </c>
      <c r="J305" s="410">
        <v>222147734500.45999</v>
      </c>
      <c r="K305" s="448">
        <v>6549788223.7200003</v>
      </c>
      <c r="L305" s="440">
        <v>10835426803</v>
      </c>
      <c r="M305" s="143">
        <v>254100048517</v>
      </c>
      <c r="N305" s="143">
        <v>433523943360</v>
      </c>
      <c r="O305" s="143">
        <v>42621730493</v>
      </c>
      <c r="P305" s="441">
        <v>248957393</v>
      </c>
      <c r="Q305" s="440">
        <v>230591108755</v>
      </c>
      <c r="R305" s="143">
        <v>592218420592</v>
      </c>
      <c r="S305" s="143">
        <v>973024367506</v>
      </c>
      <c r="T305" s="143">
        <v>68854160622</v>
      </c>
      <c r="U305" s="441">
        <v>12807446981</v>
      </c>
      <c r="V305" s="444">
        <v>27079324858</v>
      </c>
      <c r="W305" s="410">
        <v>20969845796</v>
      </c>
      <c r="X305" s="410">
        <v>88718529872</v>
      </c>
      <c r="Y305" s="410">
        <v>6048345460</v>
      </c>
      <c r="Z305" s="410">
        <v>1707220598</v>
      </c>
      <c r="AA305" s="143">
        <v>15255842676</v>
      </c>
      <c r="AB305" s="143">
        <v>22314153167</v>
      </c>
      <c r="AC305" s="143">
        <v>68328436708</v>
      </c>
      <c r="AD305" s="143">
        <v>3531828565</v>
      </c>
      <c r="AE305" s="450">
        <v>1389466867</v>
      </c>
      <c r="AF305" s="447">
        <v>230983832664</v>
      </c>
      <c r="AG305" s="410">
        <v>20944624861</v>
      </c>
      <c r="AH305" s="410">
        <v>99125612130</v>
      </c>
      <c r="AI305" s="410">
        <v>4955731955</v>
      </c>
      <c r="AJ305" s="448">
        <v>6343493643</v>
      </c>
      <c r="AK305" s="447">
        <v>186457159890</v>
      </c>
      <c r="AL305" s="410">
        <v>639245611675</v>
      </c>
      <c r="AM305" s="410">
        <v>745438285907</v>
      </c>
      <c r="AN305" s="410">
        <v>34154693631</v>
      </c>
      <c r="AO305" s="448">
        <v>8518691087</v>
      </c>
      <c r="AP305" s="440">
        <v>64981869316</v>
      </c>
      <c r="AQ305" s="143">
        <v>848367370</v>
      </c>
      <c r="AR305" s="143">
        <v>23278042350</v>
      </c>
      <c r="AS305" s="143"/>
      <c r="AT305" s="441">
        <v>1018755592</v>
      </c>
      <c r="AU305" s="440">
        <v>123253385820</v>
      </c>
      <c r="AV305" s="413">
        <v>508194040123</v>
      </c>
      <c r="AW305" s="143">
        <v>964762247063</v>
      </c>
      <c r="AX305" s="410">
        <v>92679564990</v>
      </c>
      <c r="AY305" s="448">
        <v>7349478969</v>
      </c>
      <c r="AZ305" s="436">
        <f t="shared" si="178"/>
        <v>1814142560101.1401</v>
      </c>
      <c r="BA305" s="143">
        <f t="shared" si="179"/>
        <v>4159765374857.6406</v>
      </c>
      <c r="BB305" s="143">
        <f t="shared" si="180"/>
        <v>6574307266081.4297</v>
      </c>
      <c r="BC305" s="143">
        <f t="shared" si="182"/>
        <v>474993790216.45996</v>
      </c>
      <c r="BD305" s="450">
        <f t="shared" si="181"/>
        <v>45933299353.720001</v>
      </c>
      <c r="BE305" s="159">
        <f>SUM(AZ305:BD305)</f>
        <v>13069142290610.393</v>
      </c>
    </row>
    <row r="306" spans="1:57" x14ac:dyDescent="0.2">
      <c r="A306" s="430" t="s">
        <v>648</v>
      </c>
      <c r="B306" s="444">
        <v>13932239734</v>
      </c>
      <c r="C306" s="410">
        <v>12319581664</v>
      </c>
      <c r="D306" s="410">
        <v>64125606478</v>
      </c>
      <c r="E306" s="410"/>
      <c r="F306" s="451"/>
      <c r="G306" s="447">
        <v>912815541183.01001</v>
      </c>
      <c r="H306" s="410">
        <v>2140442687720.1689</v>
      </c>
      <c r="I306" s="410">
        <v>3168662446893.4814</v>
      </c>
      <c r="J306" s="410">
        <v>226219756120.37991</v>
      </c>
      <c r="K306" s="448">
        <v>6697251162.8900003</v>
      </c>
      <c r="L306" s="440">
        <v>10844622324</v>
      </c>
      <c r="M306" s="143">
        <v>255555525422</v>
      </c>
      <c r="N306" s="143">
        <v>436024479026</v>
      </c>
      <c r="O306" s="143">
        <v>42994420843</v>
      </c>
      <c r="P306" s="441">
        <v>248635306</v>
      </c>
      <c r="Q306" s="440">
        <v>230163675264</v>
      </c>
      <c r="R306" s="143">
        <v>599538999817</v>
      </c>
      <c r="S306" s="143">
        <v>983667481383</v>
      </c>
      <c r="T306" s="143">
        <v>69381632405</v>
      </c>
      <c r="U306" s="441">
        <v>13829413375</v>
      </c>
      <c r="V306" s="444">
        <v>27058211790</v>
      </c>
      <c r="W306" s="410">
        <v>20977523280</v>
      </c>
      <c r="X306" s="410">
        <v>88721689979</v>
      </c>
      <c r="Y306" s="410">
        <v>6046880897</v>
      </c>
      <c r="Z306" s="410">
        <v>1705512473</v>
      </c>
      <c r="AA306" s="143">
        <v>15203079681</v>
      </c>
      <c r="AB306" s="143">
        <v>22537614281</v>
      </c>
      <c r="AC306" s="143">
        <v>68978552173</v>
      </c>
      <c r="AD306" s="143">
        <v>3563578540</v>
      </c>
      <c r="AE306" s="450">
        <v>1382750448</v>
      </c>
      <c r="AF306" s="447">
        <v>228437316641</v>
      </c>
      <c r="AG306" s="410">
        <v>20908001550</v>
      </c>
      <c r="AH306" s="410">
        <v>98617848059</v>
      </c>
      <c r="AI306" s="410">
        <v>4928502306</v>
      </c>
      <c r="AJ306" s="448">
        <v>6280881575</v>
      </c>
      <c r="AK306" s="447">
        <v>186159356522</v>
      </c>
      <c r="AL306" s="410">
        <v>634004420463</v>
      </c>
      <c r="AM306" s="410">
        <v>737786979207</v>
      </c>
      <c r="AN306" s="410">
        <v>33704092141</v>
      </c>
      <c r="AO306" s="448">
        <v>8499784550</v>
      </c>
      <c r="AP306" s="440">
        <v>68415736450</v>
      </c>
      <c r="AQ306" s="143">
        <v>850930869</v>
      </c>
      <c r="AR306" s="143">
        <v>23332190362</v>
      </c>
      <c r="AS306" s="143"/>
      <c r="AT306" s="441">
        <v>1021607272</v>
      </c>
      <c r="AU306" s="440">
        <v>123643478065</v>
      </c>
      <c r="AV306" s="413">
        <v>515875166946</v>
      </c>
      <c r="AW306" s="143">
        <v>978405307781</v>
      </c>
      <c r="AX306" s="410">
        <v>94192044098</v>
      </c>
      <c r="AY306" s="448">
        <v>7369428647</v>
      </c>
      <c r="AZ306" s="436">
        <f t="shared" si="178"/>
        <v>1816673257654.01</v>
      </c>
      <c r="BA306" s="143">
        <f t="shared" si="179"/>
        <v>4223010452012.1689</v>
      </c>
      <c r="BB306" s="143">
        <f t="shared" si="180"/>
        <v>6648322581341.4814</v>
      </c>
      <c r="BC306" s="143">
        <f t="shared" si="182"/>
        <v>481030907350.37988</v>
      </c>
      <c r="BD306" s="450">
        <f t="shared" si="181"/>
        <v>47035264808.889999</v>
      </c>
      <c r="BE306" s="159">
        <f>SUM(AZ306:BD306)</f>
        <v>13216072463166.93</v>
      </c>
    </row>
    <row r="307" spans="1:57" x14ac:dyDescent="0.2">
      <c r="A307" s="430" t="s">
        <v>650</v>
      </c>
      <c r="B307" s="444">
        <v>14093261554</v>
      </c>
      <c r="C307" s="410">
        <v>12628589844</v>
      </c>
      <c r="D307" s="410">
        <v>65622796332</v>
      </c>
      <c r="E307" s="410"/>
      <c r="F307" s="451"/>
      <c r="G307" s="447">
        <v>944628164439.45996</v>
      </c>
      <c r="H307" s="410">
        <v>2220283294155.8105</v>
      </c>
      <c r="I307" s="410">
        <v>3275873144998.2417</v>
      </c>
      <c r="J307" s="410">
        <v>231944422703.00003</v>
      </c>
      <c r="K307" s="448">
        <v>7705878762.1199999</v>
      </c>
      <c r="L307" s="440">
        <v>10882817262</v>
      </c>
      <c r="M307" s="143">
        <v>256447236580</v>
      </c>
      <c r="N307" s="143">
        <v>437998661146</v>
      </c>
      <c r="O307" s="143">
        <v>43361142769</v>
      </c>
      <c r="P307" s="441">
        <v>249433968</v>
      </c>
      <c r="Q307" s="440">
        <v>230743514620</v>
      </c>
      <c r="R307" s="143">
        <v>603630409789</v>
      </c>
      <c r="S307" s="143">
        <v>992145933227</v>
      </c>
      <c r="T307" s="143">
        <v>69559837189</v>
      </c>
      <c r="U307" s="441">
        <v>13859739213</v>
      </c>
      <c r="V307" s="444">
        <v>26971862625</v>
      </c>
      <c r="W307" s="410">
        <v>21128610247</v>
      </c>
      <c r="X307" s="410">
        <v>89361747374</v>
      </c>
      <c r="Y307" s="410">
        <v>6086496488</v>
      </c>
      <c r="Z307" s="410">
        <v>1700342573</v>
      </c>
      <c r="AA307" s="143">
        <v>15265530415</v>
      </c>
      <c r="AB307" s="143">
        <v>22645946853</v>
      </c>
      <c r="AC307" s="143">
        <v>69301953707</v>
      </c>
      <c r="AD307" s="143">
        <v>3579768611</v>
      </c>
      <c r="AE307" s="450">
        <v>1388753519</v>
      </c>
      <c r="AF307" s="447">
        <v>229082546534</v>
      </c>
      <c r="AG307" s="410">
        <v>20984711989</v>
      </c>
      <c r="AH307" s="410">
        <v>98943030718</v>
      </c>
      <c r="AI307" s="410">
        <v>4944965490</v>
      </c>
      <c r="AJ307" s="448">
        <v>6299730594</v>
      </c>
      <c r="AK307" s="447">
        <v>184277124705</v>
      </c>
      <c r="AL307" s="410">
        <v>633140151890</v>
      </c>
      <c r="AM307" s="410">
        <v>745284638367</v>
      </c>
      <c r="AN307" s="410">
        <v>33930153761</v>
      </c>
      <c r="AO307" s="448">
        <v>8635251850</v>
      </c>
      <c r="AP307" s="440">
        <v>74385807868</v>
      </c>
      <c r="AQ307" s="143">
        <v>947515155</v>
      </c>
      <c r="AR307" s="143">
        <v>23859548983</v>
      </c>
      <c r="AS307" s="143"/>
      <c r="AT307" s="441">
        <v>1023905337</v>
      </c>
      <c r="AU307" s="440">
        <v>123898219746</v>
      </c>
      <c r="AV307" s="413">
        <v>516571262051</v>
      </c>
      <c r="AW307" s="143">
        <v>980557315610</v>
      </c>
      <c r="AX307" s="410">
        <v>95020025065</v>
      </c>
      <c r="AY307" s="448">
        <v>7381763754</v>
      </c>
      <c r="AZ307" s="436">
        <f t="shared" si="178"/>
        <v>1854228849768.46</v>
      </c>
      <c r="BA307" s="143">
        <f t="shared" si="179"/>
        <v>4308407728553.8105</v>
      </c>
      <c r="BB307" s="143">
        <f t="shared" si="180"/>
        <v>6778948770462.2422</v>
      </c>
      <c r="BC307" s="143">
        <f t="shared" si="182"/>
        <v>488426812076</v>
      </c>
      <c r="BD307" s="450">
        <f t="shared" si="181"/>
        <v>48244799570.119995</v>
      </c>
      <c r="BE307" s="159">
        <f>SUM(AZ307:BD307)</f>
        <v>13478256960430.631</v>
      </c>
    </row>
    <row r="308" spans="1:57" x14ac:dyDescent="0.2">
      <c r="A308" s="430" t="s">
        <v>651</v>
      </c>
      <c r="B308" s="444">
        <v>14109663061</v>
      </c>
      <c r="C308" s="410">
        <v>12652011348</v>
      </c>
      <c r="D308" s="410">
        <v>65700760843</v>
      </c>
      <c r="E308" s="410"/>
      <c r="F308" s="451"/>
      <c r="G308" s="447">
        <v>986467789842.68994</v>
      </c>
      <c r="H308" s="410">
        <v>2253823296704.0708</v>
      </c>
      <c r="I308" s="410">
        <v>3317819655492.9487</v>
      </c>
      <c r="J308" s="410">
        <v>237971400984.4899</v>
      </c>
      <c r="K308" s="448">
        <v>7975687766.6000004</v>
      </c>
      <c r="L308" s="440">
        <v>10905233535</v>
      </c>
      <c r="M308" s="143">
        <v>257366919509</v>
      </c>
      <c r="N308" s="143">
        <v>439629516441</v>
      </c>
      <c r="O308" s="143">
        <v>43506947260</v>
      </c>
      <c r="P308" s="441">
        <v>249960222</v>
      </c>
      <c r="Q308" s="440">
        <v>231531533737</v>
      </c>
      <c r="R308" s="143">
        <v>611094633425</v>
      </c>
      <c r="S308" s="143">
        <v>999845854251</v>
      </c>
      <c r="T308" s="143">
        <v>69716464774</v>
      </c>
      <c r="U308" s="441">
        <v>13908641332</v>
      </c>
      <c r="V308" s="444">
        <v>27086626289</v>
      </c>
      <c r="W308" s="410">
        <v>21234328667</v>
      </c>
      <c r="X308" s="410">
        <v>89732825203</v>
      </c>
      <c r="Y308" s="410">
        <v>6115554758</v>
      </c>
      <c r="Z308" s="410">
        <v>1708198888</v>
      </c>
      <c r="AA308" s="143">
        <v>15280420485</v>
      </c>
      <c r="AB308" s="143">
        <v>22685049004</v>
      </c>
      <c r="AC308" s="143">
        <v>69373685777</v>
      </c>
      <c r="AD308" s="143">
        <v>3584142374</v>
      </c>
      <c r="AE308" s="450">
        <v>1390260385</v>
      </c>
      <c r="AF308" s="447">
        <v>229733536831</v>
      </c>
      <c r="AG308" s="410">
        <v>21062094493</v>
      </c>
      <c r="AH308" s="410">
        <v>99269368646</v>
      </c>
      <c r="AI308" s="410">
        <v>4961568920</v>
      </c>
      <c r="AJ308" s="448">
        <v>6318769755</v>
      </c>
      <c r="AK308" s="447">
        <v>185069029104</v>
      </c>
      <c r="AL308" s="410">
        <v>635245571628</v>
      </c>
      <c r="AM308" s="410">
        <v>748047821954</v>
      </c>
      <c r="AN308" s="410">
        <v>34741700098</v>
      </c>
      <c r="AO308" s="448">
        <v>8660959405</v>
      </c>
      <c r="AP308" s="440">
        <v>80775217386</v>
      </c>
      <c r="AQ308" s="143">
        <v>979689854</v>
      </c>
      <c r="AR308" s="143">
        <v>24005197982</v>
      </c>
      <c r="AS308" s="143"/>
      <c r="AT308" s="441">
        <v>1027969062</v>
      </c>
      <c r="AU308" s="440">
        <v>124217677145</v>
      </c>
      <c r="AV308" s="413">
        <v>518443747405</v>
      </c>
      <c r="AW308" s="143">
        <v>984670189308</v>
      </c>
      <c r="AX308" s="410">
        <v>95893328709</v>
      </c>
      <c r="AY308" s="448">
        <v>7405398025</v>
      </c>
      <c r="AZ308" s="436">
        <f t="shared" si="178"/>
        <v>1905176727415.6899</v>
      </c>
      <c r="BA308" s="143">
        <f t="shared" si="179"/>
        <v>4354587342037.0708</v>
      </c>
      <c r="BB308" s="143">
        <f t="shared" si="180"/>
        <v>6838094875897.9492</v>
      </c>
      <c r="BC308" s="143">
        <f t="shared" si="182"/>
        <v>496491107877.48987</v>
      </c>
      <c r="BD308" s="450">
        <f t="shared" si="181"/>
        <v>48645844840.599998</v>
      </c>
      <c r="BE308" s="159">
        <f>SUM(AZ308:BD308)</f>
        <v>13642995898068.801</v>
      </c>
    </row>
    <row r="309" spans="1:57" x14ac:dyDescent="0.2">
      <c r="A309" s="430" t="s">
        <v>654</v>
      </c>
      <c r="B309" s="444">
        <v>14126128665</v>
      </c>
      <c r="C309" s="410">
        <v>12675569610</v>
      </c>
      <c r="D309" s="410">
        <v>65827672524</v>
      </c>
      <c r="E309" s="410"/>
      <c r="F309" s="451"/>
      <c r="G309" s="447">
        <v>1017598594181</v>
      </c>
      <c r="H309" s="410">
        <v>2308234218210</v>
      </c>
      <c r="I309" s="410">
        <v>3385495813103</v>
      </c>
      <c r="J309" s="410">
        <v>239547593895</v>
      </c>
      <c r="K309" s="448">
        <v>8162195477</v>
      </c>
      <c r="L309" s="440">
        <v>10926750492</v>
      </c>
      <c r="M309" s="143">
        <v>257732380076</v>
      </c>
      <c r="N309" s="143">
        <v>441236027668</v>
      </c>
      <c r="O309" s="143">
        <v>44052584201</v>
      </c>
      <c r="P309" s="441">
        <v>250469226</v>
      </c>
      <c r="Q309" s="440">
        <v>231539869025</v>
      </c>
      <c r="R309" s="143">
        <v>618072632475</v>
      </c>
      <c r="S309" s="143">
        <v>1011439172027</v>
      </c>
      <c r="T309" s="143">
        <v>71478054730</v>
      </c>
      <c r="U309" s="441">
        <v>14557000184</v>
      </c>
      <c r="V309" s="444">
        <v>27171756144</v>
      </c>
      <c r="W309" s="410">
        <v>21317695790</v>
      </c>
      <c r="X309" s="410">
        <v>90048357428</v>
      </c>
      <c r="Y309" s="410">
        <v>6138678746</v>
      </c>
      <c r="Z309" s="410">
        <v>1714249271</v>
      </c>
      <c r="AA309" s="143">
        <v>15349804456</v>
      </c>
      <c r="AB309" s="143">
        <v>22809629717</v>
      </c>
      <c r="AC309" s="143">
        <v>69729676621</v>
      </c>
      <c r="AD309" s="143">
        <v>3602032825</v>
      </c>
      <c r="AE309" s="450">
        <v>1396826645</v>
      </c>
      <c r="AF309" s="447">
        <v>237456722368</v>
      </c>
      <c r="AG309" s="410">
        <v>21140148988</v>
      </c>
      <c r="AH309" s="410">
        <v>99599929219</v>
      </c>
      <c r="AI309" s="410">
        <v>4978351481</v>
      </c>
      <c r="AJ309" s="448">
        <v>6337959200</v>
      </c>
      <c r="AK309" s="447">
        <v>185739308513</v>
      </c>
      <c r="AL309" s="410">
        <v>639236325730</v>
      </c>
      <c r="AM309" s="410">
        <v>750709595259</v>
      </c>
      <c r="AN309" s="410">
        <v>35239592388</v>
      </c>
      <c r="AO309" s="448">
        <v>8821835744</v>
      </c>
      <c r="AP309" s="440">
        <v>79989492434</v>
      </c>
      <c r="AQ309" s="143">
        <v>1006517234</v>
      </c>
      <c r="AR309" s="143">
        <v>24120827900</v>
      </c>
      <c r="AS309" s="143"/>
      <c r="AT309" s="441">
        <v>1031096581</v>
      </c>
      <c r="AU309" s="440">
        <v>123858436398</v>
      </c>
      <c r="AV309" s="444">
        <v>518302976547</v>
      </c>
      <c r="AW309" s="410">
        <v>987238040424</v>
      </c>
      <c r="AX309" s="410">
        <v>97248754621</v>
      </c>
      <c r="AY309" s="410">
        <v>7971873165</v>
      </c>
      <c r="AZ309" s="436">
        <f t="shared" ref="AZ309:BD310" si="183">+B309+G309+L309+Q309+V309+AA309+AF309+AK309+AU309+AP309</f>
        <v>1943756862676</v>
      </c>
      <c r="BA309" s="143">
        <f t="shared" si="183"/>
        <v>4420528094377</v>
      </c>
      <c r="BB309" s="143">
        <f t="shared" si="183"/>
        <v>6925445112173</v>
      </c>
      <c r="BC309" s="143">
        <f t="shared" si="183"/>
        <v>502285642887</v>
      </c>
      <c r="BD309" s="450">
        <f t="shared" si="183"/>
        <v>50243505493</v>
      </c>
      <c r="BE309" s="159">
        <f t="shared" ref="BE309:BE310" si="184">SUM(AZ309:BD309)</f>
        <v>13842259217606</v>
      </c>
    </row>
    <row r="310" spans="1:57" x14ac:dyDescent="0.2">
      <c r="A310" s="430" t="s">
        <v>655</v>
      </c>
      <c r="B310" s="444">
        <v>14142658780</v>
      </c>
      <c r="C310" s="410">
        <v>12699265521</v>
      </c>
      <c r="D310" s="410">
        <v>65956463198</v>
      </c>
      <c r="E310" s="410"/>
      <c r="F310" s="451"/>
      <c r="G310" s="447">
        <v>1050679969395</v>
      </c>
      <c r="H310" s="410">
        <v>2361863156009</v>
      </c>
      <c r="I310" s="410">
        <v>3456021070686</v>
      </c>
      <c r="J310" s="410">
        <v>246753683849</v>
      </c>
      <c r="K310" s="448">
        <v>9532309117</v>
      </c>
      <c r="L310" s="440">
        <v>10946051798</v>
      </c>
      <c r="M310" s="143">
        <v>258727636354</v>
      </c>
      <c r="N310" s="143">
        <v>442758269301</v>
      </c>
      <c r="O310" s="143">
        <v>44188736364</v>
      </c>
      <c r="P310" s="441">
        <v>250929593</v>
      </c>
      <c r="Q310" s="440">
        <v>231687976367</v>
      </c>
      <c r="R310" s="143">
        <v>625791491746</v>
      </c>
      <c r="S310" s="143">
        <v>1020797032764</v>
      </c>
      <c r="T310" s="143">
        <v>72707572674</v>
      </c>
      <c r="U310" s="441">
        <v>14457641994</v>
      </c>
      <c r="V310" s="444">
        <v>27244014869</v>
      </c>
      <c r="W310" s="410">
        <v>21391756192</v>
      </c>
      <c r="X310" s="410">
        <v>90348127832</v>
      </c>
      <c r="Y310" s="410">
        <v>6158012628</v>
      </c>
      <c r="Z310" s="410">
        <v>1719314400</v>
      </c>
      <c r="AA310" s="143">
        <v>15378198424</v>
      </c>
      <c r="AB310" s="143">
        <v>22929484532</v>
      </c>
      <c r="AC310" s="143">
        <v>70074253722</v>
      </c>
      <c r="AD310" s="143">
        <v>3544578073</v>
      </c>
      <c r="AE310" s="450">
        <v>1403234305</v>
      </c>
      <c r="AF310" s="447">
        <v>239062766845</v>
      </c>
      <c r="AG310" s="410">
        <v>21218776145</v>
      </c>
      <c r="AH310" s="410">
        <v>99933185001</v>
      </c>
      <c r="AI310" s="410">
        <v>4995263981</v>
      </c>
      <c r="AJ310" s="448">
        <v>6872925262</v>
      </c>
      <c r="AK310" s="447">
        <v>186399459451</v>
      </c>
      <c r="AL310" s="410">
        <v>643355391321</v>
      </c>
      <c r="AM310" s="410">
        <v>753336279847</v>
      </c>
      <c r="AN310" s="410">
        <v>35905451773</v>
      </c>
      <c r="AO310" s="448">
        <v>8838895533</v>
      </c>
      <c r="AP310" s="440">
        <v>80209407494</v>
      </c>
      <c r="AQ310" s="143">
        <v>1028229459</v>
      </c>
      <c r="AR310" s="143">
        <v>24212596119</v>
      </c>
      <c r="AS310" s="143"/>
      <c r="AT310" s="441">
        <v>1033547515</v>
      </c>
      <c r="AU310" s="440">
        <v>124097856512</v>
      </c>
      <c r="AV310" s="444">
        <v>520322446846</v>
      </c>
      <c r="AW310" s="410">
        <v>989579708002</v>
      </c>
      <c r="AX310" s="410">
        <v>97333421586</v>
      </c>
      <c r="AY310" s="410">
        <v>7984036334</v>
      </c>
      <c r="AZ310" s="436">
        <f t="shared" si="183"/>
        <v>1979848359935</v>
      </c>
      <c r="BA310" s="143">
        <f t="shared" si="183"/>
        <v>4489327634125</v>
      </c>
      <c r="BB310" s="143">
        <f t="shared" si="183"/>
        <v>7013016986472</v>
      </c>
      <c r="BC310" s="143">
        <f t="shared" si="183"/>
        <v>511586720928</v>
      </c>
      <c r="BD310" s="450">
        <f t="shared" si="183"/>
        <v>52092834053</v>
      </c>
      <c r="BE310" s="159">
        <f t="shared" si="184"/>
        <v>14045872535513</v>
      </c>
    </row>
    <row r="311" spans="1:57" x14ac:dyDescent="0.2">
      <c r="A311" s="430" t="s">
        <v>658</v>
      </c>
      <c r="B311" s="444">
        <v>14159253828</v>
      </c>
      <c r="C311" s="410">
        <v>12723099933</v>
      </c>
      <c r="D311" s="410">
        <v>66086736252</v>
      </c>
      <c r="E311" s="410"/>
      <c r="F311" s="451"/>
      <c r="G311" s="447">
        <v>1081894151613</v>
      </c>
      <c r="H311" s="410">
        <v>2409928992215.2295</v>
      </c>
      <c r="I311" s="410">
        <v>3539432551008.7788</v>
      </c>
      <c r="J311" s="410">
        <v>251738277390.77997</v>
      </c>
      <c r="K311" s="448">
        <v>9086208228.0499992</v>
      </c>
      <c r="L311" s="440">
        <v>10962457191</v>
      </c>
      <c r="M311" s="143">
        <v>259078988967</v>
      </c>
      <c r="N311" s="143">
        <v>443522119970</v>
      </c>
      <c r="O311" s="143">
        <v>44946003785</v>
      </c>
      <c r="P311" s="441">
        <v>251327430</v>
      </c>
      <c r="Q311" s="440">
        <v>231994762171</v>
      </c>
      <c r="R311" s="143">
        <v>630255222880</v>
      </c>
      <c r="S311" s="143">
        <v>1029605938224</v>
      </c>
      <c r="T311" s="143">
        <v>74144207509</v>
      </c>
      <c r="U311" s="441">
        <v>14474423885</v>
      </c>
      <c r="V311" s="444">
        <v>27297240278</v>
      </c>
      <c r="W311" s="410">
        <v>21450373216</v>
      </c>
      <c r="X311" s="410">
        <v>90445012551</v>
      </c>
      <c r="Y311" s="410">
        <v>6173365211</v>
      </c>
      <c r="Z311" s="410">
        <v>1723013223</v>
      </c>
      <c r="AA311" s="143">
        <v>15419460201</v>
      </c>
      <c r="AB311" s="143">
        <v>23010905939</v>
      </c>
      <c r="AC311" s="143">
        <v>70298738638</v>
      </c>
      <c r="AD311" s="143">
        <v>3555408958</v>
      </c>
      <c r="AE311" s="450">
        <v>1407147274</v>
      </c>
      <c r="AF311" s="447">
        <v>244842739055</v>
      </c>
      <c r="AG311" s="410">
        <v>20838450907</v>
      </c>
      <c r="AH311" s="410">
        <v>100109116964</v>
      </c>
      <c r="AI311" s="410">
        <v>5461276181</v>
      </c>
      <c r="AJ311" s="448">
        <v>6893994657</v>
      </c>
      <c r="AK311" s="447">
        <v>186933545816</v>
      </c>
      <c r="AL311" s="410">
        <v>644603977905</v>
      </c>
      <c r="AM311" s="410">
        <v>754436074234</v>
      </c>
      <c r="AN311" s="410">
        <v>36947306741</v>
      </c>
      <c r="AO311" s="448">
        <v>8849797605</v>
      </c>
      <c r="AP311" s="440">
        <v>80321773709</v>
      </c>
      <c r="AQ311" s="143">
        <v>1031855651</v>
      </c>
      <c r="AR311" s="143">
        <v>24255355356</v>
      </c>
      <c r="AS311" s="143"/>
      <c r="AT311" s="441">
        <v>1035293547</v>
      </c>
      <c r="AU311" s="440">
        <v>124747376856</v>
      </c>
      <c r="AV311" s="444">
        <v>522379653247</v>
      </c>
      <c r="AW311" s="410">
        <v>992012833217</v>
      </c>
      <c r="AX311" s="410">
        <v>97173825320</v>
      </c>
      <c r="AY311" s="410">
        <v>7463180550</v>
      </c>
      <c r="AZ311" s="436">
        <f t="shared" ref="AZ311" si="185">+B311+G311+L311+Q311+V311+AA311+AF311+AK311+AU311+AP311</f>
        <v>2018572760718</v>
      </c>
      <c r="BA311" s="143">
        <f t="shared" ref="BA311" si="186">+C311+H311+M311+R311+W311+AB311+AG311+AL311+AV311+AQ311</f>
        <v>4545301520860.2295</v>
      </c>
      <c r="BB311" s="143">
        <f t="shared" ref="BB311" si="187">+D311+I311+N311+S311+X311+AC311+AH311+AM311+AW311+AR311</f>
        <v>7110204476414.7793</v>
      </c>
      <c r="BC311" s="143">
        <f t="shared" ref="BC311" si="188">+E311+J311+O311+T311+Y311+AD311+AI311+AN311+AX311+AS311</f>
        <v>520139671095.77997</v>
      </c>
      <c r="BD311" s="450">
        <f t="shared" ref="BD311" si="189">+F311+K311+P311+U311+Z311+AE311+AJ311+AO311+AY311+AT311</f>
        <v>51184386399.050003</v>
      </c>
      <c r="BE311" s="159">
        <f t="shared" ref="BE311" si="190">SUM(AZ311:BD311)</f>
        <v>14245402815487.838</v>
      </c>
    </row>
    <row r="312" spans="1:57" x14ac:dyDescent="0.2">
      <c r="A312" s="430" t="s">
        <v>659</v>
      </c>
      <c r="B312" s="444">
        <v>14098167950</v>
      </c>
      <c r="C312" s="410">
        <v>12690014937</v>
      </c>
      <c r="D312" s="410">
        <v>65916295555</v>
      </c>
      <c r="E312" s="410"/>
      <c r="F312" s="451"/>
      <c r="G312" s="447">
        <v>1104494754191</v>
      </c>
      <c r="H312" s="410">
        <v>2444006178685</v>
      </c>
      <c r="I312" s="410">
        <v>3586179729054</v>
      </c>
      <c r="J312" s="410">
        <v>255546207959</v>
      </c>
      <c r="K312" s="448">
        <v>9257142558</v>
      </c>
      <c r="L312" s="440">
        <v>10918050692</v>
      </c>
      <c r="M312" s="143">
        <v>257991543620</v>
      </c>
      <c r="N312" s="143">
        <v>443005566944</v>
      </c>
      <c r="O312" s="143">
        <v>45756985560</v>
      </c>
      <c r="P312" s="441">
        <v>249738167</v>
      </c>
      <c r="Q312" s="440">
        <v>231387527969</v>
      </c>
      <c r="R312" s="143">
        <v>636091429024</v>
      </c>
      <c r="S312" s="143">
        <v>1036084549955</v>
      </c>
      <c r="T312" s="143">
        <v>74195163478</v>
      </c>
      <c r="U312" s="441">
        <v>14516306177</v>
      </c>
      <c r="V312" s="444">
        <v>27263509829</v>
      </c>
      <c r="W312" s="410">
        <v>21417982987</v>
      </c>
      <c r="X312" s="410">
        <v>90300284712</v>
      </c>
      <c r="Y312" s="410">
        <v>6163312548</v>
      </c>
      <c r="Z312" s="410">
        <v>1725242139</v>
      </c>
      <c r="AA312" s="143">
        <v>15393923502</v>
      </c>
      <c r="AB312" s="143">
        <v>23003195553</v>
      </c>
      <c r="AC312" s="143">
        <v>70149599605</v>
      </c>
      <c r="AD312" s="143">
        <v>3551616536</v>
      </c>
      <c r="AE312" s="450">
        <v>1404689636</v>
      </c>
      <c r="AF312" s="447">
        <v>252255397690</v>
      </c>
      <c r="AG312" s="410">
        <v>20831854096</v>
      </c>
      <c r="AH312" s="410">
        <v>100670339650</v>
      </c>
      <c r="AI312" s="410">
        <v>5455671165</v>
      </c>
      <c r="AJ312" s="448">
        <v>7241977863</v>
      </c>
      <c r="AK312" s="447">
        <v>186408737937</v>
      </c>
      <c r="AL312" s="410">
        <v>647781528831</v>
      </c>
      <c r="AM312" s="410">
        <v>756417070204</v>
      </c>
      <c r="AN312" s="410">
        <v>37374077286</v>
      </c>
      <c r="AO312" s="448">
        <v>9036999349</v>
      </c>
      <c r="AP312" s="440">
        <v>80408101965</v>
      </c>
      <c r="AQ312" s="143">
        <v>1028606215</v>
      </c>
      <c r="AR312" s="143">
        <v>24223884394</v>
      </c>
      <c r="AS312" s="143"/>
      <c r="AT312" s="441">
        <v>1037005467</v>
      </c>
      <c r="AU312" s="440">
        <v>124199186481</v>
      </c>
      <c r="AV312" s="444">
        <v>520646480238</v>
      </c>
      <c r="AW312" s="410">
        <v>990310361844</v>
      </c>
      <c r="AX312" s="410">
        <v>97875846649</v>
      </c>
      <c r="AY312" s="410">
        <v>7544738208</v>
      </c>
      <c r="AZ312" s="436">
        <f t="shared" ref="AZ312" si="191">+B312+G312+L312+Q312+V312+AA312+AF312+AK312+AU312+AP312</f>
        <v>2046827358206</v>
      </c>
      <c r="BA312" s="143">
        <f t="shared" ref="BA312" si="192">+C312+H312+M312+R312+W312+AB312+AG312+AL312+AV312+AQ312</f>
        <v>4585488814186</v>
      </c>
      <c r="BB312" s="143">
        <f t="shared" ref="BB312" si="193">+D312+I312+N312+S312+X312+AC312+AH312+AM312+AW312+AR312</f>
        <v>7163257681917</v>
      </c>
      <c r="BC312" s="143">
        <f t="shared" ref="BC312" si="194">+E312+J312+O312+T312+Y312+AD312+AI312+AN312+AX312+AS312</f>
        <v>525918881181</v>
      </c>
      <c r="BD312" s="450">
        <f t="shared" ref="BD312" si="195">+F312+K312+P312+U312+Z312+AE312+AJ312+AO312+AY312+AT312</f>
        <v>52013839564</v>
      </c>
      <c r="BE312" s="159">
        <f t="shared" ref="BE312" si="196">SUM(AZ312:BD312)</f>
        <v>14373506575054</v>
      </c>
    </row>
    <row r="313" spans="1:57" x14ac:dyDescent="0.2">
      <c r="A313" s="430" t="s">
        <v>662</v>
      </c>
      <c r="B313" s="444">
        <v>14114375072</v>
      </c>
      <c r="C313" s="410">
        <v>12713765806</v>
      </c>
      <c r="D313" s="410">
        <v>66047568430</v>
      </c>
      <c r="E313" s="410"/>
      <c r="F313" s="451"/>
      <c r="G313" s="447">
        <v>1133112462972</v>
      </c>
      <c r="H313" s="410">
        <v>2482971124422</v>
      </c>
      <c r="I313" s="410">
        <v>3646920080334</v>
      </c>
      <c r="J313" s="410">
        <v>260865573158</v>
      </c>
      <c r="K313" s="448">
        <v>9687796053</v>
      </c>
      <c r="L313" s="440">
        <v>10932100537</v>
      </c>
      <c r="M313" s="143">
        <v>258566043805</v>
      </c>
      <c r="N313" s="143">
        <v>444348219818</v>
      </c>
      <c r="O313" s="143">
        <v>45897885611</v>
      </c>
      <c r="P313" s="441">
        <v>250076203</v>
      </c>
      <c r="Q313" s="440">
        <v>231449376556</v>
      </c>
      <c r="R313" s="143">
        <v>644322613351</v>
      </c>
      <c r="S313" s="143">
        <v>1043750440448</v>
      </c>
      <c r="T313" s="143">
        <v>75114563075</v>
      </c>
      <c r="U313" s="441">
        <v>14934320870</v>
      </c>
      <c r="V313" s="444">
        <v>27345310977</v>
      </c>
      <c r="W313" s="410">
        <v>21364037543</v>
      </c>
      <c r="X313" s="410">
        <v>90503081790</v>
      </c>
      <c r="Y313" s="410">
        <v>6178959885</v>
      </c>
      <c r="Z313" s="410">
        <v>1728992155</v>
      </c>
      <c r="AA313" s="143">
        <v>15435382719</v>
      </c>
      <c r="AB313" s="143">
        <v>23085200363</v>
      </c>
      <c r="AC313" s="143">
        <v>70234114785</v>
      </c>
      <c r="AD313" s="143">
        <v>3562491368</v>
      </c>
      <c r="AE313" s="450">
        <v>1408657473</v>
      </c>
      <c r="AF313" s="447">
        <v>261064952912</v>
      </c>
      <c r="AG313" s="410">
        <v>20900258715</v>
      </c>
      <c r="AH313" s="410">
        <v>100910666304</v>
      </c>
      <c r="AI313" s="410">
        <v>5472083327</v>
      </c>
      <c r="AJ313" s="448">
        <v>7261131715</v>
      </c>
      <c r="AK313" s="447">
        <v>186668467723</v>
      </c>
      <c r="AL313" s="410">
        <v>650984670248</v>
      </c>
      <c r="AM313" s="410">
        <v>758729687669</v>
      </c>
      <c r="AN313" s="410">
        <v>37610765400</v>
      </c>
      <c r="AO313" s="448">
        <v>9239905512</v>
      </c>
      <c r="AP313" s="440">
        <v>80539862158</v>
      </c>
      <c r="AQ313" s="143">
        <v>1028104542</v>
      </c>
      <c r="AR313" s="143">
        <v>24259213645</v>
      </c>
      <c r="AS313" s="143"/>
      <c r="AT313" s="441">
        <v>1038779836</v>
      </c>
      <c r="AU313" s="440">
        <v>124006435542</v>
      </c>
      <c r="AV313" s="444">
        <v>521377023384</v>
      </c>
      <c r="AW313" s="410">
        <v>992841149309</v>
      </c>
      <c r="AX313" s="410">
        <v>98908168575</v>
      </c>
      <c r="AY313" s="410">
        <v>7872438483</v>
      </c>
      <c r="AZ313" s="436">
        <f t="shared" ref="AZ313:AZ314" si="197">+B313+G313+L313+Q313+V313+AA313+AF313+AK313+AU313+AP313</f>
        <v>2084668727168</v>
      </c>
      <c r="BA313" s="143">
        <f t="shared" ref="BA313:BA314" si="198">+C313+H313+M313+R313+W313+AB313+AG313+AL313+AV313+AQ313</f>
        <v>4637312842179</v>
      </c>
      <c r="BB313" s="143">
        <f t="shared" ref="BB313:BB314" si="199">+D313+I313+N313+S313+X313+AC313+AH313+AM313+AW313+AR313</f>
        <v>7238544222532</v>
      </c>
      <c r="BC313" s="143">
        <f t="shared" ref="BC313:BC314" si="200">+E313+J313+O313+T313+Y313+AD313+AI313+AN313+AX313+AS313</f>
        <v>533610490399</v>
      </c>
      <c r="BD313" s="450">
        <f t="shared" ref="BD313:BD314" si="201">+F313+K313+P313+U313+Z313+AE313+AJ313+AO313+AY313+AT313</f>
        <v>53422098300</v>
      </c>
      <c r="BE313" s="159">
        <f t="shared" ref="BE313:BE314" si="202">SUM(AZ313:BD313)</f>
        <v>14547558380578</v>
      </c>
    </row>
    <row r="314" spans="1:57" x14ac:dyDescent="0.2">
      <c r="A314" s="430" t="s">
        <v>663</v>
      </c>
      <c r="B314" s="444">
        <v>14130644976</v>
      </c>
      <c r="C314" s="410">
        <v>12737655549</v>
      </c>
      <c r="D314" s="410">
        <v>66179550674</v>
      </c>
      <c r="E314" s="410"/>
      <c r="F314" s="451"/>
      <c r="G314" s="447">
        <v>1150564135310.1401</v>
      </c>
      <c r="H314" s="410">
        <v>2526369035878.2212</v>
      </c>
      <c r="I314" s="410">
        <v>3723671056537.3506</v>
      </c>
      <c r="J314" s="410">
        <v>266898460886.46002</v>
      </c>
      <c r="K314" s="448">
        <v>10228253184.59</v>
      </c>
      <c r="L314" s="440">
        <v>10933325262</v>
      </c>
      <c r="M314" s="143">
        <v>259154000000</v>
      </c>
      <c r="N314" s="143">
        <v>444987000000</v>
      </c>
      <c r="O314" s="143">
        <v>45967674885</v>
      </c>
      <c r="P314" s="441">
        <v>250127077</v>
      </c>
      <c r="Q314" s="440">
        <v>232825000000</v>
      </c>
      <c r="R314" s="143">
        <v>651467000000</v>
      </c>
      <c r="S314" s="143">
        <v>1048940000000</v>
      </c>
      <c r="T314" s="143">
        <v>76010101900</v>
      </c>
      <c r="U314" s="441">
        <v>14952526038</v>
      </c>
      <c r="V314" s="444">
        <v>27401736214</v>
      </c>
      <c r="W314" s="410">
        <v>21424638521</v>
      </c>
      <c r="X314" s="410">
        <v>90719382114</v>
      </c>
      <c r="Y314" s="410">
        <v>6194544689</v>
      </c>
      <c r="Z314" s="410">
        <v>1733364722</v>
      </c>
      <c r="AA314" s="143">
        <v>15478221499</v>
      </c>
      <c r="AB314" s="143">
        <v>23161243746</v>
      </c>
      <c r="AC314" s="143">
        <v>70464055027</v>
      </c>
      <c r="AD314" s="143">
        <v>3573614170</v>
      </c>
      <c r="AE314" s="450">
        <v>1412752696</v>
      </c>
      <c r="AF314" s="447">
        <v>271100000000</v>
      </c>
      <c r="AG314" s="410">
        <v>20962153156</v>
      </c>
      <c r="AH314" s="410">
        <v>101172000000</v>
      </c>
      <c r="AI314" s="410">
        <v>5486748937</v>
      </c>
      <c r="AJ314" s="448">
        <v>7511370410</v>
      </c>
      <c r="AK314" s="447">
        <v>186708000000</v>
      </c>
      <c r="AL314" s="410">
        <v>652086000000</v>
      </c>
      <c r="AM314" s="410">
        <v>757431000000</v>
      </c>
      <c r="AN314" s="410">
        <v>38472208604</v>
      </c>
      <c r="AO314" s="448">
        <v>9416264506</v>
      </c>
      <c r="AP314" s="440">
        <v>80667800000</v>
      </c>
      <c r="AQ314" s="143">
        <v>1037560000</v>
      </c>
      <c r="AR314" s="143">
        <v>24312400000</v>
      </c>
      <c r="AS314" s="143"/>
      <c r="AT314" s="441">
        <v>1040520000</v>
      </c>
      <c r="AU314" s="440">
        <v>123832090051.94</v>
      </c>
      <c r="AV314" s="444">
        <v>521635579537.28998</v>
      </c>
      <c r="AW314" s="410">
        <v>994804476437.95996</v>
      </c>
      <c r="AX314" s="410">
        <v>99550436027.419998</v>
      </c>
      <c r="AY314" s="410">
        <v>8156543894.2399998</v>
      </c>
      <c r="AZ314" s="436">
        <f t="shared" si="197"/>
        <v>2113640953313.0801</v>
      </c>
      <c r="BA314" s="143">
        <f t="shared" si="198"/>
        <v>4690034866387.5107</v>
      </c>
      <c r="BB314" s="143">
        <f t="shared" si="199"/>
        <v>7322680920790.3105</v>
      </c>
      <c r="BC314" s="143">
        <f t="shared" si="200"/>
        <v>542153790098.88</v>
      </c>
      <c r="BD314" s="450">
        <f t="shared" si="201"/>
        <v>54701722527.829994</v>
      </c>
      <c r="BE314" s="159">
        <f t="shared" si="202"/>
        <v>14723212253117.613</v>
      </c>
    </row>
    <row r="315" spans="1:57" x14ac:dyDescent="0.2">
      <c r="A315" s="430" t="s">
        <v>669</v>
      </c>
      <c r="B315" s="444">
        <v>14146978056</v>
      </c>
      <c r="C315" s="410">
        <v>12760917270</v>
      </c>
      <c r="D315" s="410">
        <v>66511640757</v>
      </c>
      <c r="E315" s="410"/>
      <c r="F315" s="451"/>
      <c r="G315" s="447">
        <v>1184376098544.71</v>
      </c>
      <c r="H315" s="410">
        <v>2579513738264.2095</v>
      </c>
      <c r="I315" s="410">
        <v>3817151372319.0444</v>
      </c>
      <c r="J315" s="410">
        <v>272799544623.7601</v>
      </c>
      <c r="K315" s="448">
        <v>10476992573.1</v>
      </c>
      <c r="L315" s="440">
        <v>10934572966</v>
      </c>
      <c r="M315" s="143">
        <v>259748000000</v>
      </c>
      <c r="N315" s="143">
        <v>445165000000</v>
      </c>
      <c r="O315" s="143">
        <v>45473328301</v>
      </c>
      <c r="P315" s="441">
        <v>250189321</v>
      </c>
      <c r="Q315" s="440">
        <v>232799000000</v>
      </c>
      <c r="R315" s="143">
        <v>664235000000</v>
      </c>
      <c r="S315" s="143">
        <v>1055550000000</v>
      </c>
      <c r="T315" s="143">
        <v>76671520199</v>
      </c>
      <c r="U315" s="441">
        <v>14967889949</v>
      </c>
      <c r="V315" s="444">
        <v>27452711900</v>
      </c>
      <c r="W315" s="410">
        <v>21482862187</v>
      </c>
      <c r="X315" s="410">
        <v>90911332041</v>
      </c>
      <c r="Y315" s="410">
        <v>6210002366</v>
      </c>
      <c r="Z315" s="410">
        <v>1736957145</v>
      </c>
      <c r="AA315" s="143">
        <v>15522541834</v>
      </c>
      <c r="AB315" s="143">
        <v>23236172667</v>
      </c>
      <c r="AC315" s="143">
        <v>70699417411</v>
      </c>
      <c r="AD315" s="143">
        <v>3584998432</v>
      </c>
      <c r="AE315" s="450">
        <v>1416977699</v>
      </c>
      <c r="AF315" s="447">
        <v>281816000000</v>
      </c>
      <c r="AG315" s="410">
        <v>21024534622</v>
      </c>
      <c r="AH315" s="410">
        <v>101434000000</v>
      </c>
      <c r="AI315" s="410">
        <v>5501525270</v>
      </c>
      <c r="AJ315" s="448">
        <v>7528975895</v>
      </c>
      <c r="AK315" s="447">
        <v>187214000000</v>
      </c>
      <c r="AL315" s="410">
        <v>654657000000</v>
      </c>
      <c r="AM315" s="410">
        <v>759648000000</v>
      </c>
      <c r="AN315" s="410">
        <v>38727869251</v>
      </c>
      <c r="AO315" s="448">
        <v>9426361368</v>
      </c>
      <c r="AP315" s="440">
        <v>81774600000</v>
      </c>
      <c r="AQ315" s="143">
        <v>1042060000</v>
      </c>
      <c r="AR315" s="143">
        <v>24356000000</v>
      </c>
      <c r="AS315" s="143"/>
      <c r="AT315" s="441">
        <v>1042240000</v>
      </c>
      <c r="AU315" s="440">
        <v>123120000000</v>
      </c>
      <c r="AV315" s="444">
        <v>523181000000</v>
      </c>
      <c r="AW315" s="410">
        <v>997256000000</v>
      </c>
      <c r="AX315" s="410">
        <v>99797148643</v>
      </c>
      <c r="AY315" s="410">
        <v>8885284556</v>
      </c>
      <c r="AZ315" s="436">
        <f t="shared" ref="AZ315" si="203">+B315+G315+L315+Q315+V315+AA315+AF315+AK315+AU315+AP315</f>
        <v>2159156503300.71</v>
      </c>
      <c r="BA315" s="143">
        <f t="shared" ref="BA315" si="204">+C315+H315+M315+R315+W315+AB315+AG315+AL315+AV315+AQ315</f>
        <v>4760881285010.209</v>
      </c>
      <c r="BB315" s="143">
        <f t="shared" ref="BB315" si="205">+D315+I315+N315+S315+X315+AC315+AH315+AM315+AW315+AR315</f>
        <v>7428682762528.0449</v>
      </c>
      <c r="BC315" s="143">
        <f t="shared" ref="BC315" si="206">+E315+J315+O315+T315+Y315+AD315+AI315+AN315+AX315+AS315</f>
        <v>548765937085.76013</v>
      </c>
      <c r="BD315" s="450">
        <f t="shared" ref="BD315" si="207">+F315+K315+P315+U315+Z315+AE315+AJ315+AO315+AY315+AT315</f>
        <v>55731868506.099998</v>
      </c>
      <c r="BE315" s="159">
        <f t="shared" ref="BE315" si="208">SUM(AZ315:BD315)</f>
        <v>14953218356430.824</v>
      </c>
    </row>
    <row r="316" spans="1:57" x14ac:dyDescent="0.2">
      <c r="A316" s="430" t="s">
        <v>670</v>
      </c>
      <c r="B316" s="444">
        <v>14163374741</v>
      </c>
      <c r="C316" s="410">
        <v>12785864699</v>
      </c>
      <c r="D316" s="410">
        <v>66646282723</v>
      </c>
      <c r="E316" s="410"/>
      <c r="F316" s="451"/>
      <c r="G316" s="447">
        <v>1234783451859.54</v>
      </c>
      <c r="H316" s="410">
        <v>2614440808936.0894</v>
      </c>
      <c r="I316" s="410">
        <v>3906924632147.9907</v>
      </c>
      <c r="J316" s="410">
        <v>278106096624.84998</v>
      </c>
      <c r="K316" s="448">
        <v>11635260553.4</v>
      </c>
      <c r="L316" s="440">
        <v>10934572966</v>
      </c>
      <c r="M316" s="143">
        <v>259748031792</v>
      </c>
      <c r="N316" s="143">
        <v>445827202824</v>
      </c>
      <c r="O316" s="143">
        <v>46037585891</v>
      </c>
      <c r="P316" s="441">
        <v>250189321</v>
      </c>
      <c r="Q316" s="440">
        <v>232739067988</v>
      </c>
      <c r="R316" s="143">
        <v>678171121532</v>
      </c>
      <c r="S316" s="143">
        <v>1068904006411</v>
      </c>
      <c r="T316" s="143">
        <v>77013631869</v>
      </c>
      <c r="U316" s="441">
        <v>14990308250</v>
      </c>
      <c r="V316" s="444">
        <v>27513285685</v>
      </c>
      <c r="W316" s="410">
        <v>21541097754</v>
      </c>
      <c r="X316" s="410">
        <v>91173410684</v>
      </c>
      <c r="Y316" s="410">
        <v>6227159710</v>
      </c>
      <c r="Z316" s="410">
        <v>1741372695</v>
      </c>
      <c r="AA316" s="143">
        <v>15565248077</v>
      </c>
      <c r="AB316" s="143">
        <v>23320142686</v>
      </c>
      <c r="AC316" s="143">
        <v>70930152381</v>
      </c>
      <c r="AD316" s="143">
        <v>3596180135</v>
      </c>
      <c r="AE316" s="450">
        <v>1421034992</v>
      </c>
      <c r="AF316" s="447">
        <v>288973051585</v>
      </c>
      <c r="AG316" s="410">
        <v>21087424250</v>
      </c>
      <c r="AH316" s="410">
        <v>101439675313</v>
      </c>
      <c r="AI316" s="410">
        <v>5516409848</v>
      </c>
      <c r="AJ316" s="448">
        <v>8423173692</v>
      </c>
      <c r="AK316" s="447">
        <v>187732974800</v>
      </c>
      <c r="AL316" s="410">
        <v>656055115789</v>
      </c>
      <c r="AM316" s="410">
        <v>761028245347</v>
      </c>
      <c r="AN316" s="410">
        <v>39358283974</v>
      </c>
      <c r="AO316" s="448">
        <v>9437522075</v>
      </c>
      <c r="AP316" s="440">
        <v>81886651630</v>
      </c>
      <c r="AQ316" s="143">
        <v>1034237834</v>
      </c>
      <c r="AR316" s="143">
        <v>24384764405</v>
      </c>
      <c r="AS316" s="143"/>
      <c r="AT316" s="441">
        <v>1044336524</v>
      </c>
      <c r="AU316" s="440">
        <v>122922920007</v>
      </c>
      <c r="AV316" s="444">
        <v>534887316846</v>
      </c>
      <c r="AW316" s="410">
        <v>1018061942874</v>
      </c>
      <c r="AX316" s="410">
        <v>101768232811</v>
      </c>
      <c r="AY316" s="410">
        <v>8865065439</v>
      </c>
      <c r="AZ316" s="436">
        <f t="shared" ref="AZ316" si="209">+B316+G316+L316+Q316+V316+AA316+AF316+AK316+AU316+AP316</f>
        <v>2217214599338.54</v>
      </c>
      <c r="BA316" s="143">
        <f t="shared" ref="BA316" si="210">+C316+H316+M316+R316+W316+AB316+AG316+AL316+AV316+AQ316</f>
        <v>4823071162118.0898</v>
      </c>
      <c r="BB316" s="143">
        <f t="shared" ref="BB316" si="211">+D316+I316+N316+S316+X316+AC316+AH316+AM316+AW316+AR316</f>
        <v>7555320315109.9902</v>
      </c>
      <c r="BC316" s="143">
        <f t="shared" ref="BC316" si="212">+E316+J316+O316+T316+Y316+AD316+AI316+AN316+AX316+AS316</f>
        <v>557623580862.84998</v>
      </c>
      <c r="BD316" s="450">
        <f t="shared" ref="BD316" si="213">+F316+K316+P316+U316+Z316+AE316+AJ316+AO316+AY316+AT316</f>
        <v>57808263541.400002</v>
      </c>
      <c r="BE316" s="159">
        <f t="shared" ref="BE316" si="214">SUM(AZ316:BD316)</f>
        <v>15211037920970.871</v>
      </c>
    </row>
    <row r="317" spans="1:57" x14ac:dyDescent="0.2">
      <c r="V317" s="43"/>
      <c r="W317" s="43"/>
      <c r="AU317" s="74"/>
      <c r="AV317" s="74"/>
    </row>
    <row r="318" spans="1:57" x14ac:dyDescent="0.2">
      <c r="V318" s="43"/>
      <c r="W318" s="43"/>
      <c r="AU318" s="74"/>
      <c r="AV318" s="74"/>
    </row>
    <row r="319" spans="1:57" x14ac:dyDescent="0.2">
      <c r="V319" s="43"/>
      <c r="W319" s="43"/>
      <c r="AU319" s="74"/>
      <c r="AV319" s="74"/>
    </row>
  </sheetData>
  <mergeCells count="45">
    <mergeCell ref="A168:A169"/>
    <mergeCell ref="AP244:AT244"/>
    <mergeCell ref="AZ244:BE244"/>
    <mergeCell ref="AZ168:BE168"/>
    <mergeCell ref="AU14:AY14"/>
    <mergeCell ref="AK14:AO14"/>
    <mergeCell ref="AK90:AO90"/>
    <mergeCell ref="AK168:AO168"/>
    <mergeCell ref="AK244:AO244"/>
    <mergeCell ref="AU244:AY244"/>
    <mergeCell ref="AU90:AY90"/>
    <mergeCell ref="AU168:AY168"/>
    <mergeCell ref="AZ14:BE14"/>
    <mergeCell ref="AZ90:BE90"/>
    <mergeCell ref="AP14:AT14"/>
    <mergeCell ref="AP90:AT90"/>
    <mergeCell ref="AP168:AT168"/>
    <mergeCell ref="Q14:U14"/>
    <mergeCell ref="Q90:U90"/>
    <mergeCell ref="AA14:AE14"/>
    <mergeCell ref="G244:K244"/>
    <mergeCell ref="G168:K168"/>
    <mergeCell ref="AA90:AE90"/>
    <mergeCell ref="AA168:AE168"/>
    <mergeCell ref="AA244:AE244"/>
    <mergeCell ref="Q244:U244"/>
    <mergeCell ref="Q168:U168"/>
    <mergeCell ref="AF14:AJ14"/>
    <mergeCell ref="V14:Z14"/>
    <mergeCell ref="V90:Z90"/>
    <mergeCell ref="V168:Z168"/>
    <mergeCell ref="V244:Z244"/>
    <mergeCell ref="L14:P14"/>
    <mergeCell ref="L90:P90"/>
    <mergeCell ref="L168:P168"/>
    <mergeCell ref="L244:P244"/>
    <mergeCell ref="B14:F14"/>
    <mergeCell ref="G14:K14"/>
    <mergeCell ref="G90:K90"/>
    <mergeCell ref="AF244:AJ244"/>
    <mergeCell ref="AF168:AJ168"/>
    <mergeCell ref="AF90:AJ90"/>
    <mergeCell ref="B90:F90"/>
    <mergeCell ref="B168:F168"/>
    <mergeCell ref="B244:F244"/>
  </mergeCells>
  <pageMargins left="0.7" right="0.7" top="0.75" bottom="0.75" header="0.3" footer="0.3"/>
  <pageSetup paperSize="9" orientation="portrait" horizontalDpi="300" verticalDpi="300" r:id="rId1"/>
  <ignoredErrors>
    <ignoredError sqref="BE268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00B050"/>
  </sheetPr>
  <dimension ref="A4:KI93"/>
  <sheetViews>
    <sheetView showGridLines="0" zoomScale="85" zoomScaleNormal="85" workbookViewId="0">
      <pane xSplit="6" ySplit="11" topLeftCell="KD12" activePane="bottomRight" state="frozen"/>
      <selection pane="topRight" activeCell="G1" sqref="G1"/>
      <selection pane="bottomLeft" activeCell="A12" sqref="A12"/>
      <selection pane="bottomRight" activeCell="KJ22" sqref="KJ22"/>
    </sheetView>
  </sheetViews>
  <sheetFormatPr baseColWidth="10" defaultColWidth="11.42578125" defaultRowHeight="12.75" x14ac:dyDescent="0.2"/>
  <cols>
    <col min="1" max="1" width="31.28515625" style="35" customWidth="1"/>
    <col min="2" max="106" width="11.42578125" style="35" customWidth="1"/>
    <col min="107" max="107" width="12.85546875" style="35" customWidth="1"/>
    <col min="108" max="114" width="11.42578125" style="35" customWidth="1"/>
    <col min="115" max="121" width="12.85546875" style="35" customWidth="1"/>
    <col min="122" max="199" width="11.42578125" style="35" customWidth="1"/>
    <col min="200" max="200" width="12.42578125" style="35" customWidth="1"/>
    <col min="201" max="201" width="11.42578125" style="35" customWidth="1"/>
    <col min="202" max="202" width="13" style="35" customWidth="1"/>
    <col min="203" max="203" width="11.85546875" style="35" customWidth="1"/>
    <col min="204" max="204" width="13" style="35" customWidth="1"/>
    <col min="205" max="213" width="11.42578125" style="35" customWidth="1"/>
    <col min="214" max="214" width="12.85546875" style="35" customWidth="1"/>
    <col min="215" max="219" width="11.42578125" style="35" customWidth="1"/>
    <col min="220" max="220" width="12.85546875" style="35" customWidth="1"/>
    <col min="221" max="223" width="11.42578125" style="35" customWidth="1"/>
    <col min="224" max="241" width="11.42578125" style="35"/>
    <col min="242" max="242" width="12.85546875" style="35" bestFit="1" customWidth="1"/>
    <col min="243" max="248" width="11.42578125" style="35"/>
    <col min="249" max="250" width="12.85546875" style="35" bestFit="1" customWidth="1"/>
    <col min="251" max="253" width="11.42578125" style="35"/>
    <col min="254" max="254" width="12.85546875" style="35" bestFit="1" customWidth="1"/>
    <col min="255" max="16384" width="11.42578125" style="35"/>
  </cols>
  <sheetData>
    <row r="4" spans="1:295" x14ac:dyDescent="0.2">
      <c r="IY4" s="312"/>
      <c r="IZ4" s="312"/>
    </row>
    <row r="7" spans="1:295" ht="27.75" x14ac:dyDescent="0.4">
      <c r="DP7" s="58"/>
      <c r="GW7" s="338"/>
      <c r="GX7" s="338"/>
      <c r="GY7" s="338"/>
      <c r="GZ7" s="828" t="s">
        <v>404</v>
      </c>
      <c r="HA7" s="828"/>
      <c r="HB7" s="828"/>
      <c r="HC7" s="828"/>
      <c r="HD7" s="828"/>
      <c r="HE7" s="828"/>
      <c r="HF7" s="828"/>
      <c r="HG7" s="828"/>
      <c r="HH7" s="828"/>
      <c r="HI7" s="828"/>
      <c r="HJ7" s="828"/>
      <c r="HK7" s="828"/>
      <c r="HL7" s="828"/>
      <c r="HM7" s="828"/>
      <c r="HN7" s="828"/>
      <c r="HO7" s="828"/>
      <c r="HP7" s="828"/>
      <c r="HQ7" s="828"/>
      <c r="HR7" s="828"/>
      <c r="HS7" s="828"/>
      <c r="HT7" s="828"/>
      <c r="HU7" s="828"/>
      <c r="HV7" s="828"/>
      <c r="HW7" s="828"/>
      <c r="HX7" s="828"/>
      <c r="HY7" s="828"/>
      <c r="HZ7" s="828"/>
      <c r="IA7" s="828"/>
      <c r="IB7" s="828"/>
    </row>
    <row r="8" spans="1:295" ht="14.25" customHeight="1" x14ac:dyDescent="0.2">
      <c r="DP8" s="58"/>
    </row>
    <row r="10" spans="1:295" ht="13.5" thickBot="1" x14ac:dyDescent="0.25">
      <c r="B10" s="46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70"/>
      <c r="BC10" s="170"/>
      <c r="BD10" s="170"/>
      <c r="BE10" s="170"/>
      <c r="BF10" s="170"/>
      <c r="BG10" s="170"/>
      <c r="BH10" s="170"/>
      <c r="BI10" s="170"/>
      <c r="BJ10" s="170"/>
      <c r="BK10" s="170"/>
      <c r="BL10" s="170"/>
      <c r="BM10" s="170"/>
      <c r="BN10" s="170"/>
      <c r="BO10" s="170"/>
      <c r="BP10" s="170"/>
      <c r="BQ10" s="170"/>
      <c r="BR10" s="170"/>
      <c r="BS10" s="170"/>
      <c r="BT10" s="170"/>
      <c r="BU10" s="170"/>
      <c r="BV10" s="170"/>
      <c r="BW10" s="170"/>
      <c r="BX10" s="170"/>
      <c r="BY10" s="170"/>
      <c r="BZ10" s="170"/>
      <c r="CA10" s="170"/>
      <c r="CB10" s="170"/>
      <c r="CC10" s="170"/>
      <c r="CD10" s="170"/>
      <c r="CE10" s="170"/>
      <c r="CF10" s="170"/>
      <c r="CG10" s="170"/>
      <c r="CH10" s="170"/>
      <c r="CI10" s="170"/>
      <c r="CJ10" s="170"/>
      <c r="CK10" s="170"/>
      <c r="CL10" s="170"/>
      <c r="CM10" s="170"/>
      <c r="CN10" s="170"/>
      <c r="CO10" s="170"/>
      <c r="CP10" s="170"/>
      <c r="CQ10" s="170"/>
      <c r="CR10" s="170"/>
      <c r="CS10" s="170"/>
      <c r="CT10" s="170"/>
      <c r="CU10" s="170"/>
      <c r="CV10" s="170"/>
      <c r="CW10" s="170"/>
      <c r="CX10" s="170"/>
      <c r="CY10" s="170"/>
      <c r="CZ10" s="170"/>
      <c r="DA10" s="170"/>
      <c r="DB10" s="170"/>
      <c r="DC10" s="170"/>
      <c r="DD10" s="170"/>
      <c r="DE10" s="170"/>
      <c r="DF10" s="170"/>
      <c r="DG10" s="170"/>
      <c r="DH10" s="170"/>
      <c r="DI10" s="170"/>
      <c r="DJ10" s="170"/>
    </row>
    <row r="11" spans="1:295" s="46" customFormat="1" ht="13.5" thickBot="1" x14ac:dyDescent="0.25">
      <c r="A11" s="293" t="s">
        <v>148</v>
      </c>
      <c r="B11" s="293">
        <v>34455</v>
      </c>
      <c r="C11" s="293">
        <v>34486</v>
      </c>
      <c r="D11" s="293">
        <v>34516</v>
      </c>
      <c r="E11" s="293">
        <v>34547</v>
      </c>
      <c r="F11" s="293">
        <v>34578</v>
      </c>
      <c r="G11" s="293">
        <v>34608</v>
      </c>
      <c r="H11" s="293">
        <v>34639</v>
      </c>
      <c r="I11" s="293">
        <v>34669</v>
      </c>
      <c r="J11" s="293">
        <v>34700</v>
      </c>
      <c r="K11" s="293">
        <v>34731</v>
      </c>
      <c r="L11" s="293">
        <v>34759</v>
      </c>
      <c r="M11" s="293">
        <v>34790</v>
      </c>
      <c r="N11" s="293">
        <v>34820</v>
      </c>
      <c r="O11" s="293">
        <v>34851</v>
      </c>
      <c r="P11" s="293">
        <v>34881</v>
      </c>
      <c r="Q11" s="293">
        <v>34912</v>
      </c>
      <c r="R11" s="293">
        <v>34943</v>
      </c>
      <c r="S11" s="293">
        <v>34973</v>
      </c>
      <c r="T11" s="293">
        <v>35004</v>
      </c>
      <c r="U11" s="293">
        <v>35034</v>
      </c>
      <c r="V11" s="293">
        <v>35065</v>
      </c>
      <c r="W11" s="293">
        <v>35096</v>
      </c>
      <c r="X11" s="293">
        <v>35125</v>
      </c>
      <c r="Y11" s="293">
        <v>35156</v>
      </c>
      <c r="Z11" s="293">
        <v>35186</v>
      </c>
      <c r="AA11" s="293">
        <v>35217</v>
      </c>
      <c r="AB11" s="293">
        <v>35247</v>
      </c>
      <c r="AC11" s="293">
        <v>35278</v>
      </c>
      <c r="AD11" s="293">
        <v>35309</v>
      </c>
      <c r="AE11" s="293">
        <v>35339</v>
      </c>
      <c r="AF11" s="293">
        <v>35370</v>
      </c>
      <c r="AG11" s="293">
        <v>35400</v>
      </c>
      <c r="AH11" s="293">
        <v>35431</v>
      </c>
      <c r="AI11" s="293">
        <v>35462</v>
      </c>
      <c r="AJ11" s="293">
        <v>35490</v>
      </c>
      <c r="AK11" s="293">
        <v>35521</v>
      </c>
      <c r="AL11" s="293">
        <v>35551</v>
      </c>
      <c r="AM11" s="293">
        <v>35582</v>
      </c>
      <c r="AN11" s="293">
        <v>35612</v>
      </c>
      <c r="AO11" s="293">
        <v>35643</v>
      </c>
      <c r="AP11" s="293">
        <v>35674</v>
      </c>
      <c r="AQ11" s="293">
        <v>35704</v>
      </c>
      <c r="AR11" s="293">
        <v>35735</v>
      </c>
      <c r="AS11" s="293">
        <v>35765</v>
      </c>
      <c r="AT11" s="293">
        <v>35796</v>
      </c>
      <c r="AU11" s="293">
        <v>35827</v>
      </c>
      <c r="AV11" s="293">
        <v>35855</v>
      </c>
      <c r="AW11" s="293">
        <v>35886</v>
      </c>
      <c r="AX11" s="293">
        <v>35916</v>
      </c>
      <c r="AY11" s="293">
        <v>35947</v>
      </c>
      <c r="AZ11" s="293">
        <v>35977</v>
      </c>
      <c r="BA11" s="293">
        <v>36008</v>
      </c>
      <c r="BB11" s="293">
        <v>36039</v>
      </c>
      <c r="BC11" s="293">
        <v>36069</v>
      </c>
      <c r="BD11" s="293">
        <v>36100</v>
      </c>
      <c r="BE11" s="293">
        <v>36130</v>
      </c>
      <c r="BF11" s="293">
        <v>36161</v>
      </c>
      <c r="BG11" s="293">
        <v>36192</v>
      </c>
      <c r="BH11" s="293">
        <v>36220</v>
      </c>
      <c r="BI11" s="293">
        <v>36251</v>
      </c>
      <c r="BJ11" s="293">
        <v>36281</v>
      </c>
      <c r="BK11" s="293">
        <v>36312</v>
      </c>
      <c r="BL11" s="293">
        <v>36342</v>
      </c>
      <c r="BM11" s="293">
        <v>36373</v>
      </c>
      <c r="BN11" s="293">
        <v>36404</v>
      </c>
      <c r="BO11" s="294">
        <v>36434</v>
      </c>
      <c r="BP11" s="293">
        <v>36465</v>
      </c>
      <c r="BQ11" s="293">
        <v>36495</v>
      </c>
      <c r="BR11" s="293">
        <v>36526</v>
      </c>
      <c r="BS11" s="293">
        <v>36557</v>
      </c>
      <c r="BT11" s="293">
        <v>36586</v>
      </c>
      <c r="BU11" s="293">
        <v>36617</v>
      </c>
      <c r="BV11" s="293">
        <v>36647</v>
      </c>
      <c r="BW11" s="293">
        <v>36678</v>
      </c>
      <c r="BX11" s="293">
        <v>36708</v>
      </c>
      <c r="BY11" s="293">
        <v>36739</v>
      </c>
      <c r="BZ11" s="293">
        <v>36770</v>
      </c>
      <c r="CA11" s="293">
        <v>36800</v>
      </c>
      <c r="CB11" s="293">
        <v>36831</v>
      </c>
      <c r="CC11" s="293">
        <v>36861</v>
      </c>
      <c r="CD11" s="293">
        <v>36892</v>
      </c>
      <c r="CE11" s="293">
        <v>36923</v>
      </c>
      <c r="CF11" s="293">
        <v>36951</v>
      </c>
      <c r="CG11" s="293">
        <v>36982</v>
      </c>
      <c r="CH11" s="293">
        <v>37012</v>
      </c>
      <c r="CI11" s="293">
        <v>37043</v>
      </c>
      <c r="CJ11" s="293">
        <v>37073</v>
      </c>
      <c r="CK11" s="293">
        <v>37104</v>
      </c>
      <c r="CL11" s="293">
        <v>37135</v>
      </c>
      <c r="CM11" s="293">
        <v>37165</v>
      </c>
      <c r="CN11" s="293">
        <v>37196</v>
      </c>
      <c r="CO11" s="293">
        <v>37226</v>
      </c>
      <c r="CP11" s="293">
        <v>37257</v>
      </c>
      <c r="CQ11" s="293">
        <v>37288</v>
      </c>
      <c r="CR11" s="293">
        <v>37316</v>
      </c>
      <c r="CS11" s="293">
        <v>37347</v>
      </c>
      <c r="CT11" s="293">
        <v>37377</v>
      </c>
      <c r="CU11" s="293">
        <v>37408</v>
      </c>
      <c r="CV11" s="293">
        <v>37438</v>
      </c>
      <c r="CW11" s="293">
        <v>37469</v>
      </c>
      <c r="CX11" s="293">
        <v>37500</v>
      </c>
      <c r="CY11" s="293">
        <v>37530</v>
      </c>
      <c r="CZ11" s="293">
        <v>37561</v>
      </c>
      <c r="DA11" s="293">
        <v>37591</v>
      </c>
      <c r="DB11" s="293">
        <v>37622</v>
      </c>
      <c r="DC11" s="293">
        <v>37653</v>
      </c>
      <c r="DD11" s="293">
        <v>37681</v>
      </c>
      <c r="DE11" s="293">
        <v>37712</v>
      </c>
      <c r="DF11" s="293">
        <v>37742</v>
      </c>
      <c r="DG11" s="293">
        <v>37773</v>
      </c>
      <c r="DH11" s="293">
        <v>37803</v>
      </c>
      <c r="DI11" s="293">
        <v>37834</v>
      </c>
      <c r="DJ11" s="293">
        <v>37865</v>
      </c>
      <c r="DK11" s="293">
        <v>37895</v>
      </c>
      <c r="DL11" s="293">
        <v>37926</v>
      </c>
      <c r="DM11" s="293">
        <v>37956</v>
      </c>
      <c r="DN11" s="293">
        <v>37987</v>
      </c>
      <c r="DO11" s="293">
        <v>38018</v>
      </c>
      <c r="DP11" s="293">
        <v>38047</v>
      </c>
      <c r="DQ11" s="293">
        <v>38078</v>
      </c>
      <c r="DR11" s="293">
        <v>38108</v>
      </c>
      <c r="DS11" s="293">
        <v>38139</v>
      </c>
      <c r="DT11" s="293">
        <v>38169</v>
      </c>
      <c r="DU11" s="293">
        <v>38200</v>
      </c>
      <c r="DV11" s="293">
        <v>38231</v>
      </c>
      <c r="DW11" s="293">
        <v>38261</v>
      </c>
      <c r="DX11" s="293">
        <v>38292</v>
      </c>
      <c r="DY11" s="293">
        <v>38322</v>
      </c>
      <c r="DZ11" s="293">
        <v>38353</v>
      </c>
      <c r="EA11" s="293">
        <v>38384</v>
      </c>
      <c r="EB11" s="293">
        <v>38412</v>
      </c>
      <c r="EC11" s="293">
        <v>38443</v>
      </c>
      <c r="ED11" s="293">
        <v>38473</v>
      </c>
      <c r="EE11" s="293">
        <v>38504</v>
      </c>
      <c r="EF11" s="293">
        <v>38534</v>
      </c>
      <c r="EG11" s="293">
        <v>38565</v>
      </c>
      <c r="EH11" s="293">
        <v>38596</v>
      </c>
      <c r="EI11" s="293">
        <v>38626</v>
      </c>
      <c r="EJ11" s="293">
        <v>38657</v>
      </c>
      <c r="EK11" s="293">
        <v>38687</v>
      </c>
      <c r="EL11" s="293">
        <v>38718</v>
      </c>
      <c r="EM11" s="293">
        <v>38749</v>
      </c>
      <c r="EN11" s="293">
        <v>38777</v>
      </c>
      <c r="EO11" s="293">
        <v>38808</v>
      </c>
      <c r="EP11" s="293">
        <v>38838</v>
      </c>
      <c r="EQ11" s="293">
        <v>38869</v>
      </c>
      <c r="ER11" s="293">
        <v>38899</v>
      </c>
      <c r="ES11" s="293">
        <v>38930</v>
      </c>
      <c r="ET11" s="293">
        <v>38961</v>
      </c>
      <c r="EU11" s="293">
        <v>38991</v>
      </c>
      <c r="EV11" s="293">
        <v>39022</v>
      </c>
      <c r="EW11" s="293">
        <v>39052</v>
      </c>
      <c r="EX11" s="293">
        <v>39083</v>
      </c>
      <c r="EY11" s="293">
        <v>39114</v>
      </c>
      <c r="EZ11" s="293">
        <v>39142</v>
      </c>
      <c r="FA11" s="293">
        <v>39173</v>
      </c>
      <c r="FB11" s="293">
        <v>39203</v>
      </c>
      <c r="FC11" s="293">
        <v>39234</v>
      </c>
      <c r="FD11" s="293">
        <v>39264</v>
      </c>
      <c r="FE11" s="293">
        <v>39295</v>
      </c>
      <c r="FF11" s="293">
        <v>39326</v>
      </c>
      <c r="FG11" s="293">
        <v>39356</v>
      </c>
      <c r="FH11" s="295">
        <v>39387</v>
      </c>
      <c r="FI11" s="293">
        <v>39417</v>
      </c>
      <c r="FJ11" s="293">
        <v>39448</v>
      </c>
      <c r="FK11" s="293">
        <v>39479</v>
      </c>
      <c r="FL11" s="293">
        <v>39508</v>
      </c>
      <c r="FM11" s="293">
        <v>39539</v>
      </c>
      <c r="FN11" s="293">
        <v>39569</v>
      </c>
      <c r="FO11" s="293">
        <v>39600</v>
      </c>
      <c r="FP11" s="293">
        <v>39630</v>
      </c>
      <c r="FQ11" s="293">
        <v>39661</v>
      </c>
      <c r="FR11" s="293">
        <v>39692</v>
      </c>
      <c r="FS11" s="293">
        <v>39722</v>
      </c>
      <c r="FT11" s="293">
        <v>39753</v>
      </c>
      <c r="FU11" s="293">
        <v>39783</v>
      </c>
      <c r="FV11" s="293">
        <v>39814</v>
      </c>
      <c r="FW11" s="293">
        <v>39845</v>
      </c>
      <c r="FX11" s="293">
        <v>39873</v>
      </c>
      <c r="FY11" s="293">
        <v>39904</v>
      </c>
      <c r="FZ11" s="293">
        <v>39934</v>
      </c>
      <c r="GA11" s="293">
        <v>39965</v>
      </c>
      <c r="GB11" s="293">
        <v>39995</v>
      </c>
      <c r="GC11" s="293">
        <v>40026</v>
      </c>
      <c r="GD11" s="293">
        <v>40057</v>
      </c>
      <c r="GE11" s="293">
        <v>40087</v>
      </c>
      <c r="GF11" s="293">
        <v>40118</v>
      </c>
      <c r="GG11" s="293">
        <v>40148</v>
      </c>
      <c r="GH11" s="293">
        <v>40179</v>
      </c>
      <c r="GI11" s="293">
        <v>40210</v>
      </c>
      <c r="GJ11" s="293">
        <v>40238</v>
      </c>
      <c r="GK11" s="293">
        <v>40269</v>
      </c>
      <c r="GL11" s="293">
        <v>40299</v>
      </c>
      <c r="GM11" s="293">
        <v>40330</v>
      </c>
      <c r="GN11" s="293">
        <v>40360</v>
      </c>
      <c r="GO11" s="293">
        <v>40391</v>
      </c>
      <c r="GP11" s="293">
        <v>40422</v>
      </c>
      <c r="GQ11" s="293">
        <v>40452</v>
      </c>
      <c r="GR11" s="293">
        <v>40483</v>
      </c>
      <c r="GS11" s="293">
        <v>40513</v>
      </c>
      <c r="GT11" s="293">
        <v>40544</v>
      </c>
      <c r="GU11" s="293">
        <v>40575</v>
      </c>
      <c r="GV11" s="293">
        <v>40603</v>
      </c>
      <c r="GW11" s="293">
        <v>40634</v>
      </c>
      <c r="GX11" s="293">
        <v>40664</v>
      </c>
      <c r="GY11" s="293">
        <v>40695</v>
      </c>
      <c r="GZ11" s="293">
        <v>40725</v>
      </c>
      <c r="HA11" s="293">
        <v>40756</v>
      </c>
      <c r="HB11" s="293">
        <v>40787</v>
      </c>
      <c r="HC11" s="293">
        <v>40817</v>
      </c>
      <c r="HD11" s="293">
        <v>40848</v>
      </c>
      <c r="HE11" s="293">
        <v>40878</v>
      </c>
      <c r="HF11" s="293">
        <v>40909</v>
      </c>
      <c r="HG11" s="293">
        <v>40940</v>
      </c>
      <c r="HH11" s="293">
        <v>40969</v>
      </c>
      <c r="HI11" s="293">
        <v>41000</v>
      </c>
      <c r="HJ11" s="293">
        <v>41030</v>
      </c>
      <c r="HK11" s="293">
        <v>41061</v>
      </c>
      <c r="HL11" s="293">
        <v>41091</v>
      </c>
      <c r="HM11" s="293">
        <v>41122</v>
      </c>
      <c r="HN11" s="293">
        <v>41153</v>
      </c>
      <c r="HO11" s="293">
        <v>41183</v>
      </c>
      <c r="HP11" s="293">
        <v>41214</v>
      </c>
      <c r="HQ11" s="293">
        <v>41244</v>
      </c>
      <c r="HR11" s="293">
        <v>41275</v>
      </c>
      <c r="HS11" s="293">
        <v>41306</v>
      </c>
      <c r="HT11" s="293">
        <v>41334</v>
      </c>
      <c r="HU11" s="293">
        <v>41365</v>
      </c>
      <c r="HV11" s="293">
        <v>41396</v>
      </c>
      <c r="HW11" s="293">
        <v>41428</v>
      </c>
      <c r="HX11" s="293">
        <v>41460</v>
      </c>
      <c r="HY11" s="293">
        <v>41492</v>
      </c>
      <c r="HZ11" s="293">
        <v>41524</v>
      </c>
      <c r="IA11" s="293">
        <v>41556</v>
      </c>
      <c r="IB11" s="293">
        <v>41588</v>
      </c>
      <c r="IC11" s="293">
        <v>41620</v>
      </c>
      <c r="ID11" s="293">
        <v>41652</v>
      </c>
      <c r="IE11" s="293">
        <v>41684</v>
      </c>
      <c r="IF11" s="293">
        <v>41713</v>
      </c>
      <c r="IG11" s="293">
        <v>41759</v>
      </c>
      <c r="IH11" s="293">
        <v>41789</v>
      </c>
      <c r="II11" s="293">
        <v>41820</v>
      </c>
      <c r="IJ11" s="293">
        <v>41850</v>
      </c>
      <c r="IK11" s="293">
        <v>41881</v>
      </c>
      <c r="IL11" s="293">
        <v>41912</v>
      </c>
      <c r="IM11" s="293">
        <v>41913</v>
      </c>
      <c r="IN11" s="293">
        <v>41945</v>
      </c>
      <c r="IO11" s="293">
        <v>41974</v>
      </c>
      <c r="IP11" s="293">
        <v>42006</v>
      </c>
      <c r="IQ11" s="293">
        <v>42036</v>
      </c>
      <c r="IR11" s="293">
        <v>42066</v>
      </c>
      <c r="IS11" s="293">
        <v>42096</v>
      </c>
      <c r="IT11" s="293">
        <v>42126</v>
      </c>
      <c r="IU11" s="293">
        <v>42158</v>
      </c>
      <c r="IV11" s="293">
        <v>42189</v>
      </c>
      <c r="IW11" s="293">
        <v>42220</v>
      </c>
      <c r="IX11" s="293">
        <v>42251</v>
      </c>
      <c r="IY11" s="293">
        <v>42281</v>
      </c>
      <c r="IZ11" s="293">
        <v>42312</v>
      </c>
      <c r="JA11" s="293">
        <v>42342</v>
      </c>
      <c r="JB11" s="293">
        <v>42373</v>
      </c>
      <c r="JC11" s="293">
        <v>42404</v>
      </c>
      <c r="JD11" s="293">
        <v>42433</v>
      </c>
      <c r="JE11" s="293">
        <v>42464</v>
      </c>
      <c r="JF11" s="293">
        <v>42494</v>
      </c>
      <c r="JG11" s="293">
        <v>42526</v>
      </c>
      <c r="JH11" s="293">
        <v>42558</v>
      </c>
      <c r="JI11" s="293">
        <v>42590</v>
      </c>
      <c r="JJ11" s="293">
        <v>42622</v>
      </c>
      <c r="JK11" s="293">
        <v>42653</v>
      </c>
      <c r="JL11" s="293">
        <v>42684</v>
      </c>
      <c r="JM11" s="293">
        <v>42715</v>
      </c>
      <c r="JN11" s="293">
        <v>42746</v>
      </c>
      <c r="JO11" s="293">
        <v>42777</v>
      </c>
      <c r="JP11" s="293">
        <v>42808</v>
      </c>
      <c r="JQ11" s="293">
        <v>42840</v>
      </c>
      <c r="JR11" s="293">
        <v>42871</v>
      </c>
      <c r="JS11" s="293">
        <v>42903</v>
      </c>
      <c r="JT11" s="293">
        <v>42931</v>
      </c>
      <c r="JU11" s="293">
        <v>42964</v>
      </c>
      <c r="JV11" s="293">
        <v>42993</v>
      </c>
      <c r="JW11" s="293">
        <v>43023</v>
      </c>
      <c r="JX11" s="293">
        <v>43054</v>
      </c>
      <c r="JY11" s="293">
        <v>43084</v>
      </c>
      <c r="JZ11" s="293">
        <v>43115</v>
      </c>
      <c r="KA11" s="293">
        <v>43146</v>
      </c>
      <c r="KB11" s="293">
        <v>43174</v>
      </c>
      <c r="KC11" s="293">
        <v>43205</v>
      </c>
      <c r="KD11" s="293">
        <v>43235</v>
      </c>
      <c r="KE11" s="293">
        <v>43266</v>
      </c>
      <c r="KF11" s="293">
        <v>43296</v>
      </c>
      <c r="KG11" s="293">
        <v>43327</v>
      </c>
      <c r="KH11" s="293">
        <v>43358</v>
      </c>
      <c r="KI11" s="293">
        <v>43388</v>
      </c>
    </row>
    <row r="12" spans="1:295" x14ac:dyDescent="0.2">
      <c r="A12" s="171" t="s">
        <v>118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1"/>
      <c r="BJ12" s="171"/>
      <c r="BK12" s="171"/>
      <c r="BL12" s="171"/>
      <c r="BM12" s="171"/>
      <c r="BN12" s="176">
        <v>93958</v>
      </c>
      <c r="BO12" s="171"/>
      <c r="BP12" s="172"/>
      <c r="BQ12" s="176">
        <v>99456</v>
      </c>
      <c r="BR12" s="176">
        <v>74676</v>
      </c>
      <c r="BS12" s="176">
        <v>80213</v>
      </c>
      <c r="BT12" s="176">
        <v>81533</v>
      </c>
      <c r="BU12" s="176">
        <v>81539</v>
      </c>
      <c r="BV12" s="176">
        <v>83792</v>
      </c>
      <c r="BW12" s="176">
        <v>85234</v>
      </c>
      <c r="BX12" s="176">
        <v>86193</v>
      </c>
      <c r="BY12" s="176">
        <v>87307</v>
      </c>
      <c r="BZ12" s="176">
        <v>81088</v>
      </c>
      <c r="CA12" s="176">
        <v>83956</v>
      </c>
      <c r="CB12" s="176">
        <v>84804</v>
      </c>
      <c r="CC12" s="176">
        <v>87874</v>
      </c>
      <c r="CD12" s="176"/>
      <c r="CE12" s="176">
        <v>78924</v>
      </c>
      <c r="CF12" s="176">
        <v>80118</v>
      </c>
      <c r="CG12" s="176">
        <v>80954</v>
      </c>
      <c r="CH12" s="176">
        <v>82026</v>
      </c>
      <c r="CI12" s="176">
        <v>82811</v>
      </c>
      <c r="CJ12" s="176">
        <v>83138</v>
      </c>
      <c r="CK12" s="176">
        <v>83417</v>
      </c>
      <c r="CL12" s="176">
        <v>80980</v>
      </c>
      <c r="CM12" s="176">
        <v>82430</v>
      </c>
      <c r="CN12" s="176">
        <v>83868</v>
      </c>
      <c r="CO12" s="176">
        <v>86367</v>
      </c>
      <c r="CP12" s="176">
        <v>76390</v>
      </c>
      <c r="CQ12" s="176">
        <v>77383</v>
      </c>
      <c r="CR12" s="176">
        <v>79158</v>
      </c>
      <c r="CS12" s="176">
        <v>79552</v>
      </c>
      <c r="CT12" s="176">
        <v>79062</v>
      </c>
      <c r="CU12" s="176">
        <v>78861</v>
      </c>
      <c r="CV12" s="176">
        <v>78971</v>
      </c>
      <c r="CW12" s="176">
        <v>79485</v>
      </c>
      <c r="CX12" s="176">
        <v>78998</v>
      </c>
      <c r="CY12" s="176">
        <v>79868</v>
      </c>
      <c r="CZ12" s="176">
        <v>80014</v>
      </c>
      <c r="DA12" s="176">
        <v>81307</v>
      </c>
      <c r="DB12" s="176">
        <v>69351</v>
      </c>
      <c r="DC12" s="176">
        <v>70463</v>
      </c>
      <c r="DD12" s="176">
        <v>72959</v>
      </c>
      <c r="DE12" s="176">
        <v>74736</v>
      </c>
      <c r="DF12" s="176">
        <v>75361</v>
      </c>
      <c r="DG12" s="176">
        <v>75213</v>
      </c>
      <c r="DH12" s="176">
        <v>76801</v>
      </c>
      <c r="DI12" s="176">
        <v>77614</v>
      </c>
      <c r="DJ12" s="176">
        <v>79039</v>
      </c>
      <c r="DK12" s="176">
        <v>78941</v>
      </c>
      <c r="DL12" s="176">
        <v>80335</v>
      </c>
      <c r="DM12" s="176">
        <v>84402</v>
      </c>
      <c r="DN12" s="176">
        <v>75774</v>
      </c>
      <c r="DO12" s="176">
        <v>77637</v>
      </c>
      <c r="DP12" s="176">
        <v>79577</v>
      </c>
      <c r="DQ12" s="176">
        <v>79705</v>
      </c>
      <c r="DR12" s="176">
        <v>80462</v>
      </c>
      <c r="DS12" s="176">
        <v>80603</v>
      </c>
      <c r="DT12" s="176">
        <v>83365</v>
      </c>
      <c r="DU12" s="176">
        <v>85052</v>
      </c>
      <c r="DV12" s="176">
        <v>86794</v>
      </c>
      <c r="DW12" s="176">
        <v>88293</v>
      </c>
      <c r="DX12" s="176">
        <v>92960</v>
      </c>
      <c r="DY12" s="176">
        <v>97647</v>
      </c>
      <c r="DZ12" s="176">
        <v>83774</v>
      </c>
      <c r="EA12" s="176">
        <v>86095</v>
      </c>
      <c r="EB12" s="176">
        <v>87617</v>
      </c>
      <c r="EC12" s="176">
        <v>89969</v>
      </c>
      <c r="ED12" s="176">
        <v>91735</v>
      </c>
      <c r="EE12" s="176">
        <v>92944</v>
      </c>
      <c r="EF12" s="176">
        <v>94633</v>
      </c>
      <c r="EG12" s="176">
        <v>97147</v>
      </c>
      <c r="EH12" s="176">
        <v>99437</v>
      </c>
      <c r="EI12" s="176">
        <v>103100</v>
      </c>
      <c r="EJ12" s="176">
        <v>106969</v>
      </c>
      <c r="EK12" s="176">
        <v>112359</v>
      </c>
      <c r="EL12" s="176">
        <v>93813</v>
      </c>
      <c r="EM12" s="176">
        <v>96519</v>
      </c>
      <c r="EN12" s="176">
        <v>99487</v>
      </c>
      <c r="EO12" s="176">
        <v>102096</v>
      </c>
      <c r="EP12" s="176">
        <v>105088</v>
      </c>
      <c r="EQ12" s="176">
        <v>107393</v>
      </c>
      <c r="ER12" s="176">
        <v>111368</v>
      </c>
      <c r="ES12" s="176">
        <v>114439</v>
      </c>
      <c r="ET12" s="176">
        <v>118884</v>
      </c>
      <c r="EU12" s="176">
        <v>121239</v>
      </c>
      <c r="EV12" s="176">
        <v>125906</v>
      </c>
      <c r="EW12" s="176">
        <v>132628</v>
      </c>
      <c r="EX12" s="176">
        <v>110290</v>
      </c>
      <c r="EY12" s="176">
        <v>141702</v>
      </c>
      <c r="EZ12" s="176">
        <v>145048</v>
      </c>
      <c r="FA12" s="176">
        <v>146554</v>
      </c>
      <c r="FB12" s="176">
        <v>148506</v>
      </c>
      <c r="FC12" s="176">
        <v>151142</v>
      </c>
      <c r="FD12" s="176">
        <v>152300</v>
      </c>
      <c r="FE12" s="176">
        <v>155419</v>
      </c>
      <c r="FF12" s="176">
        <v>157749</v>
      </c>
      <c r="FG12" s="176">
        <v>159860</v>
      </c>
      <c r="FH12" s="176">
        <v>164624</v>
      </c>
      <c r="FI12" s="177">
        <v>167870</v>
      </c>
      <c r="FJ12" s="176">
        <v>171606</v>
      </c>
      <c r="FK12" s="176">
        <v>174409</v>
      </c>
      <c r="FL12" s="176">
        <v>176791</v>
      </c>
      <c r="FM12" s="176">
        <v>180395</v>
      </c>
      <c r="FN12" s="176">
        <v>181411</v>
      </c>
      <c r="FO12" s="176">
        <v>182938</v>
      </c>
      <c r="FP12" s="176">
        <v>180707</v>
      </c>
      <c r="FQ12" s="176">
        <v>182434</v>
      </c>
      <c r="FR12" s="176">
        <v>184838</v>
      </c>
      <c r="FS12" s="176">
        <v>185711</v>
      </c>
      <c r="FT12" s="176">
        <v>184366</v>
      </c>
      <c r="FU12" s="176">
        <v>184122</v>
      </c>
      <c r="FV12" s="176">
        <v>180349</v>
      </c>
      <c r="FW12" s="176">
        <v>161041</v>
      </c>
      <c r="FX12" s="176">
        <v>161808</v>
      </c>
      <c r="FY12" s="176">
        <v>160673</v>
      </c>
      <c r="FZ12" s="176">
        <v>173336</v>
      </c>
      <c r="GA12" s="176">
        <v>169741</v>
      </c>
      <c r="GB12" s="176">
        <v>166555</v>
      </c>
      <c r="GC12" s="176">
        <v>164830</v>
      </c>
      <c r="GD12" s="176">
        <v>162273</v>
      </c>
      <c r="GE12" s="176">
        <v>159904</v>
      </c>
      <c r="GF12" s="176">
        <v>158784</v>
      </c>
      <c r="GG12" s="176">
        <v>160629</v>
      </c>
      <c r="GH12" s="176">
        <v>157128</v>
      </c>
      <c r="GI12" s="176">
        <v>157815</v>
      </c>
      <c r="GJ12" s="176">
        <v>159724</v>
      </c>
      <c r="GK12" s="176">
        <v>159906</v>
      </c>
      <c r="GL12" s="176">
        <v>162695</v>
      </c>
      <c r="GM12" s="176">
        <v>160029</v>
      </c>
      <c r="GN12" s="176">
        <v>166967</v>
      </c>
      <c r="GO12" s="176">
        <v>165088</v>
      </c>
      <c r="GP12" s="176">
        <v>163523</v>
      </c>
      <c r="GQ12" s="176">
        <v>163075</v>
      </c>
      <c r="GR12" s="176">
        <v>163752</v>
      </c>
      <c r="GS12" s="176">
        <v>170814</v>
      </c>
      <c r="GT12" s="176">
        <v>168778</v>
      </c>
      <c r="GU12" s="176">
        <v>171746</v>
      </c>
      <c r="GV12" s="176">
        <v>164301</v>
      </c>
      <c r="GW12" s="176">
        <v>165377</v>
      </c>
      <c r="GX12" s="176">
        <v>178018</v>
      </c>
      <c r="GY12" s="176">
        <v>189613</v>
      </c>
      <c r="GZ12" s="176">
        <v>198500</v>
      </c>
      <c r="HA12" s="176">
        <v>200492</v>
      </c>
      <c r="HB12" s="176">
        <v>208272</v>
      </c>
      <c r="HC12" s="176">
        <v>212760</v>
      </c>
      <c r="HD12" s="176">
        <v>225812</v>
      </c>
      <c r="HE12" s="176">
        <v>233847</v>
      </c>
      <c r="HF12" s="176">
        <v>233094</v>
      </c>
      <c r="HG12" s="176">
        <v>244943</v>
      </c>
      <c r="HH12" s="176">
        <v>247912</v>
      </c>
      <c r="HI12" s="176">
        <v>250765</v>
      </c>
      <c r="HJ12" s="176">
        <v>267147</v>
      </c>
      <c r="HK12" s="176">
        <v>279923</v>
      </c>
      <c r="HL12" s="303">
        <v>287110</v>
      </c>
      <c r="HM12" s="303">
        <v>296288</v>
      </c>
      <c r="HN12" s="176">
        <v>288937</v>
      </c>
      <c r="HO12" s="303">
        <v>295516</v>
      </c>
      <c r="HP12" s="176">
        <v>301255</v>
      </c>
      <c r="HQ12" s="303">
        <v>305347</v>
      </c>
      <c r="HR12" s="176">
        <v>300663</v>
      </c>
      <c r="HS12" s="303">
        <v>309582</v>
      </c>
      <c r="HT12" s="176">
        <v>320577</v>
      </c>
      <c r="HU12" s="176">
        <v>328759</v>
      </c>
      <c r="HV12" s="176">
        <v>337684</v>
      </c>
      <c r="HW12" s="176">
        <v>348660</v>
      </c>
      <c r="HX12" s="176">
        <v>351005</v>
      </c>
      <c r="HY12" s="176">
        <v>356495</v>
      </c>
      <c r="HZ12" s="176">
        <v>360272</v>
      </c>
      <c r="IA12" s="176">
        <v>368945</v>
      </c>
      <c r="IB12" s="176">
        <v>373508</v>
      </c>
      <c r="IC12" s="176">
        <v>370923</v>
      </c>
      <c r="ID12" s="176">
        <v>364266</v>
      </c>
      <c r="IE12" s="176">
        <v>366225</v>
      </c>
      <c r="IF12" s="176">
        <v>365920</v>
      </c>
      <c r="IG12" s="176">
        <v>364245</v>
      </c>
      <c r="IH12" s="176">
        <v>360230</v>
      </c>
      <c r="II12" s="176">
        <v>354198</v>
      </c>
      <c r="IJ12" s="176">
        <v>349806</v>
      </c>
      <c r="IK12" s="176">
        <v>360850</v>
      </c>
      <c r="IL12" s="176">
        <v>349662</v>
      </c>
      <c r="IM12" s="176">
        <v>339741</v>
      </c>
      <c r="IN12" s="176">
        <v>332707</v>
      </c>
      <c r="IO12" s="176">
        <v>325715</v>
      </c>
      <c r="IP12" s="176">
        <v>311800</v>
      </c>
      <c r="IQ12" s="176">
        <v>310762</v>
      </c>
      <c r="IR12" s="176">
        <v>311532</v>
      </c>
      <c r="IS12" s="176">
        <v>307691</v>
      </c>
      <c r="IT12" s="176">
        <v>307640</v>
      </c>
      <c r="IU12" s="176">
        <v>305926</v>
      </c>
      <c r="IV12" s="176">
        <v>304406</v>
      </c>
      <c r="IW12" s="176">
        <v>299350</v>
      </c>
      <c r="IX12" s="176">
        <v>295998</v>
      </c>
      <c r="IY12" s="176">
        <v>292879</v>
      </c>
      <c r="IZ12" s="176">
        <v>288957</v>
      </c>
      <c r="JA12" s="176">
        <v>294705</v>
      </c>
      <c r="JB12" s="176">
        <v>289011</v>
      </c>
      <c r="JC12" s="176">
        <v>297739</v>
      </c>
      <c r="JD12" s="176">
        <v>299269</v>
      </c>
      <c r="JE12" s="176">
        <v>302991</v>
      </c>
      <c r="JF12" s="176">
        <v>305707</v>
      </c>
      <c r="JG12" s="176">
        <v>305866</v>
      </c>
      <c r="JH12" s="176">
        <v>302443</v>
      </c>
      <c r="JI12" s="176">
        <v>304935</v>
      </c>
      <c r="JJ12" s="176">
        <v>308472</v>
      </c>
      <c r="JK12" s="176">
        <v>310365</v>
      </c>
      <c r="JL12" s="176">
        <v>314188</v>
      </c>
      <c r="JM12" s="176">
        <v>321360</v>
      </c>
      <c r="JN12" s="176">
        <v>311800</v>
      </c>
      <c r="JO12" s="176">
        <v>321757</v>
      </c>
      <c r="JP12" s="176">
        <v>331065</v>
      </c>
      <c r="JQ12" s="176">
        <v>338307</v>
      </c>
      <c r="JR12" s="176">
        <v>344972</v>
      </c>
      <c r="JS12" s="176">
        <v>348166</v>
      </c>
      <c r="JT12" s="176">
        <v>351245</v>
      </c>
      <c r="JU12" s="176">
        <v>352429</v>
      </c>
      <c r="JV12" s="176">
        <v>352452</v>
      </c>
      <c r="JW12" s="176">
        <v>351452</v>
      </c>
      <c r="JX12" s="176">
        <v>349980</v>
      </c>
      <c r="JY12" s="176">
        <v>348320</v>
      </c>
      <c r="JZ12" s="35">
        <v>340321</v>
      </c>
      <c r="KA12" s="176">
        <v>343950</v>
      </c>
      <c r="KB12" s="176">
        <v>346252</v>
      </c>
      <c r="KC12" s="176">
        <v>350076</v>
      </c>
      <c r="KD12" s="176">
        <v>350518</v>
      </c>
      <c r="KE12" s="176">
        <v>349589</v>
      </c>
      <c r="KF12" s="176">
        <v>346921</v>
      </c>
      <c r="KG12" s="176">
        <v>350228</v>
      </c>
      <c r="KH12" s="176">
        <v>354839</v>
      </c>
      <c r="KI12" s="176">
        <v>358180</v>
      </c>
    </row>
    <row r="13" spans="1:295" x14ac:dyDescent="0.2">
      <c r="A13" s="171" t="s">
        <v>119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  <c r="BA13" s="171"/>
      <c r="BB13" s="171"/>
      <c r="BC13" s="171"/>
      <c r="BD13" s="171"/>
      <c r="BE13" s="171"/>
      <c r="BF13" s="171"/>
      <c r="BG13" s="171"/>
      <c r="BH13" s="171"/>
      <c r="BI13" s="171"/>
      <c r="BJ13" s="171"/>
      <c r="BK13" s="171"/>
      <c r="BL13" s="171"/>
      <c r="BM13" s="171"/>
      <c r="BN13" s="176">
        <v>589896</v>
      </c>
      <c r="BO13" s="171"/>
      <c r="BP13" s="172"/>
      <c r="BQ13" s="176">
        <v>609966</v>
      </c>
      <c r="BR13" s="176">
        <v>603561</v>
      </c>
      <c r="BS13" s="176">
        <v>613217</v>
      </c>
      <c r="BT13" s="176">
        <v>621008</v>
      </c>
      <c r="BU13" s="176">
        <v>627334</v>
      </c>
      <c r="BV13" s="176">
        <v>637035</v>
      </c>
      <c r="BW13" s="176">
        <v>643952</v>
      </c>
      <c r="BX13" s="176">
        <v>649925</v>
      </c>
      <c r="BY13" s="176">
        <v>657276</v>
      </c>
      <c r="BZ13" s="176">
        <v>634647</v>
      </c>
      <c r="CA13" s="176">
        <v>645421</v>
      </c>
      <c r="CB13" s="176">
        <v>651756</v>
      </c>
      <c r="CC13" s="176">
        <v>660339</v>
      </c>
      <c r="CD13" s="176"/>
      <c r="CE13" s="176">
        <v>633276</v>
      </c>
      <c r="CF13" s="176">
        <v>641103</v>
      </c>
      <c r="CG13" s="176">
        <v>647322</v>
      </c>
      <c r="CH13" s="176">
        <v>654713</v>
      </c>
      <c r="CI13" s="176">
        <v>662436</v>
      </c>
      <c r="CJ13" s="176">
        <v>669121</v>
      </c>
      <c r="CK13" s="176">
        <v>676096</v>
      </c>
      <c r="CL13" s="176">
        <v>673689</v>
      </c>
      <c r="CM13" s="176">
        <v>680830</v>
      </c>
      <c r="CN13" s="176">
        <v>686718</v>
      </c>
      <c r="CO13" s="176">
        <v>692185</v>
      </c>
      <c r="CP13" s="176">
        <v>668415</v>
      </c>
      <c r="CQ13" s="176">
        <v>675849</v>
      </c>
      <c r="CR13" s="176">
        <v>682380</v>
      </c>
      <c r="CS13" s="176">
        <v>687243</v>
      </c>
      <c r="CT13" s="176">
        <v>691280</v>
      </c>
      <c r="CU13" s="176">
        <v>695762</v>
      </c>
      <c r="CV13" s="176">
        <v>701125</v>
      </c>
      <c r="CW13" s="176">
        <v>705348</v>
      </c>
      <c r="CX13" s="176">
        <v>708565</v>
      </c>
      <c r="CY13" s="176">
        <v>713241</v>
      </c>
      <c r="CZ13" s="176">
        <v>717371</v>
      </c>
      <c r="DA13" s="176">
        <v>722019</v>
      </c>
      <c r="DB13" s="176">
        <v>698669</v>
      </c>
      <c r="DC13" s="176">
        <v>705242</v>
      </c>
      <c r="DD13" s="176">
        <v>712619</v>
      </c>
      <c r="DE13" s="176">
        <v>719502</v>
      </c>
      <c r="DF13" s="176">
        <v>726012</v>
      </c>
      <c r="DG13" s="176">
        <v>729907</v>
      </c>
      <c r="DH13" s="176">
        <v>739485</v>
      </c>
      <c r="DI13" s="176">
        <v>746383</v>
      </c>
      <c r="DJ13" s="176">
        <v>753751</v>
      </c>
      <c r="DK13" s="176">
        <v>758478</v>
      </c>
      <c r="DL13" s="176">
        <v>764509</v>
      </c>
      <c r="DM13" s="176">
        <v>771983</v>
      </c>
      <c r="DN13" s="176">
        <v>744302</v>
      </c>
      <c r="DO13" s="176">
        <v>754398</v>
      </c>
      <c r="DP13" s="176">
        <v>763743</v>
      </c>
      <c r="DQ13" s="176">
        <v>770539</v>
      </c>
      <c r="DR13" s="176">
        <v>777743</v>
      </c>
      <c r="DS13" s="176">
        <v>784305</v>
      </c>
      <c r="DT13" s="176">
        <v>792905</v>
      </c>
      <c r="DU13" s="176">
        <v>801526</v>
      </c>
      <c r="DV13" s="176">
        <v>810088</v>
      </c>
      <c r="DW13" s="176">
        <v>818661</v>
      </c>
      <c r="DX13" s="176">
        <v>827536</v>
      </c>
      <c r="DY13" s="176">
        <v>821557</v>
      </c>
      <c r="DZ13" s="176">
        <v>792633</v>
      </c>
      <c r="EA13" s="176">
        <v>804435</v>
      </c>
      <c r="EB13" s="176">
        <v>813534</v>
      </c>
      <c r="EC13" s="176">
        <v>824716</v>
      </c>
      <c r="ED13" s="176">
        <v>832685</v>
      </c>
      <c r="EE13" s="176">
        <v>842340</v>
      </c>
      <c r="EF13" s="176">
        <v>852274</v>
      </c>
      <c r="EG13" s="176">
        <v>865116</v>
      </c>
      <c r="EH13" s="176">
        <v>875764</v>
      </c>
      <c r="EI13" s="176">
        <v>885214</v>
      </c>
      <c r="EJ13" s="176">
        <v>894521</v>
      </c>
      <c r="EK13" s="176">
        <v>905269</v>
      </c>
      <c r="EL13" s="176">
        <v>875467</v>
      </c>
      <c r="EM13" s="176">
        <v>889582</v>
      </c>
      <c r="EN13" s="176">
        <v>903817</v>
      </c>
      <c r="EO13" s="176">
        <v>914680</v>
      </c>
      <c r="EP13" s="176">
        <v>927962</v>
      </c>
      <c r="EQ13" s="176">
        <v>940098</v>
      </c>
      <c r="ER13" s="176">
        <v>952967</v>
      </c>
      <c r="ES13" s="176">
        <v>964924</v>
      </c>
      <c r="ET13" s="176">
        <v>977884</v>
      </c>
      <c r="EU13" s="176">
        <v>984522</v>
      </c>
      <c r="EV13" s="176">
        <v>996098</v>
      </c>
      <c r="EW13" s="176">
        <v>1006751</v>
      </c>
      <c r="EX13" s="176">
        <v>976904</v>
      </c>
      <c r="EY13" s="176">
        <v>1022125</v>
      </c>
      <c r="EZ13" s="176">
        <v>1035633</v>
      </c>
      <c r="FA13" s="176">
        <v>1045833</v>
      </c>
      <c r="FB13" s="176">
        <v>1059407</v>
      </c>
      <c r="FC13" s="176">
        <v>1071380</v>
      </c>
      <c r="FD13" s="176">
        <v>1084212</v>
      </c>
      <c r="FE13" s="176">
        <v>1102313</v>
      </c>
      <c r="FF13" s="176">
        <v>1114558</v>
      </c>
      <c r="FG13" s="176">
        <v>1130014</v>
      </c>
      <c r="FH13" s="176">
        <v>1140888</v>
      </c>
      <c r="FI13" s="177">
        <v>1150650</v>
      </c>
      <c r="FJ13" s="176">
        <v>1157469</v>
      </c>
      <c r="FK13" s="176">
        <v>1172429</v>
      </c>
      <c r="FL13" s="176">
        <v>1182003</v>
      </c>
      <c r="FM13" s="176">
        <v>1195093</v>
      </c>
      <c r="FN13" s="176">
        <v>1202045</v>
      </c>
      <c r="FO13" s="176">
        <v>1215634</v>
      </c>
      <c r="FP13" s="176">
        <v>1227021</v>
      </c>
      <c r="FQ13" s="176">
        <v>1236231</v>
      </c>
      <c r="FR13" s="176">
        <v>1249093</v>
      </c>
      <c r="FS13" s="176">
        <v>1259036</v>
      </c>
      <c r="FT13" s="176">
        <v>1265710</v>
      </c>
      <c r="FU13" s="176">
        <v>1272468</v>
      </c>
      <c r="FV13" s="176">
        <v>1274881</v>
      </c>
      <c r="FW13" s="176">
        <v>1164387</v>
      </c>
      <c r="FX13" s="176">
        <v>1169184</v>
      </c>
      <c r="FY13" s="176">
        <v>1154091</v>
      </c>
      <c r="FZ13" s="176">
        <v>1282286</v>
      </c>
      <c r="GA13" s="176">
        <v>1277429</v>
      </c>
      <c r="GB13" s="176">
        <v>1281687</v>
      </c>
      <c r="GC13" s="176">
        <v>1286978</v>
      </c>
      <c r="GD13" s="176">
        <v>1293017</v>
      </c>
      <c r="GE13" s="176">
        <v>1294741</v>
      </c>
      <c r="GF13" s="176">
        <v>1298274</v>
      </c>
      <c r="GG13" s="176">
        <v>1304395</v>
      </c>
      <c r="GH13" s="176">
        <v>1304101</v>
      </c>
      <c r="GI13" s="176">
        <v>1310085</v>
      </c>
      <c r="GJ13" s="176">
        <v>1318239</v>
      </c>
      <c r="GK13" s="176">
        <v>1323343</v>
      </c>
      <c r="GL13" s="176">
        <v>1334150</v>
      </c>
      <c r="GM13" s="176">
        <v>1330841</v>
      </c>
      <c r="GN13" s="176">
        <v>1351024</v>
      </c>
      <c r="GO13" s="176">
        <v>1354950</v>
      </c>
      <c r="GP13" s="176">
        <v>1358316</v>
      </c>
      <c r="GQ13" s="176">
        <v>1361759</v>
      </c>
      <c r="GR13" s="176">
        <v>1424620</v>
      </c>
      <c r="GS13" s="176">
        <v>1438053</v>
      </c>
      <c r="GT13" s="176">
        <v>1437201</v>
      </c>
      <c r="GU13" s="176">
        <v>1448714</v>
      </c>
      <c r="GV13" s="176">
        <v>1446082</v>
      </c>
      <c r="GW13" s="176">
        <v>1452820</v>
      </c>
      <c r="GX13" s="176">
        <v>1475356</v>
      </c>
      <c r="GY13" s="176">
        <v>1503240</v>
      </c>
      <c r="GZ13" s="176">
        <v>1513377</v>
      </c>
      <c r="HA13" s="176">
        <v>1521202</v>
      </c>
      <c r="HB13" s="176">
        <v>1534933</v>
      </c>
      <c r="HC13" s="176">
        <v>1546131</v>
      </c>
      <c r="HD13" s="176">
        <v>1562029</v>
      </c>
      <c r="HE13" s="176">
        <v>1586601</v>
      </c>
      <c r="HF13" s="176">
        <v>1585861</v>
      </c>
      <c r="HG13" s="176">
        <v>1603866</v>
      </c>
      <c r="HH13" s="176">
        <v>1619295</v>
      </c>
      <c r="HI13" s="176">
        <v>1627920</v>
      </c>
      <c r="HJ13" s="176">
        <v>1647531</v>
      </c>
      <c r="HK13" s="176">
        <v>1660840</v>
      </c>
      <c r="HL13" s="303">
        <v>1681512</v>
      </c>
      <c r="HM13" s="303">
        <v>1705931</v>
      </c>
      <c r="HN13" s="176">
        <v>1724505</v>
      </c>
      <c r="HO13" s="303">
        <v>1744113</v>
      </c>
      <c r="HP13" s="176">
        <v>1761676</v>
      </c>
      <c r="HQ13" s="303">
        <v>1778279</v>
      </c>
      <c r="HR13" s="176">
        <v>1780472</v>
      </c>
      <c r="HS13" s="303">
        <v>1796261</v>
      </c>
      <c r="HT13" s="176">
        <v>1820458</v>
      </c>
      <c r="HU13" s="176">
        <v>1841086</v>
      </c>
      <c r="HV13" s="176">
        <v>1861347</v>
      </c>
      <c r="HW13" s="176">
        <v>1891030</v>
      </c>
      <c r="HX13" s="176">
        <v>1901855</v>
      </c>
      <c r="HY13" s="176">
        <v>1921858</v>
      </c>
      <c r="HZ13" s="176">
        <v>1941160</v>
      </c>
      <c r="IA13" s="176">
        <v>1972238</v>
      </c>
      <c r="IB13" s="176">
        <v>1993575</v>
      </c>
      <c r="IC13" s="176">
        <v>2002475</v>
      </c>
      <c r="ID13" s="176">
        <v>2013488</v>
      </c>
      <c r="IE13" s="176">
        <v>2032652</v>
      </c>
      <c r="IF13" s="176">
        <v>2054345</v>
      </c>
      <c r="IG13" s="176">
        <v>2078743</v>
      </c>
      <c r="IH13" s="176">
        <v>2094607</v>
      </c>
      <c r="II13" s="176">
        <v>2107953</v>
      </c>
      <c r="IJ13" s="176">
        <v>2125319</v>
      </c>
      <c r="IK13" s="176">
        <v>2175959</v>
      </c>
      <c r="IL13" s="176">
        <v>2186276</v>
      </c>
      <c r="IM13" s="176">
        <v>2198157</v>
      </c>
      <c r="IN13" s="176">
        <v>2200162</v>
      </c>
      <c r="IO13" s="176">
        <v>2208672</v>
      </c>
      <c r="IP13" s="176">
        <v>2207326</v>
      </c>
      <c r="IQ13" s="176">
        <v>2220596</v>
      </c>
      <c r="IR13" s="176">
        <v>2232770</v>
      </c>
      <c r="IS13" s="176">
        <v>2240767</v>
      </c>
      <c r="IT13" s="176">
        <v>2266880</v>
      </c>
      <c r="IU13" s="176">
        <v>2282459</v>
      </c>
      <c r="IV13" s="176">
        <v>2293217</v>
      </c>
      <c r="IW13" s="176">
        <v>2299622</v>
      </c>
      <c r="IX13" s="176">
        <v>2308598</v>
      </c>
      <c r="IY13" s="176">
        <v>2317059</v>
      </c>
      <c r="IZ13" s="176">
        <v>2323598</v>
      </c>
      <c r="JA13" s="176">
        <v>2331717</v>
      </c>
      <c r="JB13" s="176">
        <v>2329657</v>
      </c>
      <c r="JC13" s="176">
        <v>2350810</v>
      </c>
      <c r="JD13" s="176">
        <v>2354075</v>
      </c>
      <c r="JE13" s="176">
        <v>2361238</v>
      </c>
      <c r="JF13" s="176">
        <v>2366054</v>
      </c>
      <c r="JG13" s="176">
        <v>2370474</v>
      </c>
      <c r="JH13" s="176">
        <v>2372272</v>
      </c>
      <c r="JI13" s="176">
        <v>2380122</v>
      </c>
      <c r="JJ13" s="176">
        <v>2387428</v>
      </c>
      <c r="JK13" s="176">
        <v>2391155</v>
      </c>
      <c r="JL13" s="176">
        <v>2407947</v>
      </c>
      <c r="JM13" s="176">
        <v>2421602</v>
      </c>
      <c r="JN13" s="176">
        <v>2413230</v>
      </c>
      <c r="JO13" s="176">
        <v>2421069</v>
      </c>
      <c r="JP13" s="176">
        <v>2430659</v>
      </c>
      <c r="JQ13" s="176">
        <v>2445471</v>
      </c>
      <c r="JR13" s="176">
        <v>2453979</v>
      </c>
      <c r="JS13" s="176">
        <v>2458114</v>
      </c>
      <c r="JT13" s="176">
        <v>2459159</v>
      </c>
      <c r="JU13" s="176">
        <v>2451180</v>
      </c>
      <c r="JV13" s="176">
        <v>2436259</v>
      </c>
      <c r="JW13" s="176">
        <v>2430443</v>
      </c>
      <c r="JX13" s="176">
        <v>2430023</v>
      </c>
      <c r="JY13" s="176">
        <v>2431557</v>
      </c>
      <c r="JZ13" s="35">
        <v>2429604</v>
      </c>
      <c r="KA13" s="176">
        <v>2429723</v>
      </c>
      <c r="KB13" s="176">
        <v>2433816</v>
      </c>
      <c r="KC13" s="176">
        <v>2433866</v>
      </c>
      <c r="KD13" s="176">
        <v>2441172</v>
      </c>
      <c r="KE13" s="176">
        <v>2442362</v>
      </c>
      <c r="KF13" s="176">
        <v>2441839</v>
      </c>
      <c r="KG13" s="176">
        <v>2445911</v>
      </c>
      <c r="KH13" s="176">
        <v>2443349</v>
      </c>
      <c r="KI13" s="176">
        <v>2446955</v>
      </c>
    </row>
    <row r="14" spans="1:295" x14ac:dyDescent="0.2">
      <c r="A14" s="171" t="s">
        <v>120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6">
        <v>870571</v>
      </c>
      <c r="BO14" s="171"/>
      <c r="BP14" s="172"/>
      <c r="BQ14" s="176">
        <v>893444</v>
      </c>
      <c r="BR14" s="176">
        <v>891251</v>
      </c>
      <c r="BS14" s="176">
        <v>896516</v>
      </c>
      <c r="BT14" s="176">
        <v>908728</v>
      </c>
      <c r="BU14" s="176">
        <v>916065</v>
      </c>
      <c r="BV14" s="176">
        <v>925905</v>
      </c>
      <c r="BW14" s="176">
        <v>934301</v>
      </c>
      <c r="BX14" s="176">
        <v>940120</v>
      </c>
      <c r="BY14" s="176">
        <v>947350</v>
      </c>
      <c r="BZ14" s="176">
        <v>913535</v>
      </c>
      <c r="CA14" s="176">
        <v>922827</v>
      </c>
      <c r="CB14" s="176">
        <v>929624</v>
      </c>
      <c r="CC14" s="176">
        <v>935804</v>
      </c>
      <c r="CD14" s="176"/>
      <c r="CE14" s="176">
        <v>925187</v>
      </c>
      <c r="CF14" s="176">
        <v>932237</v>
      </c>
      <c r="CG14" s="176">
        <v>937804</v>
      </c>
      <c r="CH14" s="176">
        <v>945792</v>
      </c>
      <c r="CI14" s="176">
        <v>953619</v>
      </c>
      <c r="CJ14" s="176">
        <v>959930</v>
      </c>
      <c r="CK14" s="176">
        <v>967153</v>
      </c>
      <c r="CL14" s="176">
        <v>963161</v>
      </c>
      <c r="CM14" s="176">
        <v>971233</v>
      </c>
      <c r="CN14" s="176">
        <v>976806</v>
      </c>
      <c r="CO14" s="176">
        <v>980117</v>
      </c>
      <c r="CP14" s="176">
        <v>971752</v>
      </c>
      <c r="CQ14" s="176">
        <v>977337</v>
      </c>
      <c r="CR14" s="176">
        <v>982989</v>
      </c>
      <c r="CS14" s="176">
        <v>988237</v>
      </c>
      <c r="CT14" s="176">
        <v>994032</v>
      </c>
      <c r="CU14" s="176">
        <v>999025</v>
      </c>
      <c r="CV14" s="176">
        <v>1004068</v>
      </c>
      <c r="CW14" s="176">
        <v>1008447</v>
      </c>
      <c r="CX14" s="176">
        <v>1012552</v>
      </c>
      <c r="CY14" s="176">
        <v>1018807</v>
      </c>
      <c r="CZ14" s="176">
        <v>1023411</v>
      </c>
      <c r="DA14" s="176">
        <v>1026905</v>
      </c>
      <c r="DB14" s="176">
        <v>1017486</v>
      </c>
      <c r="DC14" s="176">
        <v>1025455</v>
      </c>
      <c r="DD14" s="176">
        <v>1034713</v>
      </c>
      <c r="DE14" s="176">
        <v>1043507</v>
      </c>
      <c r="DF14" s="176">
        <v>1051871</v>
      </c>
      <c r="DG14" s="176">
        <v>1057262</v>
      </c>
      <c r="DH14" s="176">
        <v>1066384</v>
      </c>
      <c r="DI14" s="176">
        <v>1074500</v>
      </c>
      <c r="DJ14" s="176">
        <v>1082214</v>
      </c>
      <c r="DK14" s="176">
        <v>1091106</v>
      </c>
      <c r="DL14" s="176">
        <v>1096808</v>
      </c>
      <c r="DM14" s="176">
        <v>1103571</v>
      </c>
      <c r="DN14" s="176">
        <v>1096491</v>
      </c>
      <c r="DO14" s="176">
        <v>1106952</v>
      </c>
      <c r="DP14" s="176">
        <v>1116338</v>
      </c>
      <c r="DQ14" s="176">
        <v>1124374</v>
      </c>
      <c r="DR14" s="176">
        <v>1133124</v>
      </c>
      <c r="DS14" s="176">
        <v>1142344</v>
      </c>
      <c r="DT14" s="176">
        <v>1152145</v>
      </c>
      <c r="DU14" s="176">
        <v>1162596</v>
      </c>
      <c r="DV14" s="176">
        <v>1173311</v>
      </c>
      <c r="DW14" s="176">
        <v>1183015</v>
      </c>
      <c r="DX14" s="176">
        <v>1192769</v>
      </c>
      <c r="DY14" s="176">
        <v>1215947</v>
      </c>
      <c r="DZ14" s="176">
        <v>1212748</v>
      </c>
      <c r="EA14" s="176">
        <v>1223975</v>
      </c>
      <c r="EB14" s="176">
        <v>1234810</v>
      </c>
      <c r="EC14" s="176">
        <v>1246865</v>
      </c>
      <c r="ED14" s="176">
        <v>1257796</v>
      </c>
      <c r="EE14" s="176">
        <v>1268360</v>
      </c>
      <c r="EF14" s="176">
        <v>1278572</v>
      </c>
      <c r="EG14" s="176">
        <v>1290233</v>
      </c>
      <c r="EH14" s="176">
        <v>1301834</v>
      </c>
      <c r="EI14" s="176">
        <v>1312524</v>
      </c>
      <c r="EJ14" s="176">
        <v>1321199</v>
      </c>
      <c r="EK14" s="176">
        <v>1330639</v>
      </c>
      <c r="EL14" s="176">
        <v>1331478</v>
      </c>
      <c r="EM14" s="176">
        <v>1344400</v>
      </c>
      <c r="EN14" s="176">
        <v>1358396</v>
      </c>
      <c r="EO14" s="176">
        <v>1369021</v>
      </c>
      <c r="EP14" s="176">
        <v>1380795</v>
      </c>
      <c r="EQ14" s="176">
        <v>1391631</v>
      </c>
      <c r="ER14" s="176">
        <v>1403314</v>
      </c>
      <c r="ES14" s="176">
        <v>1410353</v>
      </c>
      <c r="ET14" s="176">
        <v>1421503</v>
      </c>
      <c r="EU14" s="176">
        <v>1432109</v>
      </c>
      <c r="EV14" s="176">
        <v>1442986</v>
      </c>
      <c r="EW14" s="176">
        <v>1450557</v>
      </c>
      <c r="EX14" s="176">
        <v>1457578</v>
      </c>
      <c r="EY14" s="176">
        <v>1470418</v>
      </c>
      <c r="EZ14" s="176">
        <v>1484954</v>
      </c>
      <c r="FA14" s="176">
        <v>1497118</v>
      </c>
      <c r="FB14" s="176">
        <v>1513848</v>
      </c>
      <c r="FC14" s="176">
        <v>1526749</v>
      </c>
      <c r="FD14" s="176">
        <v>1543506</v>
      </c>
      <c r="FE14" s="176">
        <v>1563069</v>
      </c>
      <c r="FF14" s="176">
        <v>1577798</v>
      </c>
      <c r="FG14" s="176">
        <v>1595002</v>
      </c>
      <c r="FH14" s="176">
        <v>1608070</v>
      </c>
      <c r="FI14" s="177">
        <v>1618451</v>
      </c>
      <c r="FJ14" s="176">
        <v>1628208</v>
      </c>
      <c r="FK14" s="176">
        <v>1643150</v>
      </c>
      <c r="FL14" s="176">
        <v>1654206</v>
      </c>
      <c r="FM14" s="176">
        <v>1667470</v>
      </c>
      <c r="FN14" s="176">
        <v>1677357</v>
      </c>
      <c r="FO14" s="176">
        <v>1690991</v>
      </c>
      <c r="FP14" s="176">
        <v>1704877</v>
      </c>
      <c r="FQ14" s="176">
        <v>1716012</v>
      </c>
      <c r="FR14" s="176">
        <v>1730332</v>
      </c>
      <c r="FS14" s="176">
        <v>1740472</v>
      </c>
      <c r="FT14" s="176">
        <v>1748852</v>
      </c>
      <c r="FU14" s="176">
        <v>1756738</v>
      </c>
      <c r="FV14" s="176">
        <v>1762331</v>
      </c>
      <c r="FW14" s="176">
        <v>1706484</v>
      </c>
      <c r="FX14" s="176">
        <v>1718638</v>
      </c>
      <c r="FY14" s="176">
        <v>1705063</v>
      </c>
      <c r="FZ14" s="176">
        <v>1780199</v>
      </c>
      <c r="GA14" s="176">
        <v>1765480</v>
      </c>
      <c r="GB14" s="176">
        <v>1766970</v>
      </c>
      <c r="GC14" s="176">
        <v>1774154</v>
      </c>
      <c r="GD14" s="176">
        <v>1784502</v>
      </c>
      <c r="GE14" s="176">
        <v>1791012</v>
      </c>
      <c r="GF14" s="176">
        <v>1796027</v>
      </c>
      <c r="GG14" s="176">
        <v>1800277</v>
      </c>
      <c r="GH14" s="176">
        <v>1796674</v>
      </c>
      <c r="GI14" s="176">
        <v>1804962</v>
      </c>
      <c r="GJ14" s="176">
        <v>1815646</v>
      </c>
      <c r="GK14" s="176">
        <v>1824714</v>
      </c>
      <c r="GL14" s="176">
        <v>1839039</v>
      </c>
      <c r="GM14" s="176">
        <v>1837959</v>
      </c>
      <c r="GN14" s="176">
        <v>1853843</v>
      </c>
      <c r="GO14" s="176">
        <v>1860327</v>
      </c>
      <c r="GP14" s="176">
        <v>1866599</v>
      </c>
      <c r="GQ14" s="176">
        <v>1874389</v>
      </c>
      <c r="GR14" s="176">
        <v>1897935</v>
      </c>
      <c r="GS14" s="176">
        <v>1912558</v>
      </c>
      <c r="GT14" s="176">
        <v>1916307</v>
      </c>
      <c r="GU14" s="176">
        <v>1927335</v>
      </c>
      <c r="GV14" s="176">
        <v>1936331</v>
      </c>
      <c r="GW14" s="176">
        <v>1940253</v>
      </c>
      <c r="GX14" s="176">
        <v>1950437</v>
      </c>
      <c r="GY14" s="176">
        <v>1965667</v>
      </c>
      <c r="GZ14" s="176">
        <v>1971278</v>
      </c>
      <c r="HA14" s="176">
        <v>1971394</v>
      </c>
      <c r="HB14" s="176">
        <v>1979087</v>
      </c>
      <c r="HC14" s="176">
        <v>1984276</v>
      </c>
      <c r="HD14" s="176">
        <v>1993743</v>
      </c>
      <c r="HE14" s="176">
        <v>2007115</v>
      </c>
      <c r="HF14" s="176">
        <v>2007741</v>
      </c>
      <c r="HG14" s="176">
        <v>2015105</v>
      </c>
      <c r="HH14" s="176">
        <v>2024331</v>
      </c>
      <c r="HI14" s="176">
        <v>2030026</v>
      </c>
      <c r="HJ14" s="176">
        <v>2038705</v>
      </c>
      <c r="HK14" s="176">
        <v>2043974</v>
      </c>
      <c r="HL14" s="303">
        <v>2054956</v>
      </c>
      <c r="HM14" s="303">
        <v>2063461</v>
      </c>
      <c r="HN14" s="176">
        <v>2070378</v>
      </c>
      <c r="HO14" s="303">
        <v>2077683</v>
      </c>
      <c r="HP14" s="176">
        <v>2082291</v>
      </c>
      <c r="HQ14" s="303">
        <v>2087935</v>
      </c>
      <c r="HR14" s="176">
        <v>2088121</v>
      </c>
      <c r="HS14" s="303">
        <v>2096308</v>
      </c>
      <c r="HT14" s="176">
        <v>2105378</v>
      </c>
      <c r="HU14" s="176">
        <v>2114073</v>
      </c>
      <c r="HV14" s="176">
        <v>2127057</v>
      </c>
      <c r="HW14" s="176">
        <v>2136689</v>
      </c>
      <c r="HX14" s="176">
        <v>2145277</v>
      </c>
      <c r="HY14" s="176">
        <v>2154164</v>
      </c>
      <c r="HZ14" s="176">
        <v>2165780</v>
      </c>
      <c r="IA14" s="176">
        <v>2181648</v>
      </c>
      <c r="IB14" s="176">
        <v>2192325</v>
      </c>
      <c r="IC14" s="176">
        <v>2201368</v>
      </c>
      <c r="ID14" s="176">
        <v>2209745</v>
      </c>
      <c r="IE14" s="176">
        <v>2220010</v>
      </c>
      <c r="IF14" s="176">
        <v>2233950</v>
      </c>
      <c r="IG14" s="176">
        <v>2248168</v>
      </c>
      <c r="IH14" s="176">
        <v>2259346</v>
      </c>
      <c r="II14" s="176">
        <v>2269068</v>
      </c>
      <c r="IJ14" s="176">
        <v>2280475</v>
      </c>
      <c r="IK14" s="176">
        <v>2298819</v>
      </c>
      <c r="IL14" s="176">
        <v>2308946</v>
      </c>
      <c r="IM14" s="176">
        <v>2318551</v>
      </c>
      <c r="IN14" s="176">
        <v>2323179</v>
      </c>
      <c r="IO14" s="176">
        <v>2332843</v>
      </c>
      <c r="IP14" s="176">
        <v>2337224</v>
      </c>
      <c r="IQ14" s="176">
        <v>2352214</v>
      </c>
      <c r="IR14" s="176">
        <v>2387449</v>
      </c>
      <c r="IS14" s="176">
        <v>2396180</v>
      </c>
      <c r="IT14" s="176">
        <v>2412499</v>
      </c>
      <c r="IU14" s="176">
        <v>2422897</v>
      </c>
      <c r="IV14" s="176">
        <v>2439108</v>
      </c>
      <c r="IW14" s="176">
        <v>2449815</v>
      </c>
      <c r="IX14" s="176">
        <v>2461718</v>
      </c>
      <c r="IY14" s="176">
        <v>2474057</v>
      </c>
      <c r="IZ14" s="176">
        <v>2485043</v>
      </c>
      <c r="JA14" s="176">
        <v>2496760</v>
      </c>
      <c r="JB14" s="176">
        <v>2507396</v>
      </c>
      <c r="JC14" s="176">
        <v>2526239</v>
      </c>
      <c r="JD14" s="176">
        <v>2535132</v>
      </c>
      <c r="JE14" s="176">
        <v>2549057</v>
      </c>
      <c r="JF14" s="176">
        <v>2561806</v>
      </c>
      <c r="JG14" s="176">
        <v>2574738</v>
      </c>
      <c r="JH14" s="176">
        <v>2587351</v>
      </c>
      <c r="JI14" s="176">
        <v>2601758</v>
      </c>
      <c r="JJ14" s="176">
        <v>2616274</v>
      </c>
      <c r="JK14" s="176">
        <v>2627804</v>
      </c>
      <c r="JL14" s="176">
        <v>2652636</v>
      </c>
      <c r="JM14" s="176">
        <v>2668150</v>
      </c>
      <c r="JN14" s="176">
        <v>2675322</v>
      </c>
      <c r="JO14" s="176">
        <v>2690781</v>
      </c>
      <c r="JP14" s="176">
        <v>2704132</v>
      </c>
      <c r="JQ14" s="176">
        <v>2719477</v>
      </c>
      <c r="JR14" s="176">
        <v>2733204</v>
      </c>
      <c r="JS14" s="176">
        <v>2744434</v>
      </c>
      <c r="JT14" s="176">
        <v>2760827</v>
      </c>
      <c r="JU14" s="176">
        <v>2771071</v>
      </c>
      <c r="JV14" s="176">
        <v>2776630</v>
      </c>
      <c r="JW14" s="176">
        <v>2786015</v>
      </c>
      <c r="JX14" s="176">
        <v>2799245</v>
      </c>
      <c r="JY14" s="176">
        <v>2811874</v>
      </c>
      <c r="JZ14" s="35">
        <v>2822447</v>
      </c>
      <c r="KA14" s="176">
        <v>2824609</v>
      </c>
      <c r="KB14" s="176">
        <v>2837349</v>
      </c>
      <c r="KC14" s="176">
        <v>2848207</v>
      </c>
      <c r="KD14" s="176">
        <v>2861730</v>
      </c>
      <c r="KE14" s="176">
        <v>2872180</v>
      </c>
      <c r="KF14" s="176">
        <v>2883790</v>
      </c>
      <c r="KG14" s="176">
        <v>2892324</v>
      </c>
      <c r="KH14" s="176">
        <v>2902957</v>
      </c>
      <c r="KI14" s="176">
        <v>2916942</v>
      </c>
    </row>
    <row r="15" spans="1:295" x14ac:dyDescent="0.2">
      <c r="A15" s="171" t="s">
        <v>121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171"/>
      <c r="BC15" s="171"/>
      <c r="BD15" s="171"/>
      <c r="BE15" s="171"/>
      <c r="BF15" s="171"/>
      <c r="BG15" s="171"/>
      <c r="BH15" s="171"/>
      <c r="BI15" s="171"/>
      <c r="BJ15" s="171"/>
      <c r="BK15" s="171"/>
      <c r="BL15" s="171"/>
      <c r="BM15" s="171"/>
      <c r="BN15" s="176">
        <v>765996</v>
      </c>
      <c r="BO15" s="171"/>
      <c r="BP15" s="172"/>
      <c r="BQ15" s="176">
        <v>792608</v>
      </c>
      <c r="BR15" s="176">
        <v>808181</v>
      </c>
      <c r="BS15" s="176">
        <v>815358</v>
      </c>
      <c r="BT15" s="176">
        <v>825253</v>
      </c>
      <c r="BU15" s="176">
        <v>833187</v>
      </c>
      <c r="BV15" s="176">
        <v>842163</v>
      </c>
      <c r="BW15" s="176">
        <v>850486</v>
      </c>
      <c r="BX15" s="176">
        <v>856032</v>
      </c>
      <c r="BY15" s="176">
        <v>862463</v>
      </c>
      <c r="BZ15" s="176">
        <v>883168</v>
      </c>
      <c r="CA15" s="176">
        <v>891984</v>
      </c>
      <c r="CB15" s="176">
        <v>899367</v>
      </c>
      <c r="CC15" s="176">
        <v>905554</v>
      </c>
      <c r="CD15" s="176"/>
      <c r="CE15" s="176">
        <v>917229</v>
      </c>
      <c r="CF15" s="176">
        <v>924536</v>
      </c>
      <c r="CG15" s="176">
        <v>930443</v>
      </c>
      <c r="CH15" s="176">
        <v>938147</v>
      </c>
      <c r="CI15" s="176">
        <v>945229</v>
      </c>
      <c r="CJ15" s="176">
        <v>951147</v>
      </c>
      <c r="CK15" s="176">
        <v>957893</v>
      </c>
      <c r="CL15" s="176">
        <v>955694</v>
      </c>
      <c r="CM15" s="176">
        <v>963896</v>
      </c>
      <c r="CN15" s="176">
        <v>969575</v>
      </c>
      <c r="CO15" s="176">
        <v>973644</v>
      </c>
      <c r="CP15" s="176">
        <v>987202</v>
      </c>
      <c r="CQ15" s="176">
        <v>993514</v>
      </c>
      <c r="CR15" s="176">
        <v>999184</v>
      </c>
      <c r="CS15" s="176">
        <v>1004867</v>
      </c>
      <c r="CT15" s="176">
        <v>1010978</v>
      </c>
      <c r="CU15" s="176">
        <v>1015918</v>
      </c>
      <c r="CV15" s="176">
        <v>1019980</v>
      </c>
      <c r="CW15" s="176">
        <v>1024167</v>
      </c>
      <c r="CX15" s="176">
        <v>1028163</v>
      </c>
      <c r="CY15" s="176">
        <v>1034533</v>
      </c>
      <c r="CZ15" s="176">
        <v>1040128</v>
      </c>
      <c r="DA15" s="176">
        <v>1044908</v>
      </c>
      <c r="DB15" s="176">
        <v>1050316</v>
      </c>
      <c r="DC15" s="176">
        <v>1057328</v>
      </c>
      <c r="DD15" s="176">
        <v>1065716</v>
      </c>
      <c r="DE15" s="176">
        <v>1072275</v>
      </c>
      <c r="DF15" s="176">
        <v>1078298</v>
      </c>
      <c r="DG15" s="176">
        <v>1081823</v>
      </c>
      <c r="DH15" s="176">
        <v>1088134</v>
      </c>
      <c r="DI15" s="176">
        <v>1093210</v>
      </c>
      <c r="DJ15" s="176">
        <v>1098130</v>
      </c>
      <c r="DK15" s="176">
        <v>1103197</v>
      </c>
      <c r="DL15" s="176">
        <v>1106869</v>
      </c>
      <c r="DM15" s="176">
        <v>1111313</v>
      </c>
      <c r="DN15" s="176">
        <v>1116433</v>
      </c>
      <c r="DO15" s="176">
        <v>1122996</v>
      </c>
      <c r="DP15" s="176">
        <v>1127813</v>
      </c>
      <c r="DQ15" s="176">
        <v>1133087</v>
      </c>
      <c r="DR15" s="176">
        <v>1138370</v>
      </c>
      <c r="DS15" s="176">
        <v>1143808</v>
      </c>
      <c r="DT15" s="176">
        <v>1149723</v>
      </c>
      <c r="DU15" s="176">
        <v>1156185</v>
      </c>
      <c r="DV15" s="176">
        <v>1162312</v>
      </c>
      <c r="DW15" s="176">
        <v>1168096</v>
      </c>
      <c r="DX15" s="176">
        <v>1173357</v>
      </c>
      <c r="DY15" s="176">
        <v>1177661</v>
      </c>
      <c r="DZ15" s="176">
        <v>1176874</v>
      </c>
      <c r="EA15" s="176">
        <v>1181639</v>
      </c>
      <c r="EB15" s="176">
        <v>1187631</v>
      </c>
      <c r="EC15" s="176">
        <v>1194258</v>
      </c>
      <c r="ED15" s="176">
        <v>1200256</v>
      </c>
      <c r="EE15" s="176">
        <v>1206629</v>
      </c>
      <c r="EF15" s="176">
        <v>1212988</v>
      </c>
      <c r="EG15" s="176">
        <v>1220079</v>
      </c>
      <c r="EH15" s="176">
        <v>1227522</v>
      </c>
      <c r="EI15" s="176">
        <v>1234412</v>
      </c>
      <c r="EJ15" s="176">
        <v>1238853</v>
      </c>
      <c r="EK15" s="176">
        <v>1244173</v>
      </c>
      <c r="EL15" s="176">
        <v>1252079</v>
      </c>
      <c r="EM15" s="176">
        <v>1259993</v>
      </c>
      <c r="EN15" s="176">
        <v>1268397</v>
      </c>
      <c r="EO15" s="176">
        <v>1274850</v>
      </c>
      <c r="EP15" s="176">
        <v>1283044</v>
      </c>
      <c r="EQ15" s="176">
        <v>1290187</v>
      </c>
      <c r="ER15" s="176">
        <v>1296942</v>
      </c>
      <c r="ES15" s="176">
        <v>1302085</v>
      </c>
      <c r="ET15" s="176">
        <v>1308820</v>
      </c>
      <c r="EU15" s="176">
        <v>1317719</v>
      </c>
      <c r="EV15" s="176">
        <v>1325045</v>
      </c>
      <c r="EW15" s="176">
        <v>1330939</v>
      </c>
      <c r="EX15" s="176">
        <v>1341231</v>
      </c>
      <c r="EY15" s="176">
        <v>1343766</v>
      </c>
      <c r="EZ15" s="176">
        <v>1354223</v>
      </c>
      <c r="FA15" s="176">
        <v>1362757</v>
      </c>
      <c r="FB15" s="176">
        <v>1375481</v>
      </c>
      <c r="FC15" s="176">
        <v>1383382</v>
      </c>
      <c r="FD15" s="176">
        <v>1395819</v>
      </c>
      <c r="FE15" s="176">
        <v>1409390</v>
      </c>
      <c r="FF15" s="176">
        <v>1419837</v>
      </c>
      <c r="FG15" s="176">
        <v>1432159</v>
      </c>
      <c r="FH15" s="176">
        <v>1441808</v>
      </c>
      <c r="FI15" s="177">
        <v>1442711</v>
      </c>
      <c r="FJ15" s="176">
        <v>1450499</v>
      </c>
      <c r="FK15" s="176">
        <v>1464593</v>
      </c>
      <c r="FL15" s="176">
        <v>1470361</v>
      </c>
      <c r="FM15" s="176">
        <v>1482307</v>
      </c>
      <c r="FN15" s="176">
        <v>1492151</v>
      </c>
      <c r="FO15" s="176">
        <v>1502953</v>
      </c>
      <c r="FP15" s="176">
        <v>1515510</v>
      </c>
      <c r="FQ15" s="176">
        <v>1526465</v>
      </c>
      <c r="FR15" s="176">
        <v>1539240</v>
      </c>
      <c r="FS15" s="176">
        <v>1551282</v>
      </c>
      <c r="FT15" s="176">
        <v>1560480</v>
      </c>
      <c r="FU15" s="176">
        <v>1569711</v>
      </c>
      <c r="FV15" s="176">
        <v>1577988</v>
      </c>
      <c r="FW15" s="176">
        <v>1599734</v>
      </c>
      <c r="FX15" s="176">
        <v>1609238</v>
      </c>
      <c r="FY15" s="176">
        <v>1617207</v>
      </c>
      <c r="FZ15" s="176">
        <v>1604986</v>
      </c>
      <c r="GA15" s="176">
        <v>1587208</v>
      </c>
      <c r="GB15" s="176">
        <v>1582639</v>
      </c>
      <c r="GC15" s="176">
        <v>1594431</v>
      </c>
      <c r="GD15" s="176">
        <v>1601651</v>
      </c>
      <c r="GE15" s="176">
        <v>1616842</v>
      </c>
      <c r="GF15" s="176">
        <v>1625776</v>
      </c>
      <c r="GG15" s="176">
        <v>1633767</v>
      </c>
      <c r="GH15" s="176">
        <v>1651633</v>
      </c>
      <c r="GI15" s="176">
        <v>1656697</v>
      </c>
      <c r="GJ15" s="176">
        <v>1668457</v>
      </c>
      <c r="GK15" s="176">
        <v>1680260</v>
      </c>
      <c r="GL15" s="176">
        <v>1693123</v>
      </c>
      <c r="GM15" s="176">
        <v>1702378</v>
      </c>
      <c r="GN15" s="176">
        <v>1713840</v>
      </c>
      <c r="GO15" s="176">
        <v>1724035</v>
      </c>
      <c r="GP15" s="176">
        <v>1730559</v>
      </c>
      <c r="GQ15" s="176">
        <v>1740072</v>
      </c>
      <c r="GR15" s="176">
        <v>1756151</v>
      </c>
      <c r="GS15" s="176">
        <v>1771750</v>
      </c>
      <c r="GT15" s="176">
        <v>1782157</v>
      </c>
      <c r="GU15" s="176">
        <v>1795509</v>
      </c>
      <c r="GV15" s="176">
        <v>1814256</v>
      </c>
      <c r="GW15" s="176">
        <v>1822414</v>
      </c>
      <c r="GX15" s="176">
        <v>1832861</v>
      </c>
      <c r="GY15" s="176">
        <v>1847688</v>
      </c>
      <c r="GZ15" s="176">
        <v>1856497</v>
      </c>
      <c r="HA15" s="176">
        <v>1863221</v>
      </c>
      <c r="HB15" s="176">
        <v>1874934</v>
      </c>
      <c r="HC15" s="176">
        <v>1885453</v>
      </c>
      <c r="HD15" s="176">
        <v>1898264</v>
      </c>
      <c r="HE15" s="176">
        <v>1909200</v>
      </c>
      <c r="HF15" s="176">
        <v>1917098</v>
      </c>
      <c r="HG15" s="176">
        <v>1927068</v>
      </c>
      <c r="HH15" s="176">
        <v>1939134</v>
      </c>
      <c r="HI15" s="176">
        <v>1948348</v>
      </c>
      <c r="HJ15" s="176">
        <v>1960480</v>
      </c>
      <c r="HK15" s="176">
        <v>1970454</v>
      </c>
      <c r="HL15" s="303">
        <v>1983504</v>
      </c>
      <c r="HM15" s="303">
        <v>1993652</v>
      </c>
      <c r="HN15" s="176">
        <v>2004442</v>
      </c>
      <c r="HO15" s="303">
        <v>2014365</v>
      </c>
      <c r="HP15" s="176">
        <v>2026500</v>
      </c>
      <c r="HQ15" s="303">
        <v>2036028</v>
      </c>
      <c r="HR15" s="176">
        <v>2043967</v>
      </c>
      <c r="HS15" s="303">
        <v>2052703</v>
      </c>
      <c r="HT15" s="176">
        <v>2060705</v>
      </c>
      <c r="HU15" s="176">
        <v>2069953</v>
      </c>
      <c r="HV15" s="176">
        <v>2081225</v>
      </c>
      <c r="HW15" s="176">
        <v>2093881</v>
      </c>
      <c r="HX15" s="176">
        <v>2102575</v>
      </c>
      <c r="HY15" s="176">
        <v>2111672</v>
      </c>
      <c r="HZ15" s="176">
        <v>2122355</v>
      </c>
      <c r="IA15" s="176">
        <v>2132957</v>
      </c>
      <c r="IB15" s="176">
        <v>2140916</v>
      </c>
      <c r="IC15" s="176">
        <v>2145796</v>
      </c>
      <c r="ID15" s="176">
        <v>2151369</v>
      </c>
      <c r="IE15" s="176">
        <v>2160354</v>
      </c>
      <c r="IF15" s="176">
        <v>2169668</v>
      </c>
      <c r="IG15" s="176">
        <v>2179555</v>
      </c>
      <c r="IH15" s="176">
        <v>2186689</v>
      </c>
      <c r="II15" s="176">
        <v>2193168</v>
      </c>
      <c r="IJ15" s="176">
        <v>2201240</v>
      </c>
      <c r="IK15" s="176">
        <v>2211365</v>
      </c>
      <c r="IL15" s="176">
        <v>2217796</v>
      </c>
      <c r="IM15" s="176">
        <v>2224920</v>
      </c>
      <c r="IN15" s="176">
        <v>2227779</v>
      </c>
      <c r="IO15" s="176">
        <v>2233630</v>
      </c>
      <c r="IP15" s="176">
        <v>2225541</v>
      </c>
      <c r="IQ15" s="176">
        <v>2238483</v>
      </c>
      <c r="IR15" s="176">
        <v>2247933</v>
      </c>
      <c r="IS15" s="176">
        <v>2255522</v>
      </c>
      <c r="IT15" s="176">
        <v>2266106</v>
      </c>
      <c r="IU15" s="176">
        <v>2272144</v>
      </c>
      <c r="IV15" s="176">
        <v>2281311</v>
      </c>
      <c r="IW15" s="176">
        <v>2286289</v>
      </c>
      <c r="IX15" s="176">
        <v>2292596</v>
      </c>
      <c r="IY15" s="176">
        <v>2299918</v>
      </c>
      <c r="IZ15" s="176">
        <v>2305664</v>
      </c>
      <c r="JA15" s="176">
        <v>2312548</v>
      </c>
      <c r="JB15" s="176">
        <v>2318261</v>
      </c>
      <c r="JC15" s="176">
        <v>2328725</v>
      </c>
      <c r="JD15" s="176">
        <v>2330518</v>
      </c>
      <c r="JE15" s="176">
        <v>2336559</v>
      </c>
      <c r="JF15" s="176">
        <v>2344242</v>
      </c>
      <c r="JG15" s="176">
        <v>2349564</v>
      </c>
      <c r="JH15" s="176">
        <v>2355831</v>
      </c>
      <c r="JI15" s="176">
        <v>2360666</v>
      </c>
      <c r="JJ15" s="176">
        <v>2369478</v>
      </c>
      <c r="JK15" s="176">
        <v>2373461</v>
      </c>
      <c r="JL15" s="176">
        <v>2380597</v>
      </c>
      <c r="JM15" s="176">
        <v>2391791</v>
      </c>
      <c r="JN15" s="176">
        <v>2390720</v>
      </c>
      <c r="JO15" s="176">
        <v>2395265</v>
      </c>
      <c r="JP15" s="176">
        <v>2401240</v>
      </c>
      <c r="JQ15" s="176">
        <v>2412380</v>
      </c>
      <c r="JR15" s="176">
        <v>2419382</v>
      </c>
      <c r="JS15" s="176">
        <v>2423789</v>
      </c>
      <c r="JT15" s="176">
        <v>2429690</v>
      </c>
      <c r="JU15" s="176">
        <v>2442739</v>
      </c>
      <c r="JV15" s="176">
        <v>2453635</v>
      </c>
      <c r="JW15" s="176">
        <v>2457334</v>
      </c>
      <c r="JX15" s="176">
        <v>2462032</v>
      </c>
      <c r="JY15" s="176">
        <v>2467060</v>
      </c>
      <c r="JZ15" s="35">
        <v>2472163</v>
      </c>
      <c r="KA15" s="176">
        <v>2478498</v>
      </c>
      <c r="KB15" s="176">
        <v>2486937</v>
      </c>
      <c r="KC15" s="176">
        <v>2494349</v>
      </c>
      <c r="KD15" s="176">
        <v>2504670</v>
      </c>
      <c r="KE15" s="176">
        <v>2512391</v>
      </c>
      <c r="KF15" s="176">
        <v>2519528</v>
      </c>
      <c r="KG15" s="176">
        <v>2528933</v>
      </c>
      <c r="KH15" s="176">
        <v>2537469</v>
      </c>
      <c r="KI15" s="176">
        <v>2550613</v>
      </c>
    </row>
    <row r="16" spans="1:295" x14ac:dyDescent="0.2">
      <c r="A16" s="171" t="s">
        <v>122</v>
      </c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  <c r="AT16" s="171"/>
      <c r="AU16" s="171"/>
      <c r="AV16" s="171"/>
      <c r="AW16" s="171"/>
      <c r="AX16" s="171"/>
      <c r="AY16" s="171"/>
      <c r="AZ16" s="171"/>
      <c r="BA16" s="171"/>
      <c r="BB16" s="171"/>
      <c r="BC16" s="171"/>
      <c r="BD16" s="171"/>
      <c r="BE16" s="171"/>
      <c r="BF16" s="171"/>
      <c r="BG16" s="171"/>
      <c r="BH16" s="171"/>
      <c r="BI16" s="171"/>
      <c r="BJ16" s="171"/>
      <c r="BK16" s="171"/>
      <c r="BL16" s="171"/>
      <c r="BM16" s="171"/>
      <c r="BN16" s="176">
        <v>560329</v>
      </c>
      <c r="BO16" s="171"/>
      <c r="BP16" s="172"/>
      <c r="BQ16" s="176">
        <v>584001</v>
      </c>
      <c r="BR16" s="176">
        <v>602343</v>
      </c>
      <c r="BS16" s="176">
        <v>611832</v>
      </c>
      <c r="BT16" s="176">
        <v>621668</v>
      </c>
      <c r="BU16" s="176">
        <v>628863</v>
      </c>
      <c r="BV16" s="176">
        <v>637177</v>
      </c>
      <c r="BW16" s="176">
        <v>644983</v>
      </c>
      <c r="BX16" s="176">
        <v>651000</v>
      </c>
      <c r="BY16" s="176">
        <v>657885</v>
      </c>
      <c r="BZ16" s="176">
        <v>684144</v>
      </c>
      <c r="CA16" s="176">
        <v>691614</v>
      </c>
      <c r="CB16" s="176">
        <v>698496</v>
      </c>
      <c r="CC16" s="176">
        <v>703783</v>
      </c>
      <c r="CD16" s="176"/>
      <c r="CE16" s="176">
        <v>727324</v>
      </c>
      <c r="CF16" s="176">
        <v>734439</v>
      </c>
      <c r="CG16" s="176">
        <v>740197</v>
      </c>
      <c r="CH16" s="176">
        <v>747657</v>
      </c>
      <c r="CI16" s="176">
        <v>754760</v>
      </c>
      <c r="CJ16" s="176">
        <v>760441</v>
      </c>
      <c r="CK16" s="176">
        <v>766626</v>
      </c>
      <c r="CL16" s="176">
        <v>770033</v>
      </c>
      <c r="CM16" s="176">
        <v>777879</v>
      </c>
      <c r="CN16" s="176">
        <v>783181</v>
      </c>
      <c r="CO16" s="176">
        <v>788527</v>
      </c>
      <c r="CP16" s="176">
        <v>805292</v>
      </c>
      <c r="CQ16" s="176">
        <v>810527</v>
      </c>
      <c r="CR16" s="176">
        <v>815211</v>
      </c>
      <c r="CS16" s="176">
        <v>820017</v>
      </c>
      <c r="CT16" s="176">
        <v>826103</v>
      </c>
      <c r="CU16" s="176">
        <v>830813</v>
      </c>
      <c r="CV16" s="176">
        <v>836699</v>
      </c>
      <c r="CW16" s="176">
        <v>840234</v>
      </c>
      <c r="CX16" s="176">
        <v>845473</v>
      </c>
      <c r="CY16" s="176">
        <v>852491</v>
      </c>
      <c r="CZ16" s="176">
        <v>858416</v>
      </c>
      <c r="DA16" s="176">
        <v>863648</v>
      </c>
      <c r="DB16" s="176">
        <v>880675</v>
      </c>
      <c r="DC16" s="176">
        <v>889777</v>
      </c>
      <c r="DD16" s="176">
        <v>900732</v>
      </c>
      <c r="DE16" s="176">
        <v>909144</v>
      </c>
      <c r="DF16" s="176">
        <v>917492</v>
      </c>
      <c r="DG16" s="176">
        <v>923437</v>
      </c>
      <c r="DH16" s="176">
        <v>932330</v>
      </c>
      <c r="DI16" s="176">
        <v>940110</v>
      </c>
      <c r="DJ16" s="176">
        <v>947681</v>
      </c>
      <c r="DK16" s="176">
        <v>956274</v>
      </c>
      <c r="DL16" s="176">
        <v>962467</v>
      </c>
      <c r="DM16" s="176">
        <v>969273</v>
      </c>
      <c r="DN16" s="176">
        <v>987972</v>
      </c>
      <c r="DO16" s="176">
        <v>995460</v>
      </c>
      <c r="DP16" s="176">
        <v>1002113</v>
      </c>
      <c r="DQ16" s="176">
        <v>1008303</v>
      </c>
      <c r="DR16" s="176">
        <v>1015927</v>
      </c>
      <c r="DS16" s="176">
        <v>1024104</v>
      </c>
      <c r="DT16" s="176">
        <v>1032155</v>
      </c>
      <c r="DU16" s="176">
        <v>1040332</v>
      </c>
      <c r="DV16" s="176">
        <v>1048921</v>
      </c>
      <c r="DW16" s="176">
        <v>1057212</v>
      </c>
      <c r="DX16" s="176">
        <v>1064108</v>
      </c>
      <c r="DY16" s="176">
        <v>1071276</v>
      </c>
      <c r="DZ16" s="176">
        <v>1095279</v>
      </c>
      <c r="EA16" s="176">
        <v>1103026</v>
      </c>
      <c r="EB16" s="176">
        <v>1111028</v>
      </c>
      <c r="EC16" s="176">
        <v>1119363</v>
      </c>
      <c r="ED16" s="176">
        <v>1126007</v>
      </c>
      <c r="EE16" s="176">
        <v>1132083</v>
      </c>
      <c r="EF16" s="176">
        <v>1138213</v>
      </c>
      <c r="EG16" s="176">
        <v>1144975</v>
      </c>
      <c r="EH16" s="176">
        <v>1150452</v>
      </c>
      <c r="EI16" s="176">
        <v>1157309</v>
      </c>
      <c r="EJ16" s="176">
        <v>1167087</v>
      </c>
      <c r="EK16" s="176">
        <v>1168416</v>
      </c>
      <c r="EL16" s="176">
        <v>1185518</v>
      </c>
      <c r="EM16" s="176">
        <v>1193038</v>
      </c>
      <c r="EN16" s="176">
        <v>1200202</v>
      </c>
      <c r="EO16" s="176">
        <v>1205969</v>
      </c>
      <c r="EP16" s="176">
        <v>1212962</v>
      </c>
      <c r="EQ16" s="176">
        <v>1218417</v>
      </c>
      <c r="ER16" s="176">
        <v>1224013</v>
      </c>
      <c r="ES16" s="176">
        <v>1227734</v>
      </c>
      <c r="ET16" s="176">
        <v>1232042</v>
      </c>
      <c r="EU16" s="176">
        <v>1240932</v>
      </c>
      <c r="EV16" s="176">
        <v>1247422</v>
      </c>
      <c r="EW16" s="176">
        <v>1252711</v>
      </c>
      <c r="EX16" s="176">
        <v>1271813</v>
      </c>
      <c r="EY16" s="176">
        <v>1268364</v>
      </c>
      <c r="EZ16" s="176">
        <v>1279002</v>
      </c>
      <c r="FA16" s="176">
        <v>1287661</v>
      </c>
      <c r="FB16" s="176">
        <v>1300479</v>
      </c>
      <c r="FC16" s="176">
        <v>1308209</v>
      </c>
      <c r="FD16" s="176">
        <v>1319286</v>
      </c>
      <c r="FE16" s="176">
        <v>1331164</v>
      </c>
      <c r="FF16" s="176">
        <v>1339884</v>
      </c>
      <c r="FG16" s="176">
        <v>1350051</v>
      </c>
      <c r="FH16" s="176">
        <v>1358890</v>
      </c>
      <c r="FI16" s="177">
        <v>1358721</v>
      </c>
      <c r="FJ16" s="176">
        <v>1364940</v>
      </c>
      <c r="FK16" s="176">
        <v>1372748</v>
      </c>
      <c r="FL16" s="176">
        <v>1378538</v>
      </c>
      <c r="FM16" s="176">
        <v>1386063</v>
      </c>
      <c r="FN16" s="176">
        <v>1392440</v>
      </c>
      <c r="FO16" s="176">
        <v>1399078</v>
      </c>
      <c r="FP16" s="176">
        <v>1408581</v>
      </c>
      <c r="FQ16" s="176">
        <v>1415848</v>
      </c>
      <c r="FR16" s="176">
        <v>1424692</v>
      </c>
      <c r="FS16" s="176">
        <v>1432362</v>
      </c>
      <c r="FT16" s="176">
        <v>1438600</v>
      </c>
      <c r="FU16" s="176">
        <v>1444341</v>
      </c>
      <c r="FV16" s="176">
        <v>1449394</v>
      </c>
      <c r="FW16" s="176">
        <v>1513690</v>
      </c>
      <c r="FX16" s="176">
        <v>1518960</v>
      </c>
      <c r="FY16" s="176">
        <v>1537981</v>
      </c>
      <c r="FZ16" s="176">
        <v>1459952</v>
      </c>
      <c r="GA16" s="176">
        <v>1427688</v>
      </c>
      <c r="GB16" s="176">
        <v>1409533</v>
      </c>
      <c r="GC16" s="176">
        <v>1415302</v>
      </c>
      <c r="GD16" s="176">
        <v>1424158</v>
      </c>
      <c r="GE16" s="176">
        <v>1430937</v>
      </c>
      <c r="GF16" s="176">
        <v>1431780</v>
      </c>
      <c r="GG16" s="176">
        <v>1428986</v>
      </c>
      <c r="GH16" s="176">
        <v>1434271</v>
      </c>
      <c r="GI16" s="176">
        <v>1430193</v>
      </c>
      <c r="GJ16" s="176">
        <v>1437146</v>
      </c>
      <c r="GK16" s="176">
        <v>1444833</v>
      </c>
      <c r="GL16" s="176">
        <v>1445976</v>
      </c>
      <c r="GM16" s="176">
        <v>1461541</v>
      </c>
      <c r="GN16" s="176">
        <v>1461644</v>
      </c>
      <c r="GO16" s="176">
        <v>1468829</v>
      </c>
      <c r="GP16" s="176">
        <v>1468585</v>
      </c>
      <c r="GQ16" s="176">
        <v>1474332</v>
      </c>
      <c r="GR16" s="176">
        <v>1377302</v>
      </c>
      <c r="GS16" s="176">
        <v>1387011</v>
      </c>
      <c r="GT16" s="176">
        <v>1410372</v>
      </c>
      <c r="GU16" s="176">
        <v>1418060</v>
      </c>
      <c r="GV16" s="176">
        <v>1428308</v>
      </c>
      <c r="GW16" s="176">
        <v>1434000</v>
      </c>
      <c r="GX16" s="176">
        <v>1441209</v>
      </c>
      <c r="GY16" s="176">
        <v>1451094</v>
      </c>
      <c r="GZ16" s="176">
        <v>1456046</v>
      </c>
      <c r="HA16" s="176">
        <v>1462836</v>
      </c>
      <c r="HB16" s="176">
        <v>1470437</v>
      </c>
      <c r="HC16" s="176">
        <v>1478624</v>
      </c>
      <c r="HD16" s="176">
        <v>1487342</v>
      </c>
      <c r="HE16" s="176">
        <v>1492028</v>
      </c>
      <c r="HF16" s="176">
        <v>1496952</v>
      </c>
      <c r="HG16" s="176">
        <v>1501941</v>
      </c>
      <c r="HH16" s="176">
        <v>1509761</v>
      </c>
      <c r="HI16" s="176">
        <v>1515693</v>
      </c>
      <c r="HJ16" s="176">
        <v>1525044</v>
      </c>
      <c r="HK16" s="176">
        <v>1532144</v>
      </c>
      <c r="HL16" s="303">
        <v>1542634</v>
      </c>
      <c r="HM16" s="303">
        <v>1551556</v>
      </c>
      <c r="HN16" s="176">
        <v>1560319</v>
      </c>
      <c r="HO16" s="303">
        <v>1569425</v>
      </c>
      <c r="HP16" s="176">
        <v>1578172</v>
      </c>
      <c r="HQ16" s="303">
        <v>1583764</v>
      </c>
      <c r="HR16" s="176">
        <v>1590318</v>
      </c>
      <c r="HS16" s="303">
        <v>1599703</v>
      </c>
      <c r="HT16" s="176">
        <v>1607985</v>
      </c>
      <c r="HU16" s="176">
        <v>1618886</v>
      </c>
      <c r="HV16" s="176">
        <v>1630801</v>
      </c>
      <c r="HW16" s="176">
        <v>1623210</v>
      </c>
      <c r="HX16" s="176">
        <v>1632870</v>
      </c>
      <c r="HY16" s="176">
        <v>1643229</v>
      </c>
      <c r="HZ16" s="176">
        <v>1655373</v>
      </c>
      <c r="IA16" s="176">
        <v>1668994</v>
      </c>
      <c r="IB16" s="176">
        <v>1678312</v>
      </c>
      <c r="IC16" s="176">
        <v>1686880</v>
      </c>
      <c r="ID16" s="176">
        <v>1697730</v>
      </c>
      <c r="IE16" s="176">
        <v>1708504</v>
      </c>
      <c r="IF16" s="176">
        <v>1719999</v>
      </c>
      <c r="IG16" s="176">
        <v>1732642</v>
      </c>
      <c r="IH16" s="176">
        <v>1744562</v>
      </c>
      <c r="II16" s="176">
        <v>1754975</v>
      </c>
      <c r="IJ16" s="176">
        <v>1767071</v>
      </c>
      <c r="IK16" s="176">
        <v>1780520</v>
      </c>
      <c r="IL16" s="176">
        <v>1792219</v>
      </c>
      <c r="IM16" s="176">
        <v>1803343</v>
      </c>
      <c r="IN16" s="176">
        <v>1813549</v>
      </c>
      <c r="IO16" s="176">
        <v>1824248</v>
      </c>
      <c r="IP16" s="176">
        <v>1839719</v>
      </c>
      <c r="IQ16" s="176">
        <v>1853752</v>
      </c>
      <c r="IR16" s="176">
        <v>1865047</v>
      </c>
      <c r="IS16" s="176">
        <v>1875868</v>
      </c>
      <c r="IT16" s="176">
        <v>1890107</v>
      </c>
      <c r="IU16" s="176">
        <v>1901002</v>
      </c>
      <c r="IV16" s="176">
        <v>1914226</v>
      </c>
      <c r="IW16" s="176">
        <v>1922827</v>
      </c>
      <c r="IX16" s="176">
        <v>1933943</v>
      </c>
      <c r="IY16" s="176">
        <v>1944810</v>
      </c>
      <c r="IZ16" s="176">
        <v>1954712</v>
      </c>
      <c r="JA16" s="176">
        <v>1966498</v>
      </c>
      <c r="JB16" s="176">
        <v>1977496</v>
      </c>
      <c r="JC16" s="176">
        <v>1989897</v>
      </c>
      <c r="JD16" s="176">
        <v>1996526</v>
      </c>
      <c r="JE16" s="176">
        <v>2005919</v>
      </c>
      <c r="JF16" s="176">
        <v>2018963</v>
      </c>
      <c r="JG16" s="176">
        <v>2028219</v>
      </c>
      <c r="JH16" s="176">
        <v>2039477</v>
      </c>
      <c r="JI16" s="176">
        <v>2049100</v>
      </c>
      <c r="JJ16" s="176">
        <v>2063897</v>
      </c>
      <c r="JK16" s="176">
        <v>2071455</v>
      </c>
      <c r="JL16" s="176">
        <v>2083545</v>
      </c>
      <c r="JM16" s="176">
        <v>2097442</v>
      </c>
      <c r="JN16" s="176">
        <v>2102278</v>
      </c>
      <c r="JO16" s="176">
        <v>2111729</v>
      </c>
      <c r="JP16" s="176">
        <v>2122654</v>
      </c>
      <c r="JQ16" s="176">
        <v>2136604</v>
      </c>
      <c r="JR16" s="176">
        <v>2148556</v>
      </c>
      <c r="JS16" s="176">
        <v>2158304</v>
      </c>
      <c r="JT16" s="176">
        <v>2167931</v>
      </c>
      <c r="JU16" s="176">
        <v>2181207</v>
      </c>
      <c r="JV16" s="176">
        <v>2195829</v>
      </c>
      <c r="JW16" s="176">
        <v>2201524</v>
      </c>
      <c r="JX16" s="176">
        <v>2206754</v>
      </c>
      <c r="JY16" s="176">
        <v>2216270</v>
      </c>
      <c r="JZ16" s="35">
        <v>2225653</v>
      </c>
      <c r="KA16" s="176">
        <v>2233163</v>
      </c>
      <c r="KB16" s="176">
        <v>2243026</v>
      </c>
      <c r="KC16" s="176">
        <v>2251437</v>
      </c>
      <c r="KD16" s="176">
        <v>2261005</v>
      </c>
      <c r="KE16" s="176">
        <v>2268853</v>
      </c>
      <c r="KF16" s="176">
        <v>2275291</v>
      </c>
      <c r="KG16" s="176">
        <v>2283200</v>
      </c>
      <c r="KH16" s="176">
        <v>2289774</v>
      </c>
      <c r="KI16" s="176">
        <v>2296718</v>
      </c>
    </row>
    <row r="17" spans="1:295" x14ac:dyDescent="0.2">
      <c r="A17" s="171" t="s">
        <v>123</v>
      </c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1"/>
      <c r="BA17" s="171"/>
      <c r="BB17" s="171"/>
      <c r="BC17" s="171"/>
      <c r="BD17" s="171"/>
      <c r="BE17" s="171"/>
      <c r="BF17" s="171"/>
      <c r="BG17" s="171"/>
      <c r="BH17" s="171"/>
      <c r="BI17" s="171"/>
      <c r="BJ17" s="171"/>
      <c r="BK17" s="171"/>
      <c r="BL17" s="171"/>
      <c r="BM17" s="171"/>
      <c r="BN17" s="176">
        <v>273562</v>
      </c>
      <c r="BO17" s="171"/>
      <c r="BP17" s="172"/>
      <c r="BQ17" s="176">
        <v>290449</v>
      </c>
      <c r="BR17" s="176">
        <v>313089</v>
      </c>
      <c r="BS17" s="176">
        <v>319094</v>
      </c>
      <c r="BT17" s="176">
        <v>325690</v>
      </c>
      <c r="BU17" s="176">
        <v>330803</v>
      </c>
      <c r="BV17" s="176">
        <v>336047</v>
      </c>
      <c r="BW17" s="176">
        <v>342208</v>
      </c>
      <c r="BX17" s="176">
        <v>346618</v>
      </c>
      <c r="BY17" s="176">
        <v>352219</v>
      </c>
      <c r="BZ17" s="176">
        <v>389231</v>
      </c>
      <c r="CA17" s="176">
        <v>394298</v>
      </c>
      <c r="CB17" s="176">
        <v>399925</v>
      </c>
      <c r="CC17" s="176">
        <v>403703</v>
      </c>
      <c r="CD17" s="176"/>
      <c r="CE17" s="176">
        <v>432609</v>
      </c>
      <c r="CF17" s="176">
        <v>437705</v>
      </c>
      <c r="CG17" s="176">
        <v>442140</v>
      </c>
      <c r="CH17" s="176">
        <v>447344</v>
      </c>
      <c r="CI17" s="176">
        <v>452540</v>
      </c>
      <c r="CJ17" s="176">
        <v>457012</v>
      </c>
      <c r="CK17" s="176">
        <v>462056</v>
      </c>
      <c r="CL17" s="176">
        <v>468985</v>
      </c>
      <c r="CM17" s="176">
        <v>475839</v>
      </c>
      <c r="CN17" s="176">
        <v>480473</v>
      </c>
      <c r="CO17" s="176">
        <v>486449</v>
      </c>
      <c r="CP17" s="176">
        <v>512230</v>
      </c>
      <c r="CQ17" s="176">
        <v>517310</v>
      </c>
      <c r="CR17" s="176">
        <v>523737</v>
      </c>
      <c r="CS17" s="176">
        <v>527768</v>
      </c>
      <c r="CT17" s="176">
        <v>533710</v>
      </c>
      <c r="CU17" s="176">
        <v>538906</v>
      </c>
      <c r="CV17" s="176">
        <v>543786</v>
      </c>
      <c r="CW17" s="176">
        <v>549457</v>
      </c>
      <c r="CX17" s="176">
        <v>554359</v>
      </c>
      <c r="CY17" s="176">
        <v>560813</v>
      </c>
      <c r="CZ17" s="176">
        <v>566676</v>
      </c>
      <c r="DA17" s="176">
        <v>571506</v>
      </c>
      <c r="DB17" s="176">
        <v>597994</v>
      </c>
      <c r="DC17" s="176">
        <v>605719</v>
      </c>
      <c r="DD17" s="176">
        <v>614001</v>
      </c>
      <c r="DE17" s="176">
        <v>620617</v>
      </c>
      <c r="DF17" s="176">
        <v>628193</v>
      </c>
      <c r="DG17" s="176">
        <v>633764</v>
      </c>
      <c r="DH17" s="176">
        <v>640719</v>
      </c>
      <c r="DI17" s="176">
        <v>647651</v>
      </c>
      <c r="DJ17" s="176">
        <v>653921</v>
      </c>
      <c r="DK17" s="176">
        <v>662049</v>
      </c>
      <c r="DL17" s="176">
        <v>667856</v>
      </c>
      <c r="DM17" s="176">
        <v>673830</v>
      </c>
      <c r="DN17" s="176">
        <v>699665</v>
      </c>
      <c r="DO17" s="176">
        <v>706058</v>
      </c>
      <c r="DP17" s="176">
        <v>711315</v>
      </c>
      <c r="DQ17" s="176">
        <v>717143</v>
      </c>
      <c r="DR17" s="176">
        <v>723542</v>
      </c>
      <c r="DS17" s="176">
        <v>730264</v>
      </c>
      <c r="DT17" s="176">
        <v>736864</v>
      </c>
      <c r="DU17" s="176">
        <v>744203</v>
      </c>
      <c r="DV17" s="176">
        <v>751324</v>
      </c>
      <c r="DW17" s="176">
        <v>758002</v>
      </c>
      <c r="DX17" s="176">
        <v>763910</v>
      </c>
      <c r="DY17" s="176">
        <v>769428</v>
      </c>
      <c r="DZ17" s="176">
        <v>792099</v>
      </c>
      <c r="EA17" s="176">
        <v>798967</v>
      </c>
      <c r="EB17" s="176">
        <v>805643</v>
      </c>
      <c r="EC17" s="176">
        <v>812737</v>
      </c>
      <c r="ED17" s="176">
        <v>819388</v>
      </c>
      <c r="EE17" s="176">
        <v>825542</v>
      </c>
      <c r="EF17" s="176">
        <v>831796</v>
      </c>
      <c r="EG17" s="176">
        <v>838424</v>
      </c>
      <c r="EH17" s="176">
        <v>844865</v>
      </c>
      <c r="EI17" s="176">
        <v>851804</v>
      </c>
      <c r="EJ17" s="176">
        <v>855972</v>
      </c>
      <c r="EK17" s="176">
        <v>862286</v>
      </c>
      <c r="EL17" s="176">
        <v>885491</v>
      </c>
      <c r="EM17" s="176">
        <v>892027</v>
      </c>
      <c r="EN17" s="176">
        <v>898948</v>
      </c>
      <c r="EO17" s="176">
        <v>905105</v>
      </c>
      <c r="EP17" s="176">
        <v>911853</v>
      </c>
      <c r="EQ17" s="176">
        <v>917903</v>
      </c>
      <c r="ER17" s="176">
        <v>923888</v>
      </c>
      <c r="ES17" s="176">
        <v>927870</v>
      </c>
      <c r="ET17" s="176">
        <v>933160</v>
      </c>
      <c r="EU17" s="176">
        <v>940217</v>
      </c>
      <c r="EV17" s="176">
        <v>945819</v>
      </c>
      <c r="EW17" s="176">
        <v>950542</v>
      </c>
      <c r="EX17" s="176">
        <v>972114</v>
      </c>
      <c r="EY17" s="176">
        <v>964934</v>
      </c>
      <c r="EZ17" s="176">
        <v>973285</v>
      </c>
      <c r="FA17" s="176">
        <v>980331</v>
      </c>
      <c r="FB17" s="176">
        <v>991436</v>
      </c>
      <c r="FC17" s="176">
        <v>998023</v>
      </c>
      <c r="FD17" s="176">
        <v>1008285</v>
      </c>
      <c r="FE17" s="176">
        <v>1019458</v>
      </c>
      <c r="FF17" s="176">
        <v>1027558</v>
      </c>
      <c r="FG17" s="176">
        <v>1036277</v>
      </c>
      <c r="FH17" s="176">
        <v>1043967</v>
      </c>
      <c r="FI17" s="177">
        <v>1042568</v>
      </c>
      <c r="FJ17" s="176">
        <v>1049888</v>
      </c>
      <c r="FK17" s="176">
        <v>1057863</v>
      </c>
      <c r="FL17" s="176">
        <v>1064323</v>
      </c>
      <c r="FM17" s="176">
        <v>1072145</v>
      </c>
      <c r="FN17" s="176">
        <v>1078746</v>
      </c>
      <c r="FO17" s="176">
        <v>1085329</v>
      </c>
      <c r="FP17" s="176">
        <v>1094248</v>
      </c>
      <c r="FQ17" s="176">
        <v>1102141</v>
      </c>
      <c r="FR17" s="176">
        <v>1110952</v>
      </c>
      <c r="FS17" s="176">
        <v>1118872</v>
      </c>
      <c r="FT17" s="176">
        <v>1125006</v>
      </c>
      <c r="FU17" s="176">
        <v>1131450</v>
      </c>
      <c r="FV17" s="176">
        <v>1136816</v>
      </c>
      <c r="FW17" s="176">
        <v>1195781</v>
      </c>
      <c r="FX17" s="176">
        <v>1202875</v>
      </c>
      <c r="FY17" s="176">
        <v>1222033</v>
      </c>
      <c r="FZ17" s="176">
        <v>1145960</v>
      </c>
      <c r="GA17" s="176">
        <v>1121057</v>
      </c>
      <c r="GB17" s="176">
        <v>1104692</v>
      </c>
      <c r="GC17" s="176">
        <v>1109038</v>
      </c>
      <c r="GD17" s="176">
        <v>1116728</v>
      </c>
      <c r="GE17" s="176">
        <v>1123068</v>
      </c>
      <c r="GF17" s="176">
        <v>1123732</v>
      </c>
      <c r="GG17" s="176">
        <v>1128486</v>
      </c>
      <c r="GH17" s="176">
        <v>1133678</v>
      </c>
      <c r="GI17" s="176">
        <v>1129314</v>
      </c>
      <c r="GJ17" s="176">
        <v>1134521</v>
      </c>
      <c r="GK17" s="176">
        <v>1140867</v>
      </c>
      <c r="GL17" s="176">
        <v>1140039</v>
      </c>
      <c r="GM17" s="176">
        <v>1154463</v>
      </c>
      <c r="GN17" s="176">
        <v>1151778</v>
      </c>
      <c r="GO17" s="176">
        <v>1156515</v>
      </c>
      <c r="GP17" s="176">
        <v>1153835</v>
      </c>
      <c r="GQ17" s="176">
        <v>1157477</v>
      </c>
      <c r="GR17" s="176">
        <v>1135351</v>
      </c>
      <c r="GS17" s="176">
        <v>1143068</v>
      </c>
      <c r="GT17" s="176">
        <v>1149637</v>
      </c>
      <c r="GU17" s="176">
        <v>1156661</v>
      </c>
      <c r="GV17" s="176">
        <v>1173051</v>
      </c>
      <c r="GW17" s="176">
        <v>1177218</v>
      </c>
      <c r="GX17" s="176">
        <v>1181484</v>
      </c>
      <c r="GY17" s="176">
        <v>1187348</v>
      </c>
      <c r="GZ17" s="176">
        <v>1190307</v>
      </c>
      <c r="HA17" s="176">
        <v>1194817</v>
      </c>
      <c r="HB17" s="176">
        <v>1199360</v>
      </c>
      <c r="HC17" s="176">
        <v>1204341</v>
      </c>
      <c r="HD17" s="176">
        <v>1209595</v>
      </c>
      <c r="HE17" s="176">
        <v>1208919</v>
      </c>
      <c r="HF17" s="176">
        <v>1213870</v>
      </c>
      <c r="HG17" s="176">
        <v>1216206</v>
      </c>
      <c r="HH17" s="176">
        <v>1221928</v>
      </c>
      <c r="HI17" s="176">
        <v>1225857</v>
      </c>
      <c r="HJ17" s="176">
        <v>1233110</v>
      </c>
      <c r="HK17" s="176">
        <v>1238644</v>
      </c>
      <c r="HL17" s="303">
        <v>1242881</v>
      </c>
      <c r="HM17" s="303">
        <v>1248252</v>
      </c>
      <c r="HN17" s="176">
        <v>1254112</v>
      </c>
      <c r="HO17" s="303">
        <v>1260241</v>
      </c>
      <c r="HP17" s="176">
        <v>1267491</v>
      </c>
      <c r="HQ17" s="303">
        <v>1272742</v>
      </c>
      <c r="HR17" s="176">
        <v>1276808</v>
      </c>
      <c r="HS17" s="303">
        <v>1282833</v>
      </c>
      <c r="HT17" s="176">
        <v>1287218</v>
      </c>
      <c r="HU17" s="176">
        <v>1291530</v>
      </c>
      <c r="HV17" s="176">
        <v>1297308</v>
      </c>
      <c r="HW17" s="176">
        <v>1317491</v>
      </c>
      <c r="HX17" s="176">
        <v>1322427</v>
      </c>
      <c r="HY17" s="176">
        <v>1326787</v>
      </c>
      <c r="HZ17" s="176">
        <v>1332650</v>
      </c>
      <c r="IA17" s="176">
        <v>1337991</v>
      </c>
      <c r="IB17" s="176">
        <v>1342421</v>
      </c>
      <c r="IC17" s="176">
        <v>1347445</v>
      </c>
      <c r="ID17" s="176">
        <v>1352068</v>
      </c>
      <c r="IE17" s="176">
        <v>1357291</v>
      </c>
      <c r="IF17" s="176">
        <v>1363439</v>
      </c>
      <c r="IG17" s="176">
        <v>1370385</v>
      </c>
      <c r="IH17" s="176">
        <v>1376259</v>
      </c>
      <c r="II17" s="176">
        <v>1381398</v>
      </c>
      <c r="IJ17" s="176">
        <v>1387327</v>
      </c>
      <c r="IK17" s="176">
        <v>1394294</v>
      </c>
      <c r="IL17" s="176">
        <v>1399209</v>
      </c>
      <c r="IM17" s="176">
        <v>1404053</v>
      </c>
      <c r="IN17" s="176">
        <v>1406813</v>
      </c>
      <c r="IO17" s="176">
        <v>1411831</v>
      </c>
      <c r="IP17" s="176">
        <v>1411913</v>
      </c>
      <c r="IQ17" s="176">
        <v>1418264</v>
      </c>
      <c r="IR17" s="176">
        <v>1421756</v>
      </c>
      <c r="IS17" s="176">
        <v>1426697</v>
      </c>
      <c r="IT17" s="176">
        <v>1433444</v>
      </c>
      <c r="IU17" s="176">
        <v>1439778</v>
      </c>
      <c r="IV17" s="176">
        <v>1446212</v>
      </c>
      <c r="IW17" s="176">
        <v>1450660</v>
      </c>
      <c r="IX17" s="176">
        <v>1455456</v>
      </c>
      <c r="IY17" s="176">
        <v>1461352</v>
      </c>
      <c r="IZ17" s="176">
        <v>1467152</v>
      </c>
      <c r="JA17" s="176">
        <v>1472988</v>
      </c>
      <c r="JB17" s="176">
        <v>1476466</v>
      </c>
      <c r="JC17" s="176">
        <v>1484875</v>
      </c>
      <c r="JD17" s="176">
        <v>1487980</v>
      </c>
      <c r="JE17" s="176">
        <v>1494853</v>
      </c>
      <c r="JF17" s="176">
        <v>1502722</v>
      </c>
      <c r="JG17" s="176">
        <v>1509542</v>
      </c>
      <c r="JH17" s="176">
        <v>1515524</v>
      </c>
      <c r="JI17" s="176">
        <v>1521459</v>
      </c>
      <c r="JJ17" s="176">
        <v>1531031</v>
      </c>
      <c r="JK17" s="176">
        <v>1537061</v>
      </c>
      <c r="JL17" s="176">
        <v>1546482</v>
      </c>
      <c r="JM17" s="176">
        <v>1556920</v>
      </c>
      <c r="JN17" s="176">
        <v>1559038</v>
      </c>
      <c r="JO17" s="176">
        <v>1564413</v>
      </c>
      <c r="JP17" s="176">
        <v>1571263</v>
      </c>
      <c r="JQ17" s="176">
        <v>1580743</v>
      </c>
      <c r="JR17" s="176">
        <v>1589158</v>
      </c>
      <c r="JS17" s="176">
        <v>1595769</v>
      </c>
      <c r="JT17" s="176">
        <v>1602766</v>
      </c>
      <c r="JU17" s="176">
        <v>1613560</v>
      </c>
      <c r="JV17" s="176">
        <v>1625944</v>
      </c>
      <c r="JW17" s="176">
        <v>1632480</v>
      </c>
      <c r="JX17" s="176">
        <v>1641122</v>
      </c>
      <c r="JY17" s="176">
        <v>1648473</v>
      </c>
      <c r="JZ17" s="35">
        <v>1656976</v>
      </c>
      <c r="KA17" s="176">
        <v>1663823</v>
      </c>
      <c r="KB17" s="176">
        <v>1673433</v>
      </c>
      <c r="KC17" s="176">
        <v>1682915</v>
      </c>
      <c r="KD17" s="176">
        <v>1692959</v>
      </c>
      <c r="KE17" s="176">
        <v>1685948</v>
      </c>
      <c r="KF17" s="176">
        <v>1693086</v>
      </c>
      <c r="KG17" s="176">
        <v>1703964</v>
      </c>
      <c r="KH17" s="176">
        <v>1714383</v>
      </c>
      <c r="KI17" s="176">
        <v>1724746</v>
      </c>
    </row>
    <row r="18" spans="1:295" x14ac:dyDescent="0.2">
      <c r="A18" s="171" t="s">
        <v>124</v>
      </c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  <c r="BA18" s="171"/>
      <c r="BB18" s="171"/>
      <c r="BC18" s="171"/>
      <c r="BD18" s="171"/>
      <c r="BE18" s="171"/>
      <c r="BF18" s="171"/>
      <c r="BG18" s="171"/>
      <c r="BH18" s="171"/>
      <c r="BI18" s="171"/>
      <c r="BJ18" s="171"/>
      <c r="BK18" s="171"/>
      <c r="BL18" s="171"/>
      <c r="BM18" s="171"/>
      <c r="BN18" s="176">
        <v>103667</v>
      </c>
      <c r="BO18" s="171"/>
      <c r="BP18" s="172"/>
      <c r="BQ18" s="176">
        <v>111645</v>
      </c>
      <c r="BR18" s="176">
        <v>122927</v>
      </c>
      <c r="BS18" s="176">
        <v>125695</v>
      </c>
      <c r="BT18" s="176">
        <v>128937</v>
      </c>
      <c r="BU18" s="176">
        <v>131440</v>
      </c>
      <c r="BV18" s="176">
        <v>133921</v>
      </c>
      <c r="BW18" s="176">
        <v>137023</v>
      </c>
      <c r="BX18" s="176">
        <v>139398</v>
      </c>
      <c r="BY18" s="176">
        <v>142059</v>
      </c>
      <c r="BZ18" s="176">
        <v>159418</v>
      </c>
      <c r="CA18" s="176">
        <v>161595</v>
      </c>
      <c r="CB18" s="176">
        <v>164280</v>
      </c>
      <c r="CC18" s="176">
        <v>166025</v>
      </c>
      <c r="CD18" s="176"/>
      <c r="CE18" s="176">
        <v>184923</v>
      </c>
      <c r="CF18" s="176">
        <v>187594</v>
      </c>
      <c r="CG18" s="176">
        <v>190059</v>
      </c>
      <c r="CH18" s="176">
        <v>192768</v>
      </c>
      <c r="CI18" s="176">
        <v>195450</v>
      </c>
      <c r="CJ18" s="176">
        <v>197844</v>
      </c>
      <c r="CK18" s="176">
        <v>200272</v>
      </c>
      <c r="CL18" s="176">
        <v>205540</v>
      </c>
      <c r="CM18" s="176">
        <v>209030</v>
      </c>
      <c r="CN18" s="176">
        <v>211382</v>
      </c>
      <c r="CO18" s="176">
        <v>215151</v>
      </c>
      <c r="CP18" s="176">
        <v>231980</v>
      </c>
      <c r="CQ18" s="176">
        <v>234978</v>
      </c>
      <c r="CR18" s="176">
        <v>237863</v>
      </c>
      <c r="CS18" s="176">
        <v>240757</v>
      </c>
      <c r="CT18" s="176">
        <v>244226</v>
      </c>
      <c r="CU18" s="176">
        <v>247271</v>
      </c>
      <c r="CV18" s="176">
        <v>249743</v>
      </c>
      <c r="CW18" s="176">
        <v>252801</v>
      </c>
      <c r="CX18" s="176">
        <v>255516</v>
      </c>
      <c r="CY18" s="176">
        <v>259042</v>
      </c>
      <c r="CZ18" s="176">
        <v>262168</v>
      </c>
      <c r="DA18" s="176">
        <v>265201</v>
      </c>
      <c r="DB18" s="176">
        <v>283385</v>
      </c>
      <c r="DC18" s="176">
        <v>287435</v>
      </c>
      <c r="DD18" s="176">
        <v>292385</v>
      </c>
      <c r="DE18" s="176">
        <v>295836</v>
      </c>
      <c r="DF18" s="176">
        <v>299922</v>
      </c>
      <c r="DG18" s="176">
        <v>303271</v>
      </c>
      <c r="DH18" s="176">
        <v>307251</v>
      </c>
      <c r="DI18" s="176">
        <v>311342</v>
      </c>
      <c r="DJ18" s="176">
        <v>315484</v>
      </c>
      <c r="DK18" s="176">
        <v>319929</v>
      </c>
      <c r="DL18" s="176">
        <v>323319</v>
      </c>
      <c r="DM18" s="176">
        <v>326795</v>
      </c>
      <c r="DN18" s="176">
        <v>347541</v>
      </c>
      <c r="DO18" s="176">
        <v>349724</v>
      </c>
      <c r="DP18" s="176">
        <v>349517</v>
      </c>
      <c r="DQ18" s="176">
        <v>352544</v>
      </c>
      <c r="DR18" s="176">
        <v>356747</v>
      </c>
      <c r="DS18" s="176">
        <v>361176</v>
      </c>
      <c r="DT18" s="176">
        <v>365889</v>
      </c>
      <c r="DU18" s="176">
        <v>370905</v>
      </c>
      <c r="DV18" s="176">
        <v>375915</v>
      </c>
      <c r="DW18" s="176">
        <v>380854</v>
      </c>
      <c r="DX18" s="176">
        <v>385918</v>
      </c>
      <c r="DY18" s="176">
        <v>390950</v>
      </c>
      <c r="DZ18" s="176">
        <v>418911</v>
      </c>
      <c r="EA18" s="176">
        <v>424994</v>
      </c>
      <c r="EB18" s="176">
        <v>430023</v>
      </c>
      <c r="EC18" s="176">
        <v>435429</v>
      </c>
      <c r="ED18" s="176">
        <v>440582</v>
      </c>
      <c r="EE18" s="176">
        <v>445680</v>
      </c>
      <c r="EF18" s="176">
        <v>451301</v>
      </c>
      <c r="EG18" s="176">
        <v>456973</v>
      </c>
      <c r="EH18" s="176">
        <v>462710</v>
      </c>
      <c r="EI18" s="176">
        <v>468551</v>
      </c>
      <c r="EJ18" s="176">
        <v>472596</v>
      </c>
      <c r="EK18" s="176">
        <v>478635</v>
      </c>
      <c r="EL18" s="176">
        <v>506560</v>
      </c>
      <c r="EM18" s="176">
        <v>511788</v>
      </c>
      <c r="EN18" s="176">
        <v>517236</v>
      </c>
      <c r="EO18" s="176">
        <v>522481</v>
      </c>
      <c r="EP18" s="176">
        <v>528200</v>
      </c>
      <c r="EQ18" s="176">
        <v>533408</v>
      </c>
      <c r="ER18" s="176">
        <v>538571</v>
      </c>
      <c r="ES18" s="176">
        <v>542974</v>
      </c>
      <c r="ET18" s="176">
        <v>548309</v>
      </c>
      <c r="EU18" s="176">
        <v>553658</v>
      </c>
      <c r="EV18" s="176">
        <v>558470</v>
      </c>
      <c r="EW18" s="176">
        <v>563100</v>
      </c>
      <c r="EX18" s="176">
        <v>594369</v>
      </c>
      <c r="EY18" s="176">
        <v>578530</v>
      </c>
      <c r="EZ18" s="176">
        <v>587532</v>
      </c>
      <c r="FA18" s="176">
        <v>595129</v>
      </c>
      <c r="FB18" s="176">
        <v>605015</v>
      </c>
      <c r="FC18" s="176">
        <v>611814</v>
      </c>
      <c r="FD18" s="176">
        <v>621805</v>
      </c>
      <c r="FE18" s="176">
        <v>632443</v>
      </c>
      <c r="FF18" s="176">
        <v>640705</v>
      </c>
      <c r="FG18" s="176">
        <v>648398</v>
      </c>
      <c r="FH18" s="176">
        <v>657082</v>
      </c>
      <c r="FI18" s="177">
        <v>659857</v>
      </c>
      <c r="FJ18" s="176">
        <v>667704</v>
      </c>
      <c r="FK18" s="176">
        <v>675734</v>
      </c>
      <c r="FL18" s="176">
        <v>683120</v>
      </c>
      <c r="FM18" s="176">
        <v>691906</v>
      </c>
      <c r="FN18" s="176">
        <v>699904</v>
      </c>
      <c r="FO18" s="176">
        <v>707192</v>
      </c>
      <c r="FP18" s="176">
        <v>716032</v>
      </c>
      <c r="FQ18" s="176">
        <v>724106</v>
      </c>
      <c r="FR18" s="176">
        <v>732692</v>
      </c>
      <c r="FS18" s="176">
        <v>741491</v>
      </c>
      <c r="FT18" s="176">
        <v>748569</v>
      </c>
      <c r="FU18" s="176">
        <v>756235</v>
      </c>
      <c r="FV18" s="176">
        <v>763598</v>
      </c>
      <c r="FW18" s="176">
        <v>813945</v>
      </c>
      <c r="FX18" s="176">
        <v>821602</v>
      </c>
      <c r="FY18" s="176">
        <v>839788</v>
      </c>
      <c r="FZ18" s="176">
        <v>781801</v>
      </c>
      <c r="GA18" s="176">
        <v>766735</v>
      </c>
      <c r="GB18" s="176">
        <v>757130</v>
      </c>
      <c r="GC18" s="176">
        <v>761474</v>
      </c>
      <c r="GD18" s="176">
        <v>768306</v>
      </c>
      <c r="GE18" s="176">
        <v>774263</v>
      </c>
      <c r="GF18" s="176">
        <v>772958</v>
      </c>
      <c r="GG18" s="176">
        <v>772905</v>
      </c>
      <c r="GH18" s="176">
        <v>778158</v>
      </c>
      <c r="GI18" s="176">
        <v>777325</v>
      </c>
      <c r="GJ18" s="176">
        <v>783349</v>
      </c>
      <c r="GK18" s="176">
        <v>789150</v>
      </c>
      <c r="GL18" s="176">
        <v>789607</v>
      </c>
      <c r="GM18" s="176">
        <v>801360</v>
      </c>
      <c r="GN18" s="176">
        <v>800587</v>
      </c>
      <c r="GO18" s="176">
        <v>805277</v>
      </c>
      <c r="GP18" s="176">
        <v>804021</v>
      </c>
      <c r="GQ18" s="176">
        <v>807671</v>
      </c>
      <c r="GR18" s="176">
        <v>814686</v>
      </c>
      <c r="GS18" s="176">
        <v>820462</v>
      </c>
      <c r="GT18" s="176">
        <v>825692</v>
      </c>
      <c r="GU18" s="176">
        <v>831016</v>
      </c>
      <c r="GV18" s="176">
        <v>841457</v>
      </c>
      <c r="GW18" s="176">
        <v>845809</v>
      </c>
      <c r="GX18" s="176">
        <v>849096</v>
      </c>
      <c r="GY18" s="176">
        <v>854274</v>
      </c>
      <c r="GZ18" s="176">
        <v>856843</v>
      </c>
      <c r="HA18" s="176">
        <v>861413</v>
      </c>
      <c r="HB18" s="176">
        <v>865450</v>
      </c>
      <c r="HC18" s="176">
        <v>870036</v>
      </c>
      <c r="HD18" s="176">
        <v>873760</v>
      </c>
      <c r="HE18" s="176">
        <v>871533</v>
      </c>
      <c r="HF18" s="176">
        <v>875653</v>
      </c>
      <c r="HG18" s="176">
        <v>874994</v>
      </c>
      <c r="HH18" s="176">
        <v>878394</v>
      </c>
      <c r="HI18" s="176">
        <v>880750</v>
      </c>
      <c r="HJ18" s="176">
        <v>886605</v>
      </c>
      <c r="HK18" s="176">
        <v>890601</v>
      </c>
      <c r="HL18" s="303">
        <v>896607</v>
      </c>
      <c r="HM18" s="303">
        <v>901080</v>
      </c>
      <c r="HN18" s="176">
        <v>906291</v>
      </c>
      <c r="HO18" s="303">
        <v>910649</v>
      </c>
      <c r="HP18" s="176">
        <v>916562</v>
      </c>
      <c r="HQ18" s="303">
        <v>919837</v>
      </c>
      <c r="HR18" s="176">
        <v>924736</v>
      </c>
      <c r="HS18" s="303">
        <v>931772</v>
      </c>
      <c r="HT18" s="176">
        <v>937042</v>
      </c>
      <c r="HU18" s="176">
        <v>942318</v>
      </c>
      <c r="HV18" s="176">
        <v>947946</v>
      </c>
      <c r="HW18" s="176">
        <v>953586</v>
      </c>
      <c r="HX18" s="176">
        <v>958531</v>
      </c>
      <c r="HY18" s="176">
        <v>963062</v>
      </c>
      <c r="HZ18" s="176">
        <v>967744</v>
      </c>
      <c r="IA18" s="176">
        <v>974973</v>
      </c>
      <c r="IB18" s="176">
        <v>978880</v>
      </c>
      <c r="IC18" s="176">
        <v>984043</v>
      </c>
      <c r="ID18" s="176">
        <v>988760</v>
      </c>
      <c r="IE18" s="176">
        <v>993018</v>
      </c>
      <c r="IF18" s="176">
        <v>998587</v>
      </c>
      <c r="IG18" s="176">
        <v>1004231</v>
      </c>
      <c r="IH18" s="176">
        <v>1009474</v>
      </c>
      <c r="II18" s="176">
        <v>1014475</v>
      </c>
      <c r="IJ18" s="176">
        <v>1020112</v>
      </c>
      <c r="IK18" s="176">
        <v>1026055</v>
      </c>
      <c r="IL18" s="176">
        <v>1031479</v>
      </c>
      <c r="IM18" s="176">
        <v>1035434</v>
      </c>
      <c r="IN18" s="176">
        <v>1039008</v>
      </c>
      <c r="IO18" s="176">
        <v>1044159</v>
      </c>
      <c r="IP18" s="176">
        <v>1050558</v>
      </c>
      <c r="IQ18" s="176">
        <v>1055480</v>
      </c>
      <c r="IR18" s="176">
        <v>1057876</v>
      </c>
      <c r="IS18" s="176">
        <v>1062683</v>
      </c>
      <c r="IT18" s="176">
        <v>1067911</v>
      </c>
      <c r="IU18" s="176">
        <v>1072270</v>
      </c>
      <c r="IV18" s="176">
        <v>1077163</v>
      </c>
      <c r="IW18" s="176">
        <v>1080063</v>
      </c>
      <c r="IX18" s="176">
        <v>1082956</v>
      </c>
      <c r="IY18" s="176">
        <v>1087221</v>
      </c>
      <c r="IZ18" s="176">
        <v>1090766</v>
      </c>
      <c r="JA18" s="176">
        <v>1097927</v>
      </c>
      <c r="JB18" s="176">
        <v>1103288</v>
      </c>
      <c r="JC18" s="176">
        <v>1109029</v>
      </c>
      <c r="JD18" s="176">
        <v>1111938</v>
      </c>
      <c r="JE18" s="176">
        <v>1118733</v>
      </c>
      <c r="JF18" s="176">
        <v>1123981</v>
      </c>
      <c r="JG18" s="176">
        <v>1127194</v>
      </c>
      <c r="JH18" s="176">
        <v>1131893</v>
      </c>
      <c r="JI18" s="176">
        <v>1135169</v>
      </c>
      <c r="JJ18" s="176">
        <v>1142898</v>
      </c>
      <c r="JK18" s="176">
        <v>1146049</v>
      </c>
      <c r="JL18" s="176">
        <v>1152997</v>
      </c>
      <c r="JM18" s="176">
        <v>1160724</v>
      </c>
      <c r="JN18" s="176">
        <v>1162802</v>
      </c>
      <c r="JO18" s="176">
        <v>1169035</v>
      </c>
      <c r="JP18" s="176">
        <v>1175323</v>
      </c>
      <c r="JQ18" s="176">
        <v>1183640</v>
      </c>
      <c r="JR18" s="176">
        <v>1190175</v>
      </c>
      <c r="JS18" s="176">
        <v>1195362</v>
      </c>
      <c r="JT18" s="176">
        <v>1200991</v>
      </c>
      <c r="JU18" s="176">
        <v>1207466</v>
      </c>
      <c r="JV18" s="176">
        <v>1216033</v>
      </c>
      <c r="JW18" s="176">
        <v>1218559</v>
      </c>
      <c r="JX18" s="176">
        <v>1223697</v>
      </c>
      <c r="JY18" s="176">
        <v>1229804</v>
      </c>
      <c r="JZ18" s="35">
        <v>1234697</v>
      </c>
      <c r="KA18" s="176">
        <v>1237959</v>
      </c>
      <c r="KB18" s="176">
        <v>1243082</v>
      </c>
      <c r="KC18" s="176">
        <v>1246683</v>
      </c>
      <c r="KD18" s="176">
        <v>1251406</v>
      </c>
      <c r="KE18" s="176">
        <v>1270432</v>
      </c>
      <c r="KF18" s="176">
        <v>1274262</v>
      </c>
      <c r="KG18" s="176">
        <v>1279396</v>
      </c>
      <c r="KH18" s="176">
        <v>1284419</v>
      </c>
      <c r="KI18" s="176">
        <v>1288057</v>
      </c>
    </row>
    <row r="19" spans="1:295" x14ac:dyDescent="0.2">
      <c r="A19" s="171" t="s">
        <v>125</v>
      </c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  <c r="BA19" s="171"/>
      <c r="BB19" s="171"/>
      <c r="BC19" s="171"/>
      <c r="BD19" s="171"/>
      <c r="BE19" s="171"/>
      <c r="BF19" s="171"/>
      <c r="BG19" s="171"/>
      <c r="BH19" s="171"/>
      <c r="BI19" s="171"/>
      <c r="BJ19" s="171"/>
      <c r="BK19" s="171"/>
      <c r="BL19" s="171"/>
      <c r="BM19" s="171"/>
      <c r="BN19" s="176">
        <v>37194</v>
      </c>
      <c r="BO19" s="171"/>
      <c r="BP19" s="172"/>
      <c r="BQ19" s="176">
        <v>40126</v>
      </c>
      <c r="BR19" s="176">
        <v>43880</v>
      </c>
      <c r="BS19" s="176">
        <v>44880</v>
      </c>
      <c r="BT19" s="176">
        <v>46044</v>
      </c>
      <c r="BU19" s="176">
        <v>46902</v>
      </c>
      <c r="BV19" s="176">
        <v>47696</v>
      </c>
      <c r="BW19" s="176">
        <v>48848</v>
      </c>
      <c r="BX19" s="176">
        <v>49459</v>
      </c>
      <c r="BY19" s="176">
        <v>50572</v>
      </c>
      <c r="BZ19" s="176">
        <v>57364</v>
      </c>
      <c r="CA19" s="176">
        <v>58105</v>
      </c>
      <c r="CB19" s="176">
        <v>59310</v>
      </c>
      <c r="CC19" s="176">
        <v>59782</v>
      </c>
      <c r="CD19" s="176"/>
      <c r="CE19" s="176">
        <v>66151</v>
      </c>
      <c r="CF19" s="176">
        <v>67042</v>
      </c>
      <c r="CG19" s="176">
        <v>67868</v>
      </c>
      <c r="CH19" s="176">
        <v>68840</v>
      </c>
      <c r="CI19" s="176">
        <v>69652</v>
      </c>
      <c r="CJ19" s="176">
        <v>70444</v>
      </c>
      <c r="CK19" s="176">
        <v>71263</v>
      </c>
      <c r="CL19" s="176">
        <v>73052</v>
      </c>
      <c r="CM19" s="176">
        <v>74306</v>
      </c>
      <c r="CN19" s="176">
        <v>75143</v>
      </c>
      <c r="CO19" s="176">
        <v>76444</v>
      </c>
      <c r="CP19" s="176">
        <v>82467</v>
      </c>
      <c r="CQ19" s="176">
        <v>83596</v>
      </c>
      <c r="CR19" s="176">
        <v>84584</v>
      </c>
      <c r="CS19" s="176">
        <v>85708</v>
      </c>
      <c r="CT19" s="176">
        <v>86998</v>
      </c>
      <c r="CU19" s="176">
        <v>88076</v>
      </c>
      <c r="CV19" s="176">
        <v>89186</v>
      </c>
      <c r="CW19" s="176">
        <v>90488</v>
      </c>
      <c r="CX19" s="176">
        <v>91601</v>
      </c>
      <c r="CY19" s="176">
        <v>92924</v>
      </c>
      <c r="CZ19" s="176">
        <v>94118</v>
      </c>
      <c r="DA19" s="176">
        <v>95212</v>
      </c>
      <c r="DB19" s="176">
        <v>101735</v>
      </c>
      <c r="DC19" s="176">
        <v>103187</v>
      </c>
      <c r="DD19" s="176">
        <v>104946</v>
      </c>
      <c r="DE19" s="176">
        <v>106124</v>
      </c>
      <c r="DF19" s="176">
        <v>107744</v>
      </c>
      <c r="DG19" s="176">
        <v>109096</v>
      </c>
      <c r="DH19" s="176">
        <v>110253</v>
      </c>
      <c r="DI19" s="176">
        <v>111599</v>
      </c>
      <c r="DJ19" s="176">
        <v>112969</v>
      </c>
      <c r="DK19" s="176">
        <v>114035</v>
      </c>
      <c r="DL19" s="176">
        <v>115051</v>
      </c>
      <c r="DM19" s="176">
        <v>115954</v>
      </c>
      <c r="DN19" s="176">
        <v>124976</v>
      </c>
      <c r="DO19" s="176">
        <v>124431</v>
      </c>
      <c r="DP19" s="176">
        <v>121822</v>
      </c>
      <c r="DQ19" s="176">
        <v>122506</v>
      </c>
      <c r="DR19" s="176">
        <v>124151</v>
      </c>
      <c r="DS19" s="176">
        <v>126126</v>
      </c>
      <c r="DT19" s="176">
        <v>128284</v>
      </c>
      <c r="DU19" s="176">
        <v>130367</v>
      </c>
      <c r="DV19" s="176">
        <v>132509</v>
      </c>
      <c r="DW19" s="176">
        <v>134624</v>
      </c>
      <c r="DX19" s="176">
        <v>136343</v>
      </c>
      <c r="DY19" s="176">
        <v>138541</v>
      </c>
      <c r="DZ19" s="176">
        <v>151738</v>
      </c>
      <c r="EA19" s="176">
        <v>154577</v>
      </c>
      <c r="EB19" s="176">
        <v>156924</v>
      </c>
      <c r="EC19" s="176">
        <v>159398</v>
      </c>
      <c r="ED19" s="176">
        <v>161999</v>
      </c>
      <c r="EE19" s="176">
        <v>164291</v>
      </c>
      <c r="EF19" s="176">
        <v>166930</v>
      </c>
      <c r="EG19" s="176">
        <v>169411</v>
      </c>
      <c r="EH19" s="176">
        <v>171967</v>
      </c>
      <c r="EI19" s="176">
        <v>174462</v>
      </c>
      <c r="EJ19" s="176">
        <v>176431</v>
      </c>
      <c r="EK19" s="176">
        <v>179681</v>
      </c>
      <c r="EL19" s="176">
        <v>196121</v>
      </c>
      <c r="EM19" s="176">
        <v>198926</v>
      </c>
      <c r="EN19" s="176">
        <v>201969</v>
      </c>
      <c r="EO19" s="176">
        <v>204817</v>
      </c>
      <c r="EP19" s="176">
        <v>207805</v>
      </c>
      <c r="EQ19" s="176">
        <v>210606</v>
      </c>
      <c r="ER19" s="176">
        <v>213519</v>
      </c>
      <c r="ES19" s="176">
        <v>215892</v>
      </c>
      <c r="ET19" s="176">
        <v>218559</v>
      </c>
      <c r="EU19" s="176">
        <v>220600</v>
      </c>
      <c r="EV19" s="176">
        <v>223125</v>
      </c>
      <c r="EW19" s="176">
        <v>225537</v>
      </c>
      <c r="EX19" s="176">
        <v>244947</v>
      </c>
      <c r="EY19" s="176">
        <v>233887</v>
      </c>
      <c r="EZ19" s="176">
        <v>238527</v>
      </c>
      <c r="FA19" s="176">
        <v>242458</v>
      </c>
      <c r="FB19" s="176">
        <v>247501</v>
      </c>
      <c r="FC19" s="176">
        <v>251387</v>
      </c>
      <c r="FD19" s="176">
        <v>255973</v>
      </c>
      <c r="FE19" s="176">
        <v>260753</v>
      </c>
      <c r="FF19" s="176">
        <v>264820</v>
      </c>
      <c r="FG19" s="176">
        <v>261631</v>
      </c>
      <c r="FH19" s="176">
        <v>266173</v>
      </c>
      <c r="FI19" s="177">
        <v>268976</v>
      </c>
      <c r="FJ19" s="176">
        <v>273821</v>
      </c>
      <c r="FK19" s="176">
        <v>278340</v>
      </c>
      <c r="FL19" s="176">
        <v>282203</v>
      </c>
      <c r="FM19" s="176">
        <v>286493</v>
      </c>
      <c r="FN19" s="176">
        <v>290907</v>
      </c>
      <c r="FO19" s="176">
        <v>295316</v>
      </c>
      <c r="FP19" s="176">
        <v>300067</v>
      </c>
      <c r="FQ19" s="176">
        <v>305015</v>
      </c>
      <c r="FR19" s="176">
        <v>310437</v>
      </c>
      <c r="FS19" s="176">
        <v>315821</v>
      </c>
      <c r="FT19" s="176">
        <v>320198</v>
      </c>
      <c r="FU19" s="176">
        <v>32572</v>
      </c>
      <c r="FV19" s="176">
        <v>330077</v>
      </c>
      <c r="FW19" s="176">
        <v>356720</v>
      </c>
      <c r="FX19" s="176">
        <v>361742</v>
      </c>
      <c r="FY19" s="176">
        <v>370000</v>
      </c>
      <c r="FZ19" s="176">
        <v>344649</v>
      </c>
      <c r="GA19" s="176">
        <v>340971</v>
      </c>
      <c r="GB19" s="176">
        <v>339884</v>
      </c>
      <c r="GC19" s="176">
        <v>343503</v>
      </c>
      <c r="GD19" s="176">
        <v>348320</v>
      </c>
      <c r="GE19" s="176">
        <v>353150</v>
      </c>
      <c r="GF19" s="176">
        <v>352645</v>
      </c>
      <c r="GG19" s="176">
        <v>356255</v>
      </c>
      <c r="GH19" s="176">
        <v>360991</v>
      </c>
      <c r="GI19" s="176">
        <v>363321</v>
      </c>
      <c r="GJ19" s="176">
        <v>368571</v>
      </c>
      <c r="GK19" s="176">
        <v>372286</v>
      </c>
      <c r="GL19" s="176">
        <v>375894</v>
      </c>
      <c r="GM19" s="176">
        <v>394773</v>
      </c>
      <c r="GN19" s="176">
        <v>386997</v>
      </c>
      <c r="GO19" s="176">
        <v>391635</v>
      </c>
      <c r="GP19" s="176">
        <v>393632</v>
      </c>
      <c r="GQ19" s="176">
        <v>397792</v>
      </c>
      <c r="GR19" s="176">
        <v>414804</v>
      </c>
      <c r="GS19" s="176">
        <v>420936</v>
      </c>
      <c r="GT19" s="176">
        <v>427177</v>
      </c>
      <c r="GU19" s="176">
        <v>432716</v>
      </c>
      <c r="GV19" s="176">
        <v>446129</v>
      </c>
      <c r="GW19" s="176">
        <v>450426</v>
      </c>
      <c r="GX19" s="176">
        <v>454139</v>
      </c>
      <c r="GY19" s="176">
        <v>460332</v>
      </c>
      <c r="GZ19" s="176">
        <v>463239</v>
      </c>
      <c r="HA19" s="176">
        <v>469209</v>
      </c>
      <c r="HB19" s="176">
        <v>474968</v>
      </c>
      <c r="HC19" s="176">
        <v>481544</v>
      </c>
      <c r="HD19" s="176">
        <v>486123</v>
      </c>
      <c r="HE19" s="176">
        <v>487941</v>
      </c>
      <c r="HF19" s="176">
        <v>493648</v>
      </c>
      <c r="HG19" s="176">
        <v>495265</v>
      </c>
      <c r="HH19" s="176">
        <v>501861</v>
      </c>
      <c r="HI19" s="176">
        <v>507328</v>
      </c>
      <c r="HJ19" s="176">
        <v>514044</v>
      </c>
      <c r="HK19" s="176">
        <v>519931</v>
      </c>
      <c r="HL19" s="303">
        <v>526858</v>
      </c>
      <c r="HM19" s="303">
        <v>532563</v>
      </c>
      <c r="HN19" s="176">
        <v>539280</v>
      </c>
      <c r="HO19" s="303">
        <v>545959</v>
      </c>
      <c r="HP19" s="176">
        <v>553080</v>
      </c>
      <c r="HQ19" s="303">
        <v>558501</v>
      </c>
      <c r="HR19" s="176">
        <v>564405</v>
      </c>
      <c r="HS19" s="303">
        <v>571322</v>
      </c>
      <c r="HT19" s="176">
        <v>578993</v>
      </c>
      <c r="HU19" s="176">
        <v>586024</v>
      </c>
      <c r="HV19" s="176">
        <v>593599</v>
      </c>
      <c r="HW19" s="176">
        <v>600932</v>
      </c>
      <c r="HX19" s="176">
        <v>607937</v>
      </c>
      <c r="HY19" s="176">
        <v>612913</v>
      </c>
      <c r="HZ19" s="176">
        <v>619001</v>
      </c>
      <c r="IA19" s="176">
        <v>626230</v>
      </c>
      <c r="IB19" s="176">
        <v>632223</v>
      </c>
      <c r="IC19" s="176">
        <v>638892</v>
      </c>
      <c r="ID19" s="176">
        <v>645720</v>
      </c>
      <c r="IE19" s="176">
        <v>652438</v>
      </c>
      <c r="IF19" s="176">
        <v>659748</v>
      </c>
      <c r="IG19" s="176">
        <v>666715</v>
      </c>
      <c r="IH19" s="176">
        <v>673001</v>
      </c>
      <c r="II19" s="176">
        <v>678447</v>
      </c>
      <c r="IJ19" s="176">
        <v>684603</v>
      </c>
      <c r="IK19" s="176">
        <v>691445</v>
      </c>
      <c r="IL19" s="176">
        <v>696906</v>
      </c>
      <c r="IM19" s="176">
        <v>702306</v>
      </c>
      <c r="IN19" s="176">
        <v>706769</v>
      </c>
      <c r="IO19" s="176">
        <v>712085</v>
      </c>
      <c r="IP19" s="176">
        <v>714641</v>
      </c>
      <c r="IQ19" s="176">
        <v>719813</v>
      </c>
      <c r="IR19" s="176">
        <v>725088</v>
      </c>
      <c r="IS19" s="176">
        <v>730408</v>
      </c>
      <c r="IT19" s="176">
        <v>736439</v>
      </c>
      <c r="IU19" s="176">
        <v>741018</v>
      </c>
      <c r="IV19" s="176">
        <v>746476</v>
      </c>
      <c r="IW19" s="176">
        <v>751018</v>
      </c>
      <c r="IX19" s="176">
        <v>755882</v>
      </c>
      <c r="IY19" s="176">
        <v>761265</v>
      </c>
      <c r="IZ19" s="176">
        <v>767153</v>
      </c>
      <c r="JA19" s="176">
        <v>772334</v>
      </c>
      <c r="JB19" s="176">
        <v>777138</v>
      </c>
      <c r="JC19" s="176">
        <v>782978</v>
      </c>
      <c r="JD19" s="176">
        <v>786479</v>
      </c>
      <c r="JE19" s="176">
        <v>794432</v>
      </c>
      <c r="JF19" s="176">
        <v>797470</v>
      </c>
      <c r="JG19" s="176">
        <v>801716</v>
      </c>
      <c r="JH19" s="176">
        <v>806398</v>
      </c>
      <c r="JI19" s="176">
        <v>810519</v>
      </c>
      <c r="JJ19" s="176">
        <v>816151</v>
      </c>
      <c r="JK19" s="176">
        <v>820300</v>
      </c>
      <c r="JL19" s="176">
        <v>826146</v>
      </c>
      <c r="JM19" s="176">
        <v>832023</v>
      </c>
      <c r="JN19" s="176">
        <v>834599</v>
      </c>
      <c r="JO19" s="176">
        <v>838737</v>
      </c>
      <c r="JP19" s="176">
        <v>843195</v>
      </c>
      <c r="JQ19" s="176">
        <v>849177</v>
      </c>
      <c r="JR19" s="176">
        <v>853965</v>
      </c>
      <c r="JS19" s="176">
        <v>857900</v>
      </c>
      <c r="JT19" s="176">
        <v>863068</v>
      </c>
      <c r="JU19" s="176">
        <v>868414</v>
      </c>
      <c r="JV19" s="176">
        <v>876602</v>
      </c>
      <c r="JW19" s="176">
        <v>878854</v>
      </c>
      <c r="JX19" s="176">
        <v>889878</v>
      </c>
      <c r="JY19" s="176">
        <v>893463</v>
      </c>
      <c r="JZ19" s="35">
        <v>897152</v>
      </c>
      <c r="KA19" s="176">
        <v>903112</v>
      </c>
      <c r="KB19" s="176">
        <v>907632</v>
      </c>
      <c r="KC19" s="176">
        <v>907863</v>
      </c>
      <c r="KD19" s="176">
        <v>915580</v>
      </c>
      <c r="KE19" s="176">
        <v>919528</v>
      </c>
      <c r="KF19" s="176">
        <v>923033</v>
      </c>
      <c r="KG19" s="176">
        <v>927970</v>
      </c>
      <c r="KH19" s="176">
        <v>932419</v>
      </c>
      <c r="KI19" s="176">
        <v>936898</v>
      </c>
    </row>
    <row r="20" spans="1:295" x14ac:dyDescent="0.2">
      <c r="A20" s="171" t="s">
        <v>126</v>
      </c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  <c r="BA20" s="171"/>
      <c r="BB20" s="171"/>
      <c r="BC20" s="171"/>
      <c r="BD20" s="171"/>
      <c r="BE20" s="171"/>
      <c r="BF20" s="171"/>
      <c r="BG20" s="171"/>
      <c r="BH20" s="171"/>
      <c r="BI20" s="171"/>
      <c r="BJ20" s="171"/>
      <c r="BK20" s="171"/>
      <c r="BL20" s="171"/>
      <c r="BM20" s="171"/>
      <c r="BN20" s="176">
        <v>10286</v>
      </c>
      <c r="BO20" s="171"/>
      <c r="BP20" s="172"/>
      <c r="BQ20" s="176">
        <v>11111</v>
      </c>
      <c r="BR20" s="176">
        <v>12205</v>
      </c>
      <c r="BS20" s="176">
        <v>12514</v>
      </c>
      <c r="BT20" s="176">
        <v>12773</v>
      </c>
      <c r="BU20" s="176">
        <v>13013</v>
      </c>
      <c r="BV20" s="176">
        <v>13166</v>
      </c>
      <c r="BW20" s="176">
        <v>13498</v>
      </c>
      <c r="BX20" s="176">
        <v>13685</v>
      </c>
      <c r="BY20" s="176">
        <v>13921</v>
      </c>
      <c r="BZ20" s="176">
        <v>16658</v>
      </c>
      <c r="CA20" s="176">
        <v>16888</v>
      </c>
      <c r="CB20" s="176">
        <v>17355</v>
      </c>
      <c r="CC20" s="176">
        <v>17377</v>
      </c>
      <c r="CD20" s="176"/>
      <c r="CE20" s="176">
        <v>19509</v>
      </c>
      <c r="CF20" s="176">
        <v>19703</v>
      </c>
      <c r="CG20" s="176">
        <v>19944</v>
      </c>
      <c r="CH20" s="176">
        <v>20154</v>
      </c>
      <c r="CI20" s="176">
        <v>20400</v>
      </c>
      <c r="CJ20" s="176">
        <v>20660</v>
      </c>
      <c r="CK20" s="176">
        <v>20933</v>
      </c>
      <c r="CL20" s="176">
        <v>21782</v>
      </c>
      <c r="CM20" s="176">
        <v>22144</v>
      </c>
      <c r="CN20" s="176">
        <v>22326</v>
      </c>
      <c r="CO20" s="176">
        <v>22928</v>
      </c>
      <c r="CP20" s="176">
        <v>24842</v>
      </c>
      <c r="CQ20" s="176">
        <v>25238</v>
      </c>
      <c r="CR20" s="176">
        <v>25626</v>
      </c>
      <c r="CS20" s="176">
        <v>25991</v>
      </c>
      <c r="CT20" s="176">
        <v>26308</v>
      </c>
      <c r="CU20" s="176">
        <v>26609</v>
      </c>
      <c r="CV20" s="176">
        <v>26987</v>
      </c>
      <c r="CW20" s="176">
        <v>27390</v>
      </c>
      <c r="CX20" s="176">
        <v>27778</v>
      </c>
      <c r="CY20" s="176">
        <v>28108</v>
      </c>
      <c r="CZ20" s="176">
        <v>28424</v>
      </c>
      <c r="DA20" s="176">
        <v>28782</v>
      </c>
      <c r="DB20" s="176">
        <v>31214</v>
      </c>
      <c r="DC20" s="176">
        <v>31826</v>
      </c>
      <c r="DD20" s="176">
        <v>32465</v>
      </c>
      <c r="DE20" s="176">
        <v>32889</v>
      </c>
      <c r="DF20" s="176">
        <v>33490</v>
      </c>
      <c r="DG20" s="176">
        <v>34044</v>
      </c>
      <c r="DH20" s="176">
        <v>34530</v>
      </c>
      <c r="DI20" s="176">
        <v>35049</v>
      </c>
      <c r="DJ20" s="176">
        <v>35552</v>
      </c>
      <c r="DK20" s="176">
        <v>36044</v>
      </c>
      <c r="DL20" s="176">
        <v>36526</v>
      </c>
      <c r="DM20" s="176">
        <v>36939</v>
      </c>
      <c r="DN20" s="176">
        <v>39255</v>
      </c>
      <c r="DO20" s="176">
        <v>39108</v>
      </c>
      <c r="DP20" s="176">
        <v>38476</v>
      </c>
      <c r="DQ20" s="176">
        <v>38718</v>
      </c>
      <c r="DR20" s="176">
        <v>39248</v>
      </c>
      <c r="DS20" s="176">
        <v>39820</v>
      </c>
      <c r="DT20" s="176">
        <v>40450</v>
      </c>
      <c r="DU20" s="176">
        <v>41143</v>
      </c>
      <c r="DV20" s="176">
        <v>41787</v>
      </c>
      <c r="DW20" s="176">
        <v>42508</v>
      </c>
      <c r="DX20" s="176">
        <v>43127</v>
      </c>
      <c r="DY20" s="176">
        <v>43812</v>
      </c>
      <c r="DZ20" s="176">
        <v>47041</v>
      </c>
      <c r="EA20" s="176">
        <v>47994</v>
      </c>
      <c r="EB20" s="176">
        <v>48821</v>
      </c>
      <c r="EC20" s="176">
        <v>49654</v>
      </c>
      <c r="ED20" s="176">
        <v>50489</v>
      </c>
      <c r="EE20" s="176">
        <v>51256</v>
      </c>
      <c r="EF20" s="176">
        <v>51974</v>
      </c>
      <c r="EG20" s="176">
        <v>52750</v>
      </c>
      <c r="EH20" s="176">
        <v>53600</v>
      </c>
      <c r="EI20" s="176">
        <v>54485</v>
      </c>
      <c r="EJ20" s="176">
        <v>55029</v>
      </c>
      <c r="EK20" s="176">
        <v>56219</v>
      </c>
      <c r="EL20" s="176">
        <v>60305</v>
      </c>
      <c r="EM20" s="176">
        <v>61109</v>
      </c>
      <c r="EN20" s="176">
        <v>61987</v>
      </c>
      <c r="EO20" s="176">
        <v>62817</v>
      </c>
      <c r="EP20" s="176">
        <v>63776</v>
      </c>
      <c r="EQ20" s="176">
        <v>64603</v>
      </c>
      <c r="ER20" s="176">
        <v>65417</v>
      </c>
      <c r="ES20" s="176">
        <v>66112</v>
      </c>
      <c r="ET20" s="176">
        <v>67042</v>
      </c>
      <c r="EU20" s="176">
        <v>67690</v>
      </c>
      <c r="EV20" s="176">
        <v>68540</v>
      </c>
      <c r="EW20" s="176">
        <v>69276</v>
      </c>
      <c r="EX20" s="176">
        <v>74716</v>
      </c>
      <c r="EY20" s="176">
        <v>71825</v>
      </c>
      <c r="EZ20" s="176">
        <v>73074</v>
      </c>
      <c r="FA20" s="176">
        <v>74353</v>
      </c>
      <c r="FB20" s="176">
        <v>75873</v>
      </c>
      <c r="FC20" s="176">
        <v>77226</v>
      </c>
      <c r="FD20" s="176">
        <v>78694</v>
      </c>
      <c r="FE20" s="176">
        <v>80238</v>
      </c>
      <c r="FF20" s="176">
        <v>81755</v>
      </c>
      <c r="FG20" s="176">
        <v>74696</v>
      </c>
      <c r="FH20" s="176">
        <v>76037</v>
      </c>
      <c r="FI20" s="177">
        <v>77580</v>
      </c>
      <c r="FJ20" s="176">
        <v>79024</v>
      </c>
      <c r="FK20" s="176">
        <v>80625</v>
      </c>
      <c r="FL20" s="176">
        <v>81233</v>
      </c>
      <c r="FM20" s="176">
        <v>82250</v>
      </c>
      <c r="FN20" s="176">
        <v>83683</v>
      </c>
      <c r="FO20" s="176">
        <v>85173</v>
      </c>
      <c r="FP20" s="176">
        <v>86648</v>
      </c>
      <c r="FQ20" s="176">
        <v>8806</v>
      </c>
      <c r="FR20" s="176">
        <v>89727</v>
      </c>
      <c r="FS20" s="176">
        <v>91291</v>
      </c>
      <c r="FT20" s="176">
        <v>92599</v>
      </c>
      <c r="FU20" s="176">
        <v>94155</v>
      </c>
      <c r="FV20" s="176">
        <v>95968</v>
      </c>
      <c r="FW20" s="176">
        <v>108365</v>
      </c>
      <c r="FX20" s="176">
        <v>110345</v>
      </c>
      <c r="FY20" s="176">
        <v>113336</v>
      </c>
      <c r="FZ20" s="176">
        <v>104052</v>
      </c>
      <c r="GA20" s="176">
        <v>105347</v>
      </c>
      <c r="GB20" s="176">
        <v>107298</v>
      </c>
      <c r="GC20" s="176">
        <v>108815</v>
      </c>
      <c r="GD20" s="176">
        <v>110722</v>
      </c>
      <c r="GE20" s="176">
        <v>113061</v>
      </c>
      <c r="GF20" s="176">
        <v>113395</v>
      </c>
      <c r="GG20" s="176">
        <v>114770</v>
      </c>
      <c r="GH20" s="176">
        <v>116622</v>
      </c>
      <c r="GI20" s="176">
        <v>117714</v>
      </c>
      <c r="GJ20" s="176">
        <v>120092</v>
      </c>
      <c r="GK20" s="176">
        <v>122185</v>
      </c>
      <c r="GL20" s="176">
        <v>123641</v>
      </c>
      <c r="GM20" s="176">
        <v>125934</v>
      </c>
      <c r="GN20" s="176">
        <v>128050</v>
      </c>
      <c r="GO20" s="176">
        <v>129860</v>
      </c>
      <c r="GP20" s="176">
        <v>131185</v>
      </c>
      <c r="GQ20" s="176">
        <v>133300</v>
      </c>
      <c r="GR20" s="176">
        <v>144091</v>
      </c>
      <c r="GS20" s="176">
        <v>147051</v>
      </c>
      <c r="GT20" s="176">
        <v>149980</v>
      </c>
      <c r="GU20" s="176">
        <v>152965</v>
      </c>
      <c r="GV20" s="176">
        <v>160622</v>
      </c>
      <c r="GW20" s="176">
        <v>163406</v>
      </c>
      <c r="GX20" s="176">
        <v>165493</v>
      </c>
      <c r="GY20" s="176">
        <v>168541</v>
      </c>
      <c r="GZ20" s="176">
        <v>169112</v>
      </c>
      <c r="HA20" s="176">
        <v>172003</v>
      </c>
      <c r="HB20" s="176">
        <v>174859</v>
      </c>
      <c r="HC20" s="176">
        <v>178288</v>
      </c>
      <c r="HD20" s="176">
        <v>180115</v>
      </c>
      <c r="HE20" s="176">
        <v>182262</v>
      </c>
      <c r="HF20" s="176">
        <v>185690</v>
      </c>
      <c r="HG20" s="176">
        <v>186215</v>
      </c>
      <c r="HH20" s="176">
        <v>189851</v>
      </c>
      <c r="HI20" s="176">
        <v>192931</v>
      </c>
      <c r="HJ20" s="176">
        <v>196472</v>
      </c>
      <c r="HK20" s="176">
        <v>199802</v>
      </c>
      <c r="HL20" s="303">
        <v>203454</v>
      </c>
      <c r="HM20" s="303">
        <v>206364</v>
      </c>
      <c r="HN20" s="176">
        <v>210069</v>
      </c>
      <c r="HO20" s="303">
        <v>213742</v>
      </c>
      <c r="HP20" s="176">
        <v>217637</v>
      </c>
      <c r="HQ20" s="303">
        <v>220652</v>
      </c>
      <c r="HR20" s="176">
        <v>224960</v>
      </c>
      <c r="HS20" s="303">
        <v>229449</v>
      </c>
      <c r="HT20" s="176">
        <v>233350</v>
      </c>
      <c r="HU20" s="176">
        <v>237078</v>
      </c>
      <c r="HV20" s="176">
        <v>241073</v>
      </c>
      <c r="HW20" s="176">
        <v>244991</v>
      </c>
      <c r="HX20" s="176">
        <v>248141</v>
      </c>
      <c r="HY20" s="176">
        <v>252286</v>
      </c>
      <c r="HZ20" s="176">
        <v>258502</v>
      </c>
      <c r="IA20" s="176">
        <v>262105</v>
      </c>
      <c r="IB20" s="176">
        <v>265923</v>
      </c>
      <c r="IC20" s="176">
        <v>270372</v>
      </c>
      <c r="ID20" s="176">
        <v>274824</v>
      </c>
      <c r="IE20" s="176">
        <v>278957</v>
      </c>
      <c r="IF20" s="176">
        <v>283958</v>
      </c>
      <c r="IG20" s="176">
        <v>288871</v>
      </c>
      <c r="IH20" s="176">
        <v>293839</v>
      </c>
      <c r="II20" s="176">
        <v>298222</v>
      </c>
      <c r="IJ20" s="176">
        <v>303058</v>
      </c>
      <c r="IK20" s="176">
        <v>308353</v>
      </c>
      <c r="IL20" s="176">
        <v>313120</v>
      </c>
      <c r="IM20" s="176">
        <v>317944</v>
      </c>
      <c r="IN20" s="176">
        <v>322782</v>
      </c>
      <c r="IO20" s="176">
        <v>328512</v>
      </c>
      <c r="IP20" s="176">
        <v>335481</v>
      </c>
      <c r="IQ20" s="176">
        <v>340883</v>
      </c>
      <c r="IR20" s="176">
        <v>346725</v>
      </c>
      <c r="IS20" s="176">
        <v>351897</v>
      </c>
      <c r="IT20" s="176">
        <v>359062</v>
      </c>
      <c r="IU20" s="176">
        <v>364503</v>
      </c>
      <c r="IV20" s="176">
        <v>370748</v>
      </c>
      <c r="IW20" s="176">
        <v>376647</v>
      </c>
      <c r="IX20" s="176">
        <v>382754</v>
      </c>
      <c r="IY20" s="176">
        <v>388654</v>
      </c>
      <c r="IZ20" s="176">
        <v>394264</v>
      </c>
      <c r="JA20" s="176">
        <v>400597</v>
      </c>
      <c r="JB20" s="176">
        <v>406408</v>
      </c>
      <c r="JC20" s="176">
        <v>414055</v>
      </c>
      <c r="JD20" s="176">
        <v>418420</v>
      </c>
      <c r="JE20" s="176">
        <v>424470</v>
      </c>
      <c r="JF20" s="176">
        <v>430404</v>
      </c>
      <c r="JG20" s="176">
        <v>435526</v>
      </c>
      <c r="JH20" s="176">
        <v>441562</v>
      </c>
      <c r="JI20" s="176">
        <v>447155</v>
      </c>
      <c r="JJ20" s="176">
        <v>453530</v>
      </c>
      <c r="JK20" s="176">
        <v>459633</v>
      </c>
      <c r="JL20" s="176">
        <v>466056</v>
      </c>
      <c r="JM20" s="176">
        <v>472573</v>
      </c>
      <c r="JN20" s="176">
        <v>477684</v>
      </c>
      <c r="JO20" s="176">
        <v>483100</v>
      </c>
      <c r="JP20" s="176">
        <v>489579</v>
      </c>
      <c r="JQ20" s="176">
        <v>497195</v>
      </c>
      <c r="JR20" s="176">
        <v>503523</v>
      </c>
      <c r="JS20" s="176">
        <v>508988</v>
      </c>
      <c r="JT20" s="176">
        <v>514596</v>
      </c>
      <c r="JU20" s="176">
        <v>520060</v>
      </c>
      <c r="JV20" s="176">
        <v>526525</v>
      </c>
      <c r="JW20" s="176">
        <v>534339</v>
      </c>
      <c r="JX20" s="176">
        <v>538976</v>
      </c>
      <c r="JY20" s="176">
        <v>544932</v>
      </c>
      <c r="JZ20" s="35">
        <v>550039</v>
      </c>
      <c r="KA20" s="176">
        <v>556807</v>
      </c>
      <c r="KB20" s="176">
        <v>563010</v>
      </c>
      <c r="KC20" s="176">
        <v>561272</v>
      </c>
      <c r="KD20" s="176">
        <v>574906</v>
      </c>
      <c r="KE20" s="176">
        <v>580929</v>
      </c>
      <c r="KF20" s="176">
        <v>586720</v>
      </c>
      <c r="KG20" s="176">
        <v>593304</v>
      </c>
      <c r="KH20" s="176">
        <v>598496</v>
      </c>
      <c r="KI20" s="176">
        <v>604035</v>
      </c>
    </row>
    <row r="21" spans="1:295" x14ac:dyDescent="0.2">
      <c r="A21" s="171" t="s">
        <v>127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171"/>
      <c r="BC21" s="171"/>
      <c r="BD21" s="171"/>
      <c r="BE21" s="171"/>
      <c r="BF21" s="171"/>
      <c r="BG21" s="171"/>
      <c r="BH21" s="171"/>
      <c r="BI21" s="171"/>
      <c r="BJ21" s="171"/>
      <c r="BK21" s="171"/>
      <c r="BL21" s="171"/>
      <c r="BM21" s="171"/>
      <c r="BN21" s="176">
        <v>2018</v>
      </c>
      <c r="BO21" s="171"/>
      <c r="BP21" s="172"/>
      <c r="BQ21" s="176">
        <v>2195</v>
      </c>
      <c r="BR21" s="176">
        <v>2488</v>
      </c>
      <c r="BS21" s="176">
        <v>2576</v>
      </c>
      <c r="BT21" s="176">
        <v>2643</v>
      </c>
      <c r="BU21" s="176">
        <v>2701</v>
      </c>
      <c r="BV21" s="176">
        <v>2737</v>
      </c>
      <c r="BW21" s="176">
        <v>2806</v>
      </c>
      <c r="BX21" s="176">
        <v>2885</v>
      </c>
      <c r="BY21" s="176">
        <v>2967</v>
      </c>
      <c r="BZ21" s="176">
        <v>3816</v>
      </c>
      <c r="CA21" s="176">
        <v>3870</v>
      </c>
      <c r="CB21" s="176">
        <v>4060</v>
      </c>
      <c r="CC21" s="176">
        <v>4026</v>
      </c>
      <c r="CD21" s="176"/>
      <c r="CE21" s="176">
        <v>4593</v>
      </c>
      <c r="CF21" s="176">
        <v>4683</v>
      </c>
      <c r="CG21" s="176">
        <v>4748</v>
      </c>
      <c r="CH21" s="176">
        <v>4790</v>
      </c>
      <c r="CI21" s="176">
        <v>4838</v>
      </c>
      <c r="CJ21" s="176">
        <v>4918</v>
      </c>
      <c r="CK21" s="176">
        <v>4984</v>
      </c>
      <c r="CL21" s="176">
        <v>5220</v>
      </c>
      <c r="CM21" s="176">
        <v>5329</v>
      </c>
      <c r="CN21" s="176">
        <v>5406</v>
      </c>
      <c r="CO21" s="176">
        <v>5644</v>
      </c>
      <c r="CP21" s="176">
        <v>6159</v>
      </c>
      <c r="CQ21" s="176">
        <v>6267</v>
      </c>
      <c r="CR21" s="176">
        <v>6361</v>
      </c>
      <c r="CS21" s="176">
        <v>6464</v>
      </c>
      <c r="CT21" s="176">
        <v>6625</v>
      </c>
      <c r="CU21" s="176">
        <v>6740</v>
      </c>
      <c r="CV21" s="176">
        <v>6806</v>
      </c>
      <c r="CW21" s="176">
        <v>6928</v>
      </c>
      <c r="CX21" s="176">
        <v>7024</v>
      </c>
      <c r="CY21" s="176">
        <v>7195</v>
      </c>
      <c r="CZ21" s="176">
        <v>7302</v>
      </c>
      <c r="DA21" s="176">
        <v>7418</v>
      </c>
      <c r="DB21" s="176">
        <v>7910</v>
      </c>
      <c r="DC21" s="176">
        <v>8113</v>
      </c>
      <c r="DD21" s="176">
        <v>8300</v>
      </c>
      <c r="DE21" s="176">
        <v>8403</v>
      </c>
      <c r="DF21" s="176">
        <v>8531</v>
      </c>
      <c r="DG21" s="176">
        <v>8637</v>
      </c>
      <c r="DH21" s="176">
        <v>8735</v>
      </c>
      <c r="DI21" s="176">
        <v>8873</v>
      </c>
      <c r="DJ21" s="176">
        <v>9003</v>
      </c>
      <c r="DK21" s="176">
        <v>9215</v>
      </c>
      <c r="DL21" s="176">
        <v>9382</v>
      </c>
      <c r="DM21" s="176">
        <v>9535</v>
      </c>
      <c r="DN21" s="176">
        <v>10208</v>
      </c>
      <c r="DO21" s="176">
        <v>10261</v>
      </c>
      <c r="DP21" s="176">
        <v>10221</v>
      </c>
      <c r="DQ21" s="176">
        <v>10316</v>
      </c>
      <c r="DR21" s="176">
        <v>10495</v>
      </c>
      <c r="DS21" s="176">
        <v>10632</v>
      </c>
      <c r="DT21" s="176">
        <v>10807</v>
      </c>
      <c r="DU21" s="176">
        <v>10885</v>
      </c>
      <c r="DV21" s="176">
        <v>11004</v>
      </c>
      <c r="DW21" s="176">
        <v>11204</v>
      </c>
      <c r="DX21" s="176">
        <v>11322</v>
      </c>
      <c r="DY21" s="176">
        <v>11470</v>
      </c>
      <c r="DZ21" s="176">
        <v>12303</v>
      </c>
      <c r="EA21" s="176">
        <v>12509</v>
      </c>
      <c r="EB21" s="176">
        <v>12665</v>
      </c>
      <c r="EC21" s="176">
        <v>12912</v>
      </c>
      <c r="ED21" s="176">
        <v>13077</v>
      </c>
      <c r="EE21" s="176">
        <v>13242</v>
      </c>
      <c r="EF21" s="176">
        <v>13488</v>
      </c>
      <c r="EG21" s="176">
        <v>13690</v>
      </c>
      <c r="EH21" s="176">
        <v>13876</v>
      </c>
      <c r="EI21" s="176">
        <v>14081</v>
      </c>
      <c r="EJ21" s="176">
        <v>14286</v>
      </c>
      <c r="EK21" s="176">
        <v>14609</v>
      </c>
      <c r="EL21" s="176">
        <v>15779</v>
      </c>
      <c r="EM21" s="176">
        <v>15975</v>
      </c>
      <c r="EN21" s="176">
        <v>16198</v>
      </c>
      <c r="EO21" s="176">
        <v>16388</v>
      </c>
      <c r="EP21" s="176">
        <v>16665</v>
      </c>
      <c r="EQ21" s="176">
        <v>16889</v>
      </c>
      <c r="ER21" s="176">
        <v>17099</v>
      </c>
      <c r="ES21" s="176">
        <v>17105</v>
      </c>
      <c r="ET21" s="176">
        <v>17335</v>
      </c>
      <c r="EU21" s="176">
        <v>17506</v>
      </c>
      <c r="EV21" s="176">
        <v>17685</v>
      </c>
      <c r="EW21" s="176">
        <v>17832</v>
      </c>
      <c r="EX21" s="176">
        <v>19317</v>
      </c>
      <c r="EY21" s="176">
        <v>18511</v>
      </c>
      <c r="EZ21" s="176">
        <v>18924</v>
      </c>
      <c r="FA21" s="176">
        <v>19184</v>
      </c>
      <c r="FB21" s="176">
        <v>19555</v>
      </c>
      <c r="FC21" s="176">
        <v>19853</v>
      </c>
      <c r="FD21" s="176">
        <v>20176</v>
      </c>
      <c r="FE21" s="176">
        <v>20525</v>
      </c>
      <c r="FF21" s="176">
        <v>20871</v>
      </c>
      <c r="FG21" s="176">
        <v>18946</v>
      </c>
      <c r="FH21" s="176">
        <v>19223</v>
      </c>
      <c r="FI21" s="177">
        <v>19552</v>
      </c>
      <c r="FJ21" s="176">
        <v>19966</v>
      </c>
      <c r="FK21" s="176">
        <v>20533</v>
      </c>
      <c r="FL21" s="176">
        <v>20734</v>
      </c>
      <c r="FM21" s="176">
        <v>20895</v>
      </c>
      <c r="FN21" s="176">
        <v>21286</v>
      </c>
      <c r="FO21" s="176">
        <v>21708</v>
      </c>
      <c r="FP21" s="176">
        <v>22139</v>
      </c>
      <c r="FQ21" s="176">
        <v>22629</v>
      </c>
      <c r="FR21" s="176">
        <v>23026</v>
      </c>
      <c r="FS21" s="176">
        <v>23436</v>
      </c>
      <c r="FT21" s="176">
        <v>23827</v>
      </c>
      <c r="FU21" s="176">
        <v>24285</v>
      </c>
      <c r="FV21" s="176">
        <v>24650</v>
      </c>
      <c r="FW21" s="176">
        <v>28858</v>
      </c>
      <c r="FX21" s="176">
        <v>29394</v>
      </c>
      <c r="FY21" s="176">
        <v>30111</v>
      </c>
      <c r="FZ21" s="176">
        <v>26272</v>
      </c>
      <c r="GA21" s="176">
        <v>26502</v>
      </c>
      <c r="GB21" s="176">
        <v>26906</v>
      </c>
      <c r="GC21" s="176">
        <v>27273</v>
      </c>
      <c r="GD21" s="176">
        <v>27637</v>
      </c>
      <c r="GE21" s="176">
        <v>28043</v>
      </c>
      <c r="GF21" s="176">
        <v>28122</v>
      </c>
      <c r="GG21" s="176">
        <v>28258</v>
      </c>
      <c r="GH21" s="176">
        <v>28761</v>
      </c>
      <c r="GI21" s="176">
        <v>29019</v>
      </c>
      <c r="GJ21" s="176">
        <v>29599</v>
      </c>
      <c r="GK21" s="176">
        <v>30089</v>
      </c>
      <c r="GL21" s="176">
        <v>30443</v>
      </c>
      <c r="GM21" s="176">
        <v>30824</v>
      </c>
      <c r="GN21" s="176">
        <v>31451</v>
      </c>
      <c r="GO21" s="176">
        <v>31894</v>
      </c>
      <c r="GP21" s="176">
        <v>32131</v>
      </c>
      <c r="GQ21" s="176">
        <v>32685</v>
      </c>
      <c r="GR21" s="176">
        <v>35875</v>
      </c>
      <c r="GS21" s="176">
        <v>36595</v>
      </c>
      <c r="GT21" s="176">
        <v>37514</v>
      </c>
      <c r="GU21" s="176">
        <v>38165</v>
      </c>
      <c r="GV21" s="176">
        <v>39684</v>
      </c>
      <c r="GW21" s="176">
        <v>40393</v>
      </c>
      <c r="GX21" s="176">
        <v>40756</v>
      </c>
      <c r="GY21" s="176">
        <v>41446</v>
      </c>
      <c r="GZ21" s="176">
        <v>40991</v>
      </c>
      <c r="HA21" s="176">
        <v>41748</v>
      </c>
      <c r="HB21" s="176">
        <v>42437</v>
      </c>
      <c r="HC21" s="176">
        <v>43164</v>
      </c>
      <c r="HD21" s="176">
        <v>43408</v>
      </c>
      <c r="HE21" s="176">
        <v>44200</v>
      </c>
      <c r="HF21" s="176">
        <v>45118</v>
      </c>
      <c r="HG21" s="176">
        <v>44769</v>
      </c>
      <c r="HH21" s="176">
        <v>45539</v>
      </c>
      <c r="HI21" s="176">
        <v>46363</v>
      </c>
      <c r="HJ21" s="176">
        <v>47179</v>
      </c>
      <c r="HK21" s="176">
        <v>47863</v>
      </c>
      <c r="HL21" s="303">
        <v>48660</v>
      </c>
      <c r="HM21" s="303">
        <v>49286</v>
      </c>
      <c r="HN21" s="176">
        <v>50264</v>
      </c>
      <c r="HO21" s="303">
        <v>51274</v>
      </c>
      <c r="HP21" s="176">
        <v>52220</v>
      </c>
      <c r="HQ21" s="303">
        <v>52604</v>
      </c>
      <c r="HR21" s="176">
        <v>53785</v>
      </c>
      <c r="HS21" s="303">
        <v>55451</v>
      </c>
      <c r="HT21" s="176">
        <v>56453</v>
      </c>
      <c r="HU21" s="176">
        <v>57454</v>
      </c>
      <c r="HV21" s="176">
        <v>58539</v>
      </c>
      <c r="HW21" s="176">
        <v>59550</v>
      </c>
      <c r="HX21" s="176">
        <v>60378</v>
      </c>
      <c r="HY21" s="176">
        <v>62343</v>
      </c>
      <c r="HZ21" s="176">
        <v>63874</v>
      </c>
      <c r="IA21" s="176">
        <v>64906</v>
      </c>
      <c r="IB21" s="176">
        <v>65948</v>
      </c>
      <c r="IC21" s="176">
        <v>67557</v>
      </c>
      <c r="ID21" s="176">
        <v>68996</v>
      </c>
      <c r="IE21" s="176">
        <v>70311</v>
      </c>
      <c r="IF21" s="176">
        <v>71990</v>
      </c>
      <c r="IG21" s="176">
        <v>73845</v>
      </c>
      <c r="IH21" s="176">
        <v>75687</v>
      </c>
      <c r="II21" s="176">
        <v>77557</v>
      </c>
      <c r="IJ21" s="176">
        <v>79346</v>
      </c>
      <c r="IK21" s="176">
        <v>81256</v>
      </c>
      <c r="IL21" s="176">
        <v>83005</v>
      </c>
      <c r="IM21" s="176">
        <v>84659</v>
      </c>
      <c r="IN21" s="176">
        <v>86287</v>
      </c>
      <c r="IO21" s="176">
        <v>87940</v>
      </c>
      <c r="IP21" s="176">
        <v>89907</v>
      </c>
      <c r="IQ21" s="176">
        <v>91569</v>
      </c>
      <c r="IR21" s="176">
        <v>93786</v>
      </c>
      <c r="IS21" s="176">
        <v>95903</v>
      </c>
      <c r="IT21" s="176">
        <v>98707</v>
      </c>
      <c r="IU21" s="176">
        <v>100674</v>
      </c>
      <c r="IV21" s="176">
        <v>102822</v>
      </c>
      <c r="IW21" s="176">
        <v>104804</v>
      </c>
      <c r="IX21" s="176">
        <v>106862</v>
      </c>
      <c r="IY21" s="176">
        <v>109098</v>
      </c>
      <c r="IZ21" s="176">
        <v>111731</v>
      </c>
      <c r="JA21" s="176">
        <v>114162</v>
      </c>
      <c r="JB21" s="176">
        <v>116805</v>
      </c>
      <c r="JC21" s="176">
        <v>121378</v>
      </c>
      <c r="JD21" s="176">
        <v>122583</v>
      </c>
      <c r="JE21" s="176">
        <v>125437</v>
      </c>
      <c r="JF21" s="176">
        <v>128725</v>
      </c>
      <c r="JG21" s="176">
        <v>130648</v>
      </c>
      <c r="JH21" s="176">
        <v>133591</v>
      </c>
      <c r="JI21" s="176">
        <v>135916</v>
      </c>
      <c r="JJ21" s="176">
        <v>138352</v>
      </c>
      <c r="JK21" s="176">
        <v>141101</v>
      </c>
      <c r="JL21" s="176">
        <v>144198</v>
      </c>
      <c r="JM21" s="176">
        <v>146889</v>
      </c>
      <c r="JN21" s="176">
        <v>150028</v>
      </c>
      <c r="JO21" s="176">
        <v>152443</v>
      </c>
      <c r="JP21" s="176">
        <v>155234</v>
      </c>
      <c r="JQ21" s="176">
        <v>158687</v>
      </c>
      <c r="JR21" s="176">
        <v>161501</v>
      </c>
      <c r="JS21" s="176">
        <v>163961</v>
      </c>
      <c r="JT21" s="176">
        <v>165912</v>
      </c>
      <c r="JU21" s="176">
        <v>168490</v>
      </c>
      <c r="JV21" s="176">
        <v>171302</v>
      </c>
      <c r="JW21" s="176">
        <v>178226</v>
      </c>
      <c r="JX21" s="176">
        <v>181535</v>
      </c>
      <c r="JY21" s="176">
        <v>184715</v>
      </c>
      <c r="JZ21" s="35">
        <v>187566</v>
      </c>
      <c r="KA21" s="176">
        <v>192531</v>
      </c>
      <c r="KB21" s="176">
        <v>194965</v>
      </c>
      <c r="KC21" s="176">
        <v>196716</v>
      </c>
      <c r="KD21" s="176">
        <v>199777</v>
      </c>
      <c r="KE21" s="176">
        <v>202308</v>
      </c>
      <c r="KF21" s="176">
        <v>204903</v>
      </c>
      <c r="KG21" s="176">
        <v>208476</v>
      </c>
      <c r="KH21" s="176">
        <v>211358</v>
      </c>
      <c r="KI21" s="176">
        <v>213717</v>
      </c>
    </row>
    <row r="22" spans="1:295" ht="13.5" thickBot="1" x14ac:dyDescent="0.25">
      <c r="A22" s="171" t="s">
        <v>128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  <c r="BA22" s="171"/>
      <c r="BB22" s="171"/>
      <c r="BC22" s="171"/>
      <c r="BD22" s="171"/>
      <c r="BE22" s="171"/>
      <c r="BF22" s="171"/>
      <c r="BG22" s="171"/>
      <c r="BH22" s="171"/>
      <c r="BI22" s="171"/>
      <c r="BJ22" s="171"/>
      <c r="BK22" s="171"/>
      <c r="BL22" s="171"/>
      <c r="BM22" s="171"/>
      <c r="BN22" s="176">
        <v>10879</v>
      </c>
      <c r="BO22" s="171"/>
      <c r="BP22" s="172"/>
      <c r="BQ22" s="176">
        <v>8322</v>
      </c>
      <c r="BR22" s="176">
        <v>10175</v>
      </c>
      <c r="BS22" s="176">
        <v>10108</v>
      </c>
      <c r="BT22" s="176">
        <v>10064</v>
      </c>
      <c r="BU22" s="176">
        <v>9990</v>
      </c>
      <c r="BV22" s="176">
        <v>10038</v>
      </c>
      <c r="BW22" s="176">
        <v>10010</v>
      </c>
      <c r="BX22" s="176">
        <v>9824</v>
      </c>
      <c r="BY22" s="176">
        <v>9748</v>
      </c>
      <c r="BZ22" s="176">
        <v>9859</v>
      </c>
      <c r="CA22" s="176">
        <v>9792</v>
      </c>
      <c r="CB22" s="176">
        <v>9813</v>
      </c>
      <c r="CC22" s="176">
        <v>9740</v>
      </c>
      <c r="CD22" s="176"/>
      <c r="CE22" s="176">
        <v>9209</v>
      </c>
      <c r="CF22" s="176">
        <v>9160</v>
      </c>
      <c r="CG22" s="176">
        <v>9133</v>
      </c>
      <c r="CH22" s="176">
        <v>9105</v>
      </c>
      <c r="CI22" s="176">
        <v>9037</v>
      </c>
      <c r="CJ22" s="176">
        <v>9029</v>
      </c>
      <c r="CK22" s="176">
        <v>9012</v>
      </c>
      <c r="CL22" s="176">
        <v>9042</v>
      </c>
      <c r="CM22" s="176">
        <v>9029</v>
      </c>
      <c r="CN22" s="176">
        <v>9014</v>
      </c>
      <c r="CO22" s="176">
        <v>8923</v>
      </c>
      <c r="CP22" s="176">
        <v>9027</v>
      </c>
      <c r="CQ22" s="176">
        <v>9028</v>
      </c>
      <c r="CR22" s="176">
        <v>9040</v>
      </c>
      <c r="CS22" s="176">
        <v>9035</v>
      </c>
      <c r="CT22" s="176">
        <v>9009</v>
      </c>
      <c r="CU22" s="176">
        <v>9012</v>
      </c>
      <c r="CV22" s="176">
        <v>9006</v>
      </c>
      <c r="CW22" s="176">
        <v>9017</v>
      </c>
      <c r="CX22" s="176">
        <v>8993</v>
      </c>
      <c r="CY22" s="176">
        <v>9005</v>
      </c>
      <c r="CZ22" s="176">
        <v>9016</v>
      </c>
      <c r="DA22" s="176">
        <v>9042</v>
      </c>
      <c r="DB22" s="176">
        <v>9166</v>
      </c>
      <c r="DC22" s="176">
        <v>9211</v>
      </c>
      <c r="DD22" s="176">
        <v>9452</v>
      </c>
      <c r="DE22" s="176">
        <v>9251</v>
      </c>
      <c r="DF22" s="176">
        <v>9270</v>
      </c>
      <c r="DG22" s="176">
        <v>9243</v>
      </c>
      <c r="DH22" s="176">
        <v>9271</v>
      </c>
      <c r="DI22" s="176">
        <v>9302</v>
      </c>
      <c r="DJ22" s="176">
        <v>9349</v>
      </c>
      <c r="DK22" s="176">
        <v>9351</v>
      </c>
      <c r="DL22" s="176">
        <v>9392</v>
      </c>
      <c r="DM22" s="176">
        <v>9428</v>
      </c>
      <c r="DN22" s="176">
        <v>9597</v>
      </c>
      <c r="DO22" s="176">
        <v>9602</v>
      </c>
      <c r="DP22" s="176">
        <v>9628</v>
      </c>
      <c r="DQ22" s="176">
        <v>9763</v>
      </c>
      <c r="DR22" s="176">
        <v>11306</v>
      </c>
      <c r="DS22" s="176">
        <v>10091</v>
      </c>
      <c r="DT22" s="176">
        <v>10113</v>
      </c>
      <c r="DU22" s="176">
        <v>9930</v>
      </c>
      <c r="DV22" s="176">
        <v>9976</v>
      </c>
      <c r="DW22" s="176">
        <v>10026</v>
      </c>
      <c r="DX22" s="176">
        <v>9071</v>
      </c>
      <c r="DY22" s="176">
        <v>9107</v>
      </c>
      <c r="DZ22" s="176">
        <v>9354</v>
      </c>
      <c r="EA22" s="176">
        <v>8994</v>
      </c>
      <c r="EB22" s="176">
        <v>9045</v>
      </c>
      <c r="EC22" s="176">
        <v>9100</v>
      </c>
      <c r="ED22" s="176">
        <v>9184</v>
      </c>
      <c r="EE22" s="176">
        <v>9243</v>
      </c>
      <c r="EF22" s="176">
        <v>9316</v>
      </c>
      <c r="EG22" s="176">
        <v>9388</v>
      </c>
      <c r="EH22" s="176">
        <v>9456</v>
      </c>
      <c r="EI22" s="176">
        <v>9385</v>
      </c>
      <c r="EJ22" s="176">
        <v>9221</v>
      </c>
      <c r="EK22" s="176">
        <v>9477</v>
      </c>
      <c r="EL22" s="176">
        <v>9775</v>
      </c>
      <c r="EM22" s="176">
        <v>9858</v>
      </c>
      <c r="EN22" s="176">
        <v>9930</v>
      </c>
      <c r="EO22" s="176">
        <v>9987</v>
      </c>
      <c r="EP22" s="176">
        <v>10061</v>
      </c>
      <c r="EQ22" s="176">
        <v>10126</v>
      </c>
      <c r="ER22" s="176">
        <v>10186</v>
      </c>
      <c r="ES22" s="176">
        <v>10159</v>
      </c>
      <c r="ET22" s="176">
        <v>10203</v>
      </c>
      <c r="EU22" s="176">
        <v>10268</v>
      </c>
      <c r="EV22" s="176">
        <v>10334</v>
      </c>
      <c r="EW22" s="176">
        <v>10414</v>
      </c>
      <c r="EX22" s="176">
        <v>10741</v>
      </c>
      <c r="EY22" s="176">
        <v>7263</v>
      </c>
      <c r="EZ22" s="176">
        <v>7376</v>
      </c>
      <c r="FA22" s="176">
        <v>7468</v>
      </c>
      <c r="FB22" s="176">
        <v>7604</v>
      </c>
      <c r="FC22" s="176">
        <v>7717</v>
      </c>
      <c r="FD22" s="176">
        <v>7801</v>
      </c>
      <c r="FE22" s="176">
        <v>7904</v>
      </c>
      <c r="FF22" s="176">
        <v>8031</v>
      </c>
      <c r="FG22" s="176">
        <v>7394</v>
      </c>
      <c r="FH22" s="176">
        <v>7513</v>
      </c>
      <c r="FI22" s="177">
        <v>7599</v>
      </c>
      <c r="FJ22" s="176">
        <v>7705</v>
      </c>
      <c r="FK22" s="176">
        <v>8079</v>
      </c>
      <c r="FL22" s="176">
        <v>8117</v>
      </c>
      <c r="FM22" s="176">
        <v>8163</v>
      </c>
      <c r="FN22" s="176">
        <v>8269</v>
      </c>
      <c r="FO22" s="176">
        <v>8382</v>
      </c>
      <c r="FP22" s="176">
        <v>8481</v>
      </c>
      <c r="FQ22" s="176">
        <v>8583</v>
      </c>
      <c r="FR22" s="176">
        <v>8686</v>
      </c>
      <c r="FS22" s="176">
        <v>8844</v>
      </c>
      <c r="FT22" s="176">
        <v>8924</v>
      </c>
      <c r="FU22" s="176">
        <v>9049</v>
      </c>
      <c r="FV22" s="176">
        <v>9225</v>
      </c>
      <c r="FW22" s="176">
        <v>10635</v>
      </c>
      <c r="FX22" s="176">
        <v>10770</v>
      </c>
      <c r="FY22" s="176">
        <v>10956</v>
      </c>
      <c r="FZ22" s="176">
        <v>9659</v>
      </c>
      <c r="GA22" s="176">
        <v>9739</v>
      </c>
      <c r="GB22" s="176">
        <v>12030</v>
      </c>
      <c r="GC22" s="176">
        <v>12159</v>
      </c>
      <c r="GD22" s="176">
        <v>12306</v>
      </c>
      <c r="GE22" s="176">
        <v>12477</v>
      </c>
      <c r="GF22" s="176">
        <v>12382</v>
      </c>
      <c r="GG22" s="176">
        <v>12928</v>
      </c>
      <c r="GH22" s="176">
        <v>13075</v>
      </c>
      <c r="GI22" s="176">
        <v>12241</v>
      </c>
      <c r="GJ22" s="176">
        <v>12432</v>
      </c>
      <c r="GK22" s="176">
        <v>12497</v>
      </c>
      <c r="GL22" s="176">
        <v>12215</v>
      </c>
      <c r="GM22" s="176">
        <v>12301</v>
      </c>
      <c r="GN22" s="176">
        <v>12501</v>
      </c>
      <c r="GO22" s="176">
        <v>12642</v>
      </c>
      <c r="GP22" s="176">
        <v>12605</v>
      </c>
      <c r="GQ22" s="176">
        <v>12788</v>
      </c>
      <c r="GR22" s="176">
        <v>18511</v>
      </c>
      <c r="GS22" s="176">
        <v>22124</v>
      </c>
      <c r="GT22" s="176">
        <v>19223</v>
      </c>
      <c r="GU22" s="176">
        <v>20105</v>
      </c>
      <c r="GV22" s="176">
        <v>13775</v>
      </c>
      <c r="GW22" s="176">
        <v>14034</v>
      </c>
      <c r="GX22" s="176">
        <v>14208</v>
      </c>
      <c r="GY22" s="176">
        <v>14658</v>
      </c>
      <c r="GZ22" s="176">
        <v>14640</v>
      </c>
      <c r="HA22" s="176">
        <v>15273</v>
      </c>
      <c r="HB22" s="176">
        <v>15500</v>
      </c>
      <c r="HC22" s="176">
        <v>15645</v>
      </c>
      <c r="HD22" s="176">
        <v>15754</v>
      </c>
      <c r="HE22" s="176">
        <v>15720</v>
      </c>
      <c r="HF22" s="176">
        <v>15957</v>
      </c>
      <c r="HG22" s="176">
        <v>15508</v>
      </c>
      <c r="HH22" s="176">
        <v>15750</v>
      </c>
      <c r="HI22" s="176">
        <v>15979</v>
      </c>
      <c r="HJ22" s="176">
        <v>16266</v>
      </c>
      <c r="HK22" s="176">
        <v>16509</v>
      </c>
      <c r="HL22" s="303">
        <v>16789</v>
      </c>
      <c r="HM22" s="303">
        <v>16962</v>
      </c>
      <c r="HN22" s="176">
        <v>17221</v>
      </c>
      <c r="HO22" s="303">
        <v>17456</v>
      </c>
      <c r="HP22" s="176">
        <v>17680</v>
      </c>
      <c r="HQ22" s="303">
        <v>17567</v>
      </c>
      <c r="HR22" s="176">
        <v>18023</v>
      </c>
      <c r="HS22" s="303">
        <v>18551</v>
      </c>
      <c r="HT22" s="176">
        <v>19086</v>
      </c>
      <c r="HU22" s="176">
        <v>19362</v>
      </c>
      <c r="HV22" s="176">
        <v>19866</v>
      </c>
      <c r="HW22" s="176">
        <v>20072</v>
      </c>
      <c r="HX22" s="176">
        <v>20471</v>
      </c>
      <c r="HY22" s="176">
        <v>21244</v>
      </c>
      <c r="HZ22" s="176">
        <v>21747</v>
      </c>
      <c r="IA22" s="176">
        <v>22075</v>
      </c>
      <c r="IB22" s="176">
        <v>22367</v>
      </c>
      <c r="IC22" s="176">
        <v>23191</v>
      </c>
      <c r="ID22" s="176">
        <v>23610</v>
      </c>
      <c r="IE22" s="176">
        <v>23917</v>
      </c>
      <c r="IF22" s="176">
        <v>24321</v>
      </c>
      <c r="IG22" s="176">
        <v>24901</v>
      </c>
      <c r="IH22" s="176">
        <v>25308</v>
      </c>
      <c r="II22" s="176">
        <v>25713</v>
      </c>
      <c r="IJ22" s="176">
        <v>26144</v>
      </c>
      <c r="IK22" s="176">
        <v>26724</v>
      </c>
      <c r="IL22" s="176">
        <v>27160</v>
      </c>
      <c r="IM22" s="176">
        <v>27619</v>
      </c>
      <c r="IN22" s="176">
        <v>28057</v>
      </c>
      <c r="IO22" s="176">
        <v>28591</v>
      </c>
      <c r="IP22" s="176">
        <v>29319</v>
      </c>
      <c r="IQ22" s="176">
        <v>29865</v>
      </c>
      <c r="IR22" s="176">
        <v>30432</v>
      </c>
      <c r="IS22" s="176">
        <v>31025</v>
      </c>
      <c r="IT22" s="176">
        <v>32095</v>
      </c>
      <c r="IU22" s="176">
        <v>32659</v>
      </c>
      <c r="IV22" s="176">
        <v>33298</v>
      </c>
      <c r="IW22" s="176">
        <v>33834</v>
      </c>
      <c r="IX22" s="176">
        <v>34328</v>
      </c>
      <c r="IY22" s="176">
        <v>34948</v>
      </c>
      <c r="IZ22" s="176">
        <v>35363</v>
      </c>
      <c r="JA22" s="176">
        <v>35955</v>
      </c>
      <c r="JB22" s="176">
        <v>36713</v>
      </c>
      <c r="JC22" s="176">
        <v>39023</v>
      </c>
      <c r="JD22" s="176">
        <v>38373</v>
      </c>
      <c r="JE22" s="176">
        <v>38957</v>
      </c>
      <c r="JF22" s="176">
        <v>41569</v>
      </c>
      <c r="JG22" s="176">
        <v>40298</v>
      </c>
      <c r="JH22" s="176">
        <v>41464</v>
      </c>
      <c r="JI22" s="176">
        <v>42096</v>
      </c>
      <c r="JJ22" s="176">
        <v>42937</v>
      </c>
      <c r="JK22" s="176">
        <v>43718</v>
      </c>
      <c r="JL22" s="176">
        <v>44995</v>
      </c>
      <c r="JM22" s="176">
        <v>45923</v>
      </c>
      <c r="JN22" s="176">
        <v>46749</v>
      </c>
      <c r="JO22" s="176">
        <v>47586</v>
      </c>
      <c r="JP22" s="176">
        <v>48394</v>
      </c>
      <c r="JQ22" s="176">
        <v>49388</v>
      </c>
      <c r="JR22" s="176">
        <v>50336</v>
      </c>
      <c r="JS22" s="176">
        <v>51114</v>
      </c>
      <c r="JT22" s="176">
        <v>51468</v>
      </c>
      <c r="JU22" s="176">
        <v>52466</v>
      </c>
      <c r="JV22" s="176">
        <v>53393</v>
      </c>
      <c r="JW22" s="176">
        <v>61797</v>
      </c>
      <c r="JX22" s="176">
        <v>64241</v>
      </c>
      <c r="JY22" s="176">
        <v>65188</v>
      </c>
      <c r="JZ22" s="35">
        <v>66239</v>
      </c>
      <c r="KA22" s="176">
        <v>69771</v>
      </c>
      <c r="KB22" s="176">
        <v>70716</v>
      </c>
      <c r="KC22" s="176">
        <v>71890</v>
      </c>
      <c r="KD22" s="176">
        <v>72969</v>
      </c>
      <c r="KE22" s="176">
        <v>74225</v>
      </c>
      <c r="KF22" s="176">
        <v>75670</v>
      </c>
      <c r="KG22" s="176">
        <v>78057</v>
      </c>
      <c r="KH22" s="176">
        <v>79229</v>
      </c>
      <c r="KI22" s="176">
        <v>79832</v>
      </c>
    </row>
    <row r="23" spans="1:295" ht="13.5" thickBot="1" x14ac:dyDescent="0.25">
      <c r="A23" s="187" t="s">
        <v>116</v>
      </c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187"/>
      <c r="AV23" s="187"/>
      <c r="AW23" s="187"/>
      <c r="AX23" s="187"/>
      <c r="AY23" s="187"/>
      <c r="AZ23" s="187"/>
      <c r="BA23" s="187"/>
      <c r="BB23" s="187"/>
      <c r="BC23" s="187"/>
      <c r="BD23" s="187"/>
      <c r="BE23" s="187"/>
      <c r="BF23" s="187"/>
      <c r="BG23" s="187"/>
      <c r="BH23" s="187"/>
      <c r="BI23" s="187"/>
      <c r="BJ23" s="187"/>
      <c r="BK23" s="187"/>
      <c r="BL23" s="187"/>
      <c r="BM23" s="187"/>
      <c r="BN23" s="188">
        <v>3318356</v>
      </c>
      <c r="BO23" s="187"/>
      <c r="BP23" s="189"/>
      <c r="BQ23" s="188">
        <v>3443323</v>
      </c>
      <c r="BR23" s="188">
        <v>3484776</v>
      </c>
      <c r="BS23" s="188">
        <f t="shared" ref="BS23:CC23" si="0">SUM(BS12:BS22)</f>
        <v>3532003</v>
      </c>
      <c r="BT23" s="188">
        <f t="shared" si="0"/>
        <v>3584341</v>
      </c>
      <c r="BU23" s="188">
        <f t="shared" si="0"/>
        <v>3621837</v>
      </c>
      <c r="BV23" s="188">
        <f t="shared" si="0"/>
        <v>3669677</v>
      </c>
      <c r="BW23" s="188">
        <f t="shared" si="0"/>
        <v>3713349</v>
      </c>
      <c r="BX23" s="188">
        <f t="shared" si="0"/>
        <v>3745139</v>
      </c>
      <c r="BY23" s="188">
        <f t="shared" si="0"/>
        <v>3783767</v>
      </c>
      <c r="BZ23" s="188">
        <f t="shared" si="0"/>
        <v>3832928</v>
      </c>
      <c r="CA23" s="188">
        <f t="shared" si="0"/>
        <v>3880350</v>
      </c>
      <c r="CB23" s="188">
        <f t="shared" si="0"/>
        <v>3918790</v>
      </c>
      <c r="CC23" s="188">
        <f t="shared" si="0"/>
        <v>3954007</v>
      </c>
      <c r="CD23" s="188"/>
      <c r="CE23" s="188">
        <v>3998934</v>
      </c>
      <c r="CF23" s="188">
        <v>4038320</v>
      </c>
      <c r="CG23" s="188">
        <v>4070612</v>
      </c>
      <c r="CH23" s="188">
        <v>4111336</v>
      </c>
      <c r="CI23" s="188">
        <f>SUM(CI12:CI22)</f>
        <v>4150772</v>
      </c>
      <c r="CJ23" s="188">
        <v>4183684</v>
      </c>
      <c r="CK23" s="188">
        <v>4219705</v>
      </c>
      <c r="CL23" s="188">
        <v>4227178</v>
      </c>
      <c r="CM23" s="188">
        <f t="shared" ref="CM23:CR23" si="1">SUM(CM12:CM22)</f>
        <v>4271945</v>
      </c>
      <c r="CN23" s="188">
        <f t="shared" si="1"/>
        <v>4303892</v>
      </c>
      <c r="CO23" s="188">
        <f t="shared" si="1"/>
        <v>4336379</v>
      </c>
      <c r="CP23" s="188">
        <f t="shared" si="1"/>
        <v>4375756</v>
      </c>
      <c r="CQ23" s="188">
        <f t="shared" si="1"/>
        <v>4411027</v>
      </c>
      <c r="CR23" s="188">
        <f t="shared" si="1"/>
        <v>4446133</v>
      </c>
      <c r="CS23" s="188">
        <v>4475639</v>
      </c>
      <c r="CT23" s="188">
        <v>4508331</v>
      </c>
      <c r="CU23" s="188">
        <v>4536993</v>
      </c>
      <c r="CV23" s="188">
        <f>SUM(CV12:CV22)</f>
        <v>4566357</v>
      </c>
      <c r="CW23" s="188">
        <f>SUM(CW12:CW22)</f>
        <v>4593762</v>
      </c>
      <c r="CX23" s="188">
        <v>4619022</v>
      </c>
      <c r="CY23" s="188">
        <v>4656027</v>
      </c>
      <c r="CZ23" s="188">
        <f>SUM(CZ12:CZ22)</f>
        <v>4687044</v>
      </c>
      <c r="DA23" s="188">
        <f>SUM(DA12:DA22)</f>
        <v>4715948</v>
      </c>
      <c r="DB23" s="188">
        <f>SUM(DB12:DB22)</f>
        <v>4747901</v>
      </c>
      <c r="DC23" s="188">
        <f>SUM(DC12:DC22)</f>
        <v>4793756</v>
      </c>
      <c r="DD23" s="188">
        <v>4848288</v>
      </c>
      <c r="DE23" s="188">
        <f>SUM(DE12:DE22)</f>
        <v>4892284</v>
      </c>
      <c r="DF23" s="188">
        <v>4936184</v>
      </c>
      <c r="DG23" s="188">
        <v>4965697</v>
      </c>
      <c r="DH23" s="188">
        <v>5013893</v>
      </c>
      <c r="DI23" s="188">
        <v>5055633</v>
      </c>
      <c r="DJ23" s="188">
        <v>5097093</v>
      </c>
      <c r="DK23" s="188">
        <v>5138619</v>
      </c>
      <c r="DL23" s="188">
        <v>5172514</v>
      </c>
      <c r="DM23" s="188">
        <v>5213023</v>
      </c>
      <c r="DN23" s="188">
        <v>5252214</v>
      </c>
      <c r="DO23" s="188">
        <v>5296627</v>
      </c>
      <c r="DP23" s="188">
        <v>5330563</v>
      </c>
      <c r="DQ23" s="188">
        <v>5366998</v>
      </c>
      <c r="DR23" s="188">
        <v>5411115</v>
      </c>
      <c r="DS23" s="188">
        <v>5453273</v>
      </c>
      <c r="DT23" s="188">
        <v>5502700</v>
      </c>
      <c r="DU23" s="188">
        <v>5553124</v>
      </c>
      <c r="DV23" s="188">
        <v>5603941</v>
      </c>
      <c r="DW23" s="188">
        <v>5652495</v>
      </c>
      <c r="DX23" s="188">
        <v>5700421</v>
      </c>
      <c r="DY23" s="188">
        <v>5747396</v>
      </c>
      <c r="DZ23" s="188">
        <v>5792754</v>
      </c>
      <c r="EA23" s="188">
        <v>5847205</v>
      </c>
      <c r="EB23" s="188">
        <v>5897741</v>
      </c>
      <c r="EC23" s="188">
        <v>5954401</v>
      </c>
      <c r="ED23" s="188">
        <v>6003198</v>
      </c>
      <c r="EE23" s="188">
        <v>6051610</v>
      </c>
      <c r="EF23" s="188">
        <v>6101485</v>
      </c>
      <c r="EG23" s="188">
        <v>6158186</v>
      </c>
      <c r="EH23" s="188">
        <v>6211483</v>
      </c>
      <c r="EI23" s="188">
        <v>6265327</v>
      </c>
      <c r="EJ23" s="188">
        <v>6312164</v>
      </c>
      <c r="EK23" s="188">
        <v>6361763</v>
      </c>
      <c r="EL23" s="188">
        <v>6412386</v>
      </c>
      <c r="EM23" s="188">
        <v>6473215</v>
      </c>
      <c r="EN23" s="188">
        <v>6536567</v>
      </c>
      <c r="EO23" s="188">
        <v>6588211</v>
      </c>
      <c r="EP23" s="188">
        <v>6648211</v>
      </c>
      <c r="EQ23" s="188">
        <v>6701261</v>
      </c>
      <c r="ER23" s="188">
        <v>6757284</v>
      </c>
      <c r="ES23" s="188">
        <v>6799647</v>
      </c>
      <c r="ET23" s="188">
        <v>6853741</v>
      </c>
      <c r="EU23" s="188">
        <v>6906460</v>
      </c>
      <c r="EV23" s="188">
        <v>6961430</v>
      </c>
      <c r="EW23" s="188">
        <v>7010287</v>
      </c>
      <c r="EX23" s="188">
        <v>7074020</v>
      </c>
      <c r="EY23" s="188">
        <v>7121325</v>
      </c>
      <c r="EZ23" s="188">
        <v>7197578</v>
      </c>
      <c r="FA23" s="188">
        <v>7258846</v>
      </c>
      <c r="FB23" s="188">
        <v>7344705</v>
      </c>
      <c r="FC23" s="188">
        <v>7406882</v>
      </c>
      <c r="FD23" s="188">
        <v>7487857</v>
      </c>
      <c r="FE23" s="188">
        <v>7582676</v>
      </c>
      <c r="FF23" s="188">
        <v>7653566</v>
      </c>
      <c r="FG23" s="188">
        <v>7714428</v>
      </c>
      <c r="FH23" s="188">
        <v>7784275</v>
      </c>
      <c r="FI23" s="190">
        <v>7814535</v>
      </c>
      <c r="FJ23" s="188">
        <v>7870830</v>
      </c>
      <c r="FK23" s="188">
        <v>7948503</v>
      </c>
      <c r="FL23" s="188">
        <v>8001629</v>
      </c>
      <c r="FM23" s="188">
        <v>8073180</v>
      </c>
      <c r="FN23" s="188">
        <v>8128199</v>
      </c>
      <c r="FO23" s="188">
        <v>8194694</v>
      </c>
      <c r="FP23" s="188">
        <v>8264311</v>
      </c>
      <c r="FQ23" s="188">
        <v>8327524</v>
      </c>
      <c r="FR23" s="188">
        <v>8403715</v>
      </c>
      <c r="FS23" s="188">
        <v>8468618</v>
      </c>
      <c r="FT23" s="188">
        <v>8517131</v>
      </c>
      <c r="FU23" s="188">
        <v>8568274</v>
      </c>
      <c r="FV23" s="188">
        <v>8605277</v>
      </c>
      <c r="FW23" s="188">
        <v>8659640</v>
      </c>
      <c r="FX23" s="188">
        <v>8714556</v>
      </c>
      <c r="FY23" s="188">
        <v>8761239</v>
      </c>
      <c r="FZ23" s="188">
        <v>8713152</v>
      </c>
      <c r="GA23" s="188">
        <v>8597897</v>
      </c>
      <c r="GB23" s="188">
        <v>8555324</v>
      </c>
      <c r="GC23" s="188">
        <v>8597957</v>
      </c>
      <c r="GD23" s="188">
        <v>8649620</v>
      </c>
      <c r="GE23" s="188">
        <v>8697498</v>
      </c>
      <c r="GF23" s="188">
        <v>8713875</v>
      </c>
      <c r="GG23" s="188">
        <v>8741656</v>
      </c>
      <c r="GH23" s="188">
        <v>8775092</v>
      </c>
      <c r="GI23" s="188">
        <v>8788686</v>
      </c>
      <c r="GJ23" s="188">
        <v>8847776</v>
      </c>
      <c r="GK23" s="188">
        <v>8900130</v>
      </c>
      <c r="GL23" s="188">
        <v>8946822</v>
      </c>
      <c r="GM23" s="188">
        <v>9012403</v>
      </c>
      <c r="GN23" s="188">
        <v>9058682</v>
      </c>
      <c r="GO23" s="188">
        <v>9101052</v>
      </c>
      <c r="GP23" s="188">
        <v>9114991</v>
      </c>
      <c r="GQ23" s="188">
        <v>9155340</v>
      </c>
      <c r="GR23" s="188">
        <v>9183078</v>
      </c>
      <c r="GS23" s="188">
        <v>9270422</v>
      </c>
      <c r="GT23" s="188">
        <f>SUM(GT12:GT22)</f>
        <v>9324038</v>
      </c>
      <c r="GU23" s="188">
        <f t="shared" ref="GU23:HJ23" si="2">SUM(GU12:GU22)</f>
        <v>9392992</v>
      </c>
      <c r="GV23" s="188">
        <f t="shared" si="2"/>
        <v>9463996</v>
      </c>
      <c r="GW23" s="188">
        <f t="shared" si="2"/>
        <v>9506150</v>
      </c>
      <c r="GX23" s="188">
        <f t="shared" si="2"/>
        <v>9583057</v>
      </c>
      <c r="GY23" s="188">
        <f t="shared" si="2"/>
        <v>9683901</v>
      </c>
      <c r="GZ23" s="188">
        <f t="shared" si="2"/>
        <v>9730830</v>
      </c>
      <c r="HA23" s="188">
        <f t="shared" si="2"/>
        <v>9773608</v>
      </c>
      <c r="HB23" s="188">
        <f t="shared" si="2"/>
        <v>9840237</v>
      </c>
      <c r="HC23" s="188">
        <f t="shared" si="2"/>
        <v>9900262</v>
      </c>
      <c r="HD23" s="188">
        <f t="shared" si="2"/>
        <v>9975945</v>
      </c>
      <c r="HE23" s="188">
        <f t="shared" si="2"/>
        <v>10039366</v>
      </c>
      <c r="HF23" s="188">
        <f t="shared" si="2"/>
        <v>10070682</v>
      </c>
      <c r="HG23" s="188">
        <f t="shared" si="2"/>
        <v>10125880</v>
      </c>
      <c r="HH23" s="188">
        <f t="shared" si="2"/>
        <v>10193756</v>
      </c>
      <c r="HI23" s="188">
        <f t="shared" si="2"/>
        <v>10241960</v>
      </c>
      <c r="HJ23" s="188">
        <f t="shared" si="2"/>
        <v>10332583</v>
      </c>
      <c r="HK23" s="188">
        <f t="shared" ref="HK23:HP23" si="3">SUM(HK12:HK22)</f>
        <v>10400685</v>
      </c>
      <c r="HL23" s="188">
        <f t="shared" si="3"/>
        <v>10484965</v>
      </c>
      <c r="HM23" s="188">
        <f t="shared" si="3"/>
        <v>10565395</v>
      </c>
      <c r="HN23" s="188">
        <f t="shared" si="3"/>
        <v>10625818</v>
      </c>
      <c r="HO23" s="188">
        <f t="shared" si="3"/>
        <v>10700423</v>
      </c>
      <c r="HP23" s="188">
        <f t="shared" si="3"/>
        <v>10774564</v>
      </c>
      <c r="HQ23" s="188">
        <f t="shared" ref="HQ23:HW23" si="4">SUM(HQ12:HQ22)</f>
        <v>10833256</v>
      </c>
      <c r="HR23" s="188">
        <f t="shared" si="4"/>
        <v>10866258</v>
      </c>
      <c r="HS23" s="188">
        <f t="shared" si="4"/>
        <v>10943935</v>
      </c>
      <c r="HT23" s="188">
        <f t="shared" si="4"/>
        <v>11027245</v>
      </c>
      <c r="HU23" s="188">
        <f t="shared" si="4"/>
        <v>11106523</v>
      </c>
      <c r="HV23" s="188">
        <f t="shared" si="4"/>
        <v>11196445</v>
      </c>
      <c r="HW23" s="188">
        <f t="shared" si="4"/>
        <v>11290092</v>
      </c>
      <c r="HX23" s="188">
        <f t="shared" ref="HX23:II23" si="5">SUM(HX12:HX22)</f>
        <v>11351467</v>
      </c>
      <c r="HY23" s="188">
        <f t="shared" si="5"/>
        <v>11426053</v>
      </c>
      <c r="HZ23" s="188">
        <f t="shared" si="5"/>
        <v>11508458</v>
      </c>
      <c r="IA23" s="188">
        <f t="shared" si="5"/>
        <v>11613062</v>
      </c>
      <c r="IB23" s="188">
        <f t="shared" si="5"/>
        <v>11686398</v>
      </c>
      <c r="IC23" s="188">
        <f t="shared" si="5"/>
        <v>11738942</v>
      </c>
      <c r="ID23" s="188">
        <f t="shared" si="5"/>
        <v>11790576</v>
      </c>
      <c r="IE23" s="188">
        <f t="shared" si="5"/>
        <v>11863677</v>
      </c>
      <c r="IF23" s="188">
        <f t="shared" si="5"/>
        <v>11945925</v>
      </c>
      <c r="IG23" s="188">
        <f t="shared" si="5"/>
        <v>12032301</v>
      </c>
      <c r="IH23" s="188">
        <f t="shared" si="5"/>
        <v>12099002</v>
      </c>
      <c r="II23" s="188">
        <f t="shared" si="5"/>
        <v>12155174</v>
      </c>
      <c r="IJ23" s="188">
        <v>12224501</v>
      </c>
      <c r="IK23" s="188">
        <f>SUM(IK12:IK22)</f>
        <v>12355640</v>
      </c>
      <c r="IL23" s="188">
        <f>SUM(IL12:IL22)</f>
        <v>12405778</v>
      </c>
      <c r="IM23" s="188">
        <f>SUM(IM12:IM22)</f>
        <v>12456727</v>
      </c>
      <c r="IN23" s="188">
        <f>SUM(IN12:IN22)</f>
        <v>12487092</v>
      </c>
      <c r="IO23" s="188">
        <f>SUM(IO12:IO22)</f>
        <v>12538226</v>
      </c>
      <c r="IP23" s="188">
        <v>12553429</v>
      </c>
      <c r="IQ23" s="188">
        <v>12631681</v>
      </c>
      <c r="IR23" s="188">
        <v>12720394</v>
      </c>
      <c r="IS23" s="188">
        <v>12774641</v>
      </c>
      <c r="IT23" s="188">
        <v>12870890</v>
      </c>
      <c r="IU23" s="188">
        <v>12935330</v>
      </c>
      <c r="IV23" s="188">
        <v>13008987</v>
      </c>
      <c r="IW23" s="188">
        <v>13054929</v>
      </c>
      <c r="IX23" s="188">
        <v>13111091</v>
      </c>
      <c r="IY23" s="188">
        <v>13171261</v>
      </c>
      <c r="IZ23" s="188">
        <v>13224403</v>
      </c>
      <c r="JA23" s="188">
        <v>13296191</v>
      </c>
      <c r="JB23" s="188">
        <v>13338639</v>
      </c>
      <c r="JC23" s="188">
        <v>13444748</v>
      </c>
      <c r="JD23" s="188">
        <v>13481293</v>
      </c>
      <c r="JE23" s="188">
        <v>13552646</v>
      </c>
      <c r="JF23" s="188">
        <v>13621643</v>
      </c>
      <c r="JG23" s="188">
        <v>13673785</v>
      </c>
      <c r="JH23" s="188">
        <v>13727806</v>
      </c>
      <c r="JI23" s="188">
        <v>13788895</v>
      </c>
      <c r="JJ23" s="188">
        <v>13870448</v>
      </c>
      <c r="JK23" s="188">
        <v>13922102</v>
      </c>
      <c r="JL23" s="188">
        <v>14019787</v>
      </c>
      <c r="JM23" s="188">
        <v>14115397</v>
      </c>
      <c r="JN23" s="188">
        <v>14124250</v>
      </c>
      <c r="JO23" s="188">
        <v>14195915</v>
      </c>
      <c r="JP23" s="188">
        <v>14272738</v>
      </c>
      <c r="JQ23" s="188">
        <v>14371069</v>
      </c>
      <c r="JR23" s="188">
        <v>14448751</v>
      </c>
      <c r="JS23" s="188">
        <v>14505901</v>
      </c>
      <c r="JT23" s="188">
        <v>14567653</v>
      </c>
      <c r="JU23" s="188">
        <v>14629082</v>
      </c>
      <c r="JV23" s="188">
        <v>14684604</v>
      </c>
      <c r="JW23" s="188">
        <v>14731023</v>
      </c>
      <c r="JX23" s="188">
        <v>14787483</v>
      </c>
      <c r="JY23" s="188">
        <v>14841656</v>
      </c>
      <c r="JZ23" s="188">
        <v>14882857</v>
      </c>
      <c r="KA23" s="188">
        <v>14933946</v>
      </c>
      <c r="KB23" s="188">
        <v>15000218</v>
      </c>
      <c r="KC23" s="188">
        <v>15045274</v>
      </c>
      <c r="KD23" s="188">
        <v>15126692</v>
      </c>
      <c r="KE23" s="188">
        <v>15178745</v>
      </c>
      <c r="KF23" s="188">
        <v>15225043</v>
      </c>
      <c r="KG23" s="188">
        <v>15291763</v>
      </c>
      <c r="KH23" s="188">
        <v>15348692</v>
      </c>
      <c r="KI23" s="188">
        <v>15416693</v>
      </c>
    </row>
    <row r="24" spans="1:295" x14ac:dyDescent="0.2">
      <c r="A24" s="35" t="s">
        <v>149</v>
      </c>
      <c r="HQ24" s="173"/>
      <c r="HR24" s="173"/>
      <c r="HS24" s="173"/>
      <c r="HT24" s="173"/>
      <c r="HU24" s="173"/>
      <c r="HV24" s="173"/>
      <c r="HW24" s="173"/>
      <c r="HX24" s="173"/>
      <c r="HY24" s="173"/>
      <c r="HZ24" s="173"/>
      <c r="IA24" s="173"/>
      <c r="IB24" s="173"/>
      <c r="IC24" s="173"/>
      <c r="ID24" s="173"/>
      <c r="IE24" s="173"/>
      <c r="IF24" s="173"/>
      <c r="IG24" s="173"/>
      <c r="IH24" s="173"/>
      <c r="II24" s="173"/>
      <c r="IJ24" s="173"/>
      <c r="IK24" s="173"/>
      <c r="IL24" s="173"/>
      <c r="IM24" s="173"/>
      <c r="IN24" s="173"/>
      <c r="IO24" s="173"/>
      <c r="IP24" s="173"/>
      <c r="IQ24" s="173"/>
      <c r="IR24" s="173"/>
      <c r="IS24" s="173"/>
      <c r="IT24" s="173"/>
      <c r="IU24" s="173"/>
      <c r="IV24" s="173"/>
      <c r="IW24" s="173"/>
      <c r="IX24" s="173"/>
      <c r="IY24" s="173"/>
      <c r="IZ24" s="173"/>
      <c r="JA24" s="173"/>
      <c r="JB24" s="173"/>
      <c r="JC24" s="173"/>
      <c r="JD24" s="173"/>
    </row>
    <row r="25" spans="1:295" x14ac:dyDescent="0.2">
      <c r="GS25" s="173"/>
      <c r="GT25" s="173"/>
      <c r="GU25" s="173"/>
      <c r="GV25" s="173"/>
      <c r="GW25" s="173"/>
      <c r="GX25" s="173"/>
      <c r="GY25" s="173"/>
      <c r="GZ25" s="173"/>
      <c r="HA25" s="173"/>
      <c r="HB25" s="173"/>
      <c r="HC25" s="173"/>
      <c r="HD25" s="173"/>
      <c r="HE25" s="173"/>
      <c r="HF25" s="173"/>
      <c r="HG25" s="173"/>
      <c r="HH25" s="173"/>
      <c r="HI25" s="173"/>
    </row>
    <row r="26" spans="1:295" ht="13.5" thickBot="1" x14ac:dyDescent="0.25">
      <c r="A26" s="46"/>
    </row>
    <row r="27" spans="1:295" s="46" customFormat="1" ht="13.5" thickBot="1" x14ac:dyDescent="0.25">
      <c r="A27" s="293" t="s">
        <v>225</v>
      </c>
      <c r="B27" s="293">
        <v>34455</v>
      </c>
      <c r="C27" s="293">
        <v>34486</v>
      </c>
      <c r="D27" s="293">
        <v>34516</v>
      </c>
      <c r="E27" s="293">
        <v>34547</v>
      </c>
      <c r="F27" s="293">
        <v>34578</v>
      </c>
      <c r="G27" s="293">
        <v>34608</v>
      </c>
      <c r="H27" s="293">
        <v>34639</v>
      </c>
      <c r="I27" s="293">
        <v>34669</v>
      </c>
      <c r="J27" s="293">
        <v>34700</v>
      </c>
      <c r="K27" s="293">
        <v>34731</v>
      </c>
      <c r="L27" s="293">
        <v>34759</v>
      </c>
      <c r="M27" s="293">
        <v>34790</v>
      </c>
      <c r="N27" s="293">
        <v>34820</v>
      </c>
      <c r="O27" s="293">
        <v>34851</v>
      </c>
      <c r="P27" s="293">
        <v>34881</v>
      </c>
      <c r="Q27" s="293">
        <v>34912</v>
      </c>
      <c r="R27" s="293">
        <v>34943</v>
      </c>
      <c r="S27" s="293">
        <v>34973</v>
      </c>
      <c r="T27" s="293">
        <v>35004</v>
      </c>
      <c r="U27" s="293">
        <v>35034</v>
      </c>
      <c r="V27" s="293">
        <v>35065</v>
      </c>
      <c r="W27" s="293">
        <v>35096</v>
      </c>
      <c r="X27" s="293">
        <v>35125</v>
      </c>
      <c r="Y27" s="293">
        <v>35156</v>
      </c>
      <c r="Z27" s="293">
        <v>35186</v>
      </c>
      <c r="AA27" s="293">
        <v>35217</v>
      </c>
      <c r="AB27" s="293">
        <v>35247</v>
      </c>
      <c r="AC27" s="293">
        <v>35278</v>
      </c>
      <c r="AD27" s="293">
        <v>35309</v>
      </c>
      <c r="AE27" s="293">
        <v>35339</v>
      </c>
      <c r="AF27" s="293">
        <v>35370</v>
      </c>
      <c r="AG27" s="293">
        <v>35400</v>
      </c>
      <c r="AH27" s="293">
        <v>35431</v>
      </c>
      <c r="AI27" s="293">
        <v>35462</v>
      </c>
      <c r="AJ27" s="293">
        <v>35490</v>
      </c>
      <c r="AK27" s="293">
        <v>35521</v>
      </c>
      <c r="AL27" s="293">
        <v>35551</v>
      </c>
      <c r="AM27" s="293">
        <v>35582</v>
      </c>
      <c r="AN27" s="293">
        <v>35612</v>
      </c>
      <c r="AO27" s="293">
        <v>35643</v>
      </c>
      <c r="AP27" s="293">
        <v>35674</v>
      </c>
      <c r="AQ27" s="293">
        <v>35704</v>
      </c>
      <c r="AR27" s="293">
        <v>35735</v>
      </c>
      <c r="AS27" s="293">
        <v>35765</v>
      </c>
      <c r="AT27" s="293">
        <v>35796</v>
      </c>
      <c r="AU27" s="293">
        <v>35827</v>
      </c>
      <c r="AV27" s="293">
        <v>35855</v>
      </c>
      <c r="AW27" s="293">
        <v>35886</v>
      </c>
      <c r="AX27" s="293">
        <v>35916</v>
      </c>
      <c r="AY27" s="293">
        <v>35947</v>
      </c>
      <c r="AZ27" s="293">
        <v>35977</v>
      </c>
      <c r="BA27" s="293">
        <v>36008</v>
      </c>
      <c r="BB27" s="293">
        <v>36039</v>
      </c>
      <c r="BC27" s="293">
        <v>36069</v>
      </c>
      <c r="BD27" s="293">
        <v>36100</v>
      </c>
      <c r="BE27" s="293">
        <v>36130</v>
      </c>
      <c r="BF27" s="293">
        <v>36161</v>
      </c>
      <c r="BG27" s="293">
        <v>36192</v>
      </c>
      <c r="BH27" s="293">
        <v>36220</v>
      </c>
      <c r="BI27" s="293">
        <v>36251</v>
      </c>
      <c r="BJ27" s="293">
        <v>36281</v>
      </c>
      <c r="BK27" s="293">
        <v>36312</v>
      </c>
      <c r="BL27" s="293">
        <v>36342</v>
      </c>
      <c r="BM27" s="293">
        <v>36373</v>
      </c>
      <c r="BN27" s="293">
        <v>36404</v>
      </c>
      <c r="BO27" s="294">
        <v>36434</v>
      </c>
      <c r="BP27" s="293">
        <v>36465</v>
      </c>
      <c r="BQ27" s="293">
        <v>36495</v>
      </c>
      <c r="BR27" s="293">
        <v>36526</v>
      </c>
      <c r="BS27" s="293">
        <v>36557</v>
      </c>
      <c r="BT27" s="293">
        <v>36586</v>
      </c>
      <c r="BU27" s="293">
        <v>36617</v>
      </c>
      <c r="BV27" s="293">
        <v>36647</v>
      </c>
      <c r="BW27" s="293">
        <v>36678</v>
      </c>
      <c r="BX27" s="293">
        <v>36708</v>
      </c>
      <c r="BY27" s="293">
        <v>36739</v>
      </c>
      <c r="BZ27" s="293">
        <v>36770</v>
      </c>
      <c r="CA27" s="293">
        <v>36800</v>
      </c>
      <c r="CB27" s="293">
        <v>36831</v>
      </c>
      <c r="CC27" s="293">
        <v>36861</v>
      </c>
      <c r="CD27" s="293">
        <v>36892</v>
      </c>
      <c r="CE27" s="293">
        <v>36923</v>
      </c>
      <c r="CF27" s="293">
        <v>36951</v>
      </c>
      <c r="CG27" s="293">
        <v>36982</v>
      </c>
      <c r="CH27" s="293">
        <v>37012</v>
      </c>
      <c r="CI27" s="293">
        <v>37043</v>
      </c>
      <c r="CJ27" s="293">
        <v>37073</v>
      </c>
      <c r="CK27" s="293">
        <v>37104</v>
      </c>
      <c r="CL27" s="293">
        <v>37135</v>
      </c>
      <c r="CM27" s="293">
        <v>37165</v>
      </c>
      <c r="CN27" s="293">
        <v>37196</v>
      </c>
      <c r="CO27" s="293">
        <v>37226</v>
      </c>
      <c r="CP27" s="293">
        <v>37257</v>
      </c>
      <c r="CQ27" s="293">
        <v>37288</v>
      </c>
      <c r="CR27" s="293">
        <v>37316</v>
      </c>
      <c r="CS27" s="293">
        <v>37347</v>
      </c>
      <c r="CT27" s="293">
        <v>37377</v>
      </c>
      <c r="CU27" s="293">
        <v>37408</v>
      </c>
      <c r="CV27" s="293">
        <v>37438</v>
      </c>
      <c r="CW27" s="293">
        <v>37469</v>
      </c>
      <c r="CX27" s="293">
        <v>37500</v>
      </c>
      <c r="CY27" s="293">
        <v>37530</v>
      </c>
      <c r="CZ27" s="293">
        <v>37561</v>
      </c>
      <c r="DA27" s="293">
        <v>37591</v>
      </c>
      <c r="DB27" s="293">
        <v>37622</v>
      </c>
      <c r="DC27" s="293">
        <v>37653</v>
      </c>
      <c r="DD27" s="293">
        <v>37681</v>
      </c>
      <c r="DE27" s="293">
        <v>37712</v>
      </c>
      <c r="DF27" s="293">
        <v>37742</v>
      </c>
      <c r="DG27" s="293">
        <v>37773</v>
      </c>
      <c r="DH27" s="293">
        <v>37803</v>
      </c>
      <c r="DI27" s="293">
        <v>37834</v>
      </c>
      <c r="DJ27" s="293">
        <v>37865</v>
      </c>
      <c r="DK27" s="293">
        <v>37895</v>
      </c>
      <c r="DL27" s="293">
        <v>37926</v>
      </c>
      <c r="DM27" s="293">
        <v>37956</v>
      </c>
      <c r="DN27" s="293">
        <v>37987</v>
      </c>
      <c r="DO27" s="293">
        <v>38018</v>
      </c>
      <c r="DP27" s="293">
        <v>38047</v>
      </c>
      <c r="DQ27" s="293">
        <v>38078</v>
      </c>
      <c r="DR27" s="293">
        <v>38108</v>
      </c>
      <c r="DS27" s="293">
        <v>38139</v>
      </c>
      <c r="DT27" s="293">
        <v>38169</v>
      </c>
      <c r="DU27" s="293">
        <v>38200</v>
      </c>
      <c r="DV27" s="293">
        <v>38231</v>
      </c>
      <c r="DW27" s="293">
        <v>38261</v>
      </c>
      <c r="DX27" s="293">
        <v>38292</v>
      </c>
      <c r="DY27" s="293">
        <v>38322</v>
      </c>
      <c r="DZ27" s="293">
        <v>38353</v>
      </c>
      <c r="EA27" s="293">
        <v>38384</v>
      </c>
      <c r="EB27" s="293">
        <v>38412</v>
      </c>
      <c r="EC27" s="293">
        <v>38443</v>
      </c>
      <c r="ED27" s="293">
        <v>38473</v>
      </c>
      <c r="EE27" s="293">
        <v>38504</v>
      </c>
      <c r="EF27" s="293">
        <v>38534</v>
      </c>
      <c r="EG27" s="293">
        <v>38565</v>
      </c>
      <c r="EH27" s="293">
        <v>38596</v>
      </c>
      <c r="EI27" s="293">
        <v>38626</v>
      </c>
      <c r="EJ27" s="293">
        <v>38657</v>
      </c>
      <c r="EK27" s="293">
        <v>38687</v>
      </c>
      <c r="EL27" s="293">
        <v>38718</v>
      </c>
      <c r="EM27" s="293">
        <v>38749</v>
      </c>
      <c r="EN27" s="293">
        <v>38777</v>
      </c>
      <c r="EO27" s="293">
        <v>38808</v>
      </c>
      <c r="EP27" s="293">
        <v>38838</v>
      </c>
      <c r="EQ27" s="293">
        <v>38869</v>
      </c>
      <c r="ER27" s="293">
        <v>38899</v>
      </c>
      <c r="ES27" s="293">
        <v>38930</v>
      </c>
      <c r="ET27" s="293">
        <v>38961</v>
      </c>
      <c r="EU27" s="293">
        <v>38991</v>
      </c>
      <c r="EV27" s="293">
        <v>39022</v>
      </c>
      <c r="EW27" s="293">
        <v>39052</v>
      </c>
      <c r="EX27" s="293">
        <v>39083</v>
      </c>
      <c r="EY27" s="293">
        <v>39114</v>
      </c>
      <c r="EZ27" s="293">
        <v>39142</v>
      </c>
      <c r="FA27" s="293">
        <v>39173</v>
      </c>
      <c r="FB27" s="293">
        <v>39203</v>
      </c>
      <c r="FC27" s="293">
        <v>39234</v>
      </c>
      <c r="FD27" s="293">
        <v>39264</v>
      </c>
      <c r="FE27" s="293">
        <v>39295</v>
      </c>
      <c r="FF27" s="293">
        <v>39326</v>
      </c>
      <c r="FG27" s="293">
        <v>39356</v>
      </c>
      <c r="FH27" s="295">
        <v>39387</v>
      </c>
      <c r="FI27" s="293">
        <v>39417</v>
      </c>
      <c r="FJ27" s="293">
        <v>39448</v>
      </c>
      <c r="FK27" s="293">
        <v>39479</v>
      </c>
      <c r="FL27" s="293">
        <v>39508</v>
      </c>
      <c r="FM27" s="293">
        <v>39539</v>
      </c>
      <c r="FN27" s="293">
        <v>39569</v>
      </c>
      <c r="FO27" s="293">
        <v>39600</v>
      </c>
      <c r="FP27" s="293">
        <v>39630</v>
      </c>
      <c r="FQ27" s="293">
        <v>39661</v>
      </c>
      <c r="FR27" s="293">
        <v>39692</v>
      </c>
      <c r="FS27" s="293">
        <v>39722</v>
      </c>
      <c r="FT27" s="293">
        <v>39753</v>
      </c>
      <c r="FU27" s="293">
        <v>39783</v>
      </c>
      <c r="FV27" s="293">
        <v>39814</v>
      </c>
      <c r="FW27" s="293">
        <v>39845</v>
      </c>
      <c r="FX27" s="293">
        <v>39873</v>
      </c>
      <c r="FY27" s="293">
        <v>39904</v>
      </c>
      <c r="FZ27" s="293">
        <v>39934</v>
      </c>
      <c r="GA27" s="293">
        <v>39965</v>
      </c>
      <c r="GB27" s="293">
        <v>39995</v>
      </c>
      <c r="GC27" s="293">
        <v>40026</v>
      </c>
      <c r="GD27" s="293">
        <v>40057</v>
      </c>
      <c r="GE27" s="293">
        <v>40087</v>
      </c>
      <c r="GF27" s="293">
        <v>40118</v>
      </c>
      <c r="GG27" s="293">
        <v>40148</v>
      </c>
      <c r="GH27" s="293">
        <v>40179</v>
      </c>
      <c r="GI27" s="293">
        <v>40210</v>
      </c>
      <c r="GJ27" s="293">
        <v>40238</v>
      </c>
      <c r="GK27" s="293">
        <v>40269</v>
      </c>
      <c r="GL27" s="293">
        <v>40299</v>
      </c>
      <c r="GM27" s="293">
        <v>40330</v>
      </c>
      <c r="GN27" s="293">
        <v>40360</v>
      </c>
      <c r="GO27" s="293">
        <v>40391</v>
      </c>
      <c r="GP27" s="293">
        <v>40422</v>
      </c>
      <c r="GQ27" s="293">
        <v>40452</v>
      </c>
      <c r="GR27" s="293">
        <v>40483</v>
      </c>
      <c r="GS27" s="293">
        <v>40513</v>
      </c>
      <c r="GT27" s="293">
        <v>40544</v>
      </c>
      <c r="GU27" s="293">
        <v>40575</v>
      </c>
      <c r="GV27" s="293">
        <v>40603</v>
      </c>
      <c r="GW27" s="293">
        <v>40634</v>
      </c>
      <c r="GX27" s="293">
        <v>40664</v>
      </c>
      <c r="GY27" s="293">
        <v>40695</v>
      </c>
      <c r="GZ27" s="293">
        <v>40725</v>
      </c>
      <c r="HA27" s="293">
        <v>40756</v>
      </c>
      <c r="HB27" s="293">
        <v>40787</v>
      </c>
      <c r="HC27" s="293">
        <v>40817</v>
      </c>
      <c r="HD27" s="293">
        <v>40848</v>
      </c>
      <c r="HE27" s="293">
        <v>40878</v>
      </c>
      <c r="HF27" s="293">
        <v>40909</v>
      </c>
      <c r="HG27" s="293">
        <v>40940</v>
      </c>
      <c r="HH27" s="293">
        <v>40969</v>
      </c>
      <c r="HI27" s="293">
        <v>41000</v>
      </c>
      <c r="HJ27" s="293">
        <v>41030</v>
      </c>
      <c r="HK27" s="293">
        <v>41061</v>
      </c>
      <c r="HL27" s="293">
        <v>41091</v>
      </c>
      <c r="HM27" s="293">
        <v>41122</v>
      </c>
      <c r="HN27" s="293">
        <v>41153</v>
      </c>
      <c r="HO27" s="293">
        <v>41183</v>
      </c>
      <c r="HP27" s="293">
        <v>41214</v>
      </c>
      <c r="HQ27" s="293">
        <v>41244</v>
      </c>
      <c r="HR27" s="293">
        <v>41275</v>
      </c>
      <c r="HS27" s="293">
        <v>41306</v>
      </c>
      <c r="HT27" s="293">
        <v>41334</v>
      </c>
      <c r="HU27" s="293">
        <v>41365</v>
      </c>
      <c r="HV27" s="293">
        <v>41396</v>
      </c>
      <c r="HW27" s="293">
        <v>41428</v>
      </c>
      <c r="HX27" s="293">
        <v>41460</v>
      </c>
      <c r="HY27" s="293">
        <v>41492</v>
      </c>
      <c r="HZ27" s="293">
        <v>41524</v>
      </c>
      <c r="IA27" s="293">
        <v>41556</v>
      </c>
      <c r="IB27" s="293">
        <v>41588</v>
      </c>
      <c r="IC27" s="293">
        <v>41620</v>
      </c>
      <c r="ID27" s="293">
        <v>41652</v>
      </c>
      <c r="IE27" s="293">
        <v>41684</v>
      </c>
      <c r="IF27" s="293">
        <v>41713</v>
      </c>
      <c r="IG27" s="293">
        <v>41744</v>
      </c>
      <c r="IH27" s="293">
        <v>41774</v>
      </c>
      <c r="II27" s="293">
        <v>41805</v>
      </c>
      <c r="IJ27" s="293">
        <v>41835</v>
      </c>
      <c r="IK27" s="293">
        <v>41881</v>
      </c>
      <c r="IL27" s="293">
        <v>41912</v>
      </c>
      <c r="IM27" s="293">
        <v>41913</v>
      </c>
      <c r="IN27" s="293">
        <v>41945</v>
      </c>
      <c r="IO27" s="293">
        <v>41974</v>
      </c>
      <c r="IP27" s="293">
        <v>42006</v>
      </c>
      <c r="IQ27" s="293">
        <v>42036</v>
      </c>
      <c r="IR27" s="293">
        <v>42066</v>
      </c>
      <c r="IS27" s="293">
        <v>42096</v>
      </c>
      <c r="IT27" s="293">
        <v>42126</v>
      </c>
      <c r="IU27" s="293">
        <v>42158</v>
      </c>
      <c r="IV27" s="293">
        <v>42189</v>
      </c>
      <c r="IW27" s="293">
        <v>42220</v>
      </c>
      <c r="IX27" s="293">
        <v>42251</v>
      </c>
      <c r="IY27" s="293">
        <v>42281</v>
      </c>
      <c r="IZ27" s="293">
        <v>42312</v>
      </c>
      <c r="JA27" s="293">
        <v>42342</v>
      </c>
      <c r="JB27" s="293">
        <v>42373</v>
      </c>
      <c r="JC27" s="293">
        <v>42404</v>
      </c>
      <c r="JD27" s="293">
        <v>42433</v>
      </c>
      <c r="JE27" s="293" t="s">
        <v>612</v>
      </c>
      <c r="JF27" s="293">
        <v>42494</v>
      </c>
      <c r="JG27" s="293">
        <v>42526</v>
      </c>
      <c r="JH27" s="293">
        <v>42558</v>
      </c>
      <c r="JI27" s="293">
        <v>42590</v>
      </c>
      <c r="JJ27" s="293">
        <v>42622</v>
      </c>
      <c r="JK27" s="293">
        <v>42653</v>
      </c>
      <c r="JL27" s="293">
        <v>42684</v>
      </c>
      <c r="JM27" s="293">
        <v>42715</v>
      </c>
      <c r="JN27" s="293">
        <v>42746</v>
      </c>
      <c r="JO27" s="293">
        <v>42777</v>
      </c>
      <c r="JP27" s="293">
        <v>42808</v>
      </c>
      <c r="JQ27" s="293">
        <v>42840</v>
      </c>
      <c r="JR27" s="293">
        <v>42871</v>
      </c>
      <c r="JS27" s="293">
        <v>42903</v>
      </c>
      <c r="JT27" s="293">
        <v>42931</v>
      </c>
      <c r="JU27" s="293">
        <v>42964</v>
      </c>
      <c r="JV27" s="293">
        <v>42993</v>
      </c>
      <c r="JW27" s="293">
        <v>43022</v>
      </c>
      <c r="JX27" s="293">
        <v>43051</v>
      </c>
      <c r="JY27" s="293">
        <v>43081</v>
      </c>
      <c r="JZ27" s="293">
        <v>43112</v>
      </c>
      <c r="KA27" s="293">
        <v>43143</v>
      </c>
      <c r="KB27" s="293">
        <v>43172</v>
      </c>
      <c r="KC27" s="293">
        <v>43202</v>
      </c>
      <c r="KD27" s="293">
        <v>43232</v>
      </c>
      <c r="KE27" s="293">
        <v>43263</v>
      </c>
      <c r="KF27" s="293">
        <v>43293</v>
      </c>
      <c r="KG27" s="293">
        <v>43324</v>
      </c>
      <c r="KH27" s="293">
        <v>43355</v>
      </c>
      <c r="KI27" s="293">
        <v>43385</v>
      </c>
    </row>
    <row r="28" spans="1:295" x14ac:dyDescent="0.2">
      <c r="A28" s="179" t="s">
        <v>505</v>
      </c>
      <c r="B28" s="180">
        <v>101984</v>
      </c>
      <c r="C28" s="181">
        <v>142713</v>
      </c>
      <c r="D28" s="180">
        <v>172746</v>
      </c>
      <c r="E28" s="180">
        <v>211752</v>
      </c>
      <c r="F28" s="181">
        <v>247829</v>
      </c>
      <c r="G28" s="180">
        <v>285068</v>
      </c>
      <c r="H28" s="180">
        <v>326156</v>
      </c>
      <c r="I28" s="181">
        <v>358298</v>
      </c>
      <c r="J28" s="180">
        <v>383912</v>
      </c>
      <c r="K28" s="180">
        <v>404348</v>
      </c>
      <c r="L28" s="181">
        <v>416921</v>
      </c>
      <c r="M28" s="180">
        <v>422874</v>
      </c>
      <c r="N28" s="180">
        <v>433771</v>
      </c>
      <c r="O28" s="181">
        <v>450348</v>
      </c>
      <c r="P28" s="180">
        <v>454531</v>
      </c>
      <c r="Q28" s="180">
        <v>464979</v>
      </c>
      <c r="R28" s="181">
        <v>481984</v>
      </c>
      <c r="S28" s="180">
        <v>490773</v>
      </c>
      <c r="T28" s="180">
        <v>503306</v>
      </c>
      <c r="U28" s="181">
        <v>511208</v>
      </c>
      <c r="V28" s="180">
        <v>523809</v>
      </c>
      <c r="W28" s="180">
        <v>543148</v>
      </c>
      <c r="X28" s="181">
        <v>555968</v>
      </c>
      <c r="Y28" s="180">
        <v>567430</v>
      </c>
      <c r="Z28" s="180">
        <v>580363</v>
      </c>
      <c r="AA28" s="181">
        <v>589381</v>
      </c>
      <c r="AB28" s="180">
        <v>603702</v>
      </c>
      <c r="AC28" s="180">
        <v>622531</v>
      </c>
      <c r="AD28" s="181">
        <v>636618</v>
      </c>
      <c r="AE28" s="180">
        <v>644788</v>
      </c>
      <c r="AF28" s="180">
        <v>599637</v>
      </c>
      <c r="AG28" s="181">
        <v>607870</v>
      </c>
      <c r="AH28" s="180">
        <v>619423</v>
      </c>
      <c r="AI28" s="180">
        <v>632917</v>
      </c>
      <c r="AJ28" s="181">
        <v>641682</v>
      </c>
      <c r="AK28" s="180">
        <v>648237</v>
      </c>
      <c r="AL28" s="180">
        <v>658128</v>
      </c>
      <c r="AM28" s="181">
        <v>669398</v>
      </c>
      <c r="AN28" s="180">
        <v>679864</v>
      </c>
      <c r="AO28" s="180">
        <v>676172</v>
      </c>
      <c r="AP28" s="181">
        <v>684622</v>
      </c>
      <c r="AQ28" s="180">
        <v>692654</v>
      </c>
      <c r="AR28" s="180">
        <v>699232</v>
      </c>
      <c r="AS28" s="181">
        <v>707493</v>
      </c>
      <c r="AT28" s="180">
        <v>712964</v>
      </c>
      <c r="AU28" s="180">
        <v>719372</v>
      </c>
      <c r="AV28" s="181">
        <v>726445</v>
      </c>
      <c r="AW28" s="180">
        <v>737720</v>
      </c>
      <c r="AX28" s="180">
        <v>745378</v>
      </c>
      <c r="AY28" s="181">
        <v>750174</v>
      </c>
      <c r="AZ28" s="180">
        <v>757959</v>
      </c>
      <c r="BA28" s="180">
        <v>763404</v>
      </c>
      <c r="BB28" s="181">
        <v>762565</v>
      </c>
      <c r="BC28" s="180">
        <v>771555</v>
      </c>
      <c r="BD28" s="180">
        <v>786805</v>
      </c>
      <c r="BE28" s="181">
        <v>795501</v>
      </c>
      <c r="BF28" s="180">
        <v>803536</v>
      </c>
      <c r="BG28" s="180">
        <v>813474</v>
      </c>
      <c r="BH28" s="181">
        <v>822723</v>
      </c>
      <c r="BI28" s="180">
        <v>831758</v>
      </c>
      <c r="BJ28" s="180">
        <v>841228</v>
      </c>
      <c r="BK28" s="181">
        <v>847416</v>
      </c>
      <c r="BL28" s="180">
        <v>851236</v>
      </c>
      <c r="BM28" s="182">
        <v>861138</v>
      </c>
      <c r="BN28" s="183">
        <v>871252</v>
      </c>
      <c r="BO28" s="183">
        <v>878923</v>
      </c>
      <c r="BP28" s="180">
        <v>887318</v>
      </c>
      <c r="BQ28" s="181">
        <v>894180</v>
      </c>
      <c r="BR28" s="180">
        <v>906762</v>
      </c>
      <c r="BS28" s="180">
        <v>913676</v>
      </c>
      <c r="BT28" s="181">
        <v>930008</v>
      </c>
      <c r="BU28" s="180">
        <v>935770</v>
      </c>
      <c r="BV28" s="180">
        <v>950185</v>
      </c>
      <c r="BW28" s="181">
        <v>959543</v>
      </c>
      <c r="BX28" s="180">
        <v>965422</v>
      </c>
      <c r="BY28" s="180">
        <v>975840</v>
      </c>
      <c r="BZ28" s="181">
        <v>986587</v>
      </c>
      <c r="CA28" s="180">
        <v>995732</v>
      </c>
      <c r="CB28" s="180">
        <v>1003995</v>
      </c>
      <c r="CC28" s="181">
        <v>1012288</v>
      </c>
      <c r="CD28" s="180">
        <v>1022220</v>
      </c>
      <c r="CE28" s="180">
        <v>1019688</v>
      </c>
      <c r="CF28" s="181">
        <v>1029960</v>
      </c>
      <c r="CG28" s="180">
        <v>1039194</v>
      </c>
      <c r="CH28" s="180">
        <v>1048459</v>
      </c>
      <c r="CI28" s="181">
        <v>1062088</v>
      </c>
      <c r="CJ28" s="180">
        <v>1068789</v>
      </c>
      <c r="CK28" s="180">
        <v>1077482</v>
      </c>
      <c r="CL28" s="181">
        <v>1086106</v>
      </c>
      <c r="CM28" s="180">
        <v>1098701</v>
      </c>
      <c r="CN28" s="180">
        <v>1107123</v>
      </c>
      <c r="CO28" s="181">
        <v>1113295</v>
      </c>
      <c r="CP28" s="180">
        <v>1121421</v>
      </c>
      <c r="CQ28" s="180">
        <v>1131519</v>
      </c>
      <c r="CR28" s="181">
        <v>1139358</v>
      </c>
      <c r="CS28" s="180">
        <v>1147038</v>
      </c>
      <c r="CT28" s="180">
        <v>1154042</v>
      </c>
      <c r="CU28" s="181">
        <v>1161497</v>
      </c>
      <c r="CV28" s="180">
        <v>1166499</v>
      </c>
      <c r="CW28" s="180">
        <v>1175333</v>
      </c>
      <c r="CX28" s="181">
        <v>1180496</v>
      </c>
      <c r="CY28" s="180">
        <v>1189288</v>
      </c>
      <c r="CZ28" s="180">
        <v>1197879</v>
      </c>
      <c r="DA28" s="181">
        <v>1205442</v>
      </c>
      <c r="DB28" s="180">
        <v>1215560</v>
      </c>
      <c r="DC28" s="180">
        <v>1223360</v>
      </c>
      <c r="DD28" s="181">
        <v>1234860</v>
      </c>
      <c r="DE28" s="180">
        <v>1241624</v>
      </c>
      <c r="DF28" s="180">
        <v>1253378</v>
      </c>
      <c r="DG28" s="181">
        <v>1259675</v>
      </c>
      <c r="DH28" s="180">
        <v>1268505</v>
      </c>
      <c r="DI28" s="180">
        <v>1280205</v>
      </c>
      <c r="DJ28" s="181">
        <v>1288920</v>
      </c>
      <c r="DK28" s="180">
        <v>1296817</v>
      </c>
      <c r="DL28" s="180">
        <v>1305328</v>
      </c>
      <c r="DM28" s="181">
        <v>1312176</v>
      </c>
      <c r="DN28" s="180">
        <v>1326351</v>
      </c>
      <c r="DO28" s="180">
        <v>1340059</v>
      </c>
      <c r="DP28" s="181">
        <v>1349489</v>
      </c>
      <c r="DQ28" s="180">
        <v>1361607</v>
      </c>
      <c r="DR28" s="180">
        <v>1374659</v>
      </c>
      <c r="DS28" s="181">
        <v>1389894</v>
      </c>
      <c r="DT28" s="180">
        <v>1404583</v>
      </c>
      <c r="DU28" s="180">
        <v>1423657</v>
      </c>
      <c r="DV28" s="181">
        <v>1440608</v>
      </c>
      <c r="DW28" s="180">
        <v>1457462</v>
      </c>
      <c r="DX28" s="180">
        <v>1473859</v>
      </c>
      <c r="DY28" s="181">
        <v>1484972</v>
      </c>
      <c r="DZ28" s="180">
        <v>1503598</v>
      </c>
      <c r="EA28" s="180">
        <v>1521773</v>
      </c>
      <c r="EB28" s="181">
        <v>1539112</v>
      </c>
      <c r="EC28" s="180">
        <v>1558321</v>
      </c>
      <c r="ED28" s="180">
        <v>1577239</v>
      </c>
      <c r="EE28" s="181">
        <v>1594073</v>
      </c>
      <c r="EF28" s="180">
        <v>1612745</v>
      </c>
      <c r="EG28" s="180">
        <v>1632794</v>
      </c>
      <c r="EH28" s="181">
        <v>1652872</v>
      </c>
      <c r="EI28" s="180">
        <v>1671212</v>
      </c>
      <c r="EJ28" s="180">
        <v>1687991</v>
      </c>
      <c r="EK28" s="181">
        <v>1703812</v>
      </c>
      <c r="EL28" s="180">
        <v>1723737</v>
      </c>
      <c r="EM28" s="180">
        <v>1744713</v>
      </c>
      <c r="EN28" s="181">
        <v>1768541</v>
      </c>
      <c r="EO28" s="180">
        <v>1788171</v>
      </c>
      <c r="EP28" s="180">
        <v>1811951</v>
      </c>
      <c r="EQ28" s="181">
        <v>1833234</v>
      </c>
      <c r="ER28" s="180">
        <v>1854433</v>
      </c>
      <c r="ES28" s="180">
        <v>1873459</v>
      </c>
      <c r="ET28" s="181">
        <v>1895772</v>
      </c>
      <c r="EU28" s="180">
        <v>1914433</v>
      </c>
      <c r="EV28" s="180">
        <v>1933107</v>
      </c>
      <c r="EW28" s="181">
        <v>1948466</v>
      </c>
      <c r="EX28" s="180">
        <v>1973890</v>
      </c>
      <c r="EY28" s="180">
        <v>1982566</v>
      </c>
      <c r="EZ28" s="181">
        <v>2013291</v>
      </c>
      <c r="FA28" s="180">
        <v>2031980</v>
      </c>
      <c r="FB28" s="180">
        <v>2068925</v>
      </c>
      <c r="FC28" s="181">
        <v>2095249</v>
      </c>
      <c r="FD28" s="180">
        <v>2130341</v>
      </c>
      <c r="FE28" s="180">
        <v>2169923</v>
      </c>
      <c r="FF28" s="181">
        <v>2199850</v>
      </c>
      <c r="FG28" s="180">
        <v>2243964</v>
      </c>
      <c r="FH28" s="180">
        <v>2274991</v>
      </c>
      <c r="FI28" s="181">
        <v>2270884</v>
      </c>
      <c r="FJ28" s="180">
        <v>2286592</v>
      </c>
      <c r="FK28" s="180">
        <v>2313102</v>
      </c>
      <c r="FL28" s="181">
        <v>2331240</v>
      </c>
      <c r="FM28" s="180">
        <v>2360369</v>
      </c>
      <c r="FN28" s="180">
        <v>2379293</v>
      </c>
      <c r="FO28" s="181">
        <v>2412484</v>
      </c>
      <c r="FP28" s="180">
        <v>2442952</v>
      </c>
      <c r="FQ28" s="180">
        <v>2472923</v>
      </c>
      <c r="FR28" s="181">
        <v>2501532</v>
      </c>
      <c r="FS28" s="180">
        <v>2528097</v>
      </c>
      <c r="FT28" s="180">
        <v>2546248</v>
      </c>
      <c r="FU28" s="181">
        <v>2568240</v>
      </c>
      <c r="FV28" s="180">
        <v>2583398</v>
      </c>
      <c r="FW28" s="180">
        <v>2604927</v>
      </c>
      <c r="FX28" s="181">
        <v>2626316</v>
      </c>
      <c r="FY28" s="180">
        <v>2644835</v>
      </c>
      <c r="FZ28" s="180">
        <v>2569905</v>
      </c>
      <c r="GA28" s="181">
        <v>2582439</v>
      </c>
      <c r="GB28" s="180">
        <v>2604477</v>
      </c>
      <c r="GC28" s="180">
        <v>2623210</v>
      </c>
      <c r="GD28" s="181">
        <v>2646200</v>
      </c>
      <c r="GE28" s="180">
        <v>2666925</v>
      </c>
      <c r="GF28" s="180">
        <v>2676573</v>
      </c>
      <c r="GG28" s="181">
        <v>2698751</v>
      </c>
      <c r="GH28" s="180">
        <v>2711657</v>
      </c>
      <c r="GI28" s="180">
        <v>2696263</v>
      </c>
      <c r="GJ28" s="181">
        <v>2721011</v>
      </c>
      <c r="GK28" s="180">
        <v>2745213</v>
      </c>
      <c r="GL28" s="180">
        <v>2768278</v>
      </c>
      <c r="GM28" s="181">
        <v>2807439</v>
      </c>
      <c r="GN28" s="180">
        <v>2828344</v>
      </c>
      <c r="GO28" s="180">
        <v>2849016</v>
      </c>
      <c r="GP28" s="181">
        <v>2869285</v>
      </c>
      <c r="GQ28" s="180">
        <v>2892366</v>
      </c>
      <c r="GR28" s="180">
        <v>2906391</v>
      </c>
      <c r="GS28" s="180">
        <v>2926699</v>
      </c>
      <c r="GT28" s="180">
        <v>2938023</v>
      </c>
      <c r="GU28" s="180">
        <v>2982707</v>
      </c>
      <c r="GV28" s="180">
        <v>3010447</v>
      </c>
      <c r="GW28" s="180">
        <v>3027903</v>
      </c>
      <c r="GX28" s="180">
        <v>3050005</v>
      </c>
      <c r="GY28" s="180">
        <v>3071658</v>
      </c>
      <c r="GZ28" s="180">
        <v>3090204</v>
      </c>
      <c r="HA28" s="180">
        <v>3095982</v>
      </c>
      <c r="HB28" s="180">
        <v>3122837</v>
      </c>
      <c r="HC28" s="180">
        <v>3142170</v>
      </c>
      <c r="HD28" s="180">
        <v>3171104</v>
      </c>
      <c r="HE28" s="272">
        <v>3210865</v>
      </c>
      <c r="HF28" s="176">
        <v>3212366</v>
      </c>
      <c r="HG28" s="176">
        <v>3236022</v>
      </c>
      <c r="HH28" s="176">
        <v>3262727</v>
      </c>
      <c r="HI28" s="176">
        <v>3276840</v>
      </c>
      <c r="HJ28" s="176">
        <v>3317317</v>
      </c>
      <c r="HK28" s="176">
        <v>3341474</v>
      </c>
      <c r="HL28" s="180">
        <v>3387026</v>
      </c>
      <c r="HM28" s="180">
        <v>3437823</v>
      </c>
      <c r="HN28" s="176">
        <v>3477277</v>
      </c>
      <c r="HO28" s="180">
        <v>3515679</v>
      </c>
      <c r="HP28" s="176">
        <v>3556123</v>
      </c>
      <c r="HQ28" s="180">
        <v>3586416</v>
      </c>
      <c r="HR28" s="180">
        <v>3620023</v>
      </c>
      <c r="HS28" s="180">
        <v>3659371</v>
      </c>
      <c r="HT28" s="176">
        <v>3702597</v>
      </c>
      <c r="HU28" s="180">
        <v>3748715</v>
      </c>
      <c r="HV28" s="180">
        <v>3799078</v>
      </c>
      <c r="HW28" s="180">
        <v>3841122</v>
      </c>
      <c r="HX28" s="180">
        <v>3883553</v>
      </c>
      <c r="HY28" s="180">
        <v>3927609</v>
      </c>
      <c r="HZ28" s="180">
        <v>3980452</v>
      </c>
      <c r="IA28" s="180">
        <v>4029191</v>
      </c>
      <c r="IB28" s="180">
        <v>4077042</v>
      </c>
      <c r="IC28" s="180">
        <v>4108159</v>
      </c>
      <c r="ID28" s="180">
        <v>6215414</v>
      </c>
      <c r="IE28" s="180">
        <v>6269349</v>
      </c>
      <c r="IF28" s="180">
        <v>6330174</v>
      </c>
      <c r="IG28" s="180">
        <v>6380747</v>
      </c>
      <c r="IH28" s="180">
        <v>6432044</v>
      </c>
      <c r="II28" s="180">
        <v>6474367</v>
      </c>
      <c r="IJ28" s="176">
        <v>6525519</v>
      </c>
      <c r="IK28" s="180">
        <v>6622620</v>
      </c>
      <c r="IL28" s="180">
        <v>6660512</v>
      </c>
      <c r="IM28" s="180">
        <v>6700962</v>
      </c>
      <c r="IN28" s="180">
        <v>6716505</v>
      </c>
      <c r="IO28" s="180">
        <v>6754818</v>
      </c>
      <c r="IP28" s="180">
        <v>6778145</v>
      </c>
      <c r="IQ28" s="180">
        <v>6841148</v>
      </c>
      <c r="IR28" s="180">
        <v>6915150</v>
      </c>
      <c r="IS28" s="180">
        <v>6953821</v>
      </c>
      <c r="IT28" s="180">
        <v>7033220</v>
      </c>
      <c r="IU28" s="180">
        <v>7067919</v>
      </c>
      <c r="IV28" s="180">
        <v>7121490</v>
      </c>
      <c r="IW28" s="180">
        <v>7156602</v>
      </c>
      <c r="IX28" s="180">
        <v>7203404</v>
      </c>
      <c r="IY28" s="180">
        <v>7251593</v>
      </c>
      <c r="IZ28" s="180">
        <v>7292067</v>
      </c>
      <c r="JA28" s="180">
        <v>7343632</v>
      </c>
      <c r="JB28" s="180">
        <v>7368134</v>
      </c>
      <c r="JC28" s="180">
        <v>7461234</v>
      </c>
      <c r="JD28" s="180">
        <v>7491110</v>
      </c>
      <c r="JE28" s="180">
        <v>7546988</v>
      </c>
      <c r="JF28" s="180">
        <v>7600705</v>
      </c>
      <c r="JG28" s="180">
        <v>7640515</v>
      </c>
      <c r="JH28" s="180">
        <v>7677715</v>
      </c>
      <c r="JI28" s="180">
        <v>7729091</v>
      </c>
      <c r="JJ28" s="180">
        <v>7779687</v>
      </c>
      <c r="JK28" s="180">
        <v>7822082</v>
      </c>
      <c r="JL28" s="180">
        <v>7882209</v>
      </c>
      <c r="JM28" s="180">
        <v>7933168</v>
      </c>
      <c r="JN28" s="180">
        <v>7953848</v>
      </c>
      <c r="JO28" s="180">
        <v>8006191</v>
      </c>
      <c r="JP28" s="180">
        <v>8063601</v>
      </c>
      <c r="JQ28" s="180">
        <v>8145530</v>
      </c>
      <c r="JR28" s="180">
        <v>8188276</v>
      </c>
      <c r="JS28" s="180">
        <v>8232718</v>
      </c>
      <c r="JT28" s="180">
        <v>8281241</v>
      </c>
      <c r="JU28" s="180">
        <v>8323679</v>
      </c>
      <c r="JV28" s="180">
        <v>8357562</v>
      </c>
      <c r="JW28" s="180">
        <v>8385192</v>
      </c>
      <c r="JX28" s="180">
        <v>8427521</v>
      </c>
      <c r="JY28" s="180">
        <v>8460277</v>
      </c>
      <c r="JZ28" s="180">
        <v>8485337</v>
      </c>
      <c r="KA28" s="180">
        <v>8520108</v>
      </c>
      <c r="KB28" s="180">
        <v>8566543</v>
      </c>
      <c r="KC28" s="180">
        <v>8601140</v>
      </c>
      <c r="KD28" s="180">
        <v>8633565</v>
      </c>
      <c r="KE28" s="180">
        <v>8662491</v>
      </c>
      <c r="KF28" s="180">
        <v>8690153</v>
      </c>
      <c r="KG28" s="180">
        <v>8734540</v>
      </c>
      <c r="KH28" s="180">
        <v>8777769</v>
      </c>
      <c r="KI28" s="180">
        <v>8816314</v>
      </c>
    </row>
    <row r="29" spans="1:295" x14ac:dyDescent="0.2">
      <c r="A29" s="171" t="s">
        <v>114</v>
      </c>
      <c r="B29" s="176">
        <v>11542</v>
      </c>
      <c r="C29" s="178">
        <v>35552</v>
      </c>
      <c r="D29" s="176">
        <v>47411</v>
      </c>
      <c r="E29" s="176">
        <v>67946</v>
      </c>
      <c r="F29" s="178">
        <v>88296</v>
      </c>
      <c r="G29" s="176">
        <v>102340</v>
      </c>
      <c r="H29" s="176">
        <v>116982</v>
      </c>
      <c r="I29" s="178">
        <v>126354</v>
      </c>
      <c r="J29" s="176">
        <v>134819</v>
      </c>
      <c r="K29" s="176">
        <v>143195</v>
      </c>
      <c r="L29" s="178">
        <v>152394</v>
      </c>
      <c r="M29" s="176">
        <v>159704</v>
      </c>
      <c r="N29" s="176">
        <v>166107</v>
      </c>
      <c r="O29" s="178">
        <v>174563</v>
      </c>
      <c r="P29" s="176">
        <v>187442</v>
      </c>
      <c r="Q29" s="176">
        <v>197743</v>
      </c>
      <c r="R29" s="178">
        <v>206546</v>
      </c>
      <c r="S29" s="176">
        <v>214481</v>
      </c>
      <c r="T29" s="176">
        <v>222940</v>
      </c>
      <c r="U29" s="178">
        <v>229081</v>
      </c>
      <c r="V29" s="176">
        <v>234210</v>
      </c>
      <c r="W29" s="176">
        <v>242748</v>
      </c>
      <c r="X29" s="178">
        <v>250257</v>
      </c>
      <c r="Y29" s="176">
        <v>256671</v>
      </c>
      <c r="Z29" s="176">
        <v>263285</v>
      </c>
      <c r="AA29" s="178">
        <v>264573</v>
      </c>
      <c r="AB29" s="176">
        <v>271196</v>
      </c>
      <c r="AC29" s="176">
        <v>257400</v>
      </c>
      <c r="AD29" s="178">
        <v>273826</v>
      </c>
      <c r="AE29" s="176">
        <v>277567</v>
      </c>
      <c r="AF29" s="176">
        <v>268241</v>
      </c>
      <c r="AG29" s="178">
        <v>273721</v>
      </c>
      <c r="AH29" s="176">
        <v>279027</v>
      </c>
      <c r="AI29" s="176">
        <v>283021</v>
      </c>
      <c r="AJ29" s="178">
        <v>287143</v>
      </c>
      <c r="AK29" s="176">
        <v>288279</v>
      </c>
      <c r="AL29" s="176">
        <v>293716</v>
      </c>
      <c r="AM29" s="178">
        <v>300754</v>
      </c>
      <c r="AN29" s="176">
        <v>307637</v>
      </c>
      <c r="AO29" s="176">
        <v>315057</v>
      </c>
      <c r="AP29" s="178">
        <v>323004</v>
      </c>
      <c r="AQ29" s="176">
        <v>330140</v>
      </c>
      <c r="AR29" s="176">
        <v>335016</v>
      </c>
      <c r="AS29" s="178">
        <v>342548</v>
      </c>
      <c r="AT29" s="176">
        <v>346566</v>
      </c>
      <c r="AU29" s="176">
        <v>352525</v>
      </c>
      <c r="AV29" s="178">
        <v>360124</v>
      </c>
      <c r="AW29" s="176">
        <v>366262</v>
      </c>
      <c r="AX29" s="176">
        <v>373076</v>
      </c>
      <c r="AY29" s="178">
        <v>380695</v>
      </c>
      <c r="AZ29" s="176">
        <v>385742</v>
      </c>
      <c r="BA29" s="176">
        <v>388950</v>
      </c>
      <c r="BB29" s="178">
        <v>397019</v>
      </c>
      <c r="BC29" s="176">
        <v>403787</v>
      </c>
      <c r="BD29" s="176">
        <v>410882</v>
      </c>
      <c r="BE29" s="178">
        <v>418977</v>
      </c>
      <c r="BF29" s="176">
        <v>426002</v>
      </c>
      <c r="BG29" s="176">
        <v>433976</v>
      </c>
      <c r="BH29" s="178">
        <v>446535</v>
      </c>
      <c r="BI29" s="176">
        <v>455157</v>
      </c>
      <c r="BJ29" s="176">
        <v>466520</v>
      </c>
      <c r="BK29" s="178">
        <v>473415</v>
      </c>
      <c r="BL29" s="176">
        <v>484107</v>
      </c>
      <c r="BM29" s="184">
        <v>494945</v>
      </c>
      <c r="BN29" s="185">
        <v>505256</v>
      </c>
      <c r="BO29" s="185">
        <v>517828</v>
      </c>
      <c r="BP29" s="176">
        <v>529919</v>
      </c>
      <c r="BQ29" s="178">
        <v>539880</v>
      </c>
      <c r="BR29" s="176">
        <v>547373</v>
      </c>
      <c r="BS29" s="176">
        <v>560472</v>
      </c>
      <c r="BT29" s="178">
        <v>571217</v>
      </c>
      <c r="BU29" s="176">
        <v>580580</v>
      </c>
      <c r="BV29" s="176">
        <v>590667</v>
      </c>
      <c r="BW29" s="178">
        <v>601394</v>
      </c>
      <c r="BX29" s="176">
        <v>612029</v>
      </c>
      <c r="BY29" s="176">
        <v>619672</v>
      </c>
      <c r="BZ29" s="178">
        <v>630785</v>
      </c>
      <c r="CA29" s="176">
        <v>643969</v>
      </c>
      <c r="CB29" s="176">
        <v>655204</v>
      </c>
      <c r="CC29" s="178">
        <v>665120</v>
      </c>
      <c r="CD29" s="176">
        <v>673779</v>
      </c>
      <c r="CE29" s="176">
        <v>684017</v>
      </c>
      <c r="CF29" s="178">
        <v>696789</v>
      </c>
      <c r="CG29" s="176">
        <v>705616</v>
      </c>
      <c r="CH29" s="176">
        <v>716930</v>
      </c>
      <c r="CI29" s="178">
        <v>726749</v>
      </c>
      <c r="CJ29" s="176">
        <v>735901</v>
      </c>
      <c r="CK29" s="176">
        <v>744438</v>
      </c>
      <c r="CL29" s="178">
        <v>752477</v>
      </c>
      <c r="CM29" s="176">
        <v>765025</v>
      </c>
      <c r="CN29" s="176">
        <v>774407</v>
      </c>
      <c r="CO29" s="178">
        <v>781507</v>
      </c>
      <c r="CP29" s="176">
        <v>795043</v>
      </c>
      <c r="CQ29" s="176">
        <v>805529</v>
      </c>
      <c r="CR29" s="178">
        <v>816272</v>
      </c>
      <c r="CS29" s="176">
        <v>824025</v>
      </c>
      <c r="CT29" s="176">
        <v>832112</v>
      </c>
      <c r="CU29" s="178">
        <v>840860</v>
      </c>
      <c r="CV29" s="176">
        <v>851267</v>
      </c>
      <c r="CW29" s="176">
        <v>862576</v>
      </c>
      <c r="CX29" s="178">
        <v>870474</v>
      </c>
      <c r="CY29" s="176">
        <v>881422</v>
      </c>
      <c r="CZ29" s="176">
        <v>890277</v>
      </c>
      <c r="DA29" s="178">
        <v>900611</v>
      </c>
      <c r="DB29" s="176">
        <v>909285</v>
      </c>
      <c r="DC29" s="176">
        <v>920371</v>
      </c>
      <c r="DD29" s="178">
        <v>932462</v>
      </c>
      <c r="DE29" s="176">
        <v>944232</v>
      </c>
      <c r="DF29" s="176">
        <v>956986</v>
      </c>
      <c r="DG29" s="178">
        <v>963895</v>
      </c>
      <c r="DH29" s="176">
        <v>980861</v>
      </c>
      <c r="DI29" s="176">
        <v>994108</v>
      </c>
      <c r="DJ29" s="178">
        <v>1007610</v>
      </c>
      <c r="DK29" s="176">
        <v>1021296</v>
      </c>
      <c r="DL29" s="176">
        <v>1034249</v>
      </c>
      <c r="DM29" s="178">
        <v>1051085</v>
      </c>
      <c r="DN29" s="176">
        <v>1061503</v>
      </c>
      <c r="DO29" s="176">
        <v>1074888</v>
      </c>
      <c r="DP29" s="178">
        <v>1090025</v>
      </c>
      <c r="DQ29" s="176">
        <v>1102226</v>
      </c>
      <c r="DR29" s="176">
        <v>1114132</v>
      </c>
      <c r="DS29" s="178">
        <v>1126387</v>
      </c>
      <c r="DT29" s="176">
        <v>1143148</v>
      </c>
      <c r="DU29" s="176">
        <v>1156537</v>
      </c>
      <c r="DV29" s="178">
        <v>1171348</v>
      </c>
      <c r="DW29" s="176">
        <v>1186036</v>
      </c>
      <c r="DX29" s="176">
        <v>1198218</v>
      </c>
      <c r="DY29" s="178">
        <v>1215302</v>
      </c>
      <c r="DZ29" s="176">
        <v>1224348</v>
      </c>
      <c r="EA29" s="176">
        <v>1238934</v>
      </c>
      <c r="EB29" s="178">
        <v>1251347</v>
      </c>
      <c r="EC29" s="176">
        <v>1265861</v>
      </c>
      <c r="ED29" s="176">
        <v>1276551</v>
      </c>
      <c r="EE29" s="178">
        <v>1289149</v>
      </c>
      <c r="EF29" s="176">
        <v>1300275</v>
      </c>
      <c r="EG29" s="176">
        <v>1315013</v>
      </c>
      <c r="EH29" s="178">
        <v>1327492</v>
      </c>
      <c r="EI29" s="176">
        <v>1341962</v>
      </c>
      <c r="EJ29" s="176">
        <v>1353091</v>
      </c>
      <c r="EK29" s="178">
        <v>1370416</v>
      </c>
      <c r="EL29" s="176">
        <v>1381169</v>
      </c>
      <c r="EM29" s="176">
        <v>1394473</v>
      </c>
      <c r="EN29" s="178">
        <v>1408530</v>
      </c>
      <c r="EO29" s="176">
        <v>1419577</v>
      </c>
      <c r="EP29" s="176">
        <v>1433227</v>
      </c>
      <c r="EQ29" s="178">
        <v>1445233</v>
      </c>
      <c r="ER29" s="176">
        <v>1456377</v>
      </c>
      <c r="ES29" s="176">
        <v>1469948</v>
      </c>
      <c r="ET29" s="178">
        <v>1481120</v>
      </c>
      <c r="EU29" s="176">
        <v>1495966</v>
      </c>
      <c r="EV29" s="176">
        <v>1506702</v>
      </c>
      <c r="EW29" s="178">
        <v>1521626</v>
      </c>
      <c r="EX29" s="176">
        <v>1536439</v>
      </c>
      <c r="EY29" s="176">
        <v>1551589</v>
      </c>
      <c r="EZ29" s="178">
        <v>1566855</v>
      </c>
      <c r="FA29" s="176">
        <v>1580720</v>
      </c>
      <c r="FB29" s="176">
        <v>1596450</v>
      </c>
      <c r="FC29" s="178">
        <v>1608079</v>
      </c>
      <c r="FD29" s="176">
        <v>1623610</v>
      </c>
      <c r="FE29" s="176">
        <v>1640746</v>
      </c>
      <c r="FF29" s="178">
        <v>1653876</v>
      </c>
      <c r="FG29" s="176">
        <v>1665411</v>
      </c>
      <c r="FH29" s="176">
        <v>1678779</v>
      </c>
      <c r="FI29" s="178">
        <v>1691434</v>
      </c>
      <c r="FJ29" s="176">
        <v>1708845</v>
      </c>
      <c r="FK29" s="176">
        <v>1721102</v>
      </c>
      <c r="FL29" s="178">
        <v>1732896</v>
      </c>
      <c r="FM29" s="176">
        <v>1748179</v>
      </c>
      <c r="FN29" s="176">
        <v>1761520</v>
      </c>
      <c r="FO29" s="178">
        <v>1773593</v>
      </c>
      <c r="FP29" s="176">
        <v>1784873</v>
      </c>
      <c r="FQ29" s="176">
        <v>1794559</v>
      </c>
      <c r="FR29" s="178">
        <v>1813964</v>
      </c>
      <c r="FS29" s="176">
        <v>1832115</v>
      </c>
      <c r="FT29" s="176">
        <v>1845917</v>
      </c>
      <c r="FU29" s="178">
        <v>1855164</v>
      </c>
      <c r="FV29" s="176">
        <v>1862948</v>
      </c>
      <c r="FW29" s="176">
        <v>1873078</v>
      </c>
      <c r="FX29" s="178">
        <v>1882918</v>
      </c>
      <c r="FY29" s="176">
        <v>1889303</v>
      </c>
      <c r="FZ29" s="176">
        <v>1897453</v>
      </c>
      <c r="GA29" s="178">
        <v>1887422</v>
      </c>
      <c r="GB29" s="176">
        <v>1869736</v>
      </c>
      <c r="GC29" s="176">
        <v>1876697</v>
      </c>
      <c r="GD29" s="178">
        <v>1883149</v>
      </c>
      <c r="GE29" s="176">
        <v>1888581</v>
      </c>
      <c r="GF29" s="176">
        <v>1887312</v>
      </c>
      <c r="GG29" s="178">
        <v>1893999</v>
      </c>
      <c r="GH29" s="176">
        <v>1901478</v>
      </c>
      <c r="GI29" s="176">
        <v>1907220</v>
      </c>
      <c r="GJ29" s="178">
        <v>1912803</v>
      </c>
      <c r="GK29" s="176">
        <v>1919287</v>
      </c>
      <c r="GL29" s="176">
        <v>1920864</v>
      </c>
      <c r="GM29" s="178">
        <v>1927843</v>
      </c>
      <c r="GN29" s="176">
        <v>1936407</v>
      </c>
      <c r="GO29" s="176">
        <v>1938062</v>
      </c>
      <c r="GP29" s="178">
        <v>1943252</v>
      </c>
      <c r="GQ29" s="176">
        <v>1936741</v>
      </c>
      <c r="GR29" s="176">
        <v>1943248</v>
      </c>
      <c r="GS29" s="176">
        <v>1973523</v>
      </c>
      <c r="GT29" s="176">
        <v>1980076</v>
      </c>
      <c r="GU29" s="176">
        <v>1976332</v>
      </c>
      <c r="GV29" s="176">
        <v>1987068</v>
      </c>
      <c r="GW29" s="176">
        <v>1986999</v>
      </c>
      <c r="GX29" s="176">
        <v>2012402</v>
      </c>
      <c r="GY29" s="176">
        <v>2038177</v>
      </c>
      <c r="GZ29" s="176">
        <v>2049731</v>
      </c>
      <c r="HA29" s="176">
        <v>2063415</v>
      </c>
      <c r="HB29" s="176">
        <v>2082194</v>
      </c>
      <c r="HC29" s="176">
        <v>2100748</v>
      </c>
      <c r="HD29" s="176">
        <v>2126000</v>
      </c>
      <c r="HE29" s="176">
        <v>2138423</v>
      </c>
      <c r="HF29" s="176">
        <v>2149355</v>
      </c>
      <c r="HG29" s="176">
        <v>2166479</v>
      </c>
      <c r="HH29" s="176">
        <v>2185788</v>
      </c>
      <c r="HI29" s="176">
        <v>2201987</v>
      </c>
      <c r="HJ29" s="176">
        <v>2223224</v>
      </c>
      <c r="HK29" s="176">
        <v>2246782</v>
      </c>
      <c r="HL29" s="176">
        <v>2263578</v>
      </c>
      <c r="HM29" s="176">
        <v>2275353</v>
      </c>
      <c r="HN29" s="176">
        <v>2276307</v>
      </c>
      <c r="HO29" s="176">
        <v>2288405</v>
      </c>
      <c r="HP29" s="176">
        <v>2301384</v>
      </c>
      <c r="HQ29" s="176">
        <v>2319941</v>
      </c>
      <c r="HR29" s="176">
        <v>3594494</v>
      </c>
      <c r="HS29" s="176">
        <v>3607490</v>
      </c>
      <c r="HT29" s="176">
        <v>3619099</v>
      </c>
      <c r="HU29" s="176">
        <v>3639403</v>
      </c>
      <c r="HV29" s="176">
        <v>3658468</v>
      </c>
      <c r="HW29" s="176">
        <v>3670898</v>
      </c>
      <c r="HX29" s="176">
        <v>3687174</v>
      </c>
      <c r="HY29" s="176">
        <v>3703516</v>
      </c>
      <c r="HZ29" s="176">
        <v>3718252</v>
      </c>
      <c r="IA29" s="176">
        <v>3749350</v>
      </c>
      <c r="IB29" s="176">
        <v>3758108</v>
      </c>
      <c r="IC29" s="176">
        <v>3766125</v>
      </c>
      <c r="ID29" s="176">
        <v>3783150</v>
      </c>
      <c r="IE29" s="176">
        <v>3796813</v>
      </c>
      <c r="IF29" s="176">
        <v>3812958</v>
      </c>
      <c r="IG29" s="176">
        <v>3835766</v>
      </c>
      <c r="IH29" s="176">
        <v>3846173</v>
      </c>
      <c r="II29" s="176">
        <v>3855382</v>
      </c>
      <c r="IJ29" s="176">
        <v>3869549</v>
      </c>
      <c r="IK29" s="176">
        <v>3893587</v>
      </c>
      <c r="IL29" s="176">
        <v>3905250</v>
      </c>
      <c r="IM29" s="176">
        <v>3912500</v>
      </c>
      <c r="IN29" s="176">
        <v>3920774</v>
      </c>
      <c r="IO29" s="176">
        <v>3929016</v>
      </c>
      <c r="IP29" s="176">
        <v>3933254</v>
      </c>
      <c r="IQ29" s="176">
        <v>3944160</v>
      </c>
      <c r="IR29" s="176">
        <v>3957035</v>
      </c>
      <c r="IS29" s="176">
        <v>3966978</v>
      </c>
      <c r="IT29" s="176">
        <v>3974648</v>
      </c>
      <c r="IU29" s="176">
        <v>3999972</v>
      </c>
      <c r="IV29" s="176">
        <v>4014191</v>
      </c>
      <c r="IW29" s="176">
        <v>4022984</v>
      </c>
      <c r="IX29" s="176">
        <v>4030519</v>
      </c>
      <c r="IY29" s="176">
        <v>4041299</v>
      </c>
      <c r="IZ29" s="176">
        <v>4051547</v>
      </c>
      <c r="JA29" s="176">
        <v>4066137</v>
      </c>
      <c r="JB29" s="176">
        <v>4088289</v>
      </c>
      <c r="JC29" s="176">
        <v>4085915</v>
      </c>
      <c r="JD29" s="176">
        <v>4095796</v>
      </c>
      <c r="JE29" s="176">
        <v>4105943</v>
      </c>
      <c r="JF29" s="176">
        <v>4115760</v>
      </c>
      <c r="JG29" s="176">
        <v>4124619</v>
      </c>
      <c r="JH29" s="176">
        <v>4136773</v>
      </c>
      <c r="JI29" s="176">
        <v>4140963</v>
      </c>
      <c r="JJ29" s="176">
        <v>4166809</v>
      </c>
      <c r="JK29" s="176">
        <v>4170810</v>
      </c>
      <c r="JL29" s="176">
        <v>4199288</v>
      </c>
      <c r="JM29" s="176">
        <v>4238075</v>
      </c>
      <c r="JN29" s="176">
        <v>4226316</v>
      </c>
      <c r="JO29" s="176">
        <v>4240748</v>
      </c>
      <c r="JP29" s="176">
        <v>4255681</v>
      </c>
      <c r="JQ29" s="176">
        <v>4267126</v>
      </c>
      <c r="JR29" s="176">
        <v>4293331</v>
      </c>
      <c r="JS29" s="176">
        <v>4301774</v>
      </c>
      <c r="JT29" s="176">
        <v>4310518</v>
      </c>
      <c r="JU29" s="176">
        <v>4323712</v>
      </c>
      <c r="JV29" s="176">
        <v>4342011</v>
      </c>
      <c r="JW29" s="176">
        <v>4358890</v>
      </c>
      <c r="JX29" s="176">
        <v>4374778</v>
      </c>
      <c r="JY29" s="176">
        <v>4395367</v>
      </c>
      <c r="JZ29" s="176">
        <v>4409967</v>
      </c>
      <c r="KA29" s="176">
        <v>4424310</v>
      </c>
      <c r="KB29" s="176">
        <v>4438803</v>
      </c>
      <c r="KC29" s="176">
        <v>4457306</v>
      </c>
      <c r="KD29" s="176">
        <v>4489725</v>
      </c>
      <c r="KE29" s="176">
        <v>4508138</v>
      </c>
      <c r="KF29" s="176">
        <v>4524212</v>
      </c>
      <c r="KG29" s="176">
        <v>4544593</v>
      </c>
      <c r="KH29" s="176">
        <v>4558965</v>
      </c>
      <c r="KI29" s="176">
        <v>4579537</v>
      </c>
    </row>
    <row r="30" spans="1:295" x14ac:dyDescent="0.2">
      <c r="A30" s="171" t="s">
        <v>227</v>
      </c>
      <c r="B30" s="176">
        <v>7373</v>
      </c>
      <c r="C30" s="178">
        <v>16530</v>
      </c>
      <c r="D30" s="176">
        <v>27219</v>
      </c>
      <c r="E30" s="176">
        <v>38314</v>
      </c>
      <c r="F30" s="178">
        <v>53676</v>
      </c>
      <c r="G30" s="176">
        <v>70083</v>
      </c>
      <c r="H30" s="176">
        <v>85797</v>
      </c>
      <c r="I30" s="178">
        <v>101218</v>
      </c>
      <c r="J30" s="176">
        <v>116863</v>
      </c>
      <c r="K30" s="176">
        <v>131887</v>
      </c>
      <c r="L30" s="178">
        <v>148904</v>
      </c>
      <c r="M30" s="176">
        <v>162220</v>
      </c>
      <c r="N30" s="176">
        <v>176689</v>
      </c>
      <c r="O30" s="178">
        <v>189335</v>
      </c>
      <c r="P30" s="176">
        <v>198754</v>
      </c>
      <c r="Q30" s="176">
        <v>207633</v>
      </c>
      <c r="R30" s="178">
        <v>216675</v>
      </c>
      <c r="S30" s="176">
        <v>225794</v>
      </c>
      <c r="T30" s="176">
        <v>235078</v>
      </c>
      <c r="U30" s="178">
        <v>241330</v>
      </c>
      <c r="V30" s="176">
        <v>249375</v>
      </c>
      <c r="W30" s="176">
        <v>258430</v>
      </c>
      <c r="X30" s="178">
        <v>261761</v>
      </c>
      <c r="Y30" s="176">
        <v>268771</v>
      </c>
      <c r="Z30" s="176">
        <v>276164</v>
      </c>
      <c r="AA30" s="178">
        <v>281404</v>
      </c>
      <c r="AB30" s="176">
        <v>287935</v>
      </c>
      <c r="AC30" s="176">
        <v>294808</v>
      </c>
      <c r="AD30" s="178">
        <v>302059</v>
      </c>
      <c r="AE30" s="176">
        <v>338095</v>
      </c>
      <c r="AF30" s="176">
        <v>322415</v>
      </c>
      <c r="AG30" s="178">
        <v>326558</v>
      </c>
      <c r="AH30" s="176">
        <v>331756</v>
      </c>
      <c r="AI30" s="176">
        <v>336804</v>
      </c>
      <c r="AJ30" s="178">
        <v>341927</v>
      </c>
      <c r="AK30" s="176">
        <v>347675</v>
      </c>
      <c r="AL30" s="176">
        <v>349929</v>
      </c>
      <c r="AM30" s="178">
        <v>356390</v>
      </c>
      <c r="AN30" s="176">
        <v>363409</v>
      </c>
      <c r="AO30" s="176">
        <v>370043</v>
      </c>
      <c r="AP30" s="178">
        <v>377136</v>
      </c>
      <c r="AQ30" s="176">
        <v>381218</v>
      </c>
      <c r="AR30" s="176">
        <v>387681</v>
      </c>
      <c r="AS30" s="178">
        <v>391816</v>
      </c>
      <c r="AT30" s="176">
        <v>396552</v>
      </c>
      <c r="AU30" s="176">
        <v>402505</v>
      </c>
      <c r="AV30" s="178">
        <v>408014</v>
      </c>
      <c r="AW30" s="176">
        <v>413051</v>
      </c>
      <c r="AX30" s="176">
        <v>418568</v>
      </c>
      <c r="AY30" s="178">
        <v>422364</v>
      </c>
      <c r="AZ30" s="176">
        <v>427911</v>
      </c>
      <c r="BA30" s="176">
        <v>434265</v>
      </c>
      <c r="BB30" s="178">
        <v>440438</v>
      </c>
      <c r="BC30" s="176">
        <v>446702</v>
      </c>
      <c r="BD30" s="176">
        <v>453246</v>
      </c>
      <c r="BE30" s="178">
        <v>456948</v>
      </c>
      <c r="BF30" s="176">
        <v>462991</v>
      </c>
      <c r="BG30" s="176">
        <v>469335</v>
      </c>
      <c r="BH30" s="178">
        <v>475653</v>
      </c>
      <c r="BI30" s="176">
        <v>480730</v>
      </c>
      <c r="BJ30" s="176">
        <v>485763</v>
      </c>
      <c r="BK30" s="178">
        <v>489247</v>
      </c>
      <c r="BL30" s="176">
        <v>496624</v>
      </c>
      <c r="BM30" s="184">
        <v>502644</v>
      </c>
      <c r="BN30" s="185">
        <v>508696</v>
      </c>
      <c r="BO30" s="185">
        <v>513799</v>
      </c>
      <c r="BP30" s="176">
        <v>518335</v>
      </c>
      <c r="BQ30" s="178">
        <v>522017</v>
      </c>
      <c r="BR30" s="176">
        <v>527269</v>
      </c>
      <c r="BS30" s="176">
        <v>534666</v>
      </c>
      <c r="BT30" s="178">
        <v>542682</v>
      </c>
      <c r="BU30" s="176">
        <v>553592</v>
      </c>
      <c r="BV30" s="176">
        <v>559913</v>
      </c>
      <c r="BW30" s="178">
        <v>566390</v>
      </c>
      <c r="BX30" s="176">
        <v>573467</v>
      </c>
      <c r="BY30" s="176">
        <v>579957</v>
      </c>
      <c r="BZ30" s="178">
        <v>852953</v>
      </c>
      <c r="CA30" s="176">
        <v>863000</v>
      </c>
      <c r="CB30" s="176">
        <v>869371</v>
      </c>
      <c r="CC30" s="178">
        <v>874106</v>
      </c>
      <c r="CD30" s="176">
        <v>882173</v>
      </c>
      <c r="CE30" s="176">
        <v>882149</v>
      </c>
      <c r="CF30" s="178">
        <v>889976</v>
      </c>
      <c r="CG30" s="176">
        <v>897046</v>
      </c>
      <c r="CH30" s="176">
        <v>902651</v>
      </c>
      <c r="CI30" s="178">
        <v>907589</v>
      </c>
      <c r="CJ30" s="176">
        <v>913423</v>
      </c>
      <c r="CK30" s="176">
        <v>919368</v>
      </c>
      <c r="CL30" s="178">
        <v>898951</v>
      </c>
      <c r="CM30" s="176">
        <v>906168</v>
      </c>
      <c r="CN30" s="176">
        <v>912482</v>
      </c>
      <c r="CO30" s="178">
        <v>916177</v>
      </c>
      <c r="CP30" s="176">
        <v>922653</v>
      </c>
      <c r="CQ30" s="176">
        <v>930111</v>
      </c>
      <c r="CR30" s="178">
        <v>937484</v>
      </c>
      <c r="CS30" s="176">
        <v>944804</v>
      </c>
      <c r="CT30" s="176">
        <v>957855</v>
      </c>
      <c r="CU30" s="178">
        <v>961982</v>
      </c>
      <c r="CV30" s="176">
        <v>967399</v>
      </c>
      <c r="CW30" s="176">
        <v>974253</v>
      </c>
      <c r="CX30" s="178">
        <v>978903</v>
      </c>
      <c r="CY30" s="176">
        <v>986493</v>
      </c>
      <c r="CZ30" s="176">
        <v>992571</v>
      </c>
      <c r="DA30" s="178">
        <v>997327</v>
      </c>
      <c r="DB30" s="176">
        <v>1005205</v>
      </c>
      <c r="DC30" s="176">
        <v>1012665</v>
      </c>
      <c r="DD30" s="178">
        <v>1019933</v>
      </c>
      <c r="DE30" s="176">
        <v>1027052</v>
      </c>
      <c r="DF30" s="176">
        <v>1034594</v>
      </c>
      <c r="DG30" s="178">
        <v>1041088</v>
      </c>
      <c r="DH30" s="176">
        <v>1049943</v>
      </c>
      <c r="DI30" s="176">
        <v>1057452</v>
      </c>
      <c r="DJ30" s="178">
        <v>1066527</v>
      </c>
      <c r="DK30" s="176">
        <v>1075752</v>
      </c>
      <c r="DL30" s="176">
        <v>1082805</v>
      </c>
      <c r="DM30" s="178">
        <v>1088686</v>
      </c>
      <c r="DN30" s="176">
        <v>1095515</v>
      </c>
      <c r="DO30" s="176">
        <v>1103249</v>
      </c>
      <c r="DP30" s="178">
        <v>1109074</v>
      </c>
      <c r="DQ30" s="176">
        <v>1116401</v>
      </c>
      <c r="DR30" s="176">
        <v>1123382</v>
      </c>
      <c r="DS30" s="178">
        <v>1130228</v>
      </c>
      <c r="DT30" s="176">
        <v>1137478</v>
      </c>
      <c r="DU30" s="176">
        <v>1143850</v>
      </c>
      <c r="DV30" s="178">
        <v>1152224</v>
      </c>
      <c r="DW30" s="176">
        <v>1159756</v>
      </c>
      <c r="DX30" s="176">
        <v>1167226</v>
      </c>
      <c r="DY30" s="178">
        <v>1173635</v>
      </c>
      <c r="DZ30" s="176">
        <v>1180889</v>
      </c>
      <c r="EA30" s="176">
        <v>1189023</v>
      </c>
      <c r="EB30" s="178">
        <v>1196536</v>
      </c>
      <c r="EC30" s="176">
        <v>1207032</v>
      </c>
      <c r="ED30" s="176">
        <v>1214438</v>
      </c>
      <c r="EE30" s="178">
        <v>1221998</v>
      </c>
      <c r="EF30" s="176">
        <v>1228969</v>
      </c>
      <c r="EG30" s="176">
        <v>1237233</v>
      </c>
      <c r="EH30" s="178">
        <v>1245583</v>
      </c>
      <c r="EI30" s="176">
        <v>1252720</v>
      </c>
      <c r="EJ30" s="176">
        <v>1259145</v>
      </c>
      <c r="EK30" s="178">
        <v>1265636</v>
      </c>
      <c r="EL30" s="176">
        <v>1274044</v>
      </c>
      <c r="EM30" s="176">
        <v>1284812</v>
      </c>
      <c r="EN30" s="178">
        <v>1295005</v>
      </c>
      <c r="EO30" s="176">
        <v>1302983</v>
      </c>
      <c r="EP30" s="176">
        <v>1311562</v>
      </c>
      <c r="EQ30" s="178">
        <v>1319230</v>
      </c>
      <c r="ER30" s="176">
        <v>1328159</v>
      </c>
      <c r="ES30" s="176">
        <v>1324041</v>
      </c>
      <c r="ET30" s="178">
        <v>1330918</v>
      </c>
      <c r="EU30" s="176">
        <v>1336288</v>
      </c>
      <c r="EV30" s="176">
        <v>1346459</v>
      </c>
      <c r="EW30" s="178">
        <v>1352638</v>
      </c>
      <c r="EX30" s="176">
        <v>1363269</v>
      </c>
      <c r="EY30" s="176">
        <v>1372904</v>
      </c>
      <c r="EZ30" s="178">
        <v>1383375</v>
      </c>
      <c r="FA30" s="176">
        <v>1394757</v>
      </c>
      <c r="FB30" s="176">
        <v>1405177</v>
      </c>
      <c r="FC30" s="178">
        <v>1412920</v>
      </c>
      <c r="FD30" s="176">
        <v>1424972</v>
      </c>
      <c r="FE30" s="176">
        <v>1441836</v>
      </c>
      <c r="FF30" s="178">
        <v>1454178</v>
      </c>
      <c r="FG30" s="176">
        <v>1458799</v>
      </c>
      <c r="FH30" s="176">
        <v>1468083</v>
      </c>
      <c r="FI30" s="178">
        <v>1478757</v>
      </c>
      <c r="FJ30" s="176">
        <v>1488344</v>
      </c>
      <c r="FK30" s="176">
        <v>1506503</v>
      </c>
      <c r="FL30" s="178">
        <v>1512934</v>
      </c>
      <c r="FM30" s="176">
        <v>1522330</v>
      </c>
      <c r="FN30" s="176">
        <v>1529572</v>
      </c>
      <c r="FO30" s="178">
        <v>1539944</v>
      </c>
      <c r="FP30" s="176">
        <v>1548508</v>
      </c>
      <c r="FQ30" s="176">
        <v>1556989</v>
      </c>
      <c r="FR30" s="178">
        <v>1568084</v>
      </c>
      <c r="FS30" s="176">
        <v>1573407</v>
      </c>
      <c r="FT30" s="176">
        <v>1577746</v>
      </c>
      <c r="FU30" s="178">
        <v>1584907</v>
      </c>
      <c r="FV30" s="176">
        <v>1588256</v>
      </c>
      <c r="FW30" s="176">
        <v>1598343</v>
      </c>
      <c r="FX30" s="178">
        <v>1607405</v>
      </c>
      <c r="FY30" s="176">
        <v>1614049</v>
      </c>
      <c r="FZ30" s="176">
        <v>1619522</v>
      </c>
      <c r="GA30" s="178">
        <v>1548851</v>
      </c>
      <c r="GB30" s="176">
        <v>1558025</v>
      </c>
      <c r="GC30" s="176">
        <v>1563000</v>
      </c>
      <c r="GD30" s="178">
        <v>1573820</v>
      </c>
      <c r="GE30" s="176">
        <v>1581756</v>
      </c>
      <c r="GF30" s="176">
        <v>1589046</v>
      </c>
      <c r="GG30" s="178">
        <v>1586946</v>
      </c>
      <c r="GH30" s="176">
        <v>1591253</v>
      </c>
      <c r="GI30" s="176">
        <v>1601820</v>
      </c>
      <c r="GJ30" s="178">
        <v>1613539</v>
      </c>
      <c r="GK30" s="176">
        <v>1618878</v>
      </c>
      <c r="GL30" s="176">
        <v>1623783</v>
      </c>
      <c r="GM30" s="178">
        <v>1631394</v>
      </c>
      <c r="GN30" s="176">
        <v>1641509</v>
      </c>
      <c r="GO30" s="176">
        <v>1646808</v>
      </c>
      <c r="GP30" s="178">
        <v>1622784</v>
      </c>
      <c r="GQ30" s="176">
        <v>1630221</v>
      </c>
      <c r="GR30" s="176">
        <v>1637376</v>
      </c>
      <c r="GS30" s="176">
        <v>1646634</v>
      </c>
      <c r="GT30" s="176">
        <v>1653955</v>
      </c>
      <c r="GU30" s="176">
        <v>1663038</v>
      </c>
      <c r="GV30" s="176">
        <v>1678527</v>
      </c>
      <c r="GW30" s="176">
        <v>1686375</v>
      </c>
      <c r="GX30" s="176">
        <v>1698799</v>
      </c>
      <c r="GY30" s="176">
        <v>1720691</v>
      </c>
      <c r="GZ30" s="176">
        <v>1726185</v>
      </c>
      <c r="HA30" s="176">
        <v>1737183</v>
      </c>
      <c r="HB30" s="176">
        <v>1746982</v>
      </c>
      <c r="HC30" s="176">
        <v>1756414</v>
      </c>
      <c r="HD30" s="176">
        <v>1777627</v>
      </c>
      <c r="HE30" s="176">
        <v>1785348</v>
      </c>
      <c r="HF30" s="176">
        <v>1794545</v>
      </c>
      <c r="HG30" s="176">
        <v>1797045</v>
      </c>
      <c r="HH30" s="176">
        <v>1809556</v>
      </c>
      <c r="HI30" s="176">
        <v>1818830</v>
      </c>
      <c r="HJ30" s="176">
        <v>1836551</v>
      </c>
      <c r="HK30" s="176">
        <v>1846334</v>
      </c>
      <c r="HL30" s="176">
        <v>1860635</v>
      </c>
      <c r="HM30" s="176">
        <v>1870598</v>
      </c>
      <c r="HN30" s="176">
        <v>1883624</v>
      </c>
      <c r="HO30" s="176">
        <v>1898102</v>
      </c>
      <c r="HP30" s="176">
        <v>1914062</v>
      </c>
      <c r="HQ30" s="176">
        <v>1930036</v>
      </c>
      <c r="HR30" s="176">
        <v>1927844</v>
      </c>
      <c r="HS30" s="176">
        <v>1947178</v>
      </c>
      <c r="HT30" s="176">
        <v>1967046</v>
      </c>
      <c r="HU30" s="176">
        <v>1975298</v>
      </c>
      <c r="HV30" s="176">
        <v>1990441</v>
      </c>
      <c r="HW30" s="176">
        <v>2019351</v>
      </c>
      <c r="HX30" s="176">
        <v>2022786</v>
      </c>
      <c r="HY30" s="176">
        <v>2033234</v>
      </c>
      <c r="HZ30" s="176">
        <v>2042966</v>
      </c>
      <c r="IA30" s="176">
        <v>2065372</v>
      </c>
      <c r="IB30" s="176">
        <v>2075077</v>
      </c>
      <c r="IC30" s="176">
        <v>2081718</v>
      </c>
      <c r="ID30" s="176">
        <v>0</v>
      </c>
      <c r="IE30" s="176">
        <v>0</v>
      </c>
      <c r="IF30" s="176">
        <v>0</v>
      </c>
      <c r="IG30" s="176">
        <v>0</v>
      </c>
      <c r="IH30" s="176">
        <v>0</v>
      </c>
      <c r="II30" s="176">
        <v>0</v>
      </c>
      <c r="IJ30" s="176">
        <v>0</v>
      </c>
      <c r="IK30" s="176">
        <v>0</v>
      </c>
      <c r="IL30" s="176">
        <v>0</v>
      </c>
      <c r="IM30" s="176">
        <v>0</v>
      </c>
      <c r="IN30" s="176"/>
      <c r="IO30" s="176"/>
      <c r="IP30" s="176"/>
      <c r="IQ30" s="176"/>
      <c r="IR30" s="176"/>
      <c r="IS30" s="176"/>
      <c r="IT30" s="176"/>
      <c r="IU30" s="176"/>
      <c r="IV30" s="176"/>
      <c r="IW30" s="176"/>
      <c r="IX30" s="176"/>
      <c r="IY30" s="176"/>
      <c r="IZ30" s="176"/>
      <c r="JA30" s="176"/>
      <c r="JB30" s="176"/>
      <c r="JC30" s="176"/>
      <c r="JD30" s="176"/>
      <c r="JE30" s="176"/>
      <c r="JF30" s="176"/>
      <c r="JG30" s="176"/>
      <c r="JH30" s="176"/>
      <c r="JI30" s="176"/>
      <c r="JJ30" s="176"/>
      <c r="JK30" s="176"/>
      <c r="JL30" s="176"/>
      <c r="JM30" s="176"/>
      <c r="JN30" s="176"/>
      <c r="JO30" s="176"/>
      <c r="JP30" s="176"/>
      <c r="JQ30" s="176"/>
      <c r="JR30" s="176"/>
      <c r="JS30" s="176"/>
      <c r="JT30" s="176"/>
      <c r="JU30" s="176"/>
      <c r="JV30" s="176"/>
      <c r="JW30" s="176"/>
      <c r="JX30" s="176"/>
      <c r="JY30" s="176"/>
      <c r="JZ30" s="176"/>
      <c r="KA30" s="176"/>
      <c r="KB30" s="176"/>
      <c r="KC30" s="176"/>
      <c r="KD30" s="176"/>
      <c r="KE30" s="176"/>
      <c r="KF30" s="176"/>
      <c r="KG30" s="176"/>
      <c r="KH30" s="176"/>
      <c r="KI30" s="176"/>
    </row>
    <row r="31" spans="1:295" x14ac:dyDescent="0.2">
      <c r="A31" s="171" t="s">
        <v>110</v>
      </c>
      <c r="B31" s="176">
        <v>61801</v>
      </c>
      <c r="C31" s="178">
        <v>92250</v>
      </c>
      <c r="D31" s="176">
        <v>118310</v>
      </c>
      <c r="E31" s="176">
        <v>128954</v>
      </c>
      <c r="F31" s="178">
        <v>151368</v>
      </c>
      <c r="G31" s="176">
        <v>165125</v>
      </c>
      <c r="H31" s="176">
        <v>175307</v>
      </c>
      <c r="I31" s="178">
        <v>182864</v>
      </c>
      <c r="J31" s="176">
        <v>187988</v>
      </c>
      <c r="K31" s="176">
        <v>196891</v>
      </c>
      <c r="L31" s="178">
        <v>204750</v>
      </c>
      <c r="M31" s="176">
        <v>211392</v>
      </c>
      <c r="N31" s="176">
        <v>218527</v>
      </c>
      <c r="O31" s="178">
        <v>226096</v>
      </c>
      <c r="P31" s="176">
        <v>232729</v>
      </c>
      <c r="Q31" s="176">
        <v>238895</v>
      </c>
      <c r="R31" s="178">
        <v>243917</v>
      </c>
      <c r="S31" s="176">
        <v>249610</v>
      </c>
      <c r="T31" s="176">
        <v>255683</v>
      </c>
      <c r="U31" s="178">
        <v>259686</v>
      </c>
      <c r="V31" s="176">
        <v>263518</v>
      </c>
      <c r="W31" s="176">
        <v>268735</v>
      </c>
      <c r="X31" s="178">
        <v>273856</v>
      </c>
      <c r="Y31" s="176">
        <v>279910</v>
      </c>
      <c r="Z31" s="176">
        <v>286105</v>
      </c>
      <c r="AA31" s="178">
        <v>291225</v>
      </c>
      <c r="AB31" s="176">
        <v>298541</v>
      </c>
      <c r="AC31" s="176">
        <v>305847</v>
      </c>
      <c r="AD31" s="178">
        <v>314226</v>
      </c>
      <c r="AE31" s="176">
        <v>322707</v>
      </c>
      <c r="AF31" s="176">
        <v>293691</v>
      </c>
      <c r="AG31" s="178">
        <v>299818</v>
      </c>
      <c r="AH31" s="176">
        <v>309434</v>
      </c>
      <c r="AI31" s="176">
        <v>319565</v>
      </c>
      <c r="AJ31" s="178">
        <v>327408</v>
      </c>
      <c r="AK31" s="176">
        <v>336164</v>
      </c>
      <c r="AL31" s="176">
        <v>343906</v>
      </c>
      <c r="AM31" s="178">
        <v>351115</v>
      </c>
      <c r="AN31" s="176">
        <v>362837</v>
      </c>
      <c r="AO31" s="176">
        <v>371006</v>
      </c>
      <c r="AP31" s="178">
        <v>381563</v>
      </c>
      <c r="AQ31" s="176">
        <v>389350</v>
      </c>
      <c r="AR31" s="176">
        <v>396934</v>
      </c>
      <c r="AS31" s="178">
        <v>403166</v>
      </c>
      <c r="AT31" s="176">
        <v>410756</v>
      </c>
      <c r="AU31" s="176">
        <v>417788</v>
      </c>
      <c r="AV31" s="178">
        <v>426340</v>
      </c>
      <c r="AW31" s="176">
        <v>434355</v>
      </c>
      <c r="AX31" s="176">
        <v>442643</v>
      </c>
      <c r="AY31" s="178">
        <v>449312</v>
      </c>
      <c r="AZ31" s="176">
        <v>459033</v>
      </c>
      <c r="BA31" s="176">
        <v>464112</v>
      </c>
      <c r="BB31" s="178">
        <v>471656</v>
      </c>
      <c r="BC31" s="176">
        <v>477316</v>
      </c>
      <c r="BD31" s="176">
        <v>482194</v>
      </c>
      <c r="BE31" s="178">
        <v>486048</v>
      </c>
      <c r="BF31" s="176">
        <v>494245</v>
      </c>
      <c r="BG31" s="176">
        <v>504100</v>
      </c>
      <c r="BH31" s="178">
        <v>510980</v>
      </c>
      <c r="BI31" s="176">
        <v>518899</v>
      </c>
      <c r="BJ31" s="176">
        <v>528639</v>
      </c>
      <c r="BK31" s="178">
        <v>539372</v>
      </c>
      <c r="BL31" s="176">
        <v>547442</v>
      </c>
      <c r="BM31" s="184">
        <v>557862</v>
      </c>
      <c r="BN31" s="185">
        <v>559265</v>
      </c>
      <c r="BO31" s="185">
        <v>566737</v>
      </c>
      <c r="BP31" s="176">
        <v>574919</v>
      </c>
      <c r="BQ31" s="178">
        <v>582514</v>
      </c>
      <c r="BR31" s="176">
        <v>590455</v>
      </c>
      <c r="BS31" s="176">
        <v>599259</v>
      </c>
      <c r="BT31" s="178">
        <v>605421</v>
      </c>
      <c r="BU31" s="176">
        <v>610229</v>
      </c>
      <c r="BV31" s="176">
        <v>617365</v>
      </c>
      <c r="BW31" s="178">
        <v>624353</v>
      </c>
      <c r="BX31" s="176">
        <v>629249</v>
      </c>
      <c r="BY31" s="176">
        <v>636359</v>
      </c>
      <c r="BZ31" s="178">
        <v>637416</v>
      </c>
      <c r="CA31" s="176">
        <v>643989</v>
      </c>
      <c r="CB31" s="176">
        <v>650934</v>
      </c>
      <c r="CC31" s="178">
        <v>656619</v>
      </c>
      <c r="CD31" s="176">
        <v>661737</v>
      </c>
      <c r="CE31" s="176">
        <v>664827</v>
      </c>
      <c r="CF31" s="178">
        <v>670586</v>
      </c>
      <c r="CG31" s="176">
        <v>671969</v>
      </c>
      <c r="CH31" s="176">
        <v>678749</v>
      </c>
      <c r="CI31" s="178">
        <v>685110</v>
      </c>
      <c r="CJ31" s="176">
        <v>691470</v>
      </c>
      <c r="CK31" s="176">
        <v>698871</v>
      </c>
      <c r="CL31" s="178">
        <v>705585</v>
      </c>
      <c r="CM31" s="176">
        <v>711457</v>
      </c>
      <c r="CN31" s="176">
        <v>716972</v>
      </c>
      <c r="CO31" s="178">
        <v>725467</v>
      </c>
      <c r="CP31" s="176">
        <v>733556</v>
      </c>
      <c r="CQ31" s="176">
        <v>736972</v>
      </c>
      <c r="CR31" s="178">
        <v>743673</v>
      </c>
      <c r="CS31" s="176">
        <v>747046</v>
      </c>
      <c r="CT31" s="176">
        <v>750461</v>
      </c>
      <c r="CU31" s="178">
        <v>754261</v>
      </c>
      <c r="CV31" s="176">
        <v>760258</v>
      </c>
      <c r="CW31" s="176">
        <v>756794</v>
      </c>
      <c r="CX31" s="178">
        <v>760161</v>
      </c>
      <c r="CY31" s="176">
        <v>763387</v>
      </c>
      <c r="CZ31" s="176">
        <v>766436</v>
      </c>
      <c r="DA31" s="178">
        <v>770431</v>
      </c>
      <c r="DB31" s="176">
        <v>773671</v>
      </c>
      <c r="DC31" s="176">
        <v>778122</v>
      </c>
      <c r="DD31" s="178">
        <v>783471</v>
      </c>
      <c r="DE31" s="176">
        <v>788044</v>
      </c>
      <c r="DF31" s="176">
        <v>793355</v>
      </c>
      <c r="DG31" s="178">
        <v>797567</v>
      </c>
      <c r="DH31" s="176">
        <v>802684</v>
      </c>
      <c r="DI31" s="176">
        <v>807387</v>
      </c>
      <c r="DJ31" s="178">
        <v>812275</v>
      </c>
      <c r="DK31" s="176">
        <v>816722</v>
      </c>
      <c r="DL31" s="176">
        <v>819318</v>
      </c>
      <c r="DM31" s="178">
        <v>823745</v>
      </c>
      <c r="DN31" s="176">
        <v>828593</v>
      </c>
      <c r="DO31" s="176">
        <v>834343</v>
      </c>
      <c r="DP31" s="178">
        <v>836679</v>
      </c>
      <c r="DQ31" s="176">
        <v>840329</v>
      </c>
      <c r="DR31" s="176">
        <v>845882</v>
      </c>
      <c r="DS31" s="178">
        <v>851635</v>
      </c>
      <c r="DT31" s="176">
        <v>858127</v>
      </c>
      <c r="DU31" s="176">
        <v>865146</v>
      </c>
      <c r="DV31" s="178">
        <v>871753</v>
      </c>
      <c r="DW31" s="176">
        <v>878299</v>
      </c>
      <c r="DX31" s="176">
        <v>885481</v>
      </c>
      <c r="DY31" s="178">
        <v>893071</v>
      </c>
      <c r="DZ31" s="176">
        <v>899809</v>
      </c>
      <c r="EA31" s="176">
        <v>908559</v>
      </c>
      <c r="EB31" s="178">
        <v>916318</v>
      </c>
      <c r="EC31" s="176">
        <v>924132</v>
      </c>
      <c r="ED31" s="176">
        <v>931747</v>
      </c>
      <c r="EE31" s="178">
        <v>939234</v>
      </c>
      <c r="EF31" s="176">
        <v>946972</v>
      </c>
      <c r="EG31" s="176">
        <v>955249</v>
      </c>
      <c r="EH31" s="178">
        <v>963732</v>
      </c>
      <c r="EI31" s="176">
        <v>971318</v>
      </c>
      <c r="EJ31" s="176">
        <v>978288</v>
      </c>
      <c r="EK31" s="178">
        <v>984901</v>
      </c>
      <c r="EL31" s="176">
        <v>992375</v>
      </c>
      <c r="EM31" s="176">
        <v>1001598</v>
      </c>
      <c r="EN31" s="178">
        <v>1011323</v>
      </c>
      <c r="EO31" s="176">
        <v>1019945</v>
      </c>
      <c r="EP31" s="176">
        <v>1028538</v>
      </c>
      <c r="EQ31" s="178">
        <v>1036703</v>
      </c>
      <c r="ER31" s="176">
        <v>1045509</v>
      </c>
      <c r="ES31" s="176">
        <v>1054868</v>
      </c>
      <c r="ET31" s="178">
        <v>1064540</v>
      </c>
      <c r="EU31" s="176">
        <v>1074049</v>
      </c>
      <c r="EV31" s="176">
        <v>1083727</v>
      </c>
      <c r="EW31" s="178">
        <v>1091466</v>
      </c>
      <c r="EX31" s="176">
        <v>1100367</v>
      </c>
      <c r="EY31" s="176">
        <v>1108029</v>
      </c>
      <c r="EZ31" s="178">
        <v>1122285</v>
      </c>
      <c r="FA31" s="176">
        <v>1133347</v>
      </c>
      <c r="FB31" s="176">
        <v>1149367</v>
      </c>
      <c r="FC31" s="178">
        <v>1161991</v>
      </c>
      <c r="FD31" s="176">
        <v>1176160</v>
      </c>
      <c r="FE31" s="176">
        <v>1188869</v>
      </c>
      <c r="FF31" s="178">
        <v>1199397</v>
      </c>
      <c r="FG31" s="176">
        <v>1205024</v>
      </c>
      <c r="FH31" s="176">
        <v>1216605</v>
      </c>
      <c r="FI31" s="178">
        <v>1223024</v>
      </c>
      <c r="FJ31" s="176">
        <v>1232158</v>
      </c>
      <c r="FK31" s="176">
        <v>1248099</v>
      </c>
      <c r="FL31" s="178">
        <v>1258521</v>
      </c>
      <c r="FM31" s="176">
        <v>1271816</v>
      </c>
      <c r="FN31" s="176">
        <v>1283900</v>
      </c>
      <c r="FO31" s="178">
        <v>1292443</v>
      </c>
      <c r="FP31" s="176">
        <v>1305966</v>
      </c>
      <c r="FQ31" s="176">
        <v>1316264</v>
      </c>
      <c r="FR31" s="178">
        <v>1328575</v>
      </c>
      <c r="FS31" s="176">
        <v>1341777</v>
      </c>
      <c r="FT31" s="176">
        <v>1350784</v>
      </c>
      <c r="FU31" s="178">
        <v>1358337</v>
      </c>
      <c r="FV31" s="176">
        <v>1366894</v>
      </c>
      <c r="FW31" s="176">
        <v>1376527</v>
      </c>
      <c r="FX31" s="178">
        <v>1386207</v>
      </c>
      <c r="FY31" s="176">
        <v>1396024</v>
      </c>
      <c r="FZ31" s="176">
        <v>1406097</v>
      </c>
      <c r="GA31" s="178">
        <v>1357777</v>
      </c>
      <c r="GB31" s="176">
        <v>1366831</v>
      </c>
      <c r="GC31" s="176">
        <v>1375789</v>
      </c>
      <c r="GD31" s="178">
        <v>1384494</v>
      </c>
      <c r="GE31" s="176">
        <v>1392699</v>
      </c>
      <c r="GF31" s="176">
        <v>1399908</v>
      </c>
      <c r="GG31" s="178">
        <v>1397161</v>
      </c>
      <c r="GH31" s="176">
        <v>1404914</v>
      </c>
      <c r="GI31" s="176">
        <v>1413317</v>
      </c>
      <c r="GJ31" s="178">
        <v>1425483</v>
      </c>
      <c r="GK31" s="176">
        <v>1437032</v>
      </c>
      <c r="GL31" s="176">
        <v>1448042</v>
      </c>
      <c r="GM31" s="178">
        <v>1457829</v>
      </c>
      <c r="GN31" s="176">
        <v>1463582</v>
      </c>
      <c r="GO31" s="176">
        <v>1470040</v>
      </c>
      <c r="GP31" s="178">
        <v>1481866</v>
      </c>
      <c r="GQ31" s="176">
        <v>1493353</v>
      </c>
      <c r="GR31" s="176">
        <v>1486761</v>
      </c>
      <c r="GS31" s="176">
        <v>1497290</v>
      </c>
      <c r="GT31" s="176">
        <v>1521167</v>
      </c>
      <c r="GU31" s="176">
        <v>1532661</v>
      </c>
      <c r="GV31" s="176">
        <v>1541169</v>
      </c>
      <c r="GW31" s="176">
        <v>1550380</v>
      </c>
      <c r="GX31" s="176">
        <v>1559678</v>
      </c>
      <c r="GY31" s="176">
        <v>1584611</v>
      </c>
      <c r="GZ31" s="176">
        <v>1588887</v>
      </c>
      <c r="HA31" s="176">
        <v>1595560</v>
      </c>
      <c r="HB31" s="176">
        <v>1600663</v>
      </c>
      <c r="HC31" s="176">
        <v>1607644</v>
      </c>
      <c r="HD31" s="176">
        <v>1601729</v>
      </c>
      <c r="HE31" s="176">
        <v>1605153</v>
      </c>
      <c r="HF31" s="176">
        <v>1609184</v>
      </c>
      <c r="HG31" s="176">
        <v>1617619</v>
      </c>
      <c r="HH31" s="176">
        <v>1622125</v>
      </c>
      <c r="HI31" s="176">
        <v>1625830</v>
      </c>
      <c r="HJ31" s="176">
        <v>1630467</v>
      </c>
      <c r="HK31" s="176">
        <v>1634313</v>
      </c>
      <c r="HL31" s="303">
        <v>1637196</v>
      </c>
      <c r="HM31" s="303">
        <v>1634914</v>
      </c>
      <c r="HN31" s="176">
        <v>1635369</v>
      </c>
      <c r="HO31" s="303">
        <v>1636437</v>
      </c>
      <c r="HP31" s="176">
        <v>1638858</v>
      </c>
      <c r="HQ31" s="303">
        <v>1642248</v>
      </c>
      <c r="HR31" s="303">
        <v>1644443</v>
      </c>
      <c r="HS31" s="303">
        <v>1650167</v>
      </c>
      <c r="HT31" s="176">
        <v>1658269</v>
      </c>
      <c r="HU31" s="303">
        <v>1662314</v>
      </c>
      <c r="HV31" s="303">
        <v>1667237</v>
      </c>
      <c r="HW31" s="303">
        <v>1677050</v>
      </c>
      <c r="HX31" s="303">
        <v>1675694</v>
      </c>
      <c r="HY31" s="303">
        <v>1678691</v>
      </c>
      <c r="HZ31" s="303">
        <v>1683144</v>
      </c>
      <c r="IA31" s="303">
        <v>1684726</v>
      </c>
      <c r="IB31" s="303">
        <v>1691057</v>
      </c>
      <c r="IC31" s="303">
        <v>1696593</v>
      </c>
      <c r="ID31" s="303">
        <v>1705024</v>
      </c>
      <c r="IE31" s="303">
        <v>1709448</v>
      </c>
      <c r="IF31" s="303">
        <v>1714065</v>
      </c>
      <c r="IG31" s="303">
        <v>1725641</v>
      </c>
      <c r="IH31" s="303">
        <v>1730038</v>
      </c>
      <c r="II31" s="303">
        <v>1733882</v>
      </c>
      <c r="IJ31" s="176">
        <v>1737397</v>
      </c>
      <c r="IK31" s="303">
        <v>1746115</v>
      </c>
      <c r="IL31" s="303">
        <v>1746253</v>
      </c>
      <c r="IM31" s="303">
        <v>1749136</v>
      </c>
      <c r="IN31" s="303">
        <v>1755553</v>
      </c>
      <c r="IO31" s="303">
        <v>1759879</v>
      </c>
      <c r="IP31" s="303">
        <v>1747236</v>
      </c>
      <c r="IQ31" s="303">
        <v>1751235</v>
      </c>
      <c r="IR31" s="303">
        <v>1752773</v>
      </c>
      <c r="IS31" s="303">
        <v>1757968</v>
      </c>
      <c r="IT31" s="303">
        <v>1766581</v>
      </c>
      <c r="IU31" s="303">
        <v>1770355</v>
      </c>
      <c r="IV31" s="303">
        <v>1775725</v>
      </c>
      <c r="IW31" s="303">
        <v>1777460</v>
      </c>
      <c r="IX31" s="303">
        <v>1778869</v>
      </c>
      <c r="IY31" s="303">
        <v>1779629</v>
      </c>
      <c r="IZ31" s="303">
        <v>1781793</v>
      </c>
      <c r="JA31" s="303">
        <v>1785997</v>
      </c>
      <c r="JB31" s="303">
        <v>1781665</v>
      </c>
      <c r="JC31" s="303">
        <v>1796547</v>
      </c>
      <c r="JD31" s="303">
        <v>1792912</v>
      </c>
      <c r="JE31" s="303">
        <v>1797727</v>
      </c>
      <c r="JF31" s="303">
        <v>1803001</v>
      </c>
      <c r="JG31" s="303">
        <v>1805761</v>
      </c>
      <c r="JH31" s="303">
        <v>1810189</v>
      </c>
      <c r="JI31" s="303">
        <v>1815222</v>
      </c>
      <c r="JJ31" s="303">
        <v>1820627</v>
      </c>
      <c r="JK31" s="303">
        <v>1824622</v>
      </c>
      <c r="JL31" s="303">
        <v>1833296</v>
      </c>
      <c r="JM31" s="303">
        <v>1838487</v>
      </c>
      <c r="JN31" s="303">
        <v>1838691</v>
      </c>
      <c r="JO31" s="303">
        <v>1842782</v>
      </c>
      <c r="JP31" s="303">
        <v>1846878</v>
      </c>
      <c r="JQ31" s="303">
        <v>1851115</v>
      </c>
      <c r="JR31" s="303">
        <v>1859338</v>
      </c>
      <c r="JS31" s="303">
        <v>1862935</v>
      </c>
      <c r="JT31" s="303">
        <v>1866988</v>
      </c>
      <c r="JU31" s="303">
        <v>1873248</v>
      </c>
      <c r="JV31" s="303">
        <v>1876429</v>
      </c>
      <c r="JW31" s="303">
        <v>1878423</v>
      </c>
      <c r="JX31" s="303">
        <v>1876413</v>
      </c>
      <c r="JY31" s="303">
        <v>1876721</v>
      </c>
      <c r="JZ31" s="303">
        <v>1878677</v>
      </c>
      <c r="KA31" s="303">
        <v>1880439</v>
      </c>
      <c r="KB31" s="303">
        <v>1885176</v>
      </c>
      <c r="KC31" s="303">
        <v>1888130</v>
      </c>
      <c r="KD31" s="303">
        <v>1892525</v>
      </c>
      <c r="KE31" s="303">
        <v>1896561</v>
      </c>
      <c r="KF31" s="303">
        <v>1898677</v>
      </c>
      <c r="KG31" s="303">
        <v>1900289</v>
      </c>
      <c r="KH31" s="303">
        <v>1898903</v>
      </c>
      <c r="KI31" s="303">
        <v>1906864</v>
      </c>
    </row>
    <row r="32" spans="1:295" x14ac:dyDescent="0.2">
      <c r="A32" s="171" t="s">
        <v>228</v>
      </c>
      <c r="B32" s="176">
        <v>4018</v>
      </c>
      <c r="C32" s="178">
        <v>6604</v>
      </c>
      <c r="D32" s="176">
        <v>9972</v>
      </c>
      <c r="E32" s="176">
        <v>13831</v>
      </c>
      <c r="F32" s="178">
        <v>19332</v>
      </c>
      <c r="G32" s="176">
        <v>23701</v>
      </c>
      <c r="H32" s="176">
        <v>29100</v>
      </c>
      <c r="I32" s="178">
        <v>31460</v>
      </c>
      <c r="J32" s="176">
        <v>32700</v>
      </c>
      <c r="K32" s="176">
        <v>35679</v>
      </c>
      <c r="L32" s="178">
        <v>39377</v>
      </c>
      <c r="M32" s="176">
        <v>42607</v>
      </c>
      <c r="N32" s="176">
        <v>47646</v>
      </c>
      <c r="O32" s="178">
        <v>53945</v>
      </c>
      <c r="P32" s="176">
        <v>60136</v>
      </c>
      <c r="Q32" s="176">
        <v>67658</v>
      </c>
      <c r="R32" s="178">
        <v>74605</v>
      </c>
      <c r="S32" s="176">
        <v>81334</v>
      </c>
      <c r="T32" s="176">
        <v>89117</v>
      </c>
      <c r="U32" s="178">
        <v>88157</v>
      </c>
      <c r="V32" s="176">
        <v>95412</v>
      </c>
      <c r="W32" s="176">
        <v>102850</v>
      </c>
      <c r="X32" s="178">
        <v>110831</v>
      </c>
      <c r="Y32" s="176">
        <v>119010</v>
      </c>
      <c r="Z32" s="176">
        <v>127434</v>
      </c>
      <c r="AA32" s="178">
        <v>134517</v>
      </c>
      <c r="AB32" s="176">
        <v>142514</v>
      </c>
      <c r="AC32" s="176">
        <v>149982</v>
      </c>
      <c r="AD32" s="178">
        <v>151998</v>
      </c>
      <c r="AE32" s="176">
        <v>159015</v>
      </c>
      <c r="AF32" s="176">
        <v>149128</v>
      </c>
      <c r="AG32" s="178">
        <v>152940</v>
      </c>
      <c r="AH32" s="176">
        <v>157452</v>
      </c>
      <c r="AI32" s="176">
        <v>160686</v>
      </c>
      <c r="AJ32" s="178">
        <v>166208</v>
      </c>
      <c r="AK32" s="176">
        <v>167441</v>
      </c>
      <c r="AL32" s="176">
        <v>172746</v>
      </c>
      <c r="AM32" s="178">
        <v>176015</v>
      </c>
      <c r="AN32" s="176">
        <v>180686</v>
      </c>
      <c r="AO32" s="176">
        <v>185888</v>
      </c>
      <c r="AP32" s="178">
        <v>186486</v>
      </c>
      <c r="AQ32" s="176">
        <v>189320</v>
      </c>
      <c r="AR32" s="176">
        <v>188054</v>
      </c>
      <c r="AS32" s="178">
        <v>192974</v>
      </c>
      <c r="AT32" s="176">
        <v>196560</v>
      </c>
      <c r="AU32" s="176">
        <v>199862</v>
      </c>
      <c r="AV32" s="178">
        <v>203722</v>
      </c>
      <c r="AW32" s="176">
        <v>208103</v>
      </c>
      <c r="AX32" s="176">
        <v>185115</v>
      </c>
      <c r="AY32" s="178">
        <v>198556</v>
      </c>
      <c r="AZ32" s="176">
        <v>202090</v>
      </c>
      <c r="BA32" s="176">
        <v>208961</v>
      </c>
      <c r="BB32" s="178">
        <v>208404</v>
      </c>
      <c r="BC32" s="176">
        <v>212858</v>
      </c>
      <c r="BD32" s="176">
        <v>218752</v>
      </c>
      <c r="BE32" s="178">
        <v>223672</v>
      </c>
      <c r="BF32" s="176">
        <v>228233</v>
      </c>
      <c r="BG32" s="176">
        <v>231047</v>
      </c>
      <c r="BH32" s="178">
        <v>236337</v>
      </c>
      <c r="BI32" s="176">
        <v>238598</v>
      </c>
      <c r="BJ32" s="176">
        <v>244570</v>
      </c>
      <c r="BK32" s="178">
        <v>248296</v>
      </c>
      <c r="BL32" s="176">
        <v>249631</v>
      </c>
      <c r="BM32" s="184">
        <v>256475</v>
      </c>
      <c r="BN32" s="185">
        <v>258132</v>
      </c>
      <c r="BO32" s="185">
        <v>262111</v>
      </c>
      <c r="BP32" s="176">
        <v>266335</v>
      </c>
      <c r="BQ32" s="178">
        <v>269843</v>
      </c>
      <c r="BR32" s="176">
        <v>273293</v>
      </c>
      <c r="BS32" s="176">
        <v>276612</v>
      </c>
      <c r="BT32" s="178">
        <v>280443</v>
      </c>
      <c r="BU32" s="176">
        <v>663691</v>
      </c>
      <c r="BV32" s="176">
        <v>671965</v>
      </c>
      <c r="BW32" s="178">
        <v>679650</v>
      </c>
      <c r="BX32" s="176">
        <v>680934</v>
      </c>
      <c r="BY32" s="176">
        <v>685883</v>
      </c>
      <c r="BZ32" s="178">
        <v>690304</v>
      </c>
      <c r="CA32" s="176">
        <v>698542</v>
      </c>
      <c r="CB32" s="176">
        <v>704185</v>
      </c>
      <c r="CC32" s="178">
        <v>710761</v>
      </c>
      <c r="CD32" s="176">
        <v>718581</v>
      </c>
      <c r="CE32" s="176">
        <v>713701</v>
      </c>
      <c r="CF32" s="178">
        <v>716275</v>
      </c>
      <c r="CG32" s="176">
        <v>722121</v>
      </c>
      <c r="CH32" s="176">
        <v>729506</v>
      </c>
      <c r="CI32" s="178">
        <v>734152</v>
      </c>
      <c r="CJ32" s="176">
        <v>738942</v>
      </c>
      <c r="CK32" s="176">
        <v>744337</v>
      </c>
      <c r="CL32" s="178">
        <v>748713</v>
      </c>
      <c r="CM32" s="176">
        <v>755180</v>
      </c>
      <c r="CN32" s="176">
        <v>757515</v>
      </c>
      <c r="CO32" s="178">
        <v>764761</v>
      </c>
      <c r="CP32" s="176">
        <v>768118</v>
      </c>
      <c r="CQ32" s="176">
        <v>771505</v>
      </c>
      <c r="CR32" s="178">
        <v>773851</v>
      </c>
      <c r="CS32" s="176">
        <v>776949</v>
      </c>
      <c r="CT32" s="176">
        <v>777836</v>
      </c>
      <c r="CU32" s="178">
        <v>782220</v>
      </c>
      <c r="CV32" s="176">
        <v>784397</v>
      </c>
      <c r="CW32" s="176">
        <v>788112</v>
      </c>
      <c r="CX32" s="178">
        <v>792132</v>
      </c>
      <c r="CY32" s="176">
        <v>798488</v>
      </c>
      <c r="CZ32" s="176">
        <v>802973</v>
      </c>
      <c r="DA32" s="178">
        <v>805294</v>
      </c>
      <c r="DB32" s="176">
        <v>807093</v>
      </c>
      <c r="DC32" s="176">
        <v>821878</v>
      </c>
      <c r="DD32" s="178">
        <v>840072</v>
      </c>
      <c r="DE32" s="176">
        <v>853822</v>
      </c>
      <c r="DF32" s="176">
        <v>860242</v>
      </c>
      <c r="DG32" s="178">
        <v>865741</v>
      </c>
      <c r="DH32" s="176">
        <v>873825</v>
      </c>
      <c r="DI32" s="176">
        <v>878279</v>
      </c>
      <c r="DJ32" s="178">
        <v>883334</v>
      </c>
      <c r="DK32" s="176">
        <v>888928</v>
      </c>
      <c r="DL32" s="176">
        <v>891509</v>
      </c>
      <c r="DM32" s="178">
        <v>898100</v>
      </c>
      <c r="DN32" s="176">
        <v>900653</v>
      </c>
      <c r="DO32" s="176">
        <v>904476</v>
      </c>
      <c r="DP32" s="178">
        <v>905162</v>
      </c>
      <c r="DQ32" s="176">
        <v>905809</v>
      </c>
      <c r="DR32" s="176">
        <v>912050</v>
      </c>
      <c r="DS32" s="178">
        <v>913745</v>
      </c>
      <c r="DT32" s="176">
        <v>917546</v>
      </c>
      <c r="DU32" s="176">
        <v>921456</v>
      </c>
      <c r="DV32" s="178">
        <v>924799</v>
      </c>
      <c r="DW32" s="176">
        <v>927334</v>
      </c>
      <c r="DX32" s="176">
        <v>931554</v>
      </c>
      <c r="DY32" s="178">
        <v>936164</v>
      </c>
      <c r="DZ32" s="176">
        <v>939283</v>
      </c>
      <c r="EA32" s="176">
        <v>943056</v>
      </c>
      <c r="EB32" s="178">
        <v>947922</v>
      </c>
      <c r="EC32" s="176">
        <v>951917</v>
      </c>
      <c r="ED32" s="176">
        <v>955555</v>
      </c>
      <c r="EE32" s="178">
        <v>958831</v>
      </c>
      <c r="EF32" s="176">
        <v>963554</v>
      </c>
      <c r="EG32" s="176">
        <v>967916</v>
      </c>
      <c r="EH32" s="178">
        <v>970873</v>
      </c>
      <c r="EI32" s="176">
        <v>976530</v>
      </c>
      <c r="EJ32" s="176">
        <v>981126</v>
      </c>
      <c r="EK32" s="178">
        <v>983797</v>
      </c>
      <c r="EL32" s="176">
        <v>986816</v>
      </c>
      <c r="EM32" s="176">
        <v>992238</v>
      </c>
      <c r="EN32" s="178">
        <v>996840</v>
      </c>
      <c r="EO32" s="176">
        <v>1000721</v>
      </c>
      <c r="EP32" s="176">
        <v>1005422</v>
      </c>
      <c r="EQ32" s="178">
        <v>1009059</v>
      </c>
      <c r="ER32" s="176">
        <v>1014306</v>
      </c>
      <c r="ES32" s="176">
        <v>1018429</v>
      </c>
      <c r="ET32" s="178">
        <v>1021991</v>
      </c>
      <c r="EU32" s="176">
        <v>1025707</v>
      </c>
      <c r="EV32" s="176">
        <v>1030871</v>
      </c>
      <c r="EW32" s="178">
        <v>1035374</v>
      </c>
      <c r="EX32" s="176">
        <v>1038392</v>
      </c>
      <c r="EY32" s="176">
        <v>1043631</v>
      </c>
      <c r="EZ32" s="178">
        <v>1048474</v>
      </c>
      <c r="FA32" s="176">
        <v>1054350</v>
      </c>
      <c r="FB32" s="176">
        <v>1060237</v>
      </c>
      <c r="FC32" s="178">
        <v>1063809</v>
      </c>
      <c r="FD32" s="176">
        <v>1067132</v>
      </c>
      <c r="FE32" s="176">
        <v>1074985</v>
      </c>
      <c r="FF32" s="178">
        <v>1079151</v>
      </c>
      <c r="FG32" s="176">
        <v>1075572</v>
      </c>
      <c r="FH32" s="176">
        <v>1079538</v>
      </c>
      <c r="FI32" s="178">
        <v>1083464</v>
      </c>
      <c r="FJ32" s="176">
        <v>1087334</v>
      </c>
      <c r="FK32" s="176">
        <v>1091510</v>
      </c>
      <c r="FL32" s="178">
        <v>1096934</v>
      </c>
      <c r="FM32" s="176">
        <v>1100605</v>
      </c>
      <c r="FN32" s="176">
        <v>1103396</v>
      </c>
      <c r="FO32" s="178">
        <v>1105157</v>
      </c>
      <c r="FP32" s="176">
        <v>1110247</v>
      </c>
      <c r="FQ32" s="176">
        <v>1114310</v>
      </c>
      <c r="FR32" s="178">
        <v>1118318</v>
      </c>
      <c r="FS32" s="176">
        <v>1119472</v>
      </c>
      <c r="FT32" s="176">
        <v>1122160</v>
      </c>
      <c r="FU32" s="178">
        <v>1127457</v>
      </c>
      <c r="FV32" s="176">
        <v>1129400</v>
      </c>
      <c r="FW32" s="176">
        <v>1132105</v>
      </c>
      <c r="FX32" s="178">
        <v>1136348</v>
      </c>
      <c r="FY32" s="176">
        <v>1141335</v>
      </c>
      <c r="FZ32" s="176">
        <v>1144111</v>
      </c>
      <c r="GA32" s="178">
        <v>1146665</v>
      </c>
      <c r="GB32" s="176">
        <v>1081691</v>
      </c>
      <c r="GC32" s="176">
        <v>1084980</v>
      </c>
      <c r="GD32" s="178">
        <v>1087921</v>
      </c>
      <c r="GE32" s="176">
        <v>1093968</v>
      </c>
      <c r="GF32" s="176">
        <v>1087794</v>
      </c>
      <c r="GG32" s="178">
        <v>1091808</v>
      </c>
      <c r="GH32" s="176">
        <v>1092831</v>
      </c>
      <c r="GI32" s="176">
        <v>1097134</v>
      </c>
      <c r="GJ32" s="178">
        <v>1101848</v>
      </c>
      <c r="GK32" s="176">
        <v>1106591</v>
      </c>
      <c r="GL32" s="176">
        <v>1112843</v>
      </c>
      <c r="GM32" s="178">
        <v>1114853</v>
      </c>
      <c r="GN32" s="176">
        <v>1116005</v>
      </c>
      <c r="GO32" s="176">
        <v>1119990</v>
      </c>
      <c r="GP32" s="178">
        <v>1124808</v>
      </c>
      <c r="GQ32" s="176">
        <v>1129454</v>
      </c>
      <c r="GR32" s="176">
        <v>1136139</v>
      </c>
      <c r="GS32" s="176">
        <v>1153019</v>
      </c>
      <c r="GT32" s="176">
        <v>1157383</v>
      </c>
      <c r="GU32" s="176">
        <v>1164218</v>
      </c>
      <c r="GV32" s="176">
        <v>1177178</v>
      </c>
      <c r="GW32" s="176">
        <v>1183468</v>
      </c>
      <c r="GX32" s="176">
        <v>1189906</v>
      </c>
      <c r="GY32" s="176">
        <v>1195316</v>
      </c>
      <c r="GZ32" s="176">
        <v>1201261</v>
      </c>
      <c r="HA32" s="176">
        <v>1206261</v>
      </c>
      <c r="HB32" s="176">
        <v>1212145</v>
      </c>
      <c r="HC32" s="176">
        <v>1217525</v>
      </c>
      <c r="HD32" s="176">
        <v>1223651</v>
      </c>
      <c r="HE32" s="176">
        <v>1223410</v>
      </c>
      <c r="HF32" s="176">
        <v>1228807</v>
      </c>
      <c r="HG32" s="176">
        <v>1232035</v>
      </c>
      <c r="HH32" s="176">
        <v>1236502</v>
      </c>
      <c r="HI32" s="176">
        <v>1241205</v>
      </c>
      <c r="HJ32" s="176">
        <v>1247543</v>
      </c>
      <c r="HK32" s="176">
        <v>1253779</v>
      </c>
      <c r="HL32" s="176">
        <v>1258684</v>
      </c>
      <c r="HM32" s="176">
        <v>1268734</v>
      </c>
      <c r="HN32" s="176">
        <v>1275144</v>
      </c>
      <c r="HO32" s="176">
        <v>1283392</v>
      </c>
      <c r="HP32" s="176">
        <v>1285466</v>
      </c>
      <c r="HQ32" s="176">
        <v>1275650</v>
      </c>
      <c r="HR32" s="176"/>
      <c r="HS32" s="176"/>
      <c r="HT32" s="176"/>
      <c r="HU32" s="176"/>
      <c r="HV32" s="176"/>
      <c r="HW32" s="176"/>
      <c r="HX32" s="176"/>
      <c r="HY32" s="176"/>
      <c r="HZ32" s="176"/>
      <c r="IA32" s="176"/>
      <c r="IB32" s="176"/>
      <c r="IC32" s="176">
        <v>0</v>
      </c>
      <c r="ID32" s="176">
        <v>0</v>
      </c>
      <c r="IE32" s="176">
        <v>0</v>
      </c>
      <c r="IF32" s="176">
        <v>0</v>
      </c>
      <c r="IG32" s="176">
        <v>0</v>
      </c>
      <c r="IH32" s="176">
        <v>0</v>
      </c>
      <c r="II32" s="176">
        <v>0</v>
      </c>
      <c r="IJ32" s="176">
        <v>0</v>
      </c>
      <c r="IK32" s="176">
        <v>0</v>
      </c>
      <c r="IL32" s="176">
        <v>0</v>
      </c>
      <c r="IM32" s="176">
        <v>0</v>
      </c>
      <c r="IN32" s="176"/>
      <c r="IO32" s="176"/>
      <c r="IP32" s="176"/>
      <c r="IQ32" s="176"/>
      <c r="IR32" s="176"/>
      <c r="IS32" s="176"/>
      <c r="IT32" s="176"/>
      <c r="IU32" s="176"/>
      <c r="IV32" s="176"/>
      <c r="IW32" s="176"/>
      <c r="IX32" s="176"/>
      <c r="IY32" s="176"/>
      <c r="IZ32" s="176"/>
      <c r="JA32" s="176"/>
      <c r="JB32" s="176"/>
      <c r="JC32" s="176"/>
      <c r="JD32" s="176"/>
      <c r="JE32" s="176"/>
      <c r="JF32" s="176"/>
      <c r="JG32" s="176"/>
      <c r="JH32" s="176"/>
      <c r="JI32" s="176"/>
      <c r="JJ32" s="176"/>
      <c r="JK32" s="176"/>
      <c r="JL32" s="176"/>
      <c r="JM32" s="176"/>
      <c r="JN32" s="176"/>
      <c r="JO32" s="176"/>
      <c r="JP32" s="176"/>
      <c r="JQ32" s="176"/>
      <c r="JR32" s="176"/>
      <c r="JS32" s="176"/>
      <c r="JT32" s="176"/>
      <c r="JU32" s="176"/>
      <c r="JV32" s="176"/>
      <c r="JW32" s="176"/>
      <c r="JX32" s="176"/>
      <c r="JY32" s="176"/>
      <c r="JZ32" s="176"/>
      <c r="KA32" s="176"/>
      <c r="KB32" s="176"/>
      <c r="KC32" s="176"/>
      <c r="KD32" s="176"/>
      <c r="KE32" s="176"/>
      <c r="KF32" s="176"/>
      <c r="KG32" s="176"/>
      <c r="KH32" s="176"/>
      <c r="KI32" s="176"/>
    </row>
    <row r="33" spans="1:295" x14ac:dyDescent="0.2">
      <c r="A33" s="171" t="s">
        <v>512</v>
      </c>
      <c r="B33" s="176"/>
      <c r="C33" s="178"/>
      <c r="D33" s="176"/>
      <c r="E33" s="176"/>
      <c r="F33" s="178"/>
      <c r="G33" s="176"/>
      <c r="H33" s="176"/>
      <c r="I33" s="178"/>
      <c r="J33" s="176">
        <v>0</v>
      </c>
      <c r="K33" s="176">
        <v>33</v>
      </c>
      <c r="L33" s="178">
        <v>171</v>
      </c>
      <c r="M33" s="176">
        <v>553</v>
      </c>
      <c r="N33" s="176">
        <v>1151</v>
      </c>
      <c r="O33" s="178">
        <v>1739</v>
      </c>
      <c r="P33" s="176">
        <v>2421</v>
      </c>
      <c r="Q33" s="176">
        <v>3215</v>
      </c>
      <c r="R33" s="178">
        <v>3878</v>
      </c>
      <c r="S33" s="176">
        <v>4802</v>
      </c>
      <c r="T33" s="176">
        <v>5772</v>
      </c>
      <c r="U33" s="178">
        <v>6456</v>
      </c>
      <c r="V33" s="176">
        <v>6986</v>
      </c>
      <c r="W33" s="176">
        <v>7716</v>
      </c>
      <c r="X33" s="178">
        <v>8415</v>
      </c>
      <c r="Y33" s="176">
        <v>9126</v>
      </c>
      <c r="Z33" s="176">
        <v>10029</v>
      </c>
      <c r="AA33" s="178">
        <v>11070</v>
      </c>
      <c r="AB33" s="176">
        <v>12012</v>
      </c>
      <c r="AC33" s="176">
        <v>13041</v>
      </c>
      <c r="AD33" s="178">
        <v>14199</v>
      </c>
      <c r="AE33" s="176">
        <v>15132</v>
      </c>
      <c r="AF33" s="176">
        <v>15334</v>
      </c>
      <c r="AG33" s="178">
        <v>15812</v>
      </c>
      <c r="AH33" s="176">
        <v>16524</v>
      </c>
      <c r="AI33" s="176">
        <v>17433</v>
      </c>
      <c r="AJ33" s="178">
        <v>18162</v>
      </c>
      <c r="AK33" s="176">
        <v>19057</v>
      </c>
      <c r="AL33" s="176">
        <v>19789</v>
      </c>
      <c r="AM33" s="178">
        <v>20405</v>
      </c>
      <c r="AN33" s="176">
        <v>21230</v>
      </c>
      <c r="AO33" s="176">
        <v>21852</v>
      </c>
      <c r="AP33" s="178">
        <v>22525</v>
      </c>
      <c r="AQ33" s="176">
        <v>23130</v>
      </c>
      <c r="AR33" s="176">
        <v>23553</v>
      </c>
      <c r="AS33" s="178">
        <v>23827</v>
      </c>
      <c r="AT33" s="176">
        <v>24257</v>
      </c>
      <c r="AU33" s="176">
        <v>24887</v>
      </c>
      <c r="AV33" s="178">
        <v>25359</v>
      </c>
      <c r="AW33" s="176">
        <v>25667</v>
      </c>
      <c r="AX33" s="176">
        <v>25955</v>
      </c>
      <c r="AY33" s="178">
        <v>26750</v>
      </c>
      <c r="AZ33" s="176">
        <v>27893</v>
      </c>
      <c r="BA33" s="176">
        <v>28521</v>
      </c>
      <c r="BB33" s="178">
        <v>28964</v>
      </c>
      <c r="BC33" s="176">
        <v>29746</v>
      </c>
      <c r="BD33" s="176">
        <v>30413</v>
      </c>
      <c r="BE33" s="178">
        <v>30716</v>
      </c>
      <c r="BF33" s="176">
        <v>30948</v>
      </c>
      <c r="BG33" s="176">
        <v>31303</v>
      </c>
      <c r="BH33" s="178">
        <v>32332</v>
      </c>
      <c r="BI33" s="176">
        <v>32552</v>
      </c>
      <c r="BJ33" s="176">
        <v>32718</v>
      </c>
      <c r="BK33" s="178">
        <v>32894</v>
      </c>
      <c r="BL33" s="176">
        <v>33229</v>
      </c>
      <c r="BM33" s="184">
        <v>33471</v>
      </c>
      <c r="BN33" s="185">
        <v>33613</v>
      </c>
      <c r="BO33" s="185">
        <v>33962</v>
      </c>
      <c r="BP33" s="176">
        <v>34060</v>
      </c>
      <c r="BQ33" s="178">
        <v>34146</v>
      </c>
      <c r="BR33" s="176">
        <v>34154</v>
      </c>
      <c r="BS33" s="176">
        <v>34417</v>
      </c>
      <c r="BT33" s="178">
        <v>34514</v>
      </c>
      <c r="BU33" s="176">
        <v>34927</v>
      </c>
      <c r="BV33" s="176">
        <v>35044</v>
      </c>
      <c r="BW33" s="178">
        <v>35097</v>
      </c>
      <c r="BX33" s="176">
        <v>35174</v>
      </c>
      <c r="BY33" s="176">
        <v>35367</v>
      </c>
      <c r="BZ33" s="178">
        <v>34883</v>
      </c>
      <c r="CA33" s="176">
        <v>35118</v>
      </c>
      <c r="CB33" s="176">
        <v>35101</v>
      </c>
      <c r="CC33" s="178">
        <v>35113</v>
      </c>
      <c r="CD33" s="176">
        <v>35262</v>
      </c>
      <c r="CE33" s="176">
        <v>34552</v>
      </c>
      <c r="CF33" s="178">
        <v>34734</v>
      </c>
      <c r="CG33" s="176">
        <v>34666</v>
      </c>
      <c r="CH33" s="176">
        <v>35041</v>
      </c>
      <c r="CI33" s="178">
        <v>35084</v>
      </c>
      <c r="CJ33" s="176">
        <v>35159</v>
      </c>
      <c r="CK33" s="176">
        <v>35209</v>
      </c>
      <c r="CL33" s="178">
        <v>35346</v>
      </c>
      <c r="CM33" s="176">
        <v>35414</v>
      </c>
      <c r="CN33" s="176">
        <v>35393</v>
      </c>
      <c r="CO33" s="178">
        <v>35172</v>
      </c>
      <c r="CP33" s="176">
        <v>34965</v>
      </c>
      <c r="CQ33" s="176">
        <v>35391</v>
      </c>
      <c r="CR33" s="178">
        <v>35495</v>
      </c>
      <c r="CS33" s="176">
        <v>35777</v>
      </c>
      <c r="CT33" s="176">
        <v>36025</v>
      </c>
      <c r="CU33" s="178">
        <v>36173</v>
      </c>
      <c r="CV33" s="176">
        <v>36537</v>
      </c>
      <c r="CW33" s="176">
        <v>36694</v>
      </c>
      <c r="CX33" s="178">
        <v>36856</v>
      </c>
      <c r="CY33" s="176">
        <v>36949</v>
      </c>
      <c r="CZ33" s="176">
        <v>36908</v>
      </c>
      <c r="DA33" s="178">
        <v>36843</v>
      </c>
      <c r="DB33" s="176">
        <v>37087</v>
      </c>
      <c r="DC33" s="176">
        <v>37360</v>
      </c>
      <c r="DD33" s="178">
        <v>37490</v>
      </c>
      <c r="DE33" s="176">
        <v>37510</v>
      </c>
      <c r="DF33" s="176">
        <v>37629</v>
      </c>
      <c r="DG33" s="178">
        <v>37731</v>
      </c>
      <c r="DH33" s="176">
        <v>38075</v>
      </c>
      <c r="DI33" s="176">
        <v>38202</v>
      </c>
      <c r="DJ33" s="178">
        <v>38427</v>
      </c>
      <c r="DK33" s="176">
        <v>39071</v>
      </c>
      <c r="DL33" s="176">
        <v>39209</v>
      </c>
      <c r="DM33" s="178">
        <v>39031</v>
      </c>
      <c r="DN33" s="176">
        <v>39367</v>
      </c>
      <c r="DO33" s="176">
        <v>39360</v>
      </c>
      <c r="DP33" s="178">
        <v>39875</v>
      </c>
      <c r="DQ33" s="176">
        <v>40355</v>
      </c>
      <c r="DR33" s="176">
        <v>40719</v>
      </c>
      <c r="DS33" s="178">
        <v>41085</v>
      </c>
      <c r="DT33" s="176">
        <v>41513</v>
      </c>
      <c r="DU33" s="176">
        <v>42171</v>
      </c>
      <c r="DV33" s="178">
        <v>42911</v>
      </c>
      <c r="DW33" s="176">
        <v>43305</v>
      </c>
      <c r="DX33" s="176">
        <v>43778</v>
      </c>
      <c r="DY33" s="178">
        <v>43944</v>
      </c>
      <c r="DZ33" s="176">
        <v>44519</v>
      </c>
      <c r="EA33" s="176">
        <v>45550</v>
      </c>
      <c r="EB33" s="178">
        <v>46196</v>
      </c>
      <c r="EC33" s="176">
        <v>46828</v>
      </c>
      <c r="ED33" s="176">
        <v>47357</v>
      </c>
      <c r="EE33" s="178">
        <v>48014</v>
      </c>
      <c r="EF33" s="176">
        <v>48659</v>
      </c>
      <c r="EG33" s="176">
        <v>49670</v>
      </c>
      <c r="EH33" s="178">
        <v>50620</v>
      </c>
      <c r="EI33" s="176">
        <v>51274</v>
      </c>
      <c r="EJ33" s="176">
        <v>52212</v>
      </c>
      <c r="EK33" s="178">
        <v>52890</v>
      </c>
      <c r="EL33" s="176">
        <v>53934</v>
      </c>
      <c r="EM33" s="176">
        <v>55060</v>
      </c>
      <c r="EN33" s="178">
        <v>56007</v>
      </c>
      <c r="EO33" s="176">
        <v>56490</v>
      </c>
      <c r="EP33" s="176">
        <v>57184</v>
      </c>
      <c r="EQ33" s="178">
        <v>57474</v>
      </c>
      <c r="ER33" s="176">
        <v>58169</v>
      </c>
      <c r="ES33" s="176">
        <v>58569</v>
      </c>
      <c r="ET33" s="178">
        <v>59067</v>
      </c>
      <c r="EU33" s="176">
        <v>59683</v>
      </c>
      <c r="EV33" s="176">
        <v>60230</v>
      </c>
      <c r="EW33" s="178">
        <v>60381</v>
      </c>
      <c r="EX33" s="176">
        <v>61325</v>
      </c>
      <c r="EY33" s="176">
        <v>62270</v>
      </c>
      <c r="EZ33" s="178">
        <v>62962</v>
      </c>
      <c r="FA33" s="176">
        <v>63353</v>
      </c>
      <c r="FB33" s="176">
        <v>64211</v>
      </c>
      <c r="FC33" s="178">
        <v>64497</v>
      </c>
      <c r="FD33" s="176">
        <v>65304</v>
      </c>
      <c r="FE33" s="176">
        <v>65979</v>
      </c>
      <c r="FF33" s="178">
        <v>66760</v>
      </c>
      <c r="FG33" s="176">
        <v>65322</v>
      </c>
      <c r="FH33" s="176">
        <v>65927</v>
      </c>
      <c r="FI33" s="178">
        <v>66576</v>
      </c>
      <c r="FJ33" s="176">
        <v>67157</v>
      </c>
      <c r="FK33" s="176">
        <v>67787</v>
      </c>
      <c r="FL33" s="178">
        <v>68703</v>
      </c>
      <c r="FM33" s="176">
        <v>69480</v>
      </c>
      <c r="FN33" s="176">
        <v>70117</v>
      </c>
      <c r="FO33" s="178">
        <v>70671</v>
      </c>
      <c r="FP33" s="176">
        <v>71353</v>
      </c>
      <c r="FQ33" s="176">
        <v>72053</v>
      </c>
      <c r="FR33" s="178">
        <v>72813</v>
      </c>
      <c r="FS33" s="176">
        <v>73319</v>
      </c>
      <c r="FT33" s="176">
        <v>73826</v>
      </c>
      <c r="FU33" s="178">
        <v>73705</v>
      </c>
      <c r="FV33" s="176">
        <v>73914</v>
      </c>
      <c r="FW33" s="176">
        <v>74193</v>
      </c>
      <c r="FX33" s="178">
        <v>74897</v>
      </c>
      <c r="FY33" s="176">
        <v>75225</v>
      </c>
      <c r="FZ33" s="176">
        <v>75591</v>
      </c>
      <c r="GA33" s="178">
        <v>74270</v>
      </c>
      <c r="GB33" s="176">
        <v>74085</v>
      </c>
      <c r="GC33" s="176">
        <v>73775</v>
      </c>
      <c r="GD33" s="178">
        <v>73530</v>
      </c>
      <c r="GE33" s="176">
        <v>73056</v>
      </c>
      <c r="GF33" s="176">
        <v>72723</v>
      </c>
      <c r="GG33" s="178">
        <v>72461</v>
      </c>
      <c r="GH33" s="176">
        <v>72426</v>
      </c>
      <c r="GI33" s="176">
        <v>72399</v>
      </c>
      <c r="GJ33" s="178">
        <v>72564</v>
      </c>
      <c r="GK33" s="176">
        <v>72603</v>
      </c>
      <c r="GL33" s="176">
        <v>72490</v>
      </c>
      <c r="GM33" s="178">
        <v>72523</v>
      </c>
      <c r="GN33" s="176">
        <v>72313</v>
      </c>
      <c r="GO33" s="176">
        <v>71307</v>
      </c>
      <c r="GP33" s="178">
        <v>72478</v>
      </c>
      <c r="GQ33" s="176">
        <v>72691</v>
      </c>
      <c r="GR33" s="176">
        <v>72649</v>
      </c>
      <c r="GS33" s="176">
        <v>72743</v>
      </c>
      <c r="GT33" s="176">
        <v>72920</v>
      </c>
      <c r="GU33" s="176">
        <v>73520</v>
      </c>
      <c r="GV33" s="176">
        <v>69607</v>
      </c>
      <c r="GW33" s="176">
        <v>71025</v>
      </c>
      <c r="GX33" s="176">
        <v>72267</v>
      </c>
      <c r="GY33" s="176">
        <v>73448</v>
      </c>
      <c r="GZ33" s="176">
        <v>74562</v>
      </c>
      <c r="HA33" s="176">
        <v>75207</v>
      </c>
      <c r="HB33" s="176">
        <v>75416</v>
      </c>
      <c r="HC33" s="176">
        <v>75761</v>
      </c>
      <c r="HD33" s="176">
        <v>75834</v>
      </c>
      <c r="HE33" s="176">
        <v>76167</v>
      </c>
      <c r="HF33" s="176">
        <v>76425</v>
      </c>
      <c r="HG33" s="176">
        <v>76680</v>
      </c>
      <c r="HH33" s="176">
        <v>77058</v>
      </c>
      <c r="HI33" s="176">
        <v>77268</v>
      </c>
      <c r="HJ33" s="176">
        <v>77481</v>
      </c>
      <c r="HK33" s="176">
        <v>77517</v>
      </c>
      <c r="HL33" s="176">
        <v>77367</v>
      </c>
      <c r="HM33" s="176">
        <v>77497</v>
      </c>
      <c r="HN33" s="176">
        <v>77624</v>
      </c>
      <c r="HO33" s="176">
        <v>77935</v>
      </c>
      <c r="HP33" s="176">
        <v>78200</v>
      </c>
      <c r="HQ33" s="176">
        <v>78495</v>
      </c>
      <c r="HR33" s="176">
        <v>78985</v>
      </c>
      <c r="HS33" s="176">
        <v>79262</v>
      </c>
      <c r="HT33" s="176">
        <v>79767</v>
      </c>
      <c r="HU33" s="176">
        <v>80326</v>
      </c>
      <c r="HV33" s="176">
        <v>80756</v>
      </c>
      <c r="HW33" s="176">
        <v>81208</v>
      </c>
      <c r="HX33" s="176">
        <v>81798</v>
      </c>
      <c r="HY33" s="176">
        <v>82544</v>
      </c>
      <c r="HZ33" s="176">
        <v>83188</v>
      </c>
      <c r="IA33" s="176">
        <v>83969</v>
      </c>
      <c r="IB33" s="176">
        <v>84662</v>
      </c>
      <c r="IC33" s="176">
        <v>85899</v>
      </c>
      <c r="ID33" s="176">
        <v>86541</v>
      </c>
      <c r="IE33" s="176">
        <v>87621</v>
      </c>
      <c r="IF33" s="176">
        <v>88283</v>
      </c>
      <c r="IG33" s="176">
        <v>89704</v>
      </c>
      <c r="IH33" s="176">
        <v>90307</v>
      </c>
      <c r="II33" s="176">
        <v>91104</v>
      </c>
      <c r="IJ33" s="176">
        <v>91600</v>
      </c>
      <c r="IK33" s="176">
        <v>92886</v>
      </c>
      <c r="IL33" s="176">
        <v>93332</v>
      </c>
      <c r="IM33" s="176">
        <v>93698</v>
      </c>
      <c r="IN33" s="176">
        <v>93831</v>
      </c>
      <c r="IO33" s="176">
        <v>94088</v>
      </c>
      <c r="IP33" s="176">
        <v>94370</v>
      </c>
      <c r="IQ33" s="176">
        <v>94714</v>
      </c>
      <c r="IR33" s="176">
        <v>95012</v>
      </c>
      <c r="IS33" s="176">
        <v>95458</v>
      </c>
      <c r="IT33" s="176">
        <v>96026</v>
      </c>
      <c r="IU33" s="176">
        <v>96671</v>
      </c>
      <c r="IV33" s="176">
        <v>97169</v>
      </c>
      <c r="IW33" s="176">
        <v>97474</v>
      </c>
      <c r="IX33" s="176">
        <v>97894</v>
      </c>
      <c r="IY33" s="176">
        <v>98335</v>
      </c>
      <c r="IZ33" s="176">
        <v>98593</v>
      </c>
      <c r="JA33" s="176">
        <v>100028</v>
      </c>
      <c r="JB33" s="176">
        <v>100156</v>
      </c>
      <c r="JC33" s="176">
        <v>100657</v>
      </c>
      <c r="JD33" s="176">
        <v>101084</v>
      </c>
      <c r="JE33" s="176">
        <v>101600</v>
      </c>
      <c r="JF33" s="176">
        <v>101792</v>
      </c>
      <c r="JG33" s="176">
        <v>102509</v>
      </c>
      <c r="JH33" s="176">
        <v>102749</v>
      </c>
      <c r="JI33" s="176">
        <v>103241</v>
      </c>
      <c r="JJ33" s="176">
        <v>102949</v>
      </c>
      <c r="JK33" s="176">
        <v>104213</v>
      </c>
      <c r="JL33" s="176">
        <v>104620</v>
      </c>
      <c r="JM33" s="176">
        <v>105294</v>
      </c>
      <c r="JN33" s="176">
        <v>105026</v>
      </c>
      <c r="JO33" s="176">
        <v>105826</v>
      </c>
      <c r="JP33" s="176">
        <v>106211</v>
      </c>
      <c r="JQ33" s="176">
        <v>106934</v>
      </c>
      <c r="JR33" s="176">
        <v>107446</v>
      </c>
      <c r="JS33" s="176">
        <v>108115</v>
      </c>
      <c r="JT33" s="176">
        <v>108549</v>
      </c>
      <c r="JU33" s="176">
        <v>108090</v>
      </c>
      <c r="JV33" s="176">
        <v>108252</v>
      </c>
      <c r="JW33" s="176">
        <v>108170</v>
      </c>
      <c r="JX33" s="176">
        <v>108424</v>
      </c>
      <c r="JY33" s="176">
        <v>108947</v>
      </c>
      <c r="JZ33" s="176">
        <v>108533</v>
      </c>
      <c r="KA33" s="176">
        <v>108748</v>
      </c>
      <c r="KB33" s="176">
        <v>109359</v>
      </c>
      <c r="KC33" s="176">
        <v>110046</v>
      </c>
      <c r="KD33" s="176">
        <v>110549</v>
      </c>
      <c r="KE33" s="176">
        <v>111230</v>
      </c>
      <c r="KF33" s="176">
        <v>111681</v>
      </c>
      <c r="KG33" s="176">
        <v>112026</v>
      </c>
      <c r="KH33" s="176">
        <v>112740</v>
      </c>
      <c r="KI33" s="176">
        <v>113663</v>
      </c>
    </row>
    <row r="34" spans="1:295" x14ac:dyDescent="0.2">
      <c r="A34" s="171" t="s">
        <v>511</v>
      </c>
      <c r="B34" s="176"/>
      <c r="C34" s="178"/>
      <c r="D34" s="176"/>
      <c r="E34" s="176"/>
      <c r="F34" s="178"/>
      <c r="G34" s="176"/>
      <c r="H34" s="176"/>
      <c r="I34" s="178"/>
      <c r="J34" s="176"/>
      <c r="K34" s="176"/>
      <c r="L34" s="178"/>
      <c r="M34" s="176"/>
      <c r="N34" s="176"/>
      <c r="O34" s="178"/>
      <c r="P34" s="176"/>
      <c r="Q34" s="176"/>
      <c r="R34" s="178"/>
      <c r="S34" s="176"/>
      <c r="T34" s="176"/>
      <c r="U34" s="178"/>
      <c r="V34" s="176"/>
      <c r="W34" s="176"/>
      <c r="X34" s="178"/>
      <c r="Y34" s="176"/>
      <c r="Z34" s="176"/>
      <c r="AA34" s="178"/>
      <c r="AB34" s="176"/>
      <c r="AC34" s="176"/>
      <c r="AD34" s="178"/>
      <c r="AE34" s="176"/>
      <c r="AF34" s="176"/>
      <c r="AG34" s="178"/>
      <c r="AH34" s="176"/>
      <c r="AI34" s="176"/>
      <c r="AJ34" s="178"/>
      <c r="AK34" s="176"/>
      <c r="AL34" s="176"/>
      <c r="AM34" s="178"/>
      <c r="AN34" s="176"/>
      <c r="AO34" s="176"/>
      <c r="AP34" s="178"/>
      <c r="AQ34" s="176"/>
      <c r="AR34" s="176"/>
      <c r="AS34" s="178"/>
      <c r="AT34" s="176"/>
      <c r="AU34" s="176"/>
      <c r="AV34" s="178"/>
      <c r="AW34" s="176"/>
      <c r="AX34" s="176"/>
      <c r="AY34" s="178"/>
      <c r="AZ34" s="176"/>
      <c r="BA34" s="176"/>
      <c r="BB34" s="178"/>
      <c r="BC34" s="176"/>
      <c r="BD34" s="176"/>
      <c r="BE34" s="178"/>
      <c r="BF34" s="176"/>
      <c r="BG34" s="176"/>
      <c r="BH34" s="178"/>
      <c r="BI34" s="176"/>
      <c r="BJ34" s="176"/>
      <c r="BK34" s="178"/>
      <c r="BL34" s="176"/>
      <c r="BM34" s="184"/>
      <c r="BN34" s="185"/>
      <c r="BO34" s="185"/>
      <c r="BP34" s="176"/>
      <c r="BQ34" s="178"/>
      <c r="BR34" s="176"/>
      <c r="BS34" s="176"/>
      <c r="BT34" s="178"/>
      <c r="BU34" s="176"/>
      <c r="BV34" s="176"/>
      <c r="BW34" s="178"/>
      <c r="BX34" s="176"/>
      <c r="BY34" s="176"/>
      <c r="BZ34" s="178"/>
      <c r="CA34" s="176"/>
      <c r="CB34" s="176"/>
      <c r="CC34" s="178"/>
      <c r="CD34" s="176"/>
      <c r="CE34" s="176"/>
      <c r="CF34" s="178"/>
      <c r="CG34" s="176"/>
      <c r="CH34" s="176"/>
      <c r="CI34" s="178"/>
      <c r="CJ34" s="176"/>
      <c r="CK34" s="176"/>
      <c r="CL34" s="178"/>
      <c r="CM34" s="176"/>
      <c r="CN34" s="176"/>
      <c r="CO34" s="178"/>
      <c r="CP34" s="176"/>
      <c r="CQ34" s="176"/>
      <c r="CR34" s="178"/>
      <c r="CS34" s="176"/>
      <c r="CT34" s="176"/>
      <c r="CU34" s="178"/>
      <c r="CV34" s="176"/>
      <c r="CW34" s="176"/>
      <c r="CX34" s="178"/>
      <c r="CY34" s="176"/>
      <c r="CZ34" s="176"/>
      <c r="DA34" s="178"/>
      <c r="DB34" s="176">
        <v>0</v>
      </c>
      <c r="DC34" s="176">
        <v>0</v>
      </c>
      <c r="DD34" s="178">
        <v>0</v>
      </c>
      <c r="DE34" s="176">
        <v>0</v>
      </c>
      <c r="DF34" s="176">
        <v>0</v>
      </c>
      <c r="DG34" s="178">
        <v>0</v>
      </c>
      <c r="DH34" s="176">
        <v>0</v>
      </c>
      <c r="DI34" s="176">
        <v>0</v>
      </c>
      <c r="DJ34" s="178">
        <v>0</v>
      </c>
      <c r="DK34" s="176">
        <v>33</v>
      </c>
      <c r="DL34" s="176">
        <v>96</v>
      </c>
      <c r="DM34" s="178">
        <v>200</v>
      </c>
      <c r="DN34" s="176">
        <v>232</v>
      </c>
      <c r="DO34" s="176">
        <v>252</v>
      </c>
      <c r="DP34" s="178">
        <v>259</v>
      </c>
      <c r="DQ34" s="176">
        <v>271</v>
      </c>
      <c r="DR34" s="176">
        <v>292</v>
      </c>
      <c r="DS34" s="178">
        <v>299</v>
      </c>
      <c r="DT34" s="176">
        <v>305</v>
      </c>
      <c r="DU34" s="176">
        <v>307</v>
      </c>
      <c r="DV34" s="178">
        <v>298</v>
      </c>
      <c r="DW34" s="176">
        <v>303</v>
      </c>
      <c r="DX34" s="176">
        <v>305</v>
      </c>
      <c r="DY34" s="178">
        <v>308</v>
      </c>
      <c r="DZ34" s="176">
        <v>308</v>
      </c>
      <c r="EA34" s="176">
        <v>310</v>
      </c>
      <c r="EB34" s="178">
        <v>310</v>
      </c>
      <c r="EC34" s="176">
        <v>310</v>
      </c>
      <c r="ED34" s="176">
        <v>311</v>
      </c>
      <c r="EE34" s="178">
        <v>311</v>
      </c>
      <c r="EF34" s="176">
        <v>311</v>
      </c>
      <c r="EG34" s="176">
        <v>311</v>
      </c>
      <c r="EH34" s="178">
        <v>311</v>
      </c>
      <c r="EI34" s="176">
        <v>311</v>
      </c>
      <c r="EJ34" s="176">
        <v>311</v>
      </c>
      <c r="EK34" s="178">
        <v>311</v>
      </c>
      <c r="EL34" s="176">
        <v>311</v>
      </c>
      <c r="EM34" s="176">
        <v>321</v>
      </c>
      <c r="EN34" s="178">
        <v>321</v>
      </c>
      <c r="EO34" s="176">
        <v>324</v>
      </c>
      <c r="EP34" s="176">
        <v>327</v>
      </c>
      <c r="EQ34" s="178">
        <v>328</v>
      </c>
      <c r="ER34" s="176">
        <v>331</v>
      </c>
      <c r="ES34" s="176">
        <v>333</v>
      </c>
      <c r="ET34" s="178">
        <v>333</v>
      </c>
      <c r="EU34" s="176">
        <v>334</v>
      </c>
      <c r="EV34" s="176">
        <v>334</v>
      </c>
      <c r="EW34" s="178">
        <v>336</v>
      </c>
      <c r="EX34" s="176">
        <v>338</v>
      </c>
      <c r="EY34" s="176">
        <v>336</v>
      </c>
      <c r="EZ34" s="178">
        <v>336</v>
      </c>
      <c r="FA34" s="176">
        <v>339</v>
      </c>
      <c r="FB34" s="176">
        <v>338</v>
      </c>
      <c r="FC34" s="178">
        <v>337</v>
      </c>
      <c r="FD34" s="176">
        <v>338</v>
      </c>
      <c r="FE34" s="176">
        <v>338</v>
      </c>
      <c r="FF34" s="178">
        <v>354</v>
      </c>
      <c r="FG34" s="176">
        <v>336</v>
      </c>
      <c r="FH34" s="176">
        <v>352</v>
      </c>
      <c r="FI34" s="178">
        <v>396</v>
      </c>
      <c r="FJ34" s="176">
        <v>400</v>
      </c>
      <c r="FK34" s="176">
        <v>400</v>
      </c>
      <c r="FL34" s="178">
        <v>401</v>
      </c>
      <c r="FM34" s="176">
        <v>401</v>
      </c>
      <c r="FN34" s="176">
        <v>401</v>
      </c>
      <c r="FO34" s="178">
        <v>402</v>
      </c>
      <c r="FP34" s="176">
        <v>412</v>
      </c>
      <c r="FQ34" s="176">
        <v>426</v>
      </c>
      <c r="FR34" s="178">
        <v>429</v>
      </c>
      <c r="FS34" s="176">
        <v>431</v>
      </c>
      <c r="FT34" s="176">
        <v>450</v>
      </c>
      <c r="FU34" s="178">
        <v>464</v>
      </c>
      <c r="FV34" s="176">
        <v>467</v>
      </c>
      <c r="FW34" s="176">
        <v>467</v>
      </c>
      <c r="FX34" s="178">
        <v>465</v>
      </c>
      <c r="FY34" s="176">
        <v>468</v>
      </c>
      <c r="FZ34" s="176">
        <v>473</v>
      </c>
      <c r="GA34" s="178">
        <v>473</v>
      </c>
      <c r="GB34" s="176">
        <v>479</v>
      </c>
      <c r="GC34" s="176">
        <v>506</v>
      </c>
      <c r="GD34" s="178">
        <v>506</v>
      </c>
      <c r="GE34" s="176">
        <v>513</v>
      </c>
      <c r="GF34" s="176">
        <v>519</v>
      </c>
      <c r="GG34" s="178">
        <v>530</v>
      </c>
      <c r="GH34" s="176">
        <v>533</v>
      </c>
      <c r="GI34" s="176">
        <v>533</v>
      </c>
      <c r="GJ34" s="178">
        <v>528</v>
      </c>
      <c r="GK34" s="176">
        <v>526</v>
      </c>
      <c r="GL34" s="176">
        <v>522</v>
      </c>
      <c r="GM34" s="178">
        <v>522</v>
      </c>
      <c r="GN34" s="176">
        <v>522</v>
      </c>
      <c r="GO34" s="176">
        <v>519</v>
      </c>
      <c r="GP34" s="178">
        <v>518</v>
      </c>
      <c r="GQ34" s="176">
        <v>514</v>
      </c>
      <c r="GR34" s="176">
        <v>514</v>
      </c>
      <c r="GS34" s="176">
        <v>514</v>
      </c>
      <c r="GT34" s="176">
        <v>514</v>
      </c>
      <c r="GU34" s="176">
        <v>516</v>
      </c>
      <c r="GV34" s="176"/>
      <c r="GW34" s="176"/>
      <c r="GX34" s="176"/>
      <c r="GY34" s="176"/>
      <c r="GZ34" s="176"/>
      <c r="HA34" s="176"/>
      <c r="HB34" s="176"/>
      <c r="HC34" s="176"/>
      <c r="HD34" s="176"/>
      <c r="HE34" s="176"/>
      <c r="HF34" s="176"/>
      <c r="HG34" s="176"/>
      <c r="HH34" s="176"/>
      <c r="HI34" s="176"/>
      <c r="HJ34" s="176"/>
      <c r="HK34" s="176">
        <v>486</v>
      </c>
      <c r="HL34" s="176">
        <v>479</v>
      </c>
      <c r="HM34" s="176">
        <v>476</v>
      </c>
      <c r="HN34" s="176">
        <v>473</v>
      </c>
      <c r="HO34" s="176">
        <v>473</v>
      </c>
      <c r="HP34" s="176">
        <v>471</v>
      </c>
      <c r="HQ34" s="176">
        <v>470</v>
      </c>
      <c r="HR34" s="176">
        <v>468</v>
      </c>
      <c r="HS34" s="176">
        <v>467</v>
      </c>
      <c r="HT34" s="176">
        <v>467</v>
      </c>
      <c r="HU34" s="176">
        <v>467</v>
      </c>
      <c r="HV34" s="176">
        <v>465</v>
      </c>
      <c r="HW34" s="176">
        <v>463</v>
      </c>
      <c r="HX34" s="176">
        <v>462</v>
      </c>
      <c r="HY34" s="176">
        <v>459</v>
      </c>
      <c r="HZ34" s="176">
        <v>456</v>
      </c>
      <c r="IA34" s="176">
        <v>454</v>
      </c>
      <c r="IB34" s="176">
        <v>452</v>
      </c>
      <c r="IC34" s="176">
        <v>448</v>
      </c>
      <c r="ID34" s="176">
        <v>447</v>
      </c>
      <c r="IE34" s="176">
        <v>446</v>
      </c>
      <c r="IF34" s="176">
        <v>445</v>
      </c>
      <c r="IG34" s="176">
        <v>443</v>
      </c>
      <c r="IH34" s="176">
        <v>440</v>
      </c>
      <c r="II34" s="176">
        <v>439</v>
      </c>
      <c r="IJ34" s="176">
        <v>436</v>
      </c>
      <c r="IK34" s="176">
        <v>432</v>
      </c>
      <c r="IL34" s="176">
        <v>431</v>
      </c>
      <c r="IM34" s="176">
        <v>431</v>
      </c>
      <c r="IN34" s="176">
        <v>429</v>
      </c>
      <c r="IO34" s="176">
        <v>425</v>
      </c>
      <c r="IP34" s="176">
        <v>424</v>
      </c>
      <c r="IQ34" s="176">
        <v>424</v>
      </c>
      <c r="IR34" s="176">
        <v>424</v>
      </c>
      <c r="IS34" s="176">
        <v>416</v>
      </c>
      <c r="IT34" s="176">
        <v>415</v>
      </c>
      <c r="IU34" s="176">
        <v>413</v>
      </c>
      <c r="IV34" s="176">
        <v>412</v>
      </c>
      <c r="IW34" s="176">
        <v>409</v>
      </c>
      <c r="IX34" s="176">
        <v>405</v>
      </c>
      <c r="IY34" s="176">
        <v>405</v>
      </c>
      <c r="IZ34" s="176">
        <v>403</v>
      </c>
      <c r="JA34" s="176">
        <v>397</v>
      </c>
      <c r="JB34" s="176">
        <v>395</v>
      </c>
      <c r="JC34" s="176">
        <v>395</v>
      </c>
      <c r="JD34" s="176">
        <v>391</v>
      </c>
      <c r="JE34" s="176">
        <v>388</v>
      </c>
      <c r="JF34" s="176">
        <v>385</v>
      </c>
      <c r="JG34" s="176">
        <f>JG23-JG39</f>
        <v>13673785</v>
      </c>
      <c r="JH34" s="176">
        <v>380</v>
      </c>
      <c r="JI34" s="176">
        <v>378</v>
      </c>
      <c r="JJ34" s="176">
        <v>376</v>
      </c>
      <c r="JK34" s="176">
        <v>375</v>
      </c>
      <c r="JL34" s="176">
        <v>374</v>
      </c>
      <c r="JM34" s="176">
        <v>373</v>
      </c>
      <c r="JN34" s="176">
        <v>369</v>
      </c>
      <c r="JO34" s="176">
        <v>368</v>
      </c>
      <c r="JP34" s="176">
        <v>367</v>
      </c>
      <c r="JQ34" s="176">
        <v>364</v>
      </c>
      <c r="JR34" s="176">
        <v>360</v>
      </c>
      <c r="JS34" s="176">
        <v>359</v>
      </c>
      <c r="JT34" s="176">
        <v>357</v>
      </c>
      <c r="JU34" s="176">
        <v>353</v>
      </c>
      <c r="JV34" s="176">
        <v>350</v>
      </c>
      <c r="JW34" s="176">
        <v>348</v>
      </c>
      <c r="JX34" s="176">
        <v>347</v>
      </c>
      <c r="JY34" s="176">
        <v>344</v>
      </c>
      <c r="JZ34" s="176">
        <v>343</v>
      </c>
      <c r="KA34" s="176">
        <v>341</v>
      </c>
      <c r="KB34" s="176">
        <v>337</v>
      </c>
      <c r="KC34" s="176">
        <v>331</v>
      </c>
      <c r="KD34" s="176">
        <v>328</v>
      </c>
      <c r="KE34" s="176">
        <v>325</v>
      </c>
      <c r="KF34" s="176">
        <v>320</v>
      </c>
      <c r="KG34" s="176">
        <v>315</v>
      </c>
      <c r="KH34" s="176">
        <v>315</v>
      </c>
      <c r="KI34" s="176">
        <v>315</v>
      </c>
    </row>
    <row r="35" spans="1:295" x14ac:dyDescent="0.2">
      <c r="A35" s="171" t="s">
        <v>229</v>
      </c>
      <c r="B35" s="176">
        <v>17402</v>
      </c>
      <c r="C35" s="178">
        <v>25046</v>
      </c>
      <c r="D35" s="176">
        <v>34284</v>
      </c>
      <c r="E35" s="176">
        <v>44363</v>
      </c>
      <c r="F35" s="178">
        <v>54366</v>
      </c>
      <c r="G35" s="176">
        <v>68467</v>
      </c>
      <c r="H35" s="176">
        <v>80559</v>
      </c>
      <c r="I35" s="178">
        <v>90519</v>
      </c>
      <c r="J35" s="176">
        <v>99058</v>
      </c>
      <c r="K35" s="176">
        <v>107853</v>
      </c>
      <c r="L35" s="178">
        <v>118358</v>
      </c>
      <c r="M35" s="176">
        <v>125402</v>
      </c>
      <c r="N35" s="176">
        <v>134119</v>
      </c>
      <c r="O35" s="178">
        <v>143664</v>
      </c>
      <c r="P35" s="176">
        <v>152842</v>
      </c>
      <c r="Q35" s="176">
        <v>160043</v>
      </c>
      <c r="R35" s="178">
        <v>167466</v>
      </c>
      <c r="S35" s="176">
        <v>173851</v>
      </c>
      <c r="T35" s="176">
        <v>181312</v>
      </c>
      <c r="U35" s="178">
        <v>186100</v>
      </c>
      <c r="V35" s="176">
        <v>193149</v>
      </c>
      <c r="W35" s="176">
        <v>201606</v>
      </c>
      <c r="X35" s="178">
        <v>209821</v>
      </c>
      <c r="Y35" s="176">
        <v>218176</v>
      </c>
      <c r="Z35" s="176">
        <v>221050</v>
      </c>
      <c r="AA35" s="178">
        <v>225984</v>
      </c>
      <c r="AB35" s="176">
        <v>238500</v>
      </c>
      <c r="AC35" s="176">
        <v>245586</v>
      </c>
      <c r="AD35" s="178">
        <v>251260</v>
      </c>
      <c r="AE35" s="176">
        <v>257216</v>
      </c>
      <c r="AF35" s="176">
        <v>233840</v>
      </c>
      <c r="AG35" s="178">
        <v>236799</v>
      </c>
      <c r="AH35" s="176">
        <v>239594</v>
      </c>
      <c r="AI35" s="176">
        <v>242650</v>
      </c>
      <c r="AJ35" s="178">
        <v>245222</v>
      </c>
      <c r="AK35" s="176">
        <v>249382</v>
      </c>
      <c r="AL35" s="176">
        <v>253002</v>
      </c>
      <c r="AM35" s="178">
        <v>256473</v>
      </c>
      <c r="AN35" s="176">
        <v>260257</v>
      </c>
      <c r="AO35" s="176">
        <v>264212</v>
      </c>
      <c r="AP35" s="178">
        <v>268612</v>
      </c>
      <c r="AQ35" s="176">
        <v>272017</v>
      </c>
      <c r="AR35" s="176">
        <v>275556</v>
      </c>
      <c r="AS35" s="178">
        <v>279236</v>
      </c>
      <c r="AT35" s="176">
        <v>282374</v>
      </c>
      <c r="AU35" s="176">
        <v>286617</v>
      </c>
      <c r="AV35" s="178">
        <v>291333</v>
      </c>
      <c r="AW35" s="176">
        <v>295051</v>
      </c>
      <c r="AX35" s="176">
        <v>298707</v>
      </c>
      <c r="AY35" s="178">
        <v>301318</v>
      </c>
      <c r="AZ35" s="176">
        <v>306542</v>
      </c>
      <c r="BA35" s="176">
        <v>303872</v>
      </c>
      <c r="BB35" s="178">
        <v>309481</v>
      </c>
      <c r="BC35" s="176">
        <v>314305</v>
      </c>
      <c r="BD35" s="176">
        <v>318464</v>
      </c>
      <c r="BE35" s="178">
        <v>303467</v>
      </c>
      <c r="BF35" s="176">
        <v>308240</v>
      </c>
      <c r="BG35" s="176">
        <v>314675</v>
      </c>
      <c r="BH35" s="178">
        <v>321175</v>
      </c>
      <c r="BI35" s="176">
        <v>327138</v>
      </c>
      <c r="BJ35" s="176">
        <v>333014</v>
      </c>
      <c r="BK35" s="178">
        <v>334869</v>
      </c>
      <c r="BL35" s="176">
        <v>342954</v>
      </c>
      <c r="BM35" s="184">
        <v>348968</v>
      </c>
      <c r="BN35" s="185">
        <v>355109</v>
      </c>
      <c r="BO35" s="185">
        <v>360443</v>
      </c>
      <c r="BP35" s="176">
        <v>365382</v>
      </c>
      <c r="BQ35" s="178">
        <v>365869</v>
      </c>
      <c r="BR35" s="176">
        <v>369686</v>
      </c>
      <c r="BS35" s="176">
        <v>374507</v>
      </c>
      <c r="BT35" s="178">
        <v>379702</v>
      </c>
      <c r="BU35" s="176">
        <v>0</v>
      </c>
      <c r="BV35" s="176">
        <v>0</v>
      </c>
      <c r="BW35" s="178">
        <v>0</v>
      </c>
      <c r="BX35" s="176">
        <v>0</v>
      </c>
      <c r="BY35" s="176">
        <v>0</v>
      </c>
      <c r="BZ35" s="178">
        <v>0</v>
      </c>
      <c r="CA35" s="176">
        <v>0</v>
      </c>
      <c r="CB35" s="176">
        <v>0</v>
      </c>
      <c r="CC35" s="178">
        <v>0</v>
      </c>
      <c r="CD35" s="176"/>
      <c r="CE35" s="176"/>
      <c r="CF35" s="178"/>
      <c r="CG35" s="176"/>
      <c r="CH35" s="176"/>
      <c r="CI35" s="178"/>
      <c r="CJ35" s="176"/>
      <c r="CK35" s="176"/>
      <c r="CL35" s="178"/>
      <c r="CM35" s="176"/>
      <c r="CN35" s="176"/>
      <c r="CO35" s="178"/>
      <c r="CP35" s="176"/>
      <c r="CQ35" s="176"/>
      <c r="CR35" s="178"/>
      <c r="CS35" s="176"/>
      <c r="CT35" s="176"/>
      <c r="CU35" s="178"/>
      <c r="CV35" s="176"/>
      <c r="CW35" s="176"/>
      <c r="CX35" s="178"/>
      <c r="CY35" s="176"/>
      <c r="CZ35" s="176"/>
      <c r="DA35" s="178"/>
      <c r="DB35" s="176"/>
      <c r="DC35" s="176"/>
      <c r="DD35" s="178"/>
      <c r="DE35" s="176"/>
      <c r="DF35" s="176"/>
      <c r="DG35" s="178"/>
      <c r="DH35" s="176"/>
      <c r="DI35" s="176"/>
      <c r="DJ35" s="178"/>
      <c r="DK35" s="176"/>
      <c r="DL35" s="176"/>
      <c r="DM35" s="178"/>
      <c r="DN35" s="176"/>
      <c r="DO35" s="176"/>
      <c r="DP35" s="178"/>
      <c r="DQ35" s="176"/>
      <c r="DR35" s="176"/>
      <c r="DS35" s="178"/>
      <c r="DT35" s="176"/>
      <c r="DU35" s="176"/>
      <c r="DV35" s="178"/>
      <c r="DW35" s="176"/>
      <c r="DX35" s="176"/>
      <c r="DY35" s="178"/>
      <c r="DZ35" s="176"/>
      <c r="EA35" s="176"/>
      <c r="EB35" s="178"/>
      <c r="EC35" s="176"/>
      <c r="ED35" s="176"/>
      <c r="EE35" s="178"/>
      <c r="EF35" s="176"/>
      <c r="EG35" s="176"/>
      <c r="EH35" s="178"/>
      <c r="EI35" s="176"/>
      <c r="EJ35" s="176"/>
      <c r="EK35" s="178"/>
      <c r="EL35" s="176"/>
      <c r="EM35" s="176"/>
      <c r="EN35" s="178"/>
      <c r="EO35" s="176"/>
      <c r="EP35" s="176"/>
      <c r="EQ35" s="178"/>
      <c r="ER35" s="176"/>
      <c r="ES35" s="176"/>
      <c r="ET35" s="178"/>
      <c r="EU35" s="176"/>
      <c r="EV35" s="176"/>
      <c r="EW35" s="178"/>
      <c r="EX35" s="176"/>
      <c r="EY35" s="176"/>
      <c r="EZ35" s="178"/>
      <c r="FA35" s="176"/>
      <c r="FB35" s="176"/>
      <c r="FC35" s="178"/>
      <c r="FD35" s="176"/>
      <c r="FE35" s="176"/>
      <c r="FF35" s="178"/>
      <c r="FG35" s="176"/>
      <c r="FH35" s="176"/>
      <c r="FI35" s="178"/>
      <c r="FJ35" s="176"/>
      <c r="FK35" s="176"/>
      <c r="FL35" s="178"/>
      <c r="FM35" s="176"/>
      <c r="FN35" s="176"/>
      <c r="FO35" s="178"/>
      <c r="FP35" s="176"/>
      <c r="FQ35" s="176"/>
      <c r="FR35" s="178"/>
      <c r="FS35" s="176"/>
      <c r="FT35" s="176"/>
      <c r="FU35" s="178"/>
      <c r="FV35" s="176"/>
      <c r="FW35" s="176"/>
      <c r="FX35" s="178"/>
      <c r="FY35" s="176"/>
      <c r="FZ35" s="176"/>
      <c r="GA35" s="178"/>
      <c r="GB35" s="176"/>
      <c r="GC35" s="176"/>
      <c r="GD35" s="178"/>
      <c r="GE35" s="176"/>
      <c r="GF35" s="176"/>
      <c r="GG35" s="178"/>
      <c r="GH35" s="176"/>
      <c r="GI35" s="176"/>
      <c r="GJ35" s="178"/>
      <c r="GK35" s="176"/>
      <c r="GL35" s="176"/>
      <c r="GM35" s="178"/>
      <c r="GN35" s="176"/>
      <c r="GO35" s="176"/>
      <c r="GP35" s="178"/>
      <c r="GQ35" s="176"/>
      <c r="GR35" s="176"/>
      <c r="GS35" s="176"/>
      <c r="GT35" s="176"/>
      <c r="GU35" s="176"/>
      <c r="GV35" s="176"/>
      <c r="GW35" s="176"/>
      <c r="GX35" s="176"/>
      <c r="GY35" s="176"/>
      <c r="GZ35" s="176"/>
      <c r="HA35" s="176"/>
      <c r="HB35" s="176"/>
      <c r="HC35" s="176"/>
      <c r="HD35" s="176"/>
      <c r="HE35" s="176"/>
      <c r="HF35" s="176"/>
      <c r="HG35" s="176"/>
      <c r="HH35" s="176"/>
      <c r="HI35" s="176"/>
      <c r="HJ35" s="176"/>
      <c r="HK35" s="176"/>
      <c r="HL35" s="171"/>
      <c r="HM35" s="171"/>
      <c r="HN35" s="176"/>
      <c r="HO35" s="171"/>
      <c r="HP35" s="176"/>
      <c r="HQ35" s="171"/>
      <c r="HR35" s="171"/>
      <c r="HS35" s="171"/>
      <c r="HT35" s="176"/>
      <c r="HU35" s="171"/>
      <c r="HV35" s="171"/>
      <c r="HW35" s="171"/>
      <c r="HX35" s="171"/>
      <c r="HY35" s="171"/>
      <c r="HZ35" s="171"/>
      <c r="IA35" s="171"/>
      <c r="IB35" s="171"/>
      <c r="IC35" s="171"/>
      <c r="ID35" s="171"/>
      <c r="IE35" s="171"/>
      <c r="IF35" s="171"/>
      <c r="IG35" s="171"/>
      <c r="IH35" s="171"/>
      <c r="II35" s="171"/>
      <c r="IJ35" s="176"/>
      <c r="IK35" s="171"/>
      <c r="IL35" s="171"/>
      <c r="IM35" s="171"/>
      <c r="IN35" s="171"/>
      <c r="IO35" s="171"/>
      <c r="IP35" s="171"/>
      <c r="IQ35" s="171"/>
      <c r="IR35" s="171"/>
      <c r="IS35" s="171"/>
      <c r="IT35" s="171"/>
      <c r="IU35" s="171"/>
      <c r="IV35" s="171"/>
      <c r="IW35" s="171"/>
      <c r="IX35" s="171"/>
      <c r="IY35" s="171"/>
      <c r="IZ35" s="171"/>
      <c r="JA35" s="171"/>
      <c r="JB35" s="171"/>
      <c r="JC35" s="171"/>
      <c r="JD35" s="171"/>
      <c r="JE35" s="171"/>
      <c r="JF35" s="171"/>
      <c r="JG35" s="171"/>
      <c r="JH35" s="171"/>
      <c r="JI35" s="171"/>
      <c r="JJ35" s="171"/>
      <c r="JK35" s="171"/>
      <c r="JL35" s="171"/>
      <c r="JM35" s="171"/>
      <c r="JN35" s="171"/>
      <c r="JO35" s="171"/>
      <c r="JP35" s="171"/>
      <c r="JQ35" s="171"/>
      <c r="JR35" s="171"/>
      <c r="JS35" s="171"/>
      <c r="JT35" s="171"/>
      <c r="JU35" s="171"/>
      <c r="JV35" s="171"/>
      <c r="JW35" s="171"/>
      <c r="JX35" s="171"/>
      <c r="JY35" s="171"/>
      <c r="JZ35" s="171"/>
      <c r="KA35" s="171"/>
      <c r="KB35" s="171"/>
      <c r="KC35" s="171"/>
      <c r="KD35" s="171"/>
      <c r="KE35" s="171"/>
      <c r="KF35" s="171"/>
      <c r="KG35" s="171"/>
      <c r="KH35" s="171"/>
      <c r="KI35" s="171"/>
    </row>
    <row r="36" spans="1:295" x14ac:dyDescent="0.2">
      <c r="A36" s="171" t="s">
        <v>230</v>
      </c>
      <c r="B36" s="176">
        <v>2680</v>
      </c>
      <c r="C36" s="178">
        <v>7604</v>
      </c>
      <c r="D36" s="176">
        <v>20579</v>
      </c>
      <c r="E36" s="176">
        <v>38696</v>
      </c>
      <c r="F36" s="178">
        <v>50699</v>
      </c>
      <c r="G36" s="176">
        <v>65088</v>
      </c>
      <c r="H36" s="176">
        <v>78774</v>
      </c>
      <c r="I36" s="178">
        <v>85915</v>
      </c>
      <c r="J36" s="176">
        <v>90334</v>
      </c>
      <c r="K36" s="176">
        <v>97036</v>
      </c>
      <c r="L36" s="178">
        <v>102148</v>
      </c>
      <c r="M36" s="176">
        <v>106286</v>
      </c>
      <c r="N36" s="176">
        <v>111656</v>
      </c>
      <c r="O36" s="178">
        <v>117530</v>
      </c>
      <c r="P36" s="176">
        <v>121914</v>
      </c>
      <c r="Q36" s="176">
        <v>126891</v>
      </c>
      <c r="R36" s="178">
        <v>133712</v>
      </c>
      <c r="S36" s="176">
        <v>140570</v>
      </c>
      <c r="T36" s="176">
        <v>139122</v>
      </c>
      <c r="U36" s="178">
        <v>143072</v>
      </c>
      <c r="V36" s="176">
        <v>128560</v>
      </c>
      <c r="W36" s="176">
        <v>133049</v>
      </c>
      <c r="X36" s="178">
        <v>137273</v>
      </c>
      <c r="Y36" s="176">
        <v>140927</v>
      </c>
      <c r="Z36" s="176">
        <v>144594</v>
      </c>
      <c r="AA36" s="178">
        <v>147913</v>
      </c>
      <c r="AB36" s="176">
        <v>152210</v>
      </c>
      <c r="AC36" s="176">
        <v>156526</v>
      </c>
      <c r="AD36" s="178">
        <v>113289</v>
      </c>
      <c r="AE36" s="176">
        <v>117007</v>
      </c>
      <c r="AF36" s="176">
        <v>116800</v>
      </c>
      <c r="AG36" s="178">
        <v>118887</v>
      </c>
      <c r="AH36" s="176">
        <v>121856</v>
      </c>
      <c r="AI36" s="176">
        <v>124985</v>
      </c>
      <c r="AJ36" s="178">
        <v>127682</v>
      </c>
      <c r="AK36" s="176">
        <v>131000</v>
      </c>
      <c r="AL36" s="176">
        <v>133322</v>
      </c>
      <c r="AM36" s="178">
        <v>136370</v>
      </c>
      <c r="AN36" s="176">
        <v>140031</v>
      </c>
      <c r="AO36" s="176">
        <v>142819</v>
      </c>
      <c r="AP36" s="178">
        <v>145603</v>
      </c>
      <c r="AQ36" s="176">
        <v>148881</v>
      </c>
      <c r="AR36" s="176">
        <v>151683</v>
      </c>
      <c r="AS36" s="178">
        <v>153303</v>
      </c>
      <c r="AT36" s="176">
        <v>154999</v>
      </c>
      <c r="AU36" s="176">
        <v>158229</v>
      </c>
      <c r="AV36" s="178">
        <v>162040</v>
      </c>
      <c r="AW36" s="176">
        <v>166496</v>
      </c>
      <c r="AX36" s="176">
        <v>169898</v>
      </c>
      <c r="AY36" s="178">
        <v>173088</v>
      </c>
      <c r="AZ36" s="176">
        <v>176387</v>
      </c>
      <c r="BA36" s="176">
        <v>179624</v>
      </c>
      <c r="BB36" s="178">
        <v>182990</v>
      </c>
      <c r="BC36" s="176">
        <v>186742</v>
      </c>
      <c r="BD36" s="176">
        <v>189524</v>
      </c>
      <c r="BE36" s="178">
        <v>193304</v>
      </c>
      <c r="BF36" s="176">
        <v>196213</v>
      </c>
      <c r="BG36" s="176">
        <v>200262</v>
      </c>
      <c r="BH36" s="178">
        <v>204437</v>
      </c>
      <c r="BI36" s="176">
        <v>208296</v>
      </c>
      <c r="BJ36" s="176">
        <v>212372</v>
      </c>
      <c r="BK36" s="178">
        <v>216249</v>
      </c>
      <c r="BL36" s="176">
        <v>219547</v>
      </c>
      <c r="BM36" s="184">
        <v>223159</v>
      </c>
      <c r="BN36" s="185">
        <v>227033</v>
      </c>
      <c r="BO36" s="185">
        <v>230712</v>
      </c>
      <c r="BP36" s="176">
        <v>233299</v>
      </c>
      <c r="BQ36" s="178">
        <v>234874</v>
      </c>
      <c r="BR36" s="176">
        <v>235784</v>
      </c>
      <c r="BS36" s="176">
        <v>238394</v>
      </c>
      <c r="BT36" s="178">
        <v>240354</v>
      </c>
      <c r="BU36" s="176">
        <v>243048</v>
      </c>
      <c r="BV36" s="176">
        <v>244538</v>
      </c>
      <c r="BW36" s="178">
        <v>246922</v>
      </c>
      <c r="BX36" s="176">
        <v>248864</v>
      </c>
      <c r="BY36" s="176">
        <v>250689</v>
      </c>
      <c r="BZ36" s="178">
        <v>0</v>
      </c>
      <c r="CA36" s="176">
        <v>0</v>
      </c>
      <c r="CB36" s="176">
        <v>0</v>
      </c>
      <c r="CC36" s="178">
        <v>0</v>
      </c>
      <c r="CD36" s="176"/>
      <c r="CE36" s="176"/>
      <c r="CF36" s="178"/>
      <c r="CG36" s="176"/>
      <c r="CH36" s="176"/>
      <c r="CI36" s="178"/>
      <c r="CJ36" s="176"/>
      <c r="CK36" s="176"/>
      <c r="CL36" s="178"/>
      <c r="CM36" s="176"/>
      <c r="CN36" s="176"/>
      <c r="CO36" s="178"/>
      <c r="CP36" s="176"/>
      <c r="CQ36" s="176"/>
      <c r="CR36" s="178"/>
      <c r="CS36" s="176"/>
      <c r="CT36" s="176"/>
      <c r="CU36" s="178"/>
      <c r="CV36" s="176"/>
      <c r="CW36" s="176"/>
      <c r="CX36" s="178"/>
      <c r="CY36" s="176"/>
      <c r="CZ36" s="176"/>
      <c r="DA36" s="178"/>
      <c r="DB36" s="176"/>
      <c r="DC36" s="176"/>
      <c r="DD36" s="178"/>
      <c r="DE36" s="176"/>
      <c r="DF36" s="176"/>
      <c r="DG36" s="178"/>
      <c r="DH36" s="176"/>
      <c r="DI36" s="176"/>
      <c r="DJ36" s="178"/>
      <c r="DK36" s="176"/>
      <c r="DL36" s="176"/>
      <c r="DM36" s="178"/>
      <c r="DN36" s="176"/>
      <c r="DO36" s="176"/>
      <c r="DP36" s="178"/>
      <c r="DQ36" s="176"/>
      <c r="DR36" s="176"/>
      <c r="DS36" s="178"/>
      <c r="DT36" s="176"/>
      <c r="DU36" s="176"/>
      <c r="DV36" s="178"/>
      <c r="DW36" s="176"/>
      <c r="DX36" s="176"/>
      <c r="DY36" s="178"/>
      <c r="DZ36" s="176"/>
      <c r="EA36" s="176"/>
      <c r="EB36" s="178"/>
      <c r="EC36" s="176"/>
      <c r="ED36" s="176"/>
      <c r="EE36" s="178"/>
      <c r="EF36" s="176"/>
      <c r="EG36" s="176"/>
      <c r="EH36" s="178"/>
      <c r="EI36" s="176"/>
      <c r="EJ36" s="176"/>
      <c r="EK36" s="178"/>
      <c r="EL36" s="176"/>
      <c r="EM36" s="176"/>
      <c r="EN36" s="178"/>
      <c r="EO36" s="176"/>
      <c r="EP36" s="176"/>
      <c r="EQ36" s="178"/>
      <c r="ER36" s="176"/>
      <c r="ES36" s="176"/>
      <c r="ET36" s="178"/>
      <c r="EU36" s="176"/>
      <c r="EV36" s="176"/>
      <c r="EW36" s="178"/>
      <c r="EX36" s="176"/>
      <c r="EY36" s="176"/>
      <c r="EZ36" s="178"/>
      <c r="FA36" s="176"/>
      <c r="FB36" s="176"/>
      <c r="FC36" s="178"/>
      <c r="FD36" s="176"/>
      <c r="FE36" s="176"/>
      <c r="FF36" s="178"/>
      <c r="FG36" s="176"/>
      <c r="FH36" s="176"/>
      <c r="FI36" s="178"/>
      <c r="FJ36" s="176"/>
      <c r="FK36" s="176"/>
      <c r="FL36" s="178"/>
      <c r="FM36" s="176"/>
      <c r="FN36" s="176"/>
      <c r="FO36" s="178"/>
      <c r="FP36" s="176"/>
      <c r="FQ36" s="176"/>
      <c r="FR36" s="178"/>
      <c r="FS36" s="176"/>
      <c r="FT36" s="176"/>
      <c r="FU36" s="178"/>
      <c r="FV36" s="176"/>
      <c r="FW36" s="176"/>
      <c r="FX36" s="178"/>
      <c r="FY36" s="176"/>
      <c r="FZ36" s="176"/>
      <c r="GA36" s="178"/>
      <c r="GB36" s="176"/>
      <c r="GC36" s="176"/>
      <c r="GD36" s="178"/>
      <c r="GE36" s="176"/>
      <c r="GF36" s="176"/>
      <c r="GG36" s="178"/>
      <c r="GH36" s="176"/>
      <c r="GI36" s="176"/>
      <c r="GJ36" s="178"/>
      <c r="GK36" s="176"/>
      <c r="GL36" s="176"/>
      <c r="GM36" s="178"/>
      <c r="GN36" s="176"/>
      <c r="GO36" s="176"/>
      <c r="GP36" s="178"/>
      <c r="GQ36" s="176"/>
      <c r="GR36" s="176"/>
      <c r="GS36" s="176"/>
      <c r="GT36" s="176"/>
      <c r="GU36" s="176"/>
      <c r="GV36" s="176"/>
      <c r="GW36" s="176"/>
      <c r="GX36" s="176"/>
      <c r="GY36" s="176"/>
      <c r="GZ36" s="176"/>
      <c r="HA36" s="176"/>
      <c r="HB36" s="176"/>
      <c r="HC36" s="176"/>
      <c r="HD36" s="176"/>
      <c r="HE36" s="176"/>
      <c r="HF36" s="176"/>
      <c r="HG36" s="176"/>
      <c r="HH36" s="176"/>
      <c r="HI36" s="176"/>
      <c r="HJ36" s="176"/>
      <c r="HK36" s="176"/>
      <c r="HL36" s="171"/>
      <c r="HM36" s="171"/>
      <c r="HN36" s="176"/>
      <c r="HO36" s="171"/>
      <c r="HP36" s="176"/>
      <c r="HQ36" s="171"/>
      <c r="HR36" s="171"/>
      <c r="HS36" s="171"/>
      <c r="HT36" s="176"/>
      <c r="HU36" s="171"/>
      <c r="HV36" s="171"/>
      <c r="HW36" s="171"/>
      <c r="HX36" s="171"/>
      <c r="HY36" s="171"/>
      <c r="HZ36" s="171"/>
      <c r="IA36" s="171"/>
      <c r="IB36" s="171"/>
      <c r="IC36" s="171"/>
      <c r="ID36" s="171"/>
      <c r="IE36" s="171"/>
      <c r="IF36" s="171"/>
      <c r="IG36" s="171"/>
      <c r="IH36" s="171"/>
      <c r="II36" s="171"/>
      <c r="IJ36" s="176"/>
      <c r="IK36" s="171"/>
      <c r="IL36" s="171"/>
      <c r="IM36" s="171"/>
      <c r="IN36" s="171"/>
      <c r="IO36" s="171"/>
      <c r="IP36" s="171"/>
      <c r="IQ36" s="171"/>
      <c r="IR36" s="171"/>
      <c r="IS36" s="171"/>
      <c r="IT36" s="171"/>
      <c r="IU36" s="171"/>
      <c r="IV36" s="171"/>
      <c r="IW36" s="171"/>
      <c r="IX36" s="171"/>
      <c r="IY36" s="171"/>
      <c r="IZ36" s="171"/>
      <c r="JA36" s="171"/>
      <c r="JB36" s="171"/>
      <c r="JC36" s="171"/>
      <c r="JD36" s="171"/>
      <c r="JE36" s="171"/>
      <c r="JF36" s="171"/>
      <c r="JG36" s="171"/>
      <c r="JH36" s="171"/>
      <c r="JI36" s="171"/>
      <c r="JJ36" s="171"/>
      <c r="JK36" s="171"/>
      <c r="JL36" s="171"/>
      <c r="JM36" s="171"/>
      <c r="JN36" s="171"/>
      <c r="JO36" s="171"/>
      <c r="JP36" s="171"/>
      <c r="JQ36" s="171"/>
      <c r="JR36" s="171"/>
      <c r="JS36" s="171"/>
      <c r="JT36" s="171"/>
      <c r="JU36" s="171"/>
      <c r="JV36" s="171"/>
      <c r="JW36" s="171"/>
      <c r="JX36" s="171"/>
      <c r="JY36" s="171"/>
      <c r="JZ36" s="171"/>
      <c r="KA36" s="171"/>
      <c r="KB36" s="171"/>
      <c r="KC36" s="171"/>
      <c r="KD36" s="171"/>
      <c r="KE36" s="171"/>
      <c r="KF36" s="171"/>
      <c r="KG36" s="171"/>
      <c r="KH36" s="171"/>
      <c r="KI36" s="171"/>
    </row>
    <row r="37" spans="1:295" ht="13.5" thickBot="1" x14ac:dyDescent="0.25">
      <c r="A37" s="171" t="s">
        <v>231</v>
      </c>
      <c r="B37" s="176">
        <v>2270</v>
      </c>
      <c r="C37" s="178">
        <v>4030</v>
      </c>
      <c r="D37" s="176">
        <v>6884</v>
      </c>
      <c r="E37" s="176">
        <v>10002</v>
      </c>
      <c r="F37" s="178">
        <v>11814</v>
      </c>
      <c r="G37" s="176">
        <v>13201</v>
      </c>
      <c r="H37" s="176">
        <v>14303</v>
      </c>
      <c r="I37" s="178">
        <v>14992</v>
      </c>
      <c r="J37" s="176">
        <v>15679</v>
      </c>
      <c r="K37" s="176">
        <v>16481</v>
      </c>
      <c r="L37" s="178">
        <v>17355</v>
      </c>
      <c r="M37" s="176">
        <v>26039</v>
      </c>
      <c r="N37" s="176">
        <v>34614</v>
      </c>
      <c r="O37" s="178">
        <v>37827</v>
      </c>
      <c r="P37" s="176">
        <v>39361</v>
      </c>
      <c r="Q37" s="176">
        <v>40888</v>
      </c>
      <c r="R37" s="178">
        <v>42272</v>
      </c>
      <c r="S37" s="176">
        <v>43614</v>
      </c>
      <c r="T37" s="176">
        <v>44889</v>
      </c>
      <c r="U37" s="178">
        <v>45775</v>
      </c>
      <c r="V37" s="176">
        <v>46828</v>
      </c>
      <c r="W37" s="176">
        <v>47889</v>
      </c>
      <c r="X37" s="178">
        <v>48576</v>
      </c>
      <c r="Y37" s="176">
        <v>49400</v>
      </c>
      <c r="Z37" s="176">
        <v>50370</v>
      </c>
      <c r="AA37" s="178">
        <v>51190</v>
      </c>
      <c r="AB37" s="176">
        <v>51451</v>
      </c>
      <c r="AC37" s="176">
        <v>51691</v>
      </c>
      <c r="AD37" s="178">
        <v>51783</v>
      </c>
      <c r="AE37" s="176">
        <v>0</v>
      </c>
      <c r="AF37" s="176">
        <v>0</v>
      </c>
      <c r="AG37" s="178">
        <v>0</v>
      </c>
      <c r="AH37" s="176"/>
      <c r="AI37" s="176"/>
      <c r="AJ37" s="178"/>
      <c r="AK37" s="176"/>
      <c r="AL37" s="176"/>
      <c r="AM37" s="178"/>
      <c r="AN37" s="176"/>
      <c r="AO37" s="176"/>
      <c r="AP37" s="178"/>
      <c r="AQ37" s="176"/>
      <c r="AR37" s="176"/>
      <c r="AS37" s="178"/>
      <c r="AT37" s="176"/>
      <c r="AU37" s="176"/>
      <c r="AV37" s="178"/>
      <c r="AW37" s="176"/>
      <c r="AX37" s="176"/>
      <c r="AY37" s="178"/>
      <c r="AZ37" s="176"/>
      <c r="BA37" s="176"/>
      <c r="BB37" s="178"/>
      <c r="BC37" s="176"/>
      <c r="BD37" s="176"/>
      <c r="BE37" s="178"/>
      <c r="BF37" s="176"/>
      <c r="BG37" s="176"/>
      <c r="BH37" s="178"/>
      <c r="BI37" s="176"/>
      <c r="BJ37" s="176"/>
      <c r="BK37" s="178"/>
      <c r="BL37" s="176"/>
      <c r="BM37" s="184"/>
      <c r="BN37" s="185"/>
      <c r="BO37" s="185"/>
      <c r="BP37" s="176"/>
      <c r="BQ37" s="178"/>
      <c r="BR37" s="176"/>
      <c r="BS37" s="176"/>
      <c r="BT37" s="178"/>
      <c r="BU37" s="176"/>
      <c r="BV37" s="176"/>
      <c r="BW37" s="178"/>
      <c r="BX37" s="176"/>
      <c r="BY37" s="176"/>
      <c r="BZ37" s="178"/>
      <c r="CA37" s="176"/>
      <c r="CB37" s="176"/>
      <c r="CC37" s="178"/>
      <c r="CD37" s="176"/>
      <c r="CE37" s="176"/>
      <c r="CF37" s="178"/>
      <c r="CG37" s="176"/>
      <c r="CH37" s="176"/>
      <c r="CI37" s="178"/>
      <c r="CJ37" s="176"/>
      <c r="CK37" s="176"/>
      <c r="CL37" s="178"/>
      <c r="CM37" s="176"/>
      <c r="CN37" s="176"/>
      <c r="CO37" s="178"/>
      <c r="CP37" s="176"/>
      <c r="CQ37" s="176"/>
      <c r="CR37" s="178"/>
      <c r="CS37" s="176"/>
      <c r="CT37" s="176"/>
      <c r="CU37" s="178"/>
      <c r="CV37" s="176"/>
      <c r="CW37" s="176"/>
      <c r="CX37" s="178"/>
      <c r="CY37" s="176"/>
      <c r="CZ37" s="176"/>
      <c r="DA37" s="178"/>
      <c r="DB37" s="176"/>
      <c r="DC37" s="176"/>
      <c r="DD37" s="178"/>
      <c r="DE37" s="176"/>
      <c r="DF37" s="176"/>
      <c r="DG37" s="178"/>
      <c r="DH37" s="176"/>
      <c r="DI37" s="176"/>
      <c r="DJ37" s="178"/>
      <c r="DK37" s="176"/>
      <c r="DL37" s="176"/>
      <c r="DM37" s="178"/>
      <c r="DN37" s="176"/>
      <c r="DO37" s="176"/>
      <c r="DP37" s="178"/>
      <c r="DQ37" s="176"/>
      <c r="DR37" s="176"/>
      <c r="DS37" s="178"/>
      <c r="DT37" s="176"/>
      <c r="DU37" s="176"/>
      <c r="DV37" s="178"/>
      <c r="DW37" s="176"/>
      <c r="DX37" s="176"/>
      <c r="DY37" s="178"/>
      <c r="DZ37" s="176"/>
      <c r="EA37" s="176"/>
      <c r="EB37" s="178"/>
      <c r="EC37" s="176"/>
      <c r="ED37" s="176"/>
      <c r="EE37" s="178"/>
      <c r="EF37" s="176"/>
      <c r="EG37" s="176"/>
      <c r="EH37" s="178"/>
      <c r="EI37" s="176"/>
      <c r="EJ37" s="176"/>
      <c r="EK37" s="178"/>
      <c r="EL37" s="176"/>
      <c r="EM37" s="176"/>
      <c r="EN37" s="178"/>
      <c r="EO37" s="176"/>
      <c r="EP37" s="176"/>
      <c r="EQ37" s="178"/>
      <c r="ER37" s="176"/>
      <c r="ES37" s="176"/>
      <c r="ET37" s="178"/>
      <c r="EU37" s="176"/>
      <c r="EV37" s="176"/>
      <c r="EW37" s="178"/>
      <c r="EX37" s="176"/>
      <c r="EY37" s="176"/>
      <c r="EZ37" s="178"/>
      <c r="FA37" s="176"/>
      <c r="FB37" s="176"/>
      <c r="FC37" s="178"/>
      <c r="FD37" s="176"/>
      <c r="FE37" s="176"/>
      <c r="FF37" s="178"/>
      <c r="FG37" s="176"/>
      <c r="FH37" s="176"/>
      <c r="FI37" s="178"/>
      <c r="FJ37" s="176"/>
      <c r="FK37" s="176"/>
      <c r="FL37" s="178"/>
      <c r="FM37" s="176"/>
      <c r="FN37" s="176"/>
      <c r="FO37" s="178"/>
      <c r="FP37" s="176"/>
      <c r="FQ37" s="176"/>
      <c r="FR37" s="178"/>
      <c r="FS37" s="176"/>
      <c r="FT37" s="176"/>
      <c r="FU37" s="178"/>
      <c r="FV37" s="176"/>
      <c r="FW37" s="176"/>
      <c r="FX37" s="178"/>
      <c r="FY37" s="176"/>
      <c r="FZ37" s="176"/>
      <c r="GA37" s="178"/>
      <c r="GB37" s="176"/>
      <c r="GC37" s="176"/>
      <c r="GD37" s="178"/>
      <c r="GE37" s="176"/>
      <c r="GF37" s="176"/>
      <c r="GG37" s="178"/>
      <c r="GH37" s="176"/>
      <c r="GI37" s="176"/>
      <c r="GJ37" s="178"/>
      <c r="GK37" s="176"/>
      <c r="GL37" s="176"/>
      <c r="GM37" s="178"/>
      <c r="GN37" s="176"/>
      <c r="GO37" s="176"/>
      <c r="GP37" s="178"/>
      <c r="GQ37" s="176"/>
      <c r="GR37" s="176"/>
      <c r="GS37" s="176"/>
      <c r="GT37" s="176"/>
      <c r="GU37" s="176"/>
      <c r="GV37" s="176"/>
      <c r="GW37" s="176"/>
      <c r="GX37" s="176"/>
      <c r="GY37" s="176"/>
      <c r="GZ37" s="176"/>
      <c r="HA37" s="176"/>
      <c r="HB37" s="176"/>
      <c r="HC37" s="176"/>
      <c r="HD37" s="176"/>
      <c r="HE37" s="176"/>
      <c r="HF37" s="176"/>
      <c r="HG37" s="176"/>
      <c r="HH37" s="176"/>
      <c r="HI37" s="176"/>
      <c r="HJ37" s="176"/>
      <c r="HK37" s="176"/>
      <c r="HL37" s="302"/>
      <c r="HM37" s="302"/>
      <c r="HN37" s="176"/>
      <c r="HO37" s="302"/>
      <c r="HP37" s="176"/>
      <c r="HQ37" s="302"/>
      <c r="HR37" s="302"/>
      <c r="HS37" s="302"/>
      <c r="HT37" s="176"/>
      <c r="HU37" s="302"/>
      <c r="HV37" s="302"/>
      <c r="HW37" s="302"/>
      <c r="HX37" s="302"/>
      <c r="HY37" s="302"/>
      <c r="HZ37" s="302"/>
      <c r="IA37" s="302"/>
      <c r="IB37" s="302"/>
      <c r="IC37" s="302"/>
      <c r="ID37" s="302"/>
      <c r="IE37" s="302"/>
      <c r="IF37" s="302"/>
      <c r="IG37" s="302"/>
      <c r="IH37" s="302"/>
      <c r="II37" s="302"/>
      <c r="IJ37" s="176"/>
      <c r="IK37" s="302"/>
      <c r="IL37" s="302"/>
      <c r="IM37" s="302"/>
      <c r="IN37" s="302"/>
      <c r="IO37" s="302"/>
      <c r="IP37" s="302"/>
      <c r="IQ37" s="302"/>
      <c r="IR37" s="302"/>
      <c r="IS37" s="302"/>
      <c r="IT37" s="302"/>
      <c r="IU37" s="302"/>
      <c r="IV37" s="302"/>
      <c r="IW37" s="302"/>
      <c r="IX37" s="302"/>
      <c r="IY37" s="302"/>
      <c r="IZ37" s="302"/>
      <c r="JA37" s="302"/>
      <c r="JB37" s="302"/>
      <c r="JC37" s="302"/>
      <c r="JD37" s="302"/>
      <c r="JE37" s="302"/>
      <c r="JF37" s="302"/>
      <c r="JG37" s="302"/>
      <c r="JH37" s="302"/>
      <c r="JI37" s="302"/>
      <c r="JJ37" s="302"/>
      <c r="JK37" s="302"/>
      <c r="JL37" s="302"/>
      <c r="JM37" s="302"/>
      <c r="JN37" s="302"/>
      <c r="JO37" s="302"/>
      <c r="JP37" s="302"/>
      <c r="JQ37" s="302"/>
      <c r="JR37" s="302"/>
      <c r="JS37" s="302"/>
      <c r="JT37" s="302"/>
      <c r="JU37" s="302"/>
      <c r="JV37" s="302"/>
      <c r="JW37" s="302"/>
      <c r="JX37" s="302"/>
      <c r="JY37" s="302"/>
      <c r="JZ37" s="302"/>
      <c r="KA37" s="302"/>
      <c r="KB37" s="302"/>
      <c r="KC37" s="302"/>
      <c r="KD37" s="302"/>
      <c r="KE37" s="302"/>
      <c r="KF37" s="302"/>
      <c r="KG37" s="302"/>
      <c r="KH37" s="302"/>
      <c r="KI37" s="302"/>
    </row>
    <row r="38" spans="1:295" ht="13.5" thickBot="1" x14ac:dyDescent="0.25">
      <c r="A38" s="187" t="s">
        <v>116</v>
      </c>
      <c r="B38" s="188">
        <f>SUM(B28:B37)</f>
        <v>209070</v>
      </c>
      <c r="C38" s="191">
        <f t="shared" ref="C38:BN38" si="6">SUM(C28:C37)</f>
        <v>330329</v>
      </c>
      <c r="D38" s="188">
        <f t="shared" si="6"/>
        <v>437405</v>
      </c>
      <c r="E38" s="188">
        <f t="shared" si="6"/>
        <v>553858</v>
      </c>
      <c r="F38" s="191">
        <f t="shared" si="6"/>
        <v>677380</v>
      </c>
      <c r="G38" s="188">
        <f t="shared" si="6"/>
        <v>793073</v>
      </c>
      <c r="H38" s="188">
        <f t="shared" si="6"/>
        <v>906978</v>
      </c>
      <c r="I38" s="191">
        <f t="shared" si="6"/>
        <v>991620</v>
      </c>
      <c r="J38" s="188">
        <f t="shared" si="6"/>
        <v>1061353</v>
      </c>
      <c r="K38" s="188">
        <f t="shared" si="6"/>
        <v>1133403</v>
      </c>
      <c r="L38" s="191">
        <f t="shared" si="6"/>
        <v>1200378</v>
      </c>
      <c r="M38" s="188">
        <f t="shared" si="6"/>
        <v>1257077</v>
      </c>
      <c r="N38" s="188">
        <f t="shared" si="6"/>
        <v>1324280</v>
      </c>
      <c r="O38" s="191">
        <f t="shared" si="6"/>
        <v>1395047</v>
      </c>
      <c r="P38" s="188">
        <f t="shared" si="6"/>
        <v>1450130</v>
      </c>
      <c r="Q38" s="188">
        <f t="shared" si="6"/>
        <v>1507945</v>
      </c>
      <c r="R38" s="191">
        <f t="shared" si="6"/>
        <v>1571055</v>
      </c>
      <c r="S38" s="188">
        <f t="shared" si="6"/>
        <v>1624829</v>
      </c>
      <c r="T38" s="188">
        <f t="shared" si="6"/>
        <v>1677219</v>
      </c>
      <c r="U38" s="191">
        <f t="shared" si="6"/>
        <v>1710865</v>
      </c>
      <c r="V38" s="188">
        <f t="shared" si="6"/>
        <v>1741847</v>
      </c>
      <c r="W38" s="188">
        <f t="shared" si="6"/>
        <v>1806171</v>
      </c>
      <c r="X38" s="191">
        <f t="shared" si="6"/>
        <v>1856758</v>
      </c>
      <c r="Y38" s="188">
        <f t="shared" si="6"/>
        <v>1909421</v>
      </c>
      <c r="Z38" s="188">
        <f t="shared" si="6"/>
        <v>1959394</v>
      </c>
      <c r="AA38" s="191">
        <f t="shared" si="6"/>
        <v>1997257</v>
      </c>
      <c r="AB38" s="188">
        <f t="shared" si="6"/>
        <v>2058061</v>
      </c>
      <c r="AC38" s="188">
        <f t="shared" si="6"/>
        <v>2097412</v>
      </c>
      <c r="AD38" s="191">
        <f t="shared" si="6"/>
        <v>2109258</v>
      </c>
      <c r="AE38" s="188">
        <f t="shared" si="6"/>
        <v>2131527</v>
      </c>
      <c r="AF38" s="188">
        <f t="shared" si="6"/>
        <v>1999086</v>
      </c>
      <c r="AG38" s="191">
        <f t="shared" si="6"/>
        <v>2032405</v>
      </c>
      <c r="AH38" s="188">
        <f t="shared" si="6"/>
        <v>2075066</v>
      </c>
      <c r="AI38" s="188">
        <f t="shared" si="6"/>
        <v>2118061</v>
      </c>
      <c r="AJ38" s="191">
        <f t="shared" si="6"/>
        <v>2155434</v>
      </c>
      <c r="AK38" s="188">
        <f t="shared" si="6"/>
        <v>2187235</v>
      </c>
      <c r="AL38" s="188">
        <f t="shared" si="6"/>
        <v>2224538</v>
      </c>
      <c r="AM38" s="191">
        <f t="shared" si="6"/>
        <v>2266920</v>
      </c>
      <c r="AN38" s="188">
        <f t="shared" si="6"/>
        <v>2315951</v>
      </c>
      <c r="AO38" s="188">
        <f t="shared" si="6"/>
        <v>2347049</v>
      </c>
      <c r="AP38" s="191">
        <f t="shared" si="6"/>
        <v>2389551</v>
      </c>
      <c r="AQ38" s="188">
        <f t="shared" si="6"/>
        <v>2426710</v>
      </c>
      <c r="AR38" s="188">
        <f t="shared" si="6"/>
        <v>2457709</v>
      </c>
      <c r="AS38" s="191">
        <f t="shared" si="6"/>
        <v>2494363</v>
      </c>
      <c r="AT38" s="188">
        <f t="shared" si="6"/>
        <v>2525028</v>
      </c>
      <c r="AU38" s="188">
        <f t="shared" si="6"/>
        <v>2561785</v>
      </c>
      <c r="AV38" s="191">
        <f t="shared" si="6"/>
        <v>2603377</v>
      </c>
      <c r="AW38" s="188">
        <f t="shared" si="6"/>
        <v>2646705</v>
      </c>
      <c r="AX38" s="188">
        <f t="shared" si="6"/>
        <v>2659340</v>
      </c>
      <c r="AY38" s="191">
        <f t="shared" si="6"/>
        <v>2702257</v>
      </c>
      <c r="AZ38" s="188">
        <f t="shared" si="6"/>
        <v>2743557</v>
      </c>
      <c r="BA38" s="188">
        <f t="shared" si="6"/>
        <v>2771709</v>
      </c>
      <c r="BB38" s="191">
        <f t="shared" si="6"/>
        <v>2801517</v>
      </c>
      <c r="BC38" s="188">
        <f t="shared" si="6"/>
        <v>2843011</v>
      </c>
      <c r="BD38" s="188">
        <f t="shared" si="6"/>
        <v>2890280</v>
      </c>
      <c r="BE38" s="191">
        <f t="shared" si="6"/>
        <v>2908633</v>
      </c>
      <c r="BF38" s="188">
        <f t="shared" si="6"/>
        <v>2950408</v>
      </c>
      <c r="BG38" s="188">
        <f t="shared" si="6"/>
        <v>2998172</v>
      </c>
      <c r="BH38" s="191">
        <f t="shared" si="6"/>
        <v>3050172</v>
      </c>
      <c r="BI38" s="188">
        <f t="shared" si="6"/>
        <v>3093128</v>
      </c>
      <c r="BJ38" s="188">
        <f t="shared" si="6"/>
        <v>3144824</v>
      </c>
      <c r="BK38" s="191">
        <f t="shared" si="6"/>
        <v>3181758</v>
      </c>
      <c r="BL38" s="188">
        <f t="shared" si="6"/>
        <v>3224770</v>
      </c>
      <c r="BM38" s="192">
        <f t="shared" si="6"/>
        <v>3278662</v>
      </c>
      <c r="BN38" s="193">
        <f t="shared" si="6"/>
        <v>3318356</v>
      </c>
      <c r="BO38" s="193">
        <f t="shared" ref="BO38:DZ38" si="7">SUM(BO28:BO37)</f>
        <v>3364515</v>
      </c>
      <c r="BP38" s="188">
        <f t="shared" si="7"/>
        <v>3409567</v>
      </c>
      <c r="BQ38" s="191">
        <f t="shared" si="7"/>
        <v>3443323</v>
      </c>
      <c r="BR38" s="188">
        <f t="shared" si="7"/>
        <v>3484776</v>
      </c>
      <c r="BS38" s="188">
        <f t="shared" si="7"/>
        <v>3532003</v>
      </c>
      <c r="BT38" s="191">
        <f t="shared" si="7"/>
        <v>3584341</v>
      </c>
      <c r="BU38" s="188">
        <f t="shared" si="7"/>
        <v>3621837</v>
      </c>
      <c r="BV38" s="188">
        <f t="shared" si="7"/>
        <v>3669677</v>
      </c>
      <c r="BW38" s="191">
        <f t="shared" si="7"/>
        <v>3713349</v>
      </c>
      <c r="BX38" s="188">
        <f t="shared" si="7"/>
        <v>3745139</v>
      </c>
      <c r="BY38" s="188">
        <f t="shared" si="7"/>
        <v>3783767</v>
      </c>
      <c r="BZ38" s="191">
        <f t="shared" si="7"/>
        <v>3832928</v>
      </c>
      <c r="CA38" s="188">
        <f t="shared" si="7"/>
        <v>3880350</v>
      </c>
      <c r="CB38" s="188">
        <f t="shared" si="7"/>
        <v>3918790</v>
      </c>
      <c r="CC38" s="191">
        <f t="shared" si="7"/>
        <v>3954007</v>
      </c>
      <c r="CD38" s="188">
        <f t="shared" si="7"/>
        <v>3993752</v>
      </c>
      <c r="CE38" s="188">
        <f t="shared" si="7"/>
        <v>3998934</v>
      </c>
      <c r="CF38" s="191">
        <f t="shared" si="7"/>
        <v>4038320</v>
      </c>
      <c r="CG38" s="188">
        <f t="shared" si="7"/>
        <v>4070612</v>
      </c>
      <c r="CH38" s="188">
        <f t="shared" si="7"/>
        <v>4111336</v>
      </c>
      <c r="CI38" s="191">
        <f t="shared" si="7"/>
        <v>4150772</v>
      </c>
      <c r="CJ38" s="188">
        <f t="shared" si="7"/>
        <v>4183684</v>
      </c>
      <c r="CK38" s="188">
        <f t="shared" si="7"/>
        <v>4219705</v>
      </c>
      <c r="CL38" s="191">
        <f t="shared" si="7"/>
        <v>4227178</v>
      </c>
      <c r="CM38" s="188">
        <f t="shared" si="7"/>
        <v>4271945</v>
      </c>
      <c r="CN38" s="188">
        <f t="shared" si="7"/>
        <v>4303892</v>
      </c>
      <c r="CO38" s="191">
        <f t="shared" si="7"/>
        <v>4336379</v>
      </c>
      <c r="CP38" s="188">
        <f t="shared" si="7"/>
        <v>4375756</v>
      </c>
      <c r="CQ38" s="188">
        <f t="shared" si="7"/>
        <v>4411027</v>
      </c>
      <c r="CR38" s="191">
        <f t="shared" si="7"/>
        <v>4446133</v>
      </c>
      <c r="CS38" s="188">
        <f t="shared" si="7"/>
        <v>4475639</v>
      </c>
      <c r="CT38" s="188">
        <f t="shared" si="7"/>
        <v>4508331</v>
      </c>
      <c r="CU38" s="191">
        <f t="shared" si="7"/>
        <v>4536993</v>
      </c>
      <c r="CV38" s="188">
        <f t="shared" si="7"/>
        <v>4566357</v>
      </c>
      <c r="CW38" s="188">
        <f t="shared" si="7"/>
        <v>4593762</v>
      </c>
      <c r="CX38" s="191">
        <f t="shared" si="7"/>
        <v>4619022</v>
      </c>
      <c r="CY38" s="188">
        <f t="shared" si="7"/>
        <v>4656027</v>
      </c>
      <c r="CZ38" s="188">
        <f t="shared" si="7"/>
        <v>4687044</v>
      </c>
      <c r="DA38" s="191">
        <f t="shared" si="7"/>
        <v>4715948</v>
      </c>
      <c r="DB38" s="188">
        <f t="shared" si="7"/>
        <v>4747901</v>
      </c>
      <c r="DC38" s="188">
        <f t="shared" si="7"/>
        <v>4793756</v>
      </c>
      <c r="DD38" s="191">
        <f t="shared" si="7"/>
        <v>4848288</v>
      </c>
      <c r="DE38" s="188">
        <f t="shared" si="7"/>
        <v>4892284</v>
      </c>
      <c r="DF38" s="188">
        <f t="shared" si="7"/>
        <v>4936184</v>
      </c>
      <c r="DG38" s="191">
        <f t="shared" si="7"/>
        <v>4965697</v>
      </c>
      <c r="DH38" s="188">
        <f t="shared" si="7"/>
        <v>5013893</v>
      </c>
      <c r="DI38" s="188">
        <f t="shared" si="7"/>
        <v>5055633</v>
      </c>
      <c r="DJ38" s="191">
        <f t="shared" si="7"/>
        <v>5097093</v>
      </c>
      <c r="DK38" s="188">
        <f t="shared" si="7"/>
        <v>5138619</v>
      </c>
      <c r="DL38" s="188">
        <f t="shared" si="7"/>
        <v>5172514</v>
      </c>
      <c r="DM38" s="191">
        <f t="shared" si="7"/>
        <v>5213023</v>
      </c>
      <c r="DN38" s="188">
        <f t="shared" si="7"/>
        <v>5252214</v>
      </c>
      <c r="DO38" s="188">
        <f t="shared" si="7"/>
        <v>5296627</v>
      </c>
      <c r="DP38" s="191">
        <f t="shared" si="7"/>
        <v>5330563</v>
      </c>
      <c r="DQ38" s="188">
        <f t="shared" si="7"/>
        <v>5366998</v>
      </c>
      <c r="DR38" s="188">
        <f t="shared" si="7"/>
        <v>5411116</v>
      </c>
      <c r="DS38" s="191">
        <f t="shared" si="7"/>
        <v>5453273</v>
      </c>
      <c r="DT38" s="188">
        <f t="shared" si="7"/>
        <v>5502700</v>
      </c>
      <c r="DU38" s="188">
        <f t="shared" si="7"/>
        <v>5553124</v>
      </c>
      <c r="DV38" s="191">
        <f t="shared" si="7"/>
        <v>5603941</v>
      </c>
      <c r="DW38" s="188">
        <f t="shared" si="7"/>
        <v>5652495</v>
      </c>
      <c r="DX38" s="188">
        <f t="shared" si="7"/>
        <v>5700421</v>
      </c>
      <c r="DY38" s="191">
        <f t="shared" si="7"/>
        <v>5747396</v>
      </c>
      <c r="DZ38" s="188">
        <f t="shared" si="7"/>
        <v>5792754</v>
      </c>
      <c r="EA38" s="188">
        <f t="shared" ref="EA38:GL38" si="8">SUM(EA28:EA37)</f>
        <v>5847205</v>
      </c>
      <c r="EB38" s="191">
        <f t="shared" si="8"/>
        <v>5897741</v>
      </c>
      <c r="EC38" s="188">
        <f t="shared" si="8"/>
        <v>5954401</v>
      </c>
      <c r="ED38" s="188">
        <f t="shared" si="8"/>
        <v>6003198</v>
      </c>
      <c r="EE38" s="191">
        <f t="shared" si="8"/>
        <v>6051610</v>
      </c>
      <c r="EF38" s="188">
        <f t="shared" si="8"/>
        <v>6101485</v>
      </c>
      <c r="EG38" s="188">
        <f t="shared" si="8"/>
        <v>6158186</v>
      </c>
      <c r="EH38" s="191">
        <f t="shared" si="8"/>
        <v>6211483</v>
      </c>
      <c r="EI38" s="188">
        <f t="shared" si="8"/>
        <v>6265327</v>
      </c>
      <c r="EJ38" s="188">
        <f t="shared" si="8"/>
        <v>6312164</v>
      </c>
      <c r="EK38" s="191">
        <f t="shared" si="8"/>
        <v>6361763</v>
      </c>
      <c r="EL38" s="188">
        <f t="shared" si="8"/>
        <v>6412386</v>
      </c>
      <c r="EM38" s="188">
        <f t="shared" si="8"/>
        <v>6473215</v>
      </c>
      <c r="EN38" s="191">
        <f t="shared" si="8"/>
        <v>6536567</v>
      </c>
      <c r="EO38" s="188">
        <f t="shared" si="8"/>
        <v>6588211</v>
      </c>
      <c r="EP38" s="188">
        <f t="shared" si="8"/>
        <v>6648211</v>
      </c>
      <c r="EQ38" s="191">
        <f t="shared" si="8"/>
        <v>6701261</v>
      </c>
      <c r="ER38" s="188">
        <f t="shared" si="8"/>
        <v>6757284</v>
      </c>
      <c r="ES38" s="188">
        <f t="shared" si="8"/>
        <v>6799647</v>
      </c>
      <c r="ET38" s="191">
        <f t="shared" si="8"/>
        <v>6853741</v>
      </c>
      <c r="EU38" s="188">
        <f t="shared" si="8"/>
        <v>6906460</v>
      </c>
      <c r="EV38" s="188">
        <f t="shared" si="8"/>
        <v>6961430</v>
      </c>
      <c r="EW38" s="191">
        <f t="shared" si="8"/>
        <v>7010287</v>
      </c>
      <c r="EX38" s="188">
        <f t="shared" si="8"/>
        <v>7074020</v>
      </c>
      <c r="EY38" s="188">
        <f t="shared" si="8"/>
        <v>7121325</v>
      </c>
      <c r="EZ38" s="191">
        <f t="shared" si="8"/>
        <v>7197578</v>
      </c>
      <c r="FA38" s="188">
        <f t="shared" si="8"/>
        <v>7258846</v>
      </c>
      <c r="FB38" s="188">
        <f t="shared" si="8"/>
        <v>7344705</v>
      </c>
      <c r="FC38" s="191">
        <f t="shared" si="8"/>
        <v>7406882</v>
      </c>
      <c r="FD38" s="188">
        <f t="shared" si="8"/>
        <v>7487857</v>
      </c>
      <c r="FE38" s="188">
        <f t="shared" si="8"/>
        <v>7582676</v>
      </c>
      <c r="FF38" s="191">
        <f t="shared" si="8"/>
        <v>7653566</v>
      </c>
      <c r="FG38" s="188">
        <f t="shared" si="8"/>
        <v>7714428</v>
      </c>
      <c r="FH38" s="188">
        <f t="shared" si="8"/>
        <v>7784275</v>
      </c>
      <c r="FI38" s="191">
        <f t="shared" si="8"/>
        <v>7814535</v>
      </c>
      <c r="FJ38" s="188">
        <f t="shared" si="8"/>
        <v>7870830</v>
      </c>
      <c r="FK38" s="188">
        <f t="shared" si="8"/>
        <v>7948503</v>
      </c>
      <c r="FL38" s="191">
        <f t="shared" si="8"/>
        <v>8001629</v>
      </c>
      <c r="FM38" s="188">
        <f t="shared" si="8"/>
        <v>8073180</v>
      </c>
      <c r="FN38" s="188">
        <f t="shared" si="8"/>
        <v>8128199</v>
      </c>
      <c r="FO38" s="191">
        <f t="shared" si="8"/>
        <v>8194694</v>
      </c>
      <c r="FP38" s="188">
        <f t="shared" si="8"/>
        <v>8264311</v>
      </c>
      <c r="FQ38" s="188">
        <f t="shared" si="8"/>
        <v>8327524</v>
      </c>
      <c r="FR38" s="191">
        <f t="shared" si="8"/>
        <v>8403715</v>
      </c>
      <c r="FS38" s="188">
        <f t="shared" si="8"/>
        <v>8468618</v>
      </c>
      <c r="FT38" s="188">
        <f t="shared" si="8"/>
        <v>8517131</v>
      </c>
      <c r="FU38" s="191">
        <f t="shared" si="8"/>
        <v>8568274</v>
      </c>
      <c r="FV38" s="188">
        <f t="shared" si="8"/>
        <v>8605277</v>
      </c>
      <c r="FW38" s="188">
        <f t="shared" si="8"/>
        <v>8659640</v>
      </c>
      <c r="FX38" s="191">
        <f t="shared" si="8"/>
        <v>8714556</v>
      </c>
      <c r="FY38" s="188">
        <f t="shared" si="8"/>
        <v>8761239</v>
      </c>
      <c r="FZ38" s="188">
        <f t="shared" si="8"/>
        <v>8713152</v>
      </c>
      <c r="GA38" s="191">
        <f t="shared" si="8"/>
        <v>8597897</v>
      </c>
      <c r="GB38" s="188">
        <f t="shared" si="8"/>
        <v>8555324</v>
      </c>
      <c r="GC38" s="188">
        <f t="shared" si="8"/>
        <v>8597957</v>
      </c>
      <c r="GD38" s="191">
        <f t="shared" si="8"/>
        <v>8649620</v>
      </c>
      <c r="GE38" s="188">
        <f t="shared" si="8"/>
        <v>8697498</v>
      </c>
      <c r="GF38" s="188">
        <f t="shared" si="8"/>
        <v>8713875</v>
      </c>
      <c r="GG38" s="191">
        <f t="shared" si="8"/>
        <v>8741656</v>
      </c>
      <c r="GH38" s="188">
        <f t="shared" si="8"/>
        <v>8775092</v>
      </c>
      <c r="GI38" s="188">
        <f t="shared" si="8"/>
        <v>8788686</v>
      </c>
      <c r="GJ38" s="191">
        <f t="shared" si="8"/>
        <v>8847776</v>
      </c>
      <c r="GK38" s="188">
        <f t="shared" si="8"/>
        <v>8900130</v>
      </c>
      <c r="GL38" s="188">
        <f t="shared" si="8"/>
        <v>8946822</v>
      </c>
      <c r="GM38" s="191">
        <f t="shared" ref="GM38:GR38" si="9">SUM(GM28:GM37)</f>
        <v>9012403</v>
      </c>
      <c r="GN38" s="188">
        <f t="shared" si="9"/>
        <v>9058682</v>
      </c>
      <c r="GO38" s="188">
        <f t="shared" si="9"/>
        <v>9095742</v>
      </c>
      <c r="GP38" s="191">
        <f t="shared" si="9"/>
        <v>9114991</v>
      </c>
      <c r="GQ38" s="188">
        <f t="shared" si="9"/>
        <v>9155340</v>
      </c>
      <c r="GR38" s="188">
        <f t="shared" si="9"/>
        <v>9183078</v>
      </c>
      <c r="GS38" s="188">
        <v>9270422</v>
      </c>
      <c r="GT38" s="188">
        <f>SUM(GT28:GT37)</f>
        <v>9324038</v>
      </c>
      <c r="GU38" s="188">
        <f>SUM(GU28:GU37)</f>
        <v>9392992</v>
      </c>
      <c r="GV38" s="188">
        <f t="shared" ref="GV38:HJ38" si="10">SUM(GV28:GV37)</f>
        <v>9463996</v>
      </c>
      <c r="GW38" s="188">
        <f>SUM(GW28:GW37)</f>
        <v>9506150</v>
      </c>
      <c r="GX38" s="188">
        <f t="shared" si="10"/>
        <v>9583057</v>
      </c>
      <c r="GY38" s="188">
        <f t="shared" si="10"/>
        <v>9683901</v>
      </c>
      <c r="GZ38" s="188">
        <f t="shared" si="10"/>
        <v>9730830</v>
      </c>
      <c r="HA38" s="188">
        <f t="shared" si="10"/>
        <v>9773608</v>
      </c>
      <c r="HB38" s="188">
        <f t="shared" si="10"/>
        <v>9840237</v>
      </c>
      <c r="HC38" s="188">
        <f t="shared" si="10"/>
        <v>9900262</v>
      </c>
      <c r="HD38" s="188">
        <f t="shared" si="10"/>
        <v>9975945</v>
      </c>
      <c r="HE38" s="188">
        <f>SUM(HE28:HE37)</f>
        <v>10039366</v>
      </c>
      <c r="HF38" s="188">
        <f t="shared" si="10"/>
        <v>10070682</v>
      </c>
      <c r="HG38" s="188">
        <f t="shared" si="10"/>
        <v>10125880</v>
      </c>
      <c r="HH38" s="188">
        <f t="shared" si="10"/>
        <v>10193756</v>
      </c>
      <c r="HI38" s="188">
        <f t="shared" si="10"/>
        <v>10241960</v>
      </c>
      <c r="HJ38" s="188">
        <f t="shared" si="10"/>
        <v>10332583</v>
      </c>
      <c r="HK38" s="188">
        <f t="shared" ref="HK38:HP38" si="11">SUM(HK28:HK37)</f>
        <v>10400685</v>
      </c>
      <c r="HL38" s="188">
        <f t="shared" si="11"/>
        <v>10484965</v>
      </c>
      <c r="HM38" s="188">
        <f t="shared" si="11"/>
        <v>10565395</v>
      </c>
      <c r="HN38" s="188">
        <f t="shared" si="11"/>
        <v>10625818</v>
      </c>
      <c r="HO38" s="188">
        <f t="shared" si="11"/>
        <v>10700423</v>
      </c>
      <c r="HP38" s="188">
        <f t="shared" si="11"/>
        <v>10774564</v>
      </c>
      <c r="HQ38" s="188">
        <f t="shared" ref="HQ38:HW38" si="12">SUM(HQ28:HQ37)</f>
        <v>10833256</v>
      </c>
      <c r="HR38" s="188">
        <f t="shared" si="12"/>
        <v>10866257</v>
      </c>
      <c r="HS38" s="188">
        <f t="shared" si="12"/>
        <v>10943935</v>
      </c>
      <c r="HT38" s="188">
        <f t="shared" si="12"/>
        <v>11027245</v>
      </c>
      <c r="HU38" s="188">
        <f t="shared" si="12"/>
        <v>11106523</v>
      </c>
      <c r="HV38" s="188">
        <f t="shared" si="12"/>
        <v>11196445</v>
      </c>
      <c r="HW38" s="188">
        <f t="shared" si="12"/>
        <v>11290092</v>
      </c>
      <c r="HX38" s="188">
        <f t="shared" ref="HX38:IJ38" si="13">SUM(HX28:HX37)</f>
        <v>11351467</v>
      </c>
      <c r="HY38" s="188">
        <f t="shared" si="13"/>
        <v>11426053</v>
      </c>
      <c r="HZ38" s="188">
        <f t="shared" si="13"/>
        <v>11508458</v>
      </c>
      <c r="IA38" s="188">
        <f t="shared" si="13"/>
        <v>11613062</v>
      </c>
      <c r="IB38" s="188">
        <f t="shared" si="13"/>
        <v>11686398</v>
      </c>
      <c r="IC38" s="188">
        <f t="shared" si="13"/>
        <v>11738942</v>
      </c>
      <c r="ID38" s="188">
        <f t="shared" si="13"/>
        <v>11790576</v>
      </c>
      <c r="IE38" s="188">
        <f t="shared" si="13"/>
        <v>11863677</v>
      </c>
      <c r="IF38" s="188">
        <f t="shared" si="13"/>
        <v>11945925</v>
      </c>
      <c r="IG38" s="188">
        <f t="shared" si="13"/>
        <v>12032301</v>
      </c>
      <c r="IH38" s="188">
        <f t="shared" si="13"/>
        <v>12099002</v>
      </c>
      <c r="II38" s="188">
        <f t="shared" si="13"/>
        <v>12155174</v>
      </c>
      <c r="IJ38" s="188">
        <f t="shared" si="13"/>
        <v>12224501</v>
      </c>
      <c r="IK38" s="188">
        <f>SUM(IK28:IK37)</f>
        <v>12355640</v>
      </c>
      <c r="IL38" s="188">
        <f>SUM(IL28:IL37)</f>
        <v>12405778</v>
      </c>
      <c r="IM38" s="188">
        <f t="shared" ref="IM38:JC38" si="14">SUM(IM28:IM37)</f>
        <v>12456727</v>
      </c>
      <c r="IN38" s="188">
        <f t="shared" si="14"/>
        <v>12487092</v>
      </c>
      <c r="IO38" s="188">
        <f t="shared" si="14"/>
        <v>12538226</v>
      </c>
      <c r="IP38" s="188">
        <f t="shared" si="14"/>
        <v>12553429</v>
      </c>
      <c r="IQ38" s="188">
        <f t="shared" si="14"/>
        <v>12631681</v>
      </c>
      <c r="IR38" s="188">
        <f t="shared" si="14"/>
        <v>12720394</v>
      </c>
      <c r="IS38" s="188">
        <f t="shared" si="14"/>
        <v>12774641</v>
      </c>
      <c r="IT38" s="188">
        <f t="shared" si="14"/>
        <v>12870890</v>
      </c>
      <c r="IU38" s="188">
        <f t="shared" si="14"/>
        <v>12935330</v>
      </c>
      <c r="IV38" s="188">
        <f t="shared" si="14"/>
        <v>13008987</v>
      </c>
      <c r="IW38" s="188">
        <f t="shared" si="14"/>
        <v>13054929</v>
      </c>
      <c r="IX38" s="188">
        <f t="shared" si="14"/>
        <v>13111091</v>
      </c>
      <c r="IY38" s="188">
        <f t="shared" si="14"/>
        <v>13171261</v>
      </c>
      <c r="IZ38" s="188">
        <f t="shared" si="14"/>
        <v>13224403</v>
      </c>
      <c r="JA38" s="188">
        <f t="shared" si="14"/>
        <v>13296191</v>
      </c>
      <c r="JB38" s="188">
        <f t="shared" si="14"/>
        <v>13338639</v>
      </c>
      <c r="JC38" s="188">
        <f t="shared" si="14"/>
        <v>13444748</v>
      </c>
      <c r="JD38" s="188">
        <f>SUM(JD28:JD37)</f>
        <v>13481293</v>
      </c>
      <c r="JE38" s="188">
        <f>SUM(JE28:JE37)</f>
        <v>13552646</v>
      </c>
      <c r="JF38" s="188">
        <f>SUM(JF28:JF37)</f>
        <v>13621643</v>
      </c>
      <c r="JG38" s="188">
        <v>13673785</v>
      </c>
      <c r="JH38" s="188">
        <v>13727806</v>
      </c>
      <c r="JI38" s="188">
        <v>13788895</v>
      </c>
      <c r="JJ38" s="188">
        <v>13870448</v>
      </c>
      <c r="JK38" s="188">
        <v>13922102</v>
      </c>
      <c r="JL38" s="188">
        <v>14019787</v>
      </c>
      <c r="JM38" s="188">
        <v>14115397</v>
      </c>
      <c r="JN38" s="188">
        <v>14124250</v>
      </c>
      <c r="JO38" s="188">
        <v>14195915</v>
      </c>
      <c r="JP38" s="188">
        <v>14272738</v>
      </c>
      <c r="JQ38" s="188">
        <v>14371069</v>
      </c>
      <c r="JR38" s="188">
        <v>14448751</v>
      </c>
      <c r="JS38" s="188">
        <v>14505901</v>
      </c>
      <c r="JT38" s="188">
        <v>14567653</v>
      </c>
      <c r="JU38" s="188">
        <v>14629082</v>
      </c>
      <c r="JV38" s="188">
        <v>14684604</v>
      </c>
      <c r="JW38" s="188">
        <v>14731023</v>
      </c>
      <c r="JX38" s="188">
        <v>14787483</v>
      </c>
      <c r="JY38" s="188">
        <v>14841656</v>
      </c>
      <c r="JZ38" s="188">
        <v>14882857</v>
      </c>
      <c r="KA38" s="188">
        <v>14933946</v>
      </c>
      <c r="KB38" s="188">
        <v>15000218</v>
      </c>
      <c r="KC38" s="188">
        <v>15056953</v>
      </c>
      <c r="KD38" s="188">
        <v>15126692</v>
      </c>
      <c r="KE38" s="188">
        <v>15178745</v>
      </c>
      <c r="KF38" s="188">
        <v>15225043</v>
      </c>
      <c r="KG38" s="188">
        <v>15291763</v>
      </c>
      <c r="KH38" s="188">
        <v>15348692</v>
      </c>
      <c r="KI38" s="188">
        <v>15416693</v>
      </c>
    </row>
    <row r="39" spans="1:295" x14ac:dyDescent="0.2">
      <c r="IO39" s="173"/>
      <c r="IP39" s="173"/>
      <c r="IQ39" s="173"/>
      <c r="IR39" s="173"/>
      <c r="IS39" s="173"/>
      <c r="IT39" s="173"/>
      <c r="IU39" s="173"/>
      <c r="IV39" s="173"/>
      <c r="IW39" s="173"/>
      <c r="IX39" s="173"/>
      <c r="IY39" s="173"/>
      <c r="IZ39" s="173"/>
      <c r="JA39" s="173"/>
      <c r="JB39" s="173"/>
      <c r="JC39" s="173"/>
      <c r="JD39" s="173"/>
      <c r="JG39" s="680"/>
      <c r="JH39" s="681"/>
      <c r="JI39" s="681"/>
      <c r="JJ39" s="681"/>
    </row>
    <row r="40" spans="1:295" x14ac:dyDescent="0.2">
      <c r="A40" s="35" t="s">
        <v>232</v>
      </c>
      <c r="HI40" s="356"/>
    </row>
    <row r="41" spans="1:295" x14ac:dyDescent="0.2">
      <c r="A41" s="35" t="s">
        <v>388</v>
      </c>
      <c r="HI41" s="356"/>
    </row>
    <row r="42" spans="1:295" x14ac:dyDescent="0.2">
      <c r="A42" s="35" t="s">
        <v>233</v>
      </c>
      <c r="GT42" s="173"/>
      <c r="GU42" s="173"/>
      <c r="GV42" s="173"/>
      <c r="GW42" s="173"/>
      <c r="GX42" s="173"/>
      <c r="GY42" s="173"/>
      <c r="GZ42" s="173"/>
      <c r="HA42" s="173"/>
      <c r="HB42" s="173"/>
      <c r="HC42" s="173"/>
      <c r="HD42" s="173"/>
      <c r="HE42" s="173"/>
      <c r="HF42" s="175"/>
      <c r="HI42" s="356"/>
    </row>
    <row r="43" spans="1:295" x14ac:dyDescent="0.2">
      <c r="A43" s="35" t="s">
        <v>234</v>
      </c>
      <c r="GM43" s="175"/>
      <c r="GN43" s="175"/>
      <c r="GO43" s="175"/>
      <c r="GP43" s="175"/>
      <c r="GQ43" s="175"/>
      <c r="GR43" s="175"/>
      <c r="GS43" s="175"/>
      <c r="GT43" s="173"/>
      <c r="GU43" s="173"/>
      <c r="GV43" s="173"/>
      <c r="GW43" s="173"/>
      <c r="GX43" s="173"/>
      <c r="GY43" s="173"/>
      <c r="GZ43" s="173"/>
      <c r="HA43" s="173"/>
      <c r="HB43" s="173"/>
      <c r="HC43" s="173"/>
      <c r="HD43" s="173"/>
      <c r="HE43" s="173"/>
      <c r="HF43" s="175"/>
      <c r="HJ43" s="43"/>
      <c r="HK43" s="178"/>
      <c r="HL43" s="178"/>
      <c r="HN43" s="178"/>
    </row>
    <row r="44" spans="1:295" x14ac:dyDescent="0.2">
      <c r="A44" s="157" t="s">
        <v>235</v>
      </c>
      <c r="GH44" s="75"/>
      <c r="GI44" s="75"/>
      <c r="GJ44" s="75"/>
      <c r="GK44" s="75"/>
      <c r="GL44" s="75"/>
      <c r="GM44" s="75"/>
      <c r="GN44" s="75"/>
      <c r="GO44" s="75"/>
      <c r="GP44" s="75"/>
      <c r="GQ44" s="75"/>
      <c r="GR44" s="75"/>
      <c r="GS44" s="75"/>
      <c r="GT44" s="75"/>
      <c r="GU44" s="75"/>
      <c r="GV44" s="75"/>
      <c r="GW44" s="75"/>
      <c r="GX44" s="75"/>
      <c r="GY44" s="75"/>
      <c r="GZ44" s="75"/>
      <c r="HA44" s="75"/>
      <c r="HB44" s="75"/>
      <c r="HC44" s="75"/>
      <c r="HD44" s="173"/>
      <c r="HE44" s="173"/>
      <c r="HF44" s="175"/>
      <c r="HJ44" s="43"/>
      <c r="HK44" s="178"/>
      <c r="HL44" s="178"/>
      <c r="HN44" s="178"/>
    </row>
    <row r="45" spans="1:295" x14ac:dyDescent="0.2">
      <c r="A45" s="35" t="s">
        <v>506</v>
      </c>
      <c r="GH45" s="175"/>
      <c r="GI45" s="175"/>
      <c r="GJ45" s="175"/>
      <c r="GK45" s="175"/>
      <c r="GL45" s="175"/>
      <c r="GM45" s="175"/>
      <c r="GN45" s="175"/>
      <c r="GO45" s="175"/>
      <c r="GP45" s="175"/>
      <c r="GQ45" s="175"/>
      <c r="GR45" s="175"/>
      <c r="GS45" s="175"/>
      <c r="GT45" s="75"/>
      <c r="GU45" s="75"/>
      <c r="GV45" s="75"/>
      <c r="GW45" s="75"/>
      <c r="GX45" s="75"/>
      <c r="GY45" s="75"/>
      <c r="GZ45" s="75"/>
      <c r="HA45" s="75"/>
      <c r="HB45" s="75"/>
      <c r="HC45" s="75"/>
      <c r="HD45" s="173"/>
      <c r="HE45" s="173"/>
      <c r="HF45" s="175"/>
      <c r="HJ45" s="43"/>
      <c r="HK45" s="178"/>
      <c r="HL45" s="178"/>
      <c r="HN45" s="178"/>
    </row>
    <row r="46" spans="1:295" ht="13.5" thickBot="1" x14ac:dyDescent="0.25">
      <c r="A46" s="46"/>
      <c r="GV46" s="75"/>
      <c r="HI46" s="43"/>
      <c r="HJ46" s="43"/>
      <c r="HK46" s="178"/>
      <c r="HL46" s="178"/>
      <c r="HN46" s="178"/>
    </row>
    <row r="47" spans="1:295" s="46" customFormat="1" ht="13.5" thickBot="1" x14ac:dyDescent="0.25">
      <c r="A47" s="293" t="s">
        <v>316</v>
      </c>
      <c r="B47" s="293">
        <v>34455</v>
      </c>
      <c r="C47" s="293">
        <v>34486</v>
      </c>
      <c r="D47" s="293">
        <v>34516</v>
      </c>
      <c r="E47" s="293">
        <v>34547</v>
      </c>
      <c r="F47" s="293">
        <v>34578</v>
      </c>
      <c r="G47" s="293">
        <v>34608</v>
      </c>
      <c r="H47" s="293">
        <v>34639</v>
      </c>
      <c r="I47" s="293">
        <v>34669</v>
      </c>
      <c r="J47" s="293">
        <v>34700</v>
      </c>
      <c r="K47" s="293">
        <v>34731</v>
      </c>
      <c r="L47" s="293">
        <v>34759</v>
      </c>
      <c r="M47" s="293">
        <v>34790</v>
      </c>
      <c r="N47" s="293">
        <v>34820</v>
      </c>
      <c r="O47" s="293">
        <v>34851</v>
      </c>
      <c r="P47" s="293">
        <v>34881</v>
      </c>
      <c r="Q47" s="293">
        <v>34912</v>
      </c>
      <c r="R47" s="293">
        <v>34943</v>
      </c>
      <c r="S47" s="293">
        <v>34973</v>
      </c>
      <c r="T47" s="293">
        <v>35004</v>
      </c>
      <c r="U47" s="293">
        <v>35034</v>
      </c>
      <c r="V47" s="293">
        <v>35065</v>
      </c>
      <c r="W47" s="293">
        <v>35096</v>
      </c>
      <c r="X47" s="293">
        <v>35125</v>
      </c>
      <c r="Y47" s="293">
        <v>35156</v>
      </c>
      <c r="Z47" s="293">
        <v>35186</v>
      </c>
      <c r="AA47" s="293">
        <v>35217</v>
      </c>
      <c r="AB47" s="293">
        <v>35247</v>
      </c>
      <c r="AC47" s="293">
        <v>35278</v>
      </c>
      <c r="AD47" s="293">
        <v>35309</v>
      </c>
      <c r="AE47" s="293">
        <v>35339</v>
      </c>
      <c r="AF47" s="293">
        <v>35370</v>
      </c>
      <c r="AG47" s="293">
        <v>35400</v>
      </c>
      <c r="AH47" s="293">
        <v>35431</v>
      </c>
      <c r="AI47" s="293">
        <v>35462</v>
      </c>
      <c r="AJ47" s="293">
        <v>35490</v>
      </c>
      <c r="AK47" s="293">
        <v>35521</v>
      </c>
      <c r="AL47" s="293">
        <v>35551</v>
      </c>
      <c r="AM47" s="293">
        <v>35582</v>
      </c>
      <c r="AN47" s="293">
        <v>35612</v>
      </c>
      <c r="AO47" s="293">
        <v>35643</v>
      </c>
      <c r="AP47" s="293">
        <v>35674</v>
      </c>
      <c r="AQ47" s="293">
        <v>35704</v>
      </c>
      <c r="AR47" s="293">
        <v>35735</v>
      </c>
      <c r="AS47" s="293">
        <v>35765</v>
      </c>
      <c r="AT47" s="293">
        <v>35796</v>
      </c>
      <c r="AU47" s="293">
        <v>35827</v>
      </c>
      <c r="AV47" s="293">
        <v>35855</v>
      </c>
      <c r="AW47" s="293">
        <v>35886</v>
      </c>
      <c r="AX47" s="293">
        <v>35916</v>
      </c>
      <c r="AY47" s="293">
        <v>35947</v>
      </c>
      <c r="AZ47" s="293">
        <v>35977</v>
      </c>
      <c r="BA47" s="293">
        <v>36008</v>
      </c>
      <c r="BB47" s="293">
        <v>36039</v>
      </c>
      <c r="BC47" s="293">
        <v>36069</v>
      </c>
      <c r="BD47" s="293">
        <v>36100</v>
      </c>
      <c r="BE47" s="293">
        <v>36130</v>
      </c>
      <c r="BF47" s="293">
        <v>36161</v>
      </c>
      <c r="BG47" s="293">
        <v>36192</v>
      </c>
      <c r="BH47" s="293">
        <v>36220</v>
      </c>
      <c r="BI47" s="293">
        <v>36251</v>
      </c>
      <c r="BJ47" s="293">
        <v>36281</v>
      </c>
      <c r="BK47" s="293">
        <v>36312</v>
      </c>
      <c r="BL47" s="293">
        <v>36342</v>
      </c>
      <c r="BM47" s="293">
        <v>36373</v>
      </c>
      <c r="BN47" s="293">
        <v>36404</v>
      </c>
      <c r="BO47" s="294">
        <v>36434</v>
      </c>
      <c r="BP47" s="293">
        <v>36465</v>
      </c>
      <c r="BQ47" s="293">
        <v>36495</v>
      </c>
      <c r="BR47" s="293">
        <v>36526</v>
      </c>
      <c r="BS47" s="293">
        <v>36557</v>
      </c>
      <c r="BT47" s="293">
        <v>36586</v>
      </c>
      <c r="BU47" s="293">
        <v>36617</v>
      </c>
      <c r="BV47" s="293">
        <v>36647</v>
      </c>
      <c r="BW47" s="293">
        <v>36678</v>
      </c>
      <c r="BX47" s="293">
        <v>36708</v>
      </c>
      <c r="BY47" s="293">
        <v>36739</v>
      </c>
      <c r="BZ47" s="293">
        <v>36770</v>
      </c>
      <c r="CA47" s="293">
        <v>36800</v>
      </c>
      <c r="CB47" s="293">
        <v>36831</v>
      </c>
      <c r="CC47" s="293">
        <v>36861</v>
      </c>
      <c r="CD47" s="293">
        <v>36892</v>
      </c>
      <c r="CE47" s="293">
        <v>36923</v>
      </c>
      <c r="CF47" s="293">
        <v>36951</v>
      </c>
      <c r="CG47" s="293">
        <v>36982</v>
      </c>
      <c r="CH47" s="293">
        <v>37012</v>
      </c>
      <c r="CI47" s="293">
        <v>37043</v>
      </c>
      <c r="CJ47" s="293">
        <v>37073</v>
      </c>
      <c r="CK47" s="293">
        <v>37104</v>
      </c>
      <c r="CL47" s="293">
        <v>37135</v>
      </c>
      <c r="CM47" s="293">
        <v>37165</v>
      </c>
      <c r="CN47" s="293">
        <v>37196</v>
      </c>
      <c r="CO47" s="293">
        <v>37226</v>
      </c>
      <c r="CP47" s="293">
        <v>37257</v>
      </c>
      <c r="CQ47" s="293">
        <v>37288</v>
      </c>
      <c r="CR47" s="293">
        <v>37316</v>
      </c>
      <c r="CS47" s="293">
        <v>37347</v>
      </c>
      <c r="CT47" s="293">
        <v>37377</v>
      </c>
      <c r="CU47" s="293">
        <v>37408</v>
      </c>
      <c r="CV47" s="293">
        <v>37438</v>
      </c>
      <c r="CW47" s="293">
        <v>37469</v>
      </c>
      <c r="CX47" s="293">
        <v>37500</v>
      </c>
      <c r="CY47" s="293">
        <v>37530</v>
      </c>
      <c r="CZ47" s="293">
        <v>37561</v>
      </c>
      <c r="DA47" s="293">
        <v>37591</v>
      </c>
      <c r="DB47" s="293">
        <v>37622</v>
      </c>
      <c r="DC47" s="293">
        <v>37653</v>
      </c>
      <c r="DD47" s="293">
        <v>37681</v>
      </c>
      <c r="DE47" s="293">
        <v>37712</v>
      </c>
      <c r="DF47" s="293">
        <v>37742</v>
      </c>
      <c r="DG47" s="293">
        <v>37773</v>
      </c>
      <c r="DH47" s="293">
        <v>37803</v>
      </c>
      <c r="DI47" s="293">
        <v>37834</v>
      </c>
      <c r="DJ47" s="293">
        <v>37865</v>
      </c>
      <c r="DK47" s="293">
        <v>37895</v>
      </c>
      <c r="DL47" s="293">
        <v>37926</v>
      </c>
      <c r="DM47" s="293">
        <v>37956</v>
      </c>
      <c r="DN47" s="293">
        <v>37987</v>
      </c>
      <c r="DO47" s="293">
        <v>38018</v>
      </c>
      <c r="DP47" s="293">
        <v>38047</v>
      </c>
      <c r="DQ47" s="293">
        <v>38078</v>
      </c>
      <c r="DR47" s="293">
        <v>38108</v>
      </c>
      <c r="DS47" s="293">
        <v>38139</v>
      </c>
      <c r="DT47" s="293">
        <v>38169</v>
      </c>
      <c r="DU47" s="293">
        <v>38200</v>
      </c>
      <c r="DV47" s="293">
        <v>38231</v>
      </c>
      <c r="DW47" s="293">
        <v>38261</v>
      </c>
      <c r="DX47" s="293">
        <v>38292</v>
      </c>
      <c r="DY47" s="293">
        <v>38322</v>
      </c>
      <c r="DZ47" s="293">
        <v>38353</v>
      </c>
      <c r="EA47" s="293">
        <v>38384</v>
      </c>
      <c r="EB47" s="293">
        <v>38412</v>
      </c>
      <c r="EC47" s="293">
        <v>38443</v>
      </c>
      <c r="ED47" s="293">
        <v>38473</v>
      </c>
      <c r="EE47" s="293">
        <v>38504</v>
      </c>
      <c r="EF47" s="293">
        <v>38534</v>
      </c>
      <c r="EG47" s="293">
        <v>38565</v>
      </c>
      <c r="EH47" s="293">
        <v>38596</v>
      </c>
      <c r="EI47" s="293">
        <v>38626</v>
      </c>
      <c r="EJ47" s="293">
        <v>38657</v>
      </c>
      <c r="EK47" s="293">
        <v>38687</v>
      </c>
      <c r="EL47" s="293">
        <v>38718</v>
      </c>
      <c r="EM47" s="293">
        <v>38749</v>
      </c>
      <c r="EN47" s="293">
        <v>38777</v>
      </c>
      <c r="EO47" s="293">
        <v>38808</v>
      </c>
      <c r="EP47" s="293">
        <v>38838</v>
      </c>
      <c r="EQ47" s="293">
        <v>38869</v>
      </c>
      <c r="ER47" s="293">
        <v>38899</v>
      </c>
      <c r="ES47" s="293">
        <v>38930</v>
      </c>
      <c r="ET47" s="293">
        <v>38961</v>
      </c>
      <c r="EU47" s="293">
        <v>38991</v>
      </c>
      <c r="EV47" s="293">
        <v>39022</v>
      </c>
      <c r="EW47" s="293">
        <v>39052</v>
      </c>
      <c r="EX47" s="293">
        <v>39083</v>
      </c>
      <c r="EY47" s="293">
        <v>39114</v>
      </c>
      <c r="EZ47" s="293">
        <v>39142</v>
      </c>
      <c r="FA47" s="293">
        <v>39173</v>
      </c>
      <c r="FB47" s="293">
        <v>39203</v>
      </c>
      <c r="FC47" s="293">
        <v>39234</v>
      </c>
      <c r="FD47" s="293">
        <v>39264</v>
      </c>
      <c r="FE47" s="293">
        <v>39295</v>
      </c>
      <c r="FF47" s="293">
        <v>39326</v>
      </c>
      <c r="FG47" s="293">
        <v>39356</v>
      </c>
      <c r="FH47" s="295">
        <v>39387</v>
      </c>
      <c r="FI47" s="293">
        <v>39417</v>
      </c>
      <c r="FJ47" s="293">
        <v>39448</v>
      </c>
      <c r="FK47" s="293">
        <v>39479</v>
      </c>
      <c r="FL47" s="293">
        <v>39508</v>
      </c>
      <c r="FM47" s="293">
        <v>39539</v>
      </c>
      <c r="FN47" s="293">
        <v>39569</v>
      </c>
      <c r="FO47" s="293">
        <v>39600</v>
      </c>
      <c r="FP47" s="293">
        <v>39630</v>
      </c>
      <c r="FQ47" s="293">
        <v>39661</v>
      </c>
      <c r="FR47" s="293">
        <v>39692</v>
      </c>
      <c r="FS47" s="293">
        <v>39722</v>
      </c>
      <c r="FT47" s="293">
        <v>39753</v>
      </c>
      <c r="FU47" s="293">
        <v>39783</v>
      </c>
      <c r="FV47" s="293">
        <v>39814</v>
      </c>
      <c r="FW47" s="293">
        <v>39845</v>
      </c>
      <c r="FX47" s="293">
        <v>39873</v>
      </c>
      <c r="FY47" s="293">
        <v>39904</v>
      </c>
      <c r="FZ47" s="293">
        <v>39934</v>
      </c>
      <c r="GA47" s="293">
        <v>39965</v>
      </c>
      <c r="GB47" s="293">
        <v>39995</v>
      </c>
      <c r="GC47" s="293">
        <v>40026</v>
      </c>
      <c r="GD47" s="293">
        <v>40057</v>
      </c>
      <c r="GE47" s="293">
        <v>40087</v>
      </c>
      <c r="GF47" s="293">
        <v>40118</v>
      </c>
      <c r="GG47" s="293">
        <v>40148</v>
      </c>
      <c r="GH47" s="293">
        <v>40179</v>
      </c>
      <c r="GI47" s="293">
        <v>40210</v>
      </c>
      <c r="GJ47" s="293">
        <v>40238</v>
      </c>
      <c r="GK47" s="293">
        <v>40269</v>
      </c>
      <c r="GL47" s="293">
        <v>40299</v>
      </c>
      <c r="GM47" s="293">
        <v>40330</v>
      </c>
      <c r="GN47" s="293">
        <v>40360</v>
      </c>
      <c r="GO47" s="293">
        <v>40391</v>
      </c>
      <c r="GP47" s="293">
        <v>40422</v>
      </c>
      <c r="GQ47" s="293">
        <v>40452</v>
      </c>
      <c r="GR47" s="293">
        <v>40483</v>
      </c>
      <c r="GS47" s="293">
        <v>40513</v>
      </c>
      <c r="GT47" s="293">
        <v>40544</v>
      </c>
      <c r="GU47" s="293">
        <v>40575</v>
      </c>
      <c r="GV47" s="293">
        <v>40603</v>
      </c>
      <c r="GW47" s="293">
        <v>40634</v>
      </c>
      <c r="GX47" s="293">
        <v>40664</v>
      </c>
      <c r="GY47" s="293">
        <v>40695</v>
      </c>
      <c r="GZ47" s="293">
        <v>40725</v>
      </c>
      <c r="HA47" s="293">
        <v>40756</v>
      </c>
      <c r="HB47" s="293">
        <v>40787</v>
      </c>
      <c r="HC47" s="293">
        <v>40817</v>
      </c>
      <c r="HD47" s="293">
        <v>40848</v>
      </c>
      <c r="HE47" s="293">
        <v>40878</v>
      </c>
      <c r="HF47" s="293">
        <v>40909</v>
      </c>
      <c r="HG47" s="293">
        <v>40940</v>
      </c>
      <c r="HH47" s="293">
        <v>40969</v>
      </c>
      <c r="HI47" s="293">
        <v>41000</v>
      </c>
      <c r="HJ47" s="293">
        <v>41030</v>
      </c>
      <c r="HK47" s="293">
        <v>41061</v>
      </c>
      <c r="HL47" s="293">
        <v>41091</v>
      </c>
      <c r="HM47" s="293">
        <v>41122</v>
      </c>
      <c r="HN47" s="293">
        <v>41153</v>
      </c>
      <c r="HO47" s="293">
        <v>41183</v>
      </c>
      <c r="HP47" s="293">
        <v>41214</v>
      </c>
      <c r="HQ47" s="293">
        <v>41244</v>
      </c>
      <c r="HR47" s="293">
        <v>41275</v>
      </c>
      <c r="HS47" s="293">
        <v>41306</v>
      </c>
      <c r="HT47" s="293">
        <v>41334</v>
      </c>
      <c r="HU47" s="293">
        <v>41365</v>
      </c>
      <c r="HV47" s="293">
        <v>41396</v>
      </c>
      <c r="HW47" s="293">
        <v>41428</v>
      </c>
      <c r="HX47" s="293">
        <v>41460</v>
      </c>
      <c r="HY47" s="293">
        <v>41492</v>
      </c>
      <c r="HZ47" s="293">
        <v>41524</v>
      </c>
      <c r="IA47" s="293">
        <v>41556</v>
      </c>
      <c r="IB47" s="293">
        <v>41588</v>
      </c>
      <c r="IC47" s="293">
        <v>41620</v>
      </c>
      <c r="ID47" s="293">
        <v>41652</v>
      </c>
      <c r="IE47" s="416">
        <v>41684</v>
      </c>
      <c r="IF47" s="293">
        <v>41713</v>
      </c>
      <c r="IG47" s="293">
        <v>41744</v>
      </c>
      <c r="IH47" s="293">
        <v>41774</v>
      </c>
      <c r="II47" s="293">
        <v>41805</v>
      </c>
      <c r="IJ47" s="293">
        <v>41821</v>
      </c>
      <c r="IK47" s="293">
        <v>41881</v>
      </c>
      <c r="IL47" s="293">
        <v>41912</v>
      </c>
      <c r="IM47" s="293">
        <v>41913</v>
      </c>
      <c r="IN47" s="293">
        <v>41945</v>
      </c>
      <c r="IO47" s="293">
        <v>41974</v>
      </c>
      <c r="IP47" s="293">
        <v>42006</v>
      </c>
      <c r="IQ47" s="293">
        <v>42036</v>
      </c>
      <c r="IR47" s="293">
        <v>42066</v>
      </c>
      <c r="IS47" s="293">
        <v>41744</v>
      </c>
      <c r="IT47" s="293">
        <v>41774</v>
      </c>
      <c r="IU47" s="293">
        <v>41805</v>
      </c>
      <c r="IV47" s="293">
        <v>41835</v>
      </c>
      <c r="IW47" s="293">
        <v>42220</v>
      </c>
      <c r="IX47" s="293">
        <v>42251</v>
      </c>
      <c r="IY47" s="293">
        <v>42281</v>
      </c>
      <c r="IZ47" s="293">
        <v>42312</v>
      </c>
      <c r="JA47" s="293">
        <v>42342</v>
      </c>
      <c r="JB47" s="293">
        <v>42373</v>
      </c>
      <c r="JC47" s="293">
        <v>42404</v>
      </c>
      <c r="JD47" s="293">
        <v>42433</v>
      </c>
      <c r="JE47" s="293">
        <v>42464</v>
      </c>
      <c r="JF47" s="293">
        <v>42494</v>
      </c>
      <c r="JG47" s="293">
        <v>42526</v>
      </c>
      <c r="JH47" s="293">
        <v>42558</v>
      </c>
      <c r="JI47" s="293">
        <v>42590</v>
      </c>
      <c r="JJ47" s="293">
        <v>42622</v>
      </c>
      <c r="JK47" s="293">
        <v>42653</v>
      </c>
      <c r="JL47" s="293">
        <v>42684</v>
      </c>
      <c r="JM47" s="293">
        <v>42715</v>
      </c>
      <c r="JN47" s="293">
        <v>42746</v>
      </c>
      <c r="JO47" s="293">
        <v>42777</v>
      </c>
      <c r="JP47" s="293">
        <v>42808</v>
      </c>
      <c r="JQ47" s="293">
        <v>42840</v>
      </c>
      <c r="JR47" s="293">
        <v>42871</v>
      </c>
      <c r="JS47" s="293">
        <v>42903</v>
      </c>
      <c r="JT47" s="293">
        <v>42931</v>
      </c>
      <c r="JU47" s="293">
        <v>42964</v>
      </c>
      <c r="JV47" s="293">
        <v>42993</v>
      </c>
      <c r="JW47" s="293">
        <v>43022</v>
      </c>
      <c r="JX47" s="293">
        <v>43051</v>
      </c>
      <c r="JY47" s="293">
        <v>43081</v>
      </c>
      <c r="JZ47" s="293">
        <v>43112</v>
      </c>
      <c r="KA47" s="293">
        <v>43143</v>
      </c>
      <c r="KB47" s="293">
        <v>43171</v>
      </c>
      <c r="KC47" s="293">
        <v>43202</v>
      </c>
      <c r="KD47" s="293">
        <v>43232</v>
      </c>
      <c r="KE47" s="293">
        <v>43263</v>
      </c>
      <c r="KF47" s="293">
        <v>43293</v>
      </c>
      <c r="KG47" s="293">
        <v>43324</v>
      </c>
      <c r="KH47" s="293">
        <v>43355</v>
      </c>
      <c r="KI47" s="293">
        <v>43385</v>
      </c>
    </row>
    <row r="48" spans="1:295" x14ac:dyDescent="0.2">
      <c r="A48" s="179" t="s">
        <v>109</v>
      </c>
      <c r="B48" s="180"/>
      <c r="C48" s="181"/>
      <c r="D48" s="180"/>
      <c r="E48" s="180"/>
      <c r="F48" s="181"/>
      <c r="G48" s="180"/>
      <c r="H48" s="180"/>
      <c r="I48" s="181"/>
      <c r="J48" s="180"/>
      <c r="K48" s="180"/>
      <c r="L48" s="181"/>
      <c r="M48" s="180"/>
      <c r="N48" s="180"/>
      <c r="O48" s="181"/>
      <c r="P48" s="180"/>
      <c r="Q48" s="180"/>
      <c r="R48" s="181"/>
      <c r="S48" s="180"/>
      <c r="T48" s="180"/>
      <c r="U48" s="181"/>
      <c r="V48" s="180"/>
      <c r="W48" s="180"/>
      <c r="X48" s="181"/>
      <c r="Y48" s="180"/>
      <c r="Z48" s="180"/>
      <c r="AA48" s="181"/>
      <c r="AB48" s="180"/>
      <c r="AC48" s="180"/>
      <c r="AD48" s="181"/>
      <c r="AE48" s="180"/>
      <c r="AF48" s="180"/>
      <c r="AG48" s="181"/>
      <c r="AH48" s="180"/>
      <c r="AI48" s="180"/>
      <c r="AJ48" s="181"/>
      <c r="AK48" s="180"/>
      <c r="AL48" s="180"/>
      <c r="AM48" s="181"/>
      <c r="AN48" s="180"/>
      <c r="AO48" s="180"/>
      <c r="AP48" s="181"/>
      <c r="AQ48" s="180"/>
      <c r="AR48" s="180"/>
      <c r="AS48" s="181"/>
      <c r="AT48" s="180"/>
      <c r="AU48" s="180"/>
      <c r="AV48" s="181"/>
      <c r="AW48" s="180"/>
      <c r="AX48" s="180"/>
      <c r="AY48" s="181"/>
      <c r="AZ48" s="180"/>
      <c r="BA48" s="180"/>
      <c r="BB48" s="181"/>
      <c r="BC48" s="180"/>
      <c r="BD48" s="180"/>
      <c r="BE48" s="181"/>
      <c r="BF48" s="180"/>
      <c r="BG48" s="180"/>
      <c r="BH48" s="181"/>
      <c r="BI48" s="180"/>
      <c r="BJ48" s="180"/>
      <c r="BK48" s="181"/>
      <c r="BL48" s="180"/>
      <c r="BM48" s="182"/>
      <c r="BN48" s="183"/>
      <c r="BO48" s="183"/>
      <c r="BP48" s="180"/>
      <c r="BQ48" s="181"/>
      <c r="BR48" s="180"/>
      <c r="BS48" s="180"/>
      <c r="BT48" s="181"/>
      <c r="BU48" s="180"/>
      <c r="BV48" s="180"/>
      <c r="BW48" s="181"/>
      <c r="BX48" s="180"/>
      <c r="BY48" s="180"/>
      <c r="BZ48" s="181"/>
      <c r="CA48" s="180"/>
      <c r="CB48" s="180"/>
      <c r="CC48" s="181"/>
      <c r="CD48" s="180"/>
      <c r="CE48" s="180"/>
      <c r="CF48" s="181"/>
      <c r="CG48" s="180"/>
      <c r="CH48" s="180"/>
      <c r="CI48" s="181"/>
      <c r="CJ48" s="180"/>
      <c r="CK48" s="180"/>
      <c r="CL48" s="181"/>
      <c r="CM48" s="180"/>
      <c r="CN48" s="180"/>
      <c r="CO48" s="181"/>
      <c r="CP48" s="180"/>
      <c r="CQ48" s="180"/>
      <c r="CR48" s="181"/>
      <c r="CS48" s="180"/>
      <c r="CT48" s="180"/>
      <c r="CU48" s="181"/>
      <c r="CV48" s="180"/>
      <c r="CW48" s="180"/>
      <c r="CX48" s="181"/>
      <c r="CY48" s="180"/>
      <c r="CZ48" s="180"/>
      <c r="DA48" s="181"/>
      <c r="DB48" s="180"/>
      <c r="DC48" s="180"/>
      <c r="DD48" s="181"/>
      <c r="DE48" s="180"/>
      <c r="DF48" s="180"/>
      <c r="DG48" s="181"/>
      <c r="DH48" s="180"/>
      <c r="DI48" s="180"/>
      <c r="DJ48" s="181"/>
      <c r="DK48" s="180"/>
      <c r="DL48" s="180"/>
      <c r="DM48" s="181"/>
      <c r="DN48" s="180"/>
      <c r="DO48" s="180">
        <v>542356</v>
      </c>
      <c r="DP48" s="181">
        <v>566866</v>
      </c>
      <c r="DQ48" s="180">
        <v>554922</v>
      </c>
      <c r="DR48" s="180">
        <v>574541</v>
      </c>
      <c r="DS48" s="181">
        <v>585345</v>
      </c>
      <c r="DT48" s="180">
        <v>596762</v>
      </c>
      <c r="DU48" s="180">
        <v>608779</v>
      </c>
      <c r="DV48" s="181">
        <v>621529</v>
      </c>
      <c r="DW48" s="180">
        <v>630968</v>
      </c>
      <c r="DX48" s="180">
        <v>627556</v>
      </c>
      <c r="DY48" s="181">
        <v>630617</v>
      </c>
      <c r="DZ48" s="180">
        <v>598886</v>
      </c>
      <c r="EA48" s="180">
        <v>607503</v>
      </c>
      <c r="EB48" s="181">
        <v>642469</v>
      </c>
      <c r="EC48" s="180">
        <v>665002</v>
      </c>
      <c r="ED48" s="180">
        <v>680709</v>
      </c>
      <c r="EE48" s="181">
        <v>679417</v>
      </c>
      <c r="EF48" s="180">
        <v>692487</v>
      </c>
      <c r="EG48" s="180">
        <v>705119</v>
      </c>
      <c r="EH48" s="181">
        <v>710876</v>
      </c>
      <c r="EI48" s="180">
        <v>723352</v>
      </c>
      <c r="EJ48" s="180">
        <v>732985</v>
      </c>
      <c r="EK48" s="181">
        <v>735850</v>
      </c>
      <c r="EL48" s="180">
        <v>681675</v>
      </c>
      <c r="EM48" s="180">
        <v>720205</v>
      </c>
      <c r="EN48" s="181">
        <v>759600</v>
      </c>
      <c r="EO48" s="180">
        <v>761712</v>
      </c>
      <c r="EP48" s="180">
        <v>779139</v>
      </c>
      <c r="EQ48" s="181">
        <v>782262</v>
      </c>
      <c r="ER48" s="180">
        <v>816203</v>
      </c>
      <c r="ES48" s="180">
        <v>807039</v>
      </c>
      <c r="ET48" s="181">
        <v>831163</v>
      </c>
      <c r="EU48" s="180">
        <v>852073</v>
      </c>
      <c r="EV48" s="180">
        <v>855773</v>
      </c>
      <c r="EW48" s="181">
        <v>862008</v>
      </c>
      <c r="EX48" s="180">
        <v>811767</v>
      </c>
      <c r="EY48" s="180">
        <v>943602</v>
      </c>
      <c r="EZ48" s="181">
        <v>959398</v>
      </c>
      <c r="FA48" s="180">
        <v>979179</v>
      </c>
      <c r="FB48" s="180">
        <v>1005878</v>
      </c>
      <c r="FC48" s="181">
        <v>1034176</v>
      </c>
      <c r="FD48" s="180">
        <v>1060598</v>
      </c>
      <c r="FE48" s="180">
        <v>1083479</v>
      </c>
      <c r="FF48" s="181">
        <v>1102015</v>
      </c>
      <c r="FG48" s="180">
        <v>1129355</v>
      </c>
      <c r="FH48" s="180">
        <v>1151093</v>
      </c>
      <c r="FI48" s="181">
        <v>1152745</v>
      </c>
      <c r="FJ48" s="180">
        <v>1149909</v>
      </c>
      <c r="FK48" s="180">
        <v>1127107</v>
      </c>
      <c r="FL48" s="181">
        <v>1139476</v>
      </c>
      <c r="FM48" s="180">
        <v>1162346</v>
      </c>
      <c r="FN48" s="180">
        <v>1185763</v>
      </c>
      <c r="FO48" s="181">
        <v>1201065</v>
      </c>
      <c r="FP48" s="180">
        <v>1230888</v>
      </c>
      <c r="FQ48" s="180">
        <v>1264483</v>
      </c>
      <c r="FR48" s="181">
        <v>1294030</v>
      </c>
      <c r="FS48" s="180">
        <v>1317896</v>
      </c>
      <c r="FT48" s="180">
        <v>1318643</v>
      </c>
      <c r="FU48" s="181">
        <v>1306053</v>
      </c>
      <c r="FV48" s="180">
        <v>1311714</v>
      </c>
      <c r="FW48" s="180">
        <v>1296869</v>
      </c>
      <c r="FX48" s="181">
        <v>1282836</v>
      </c>
      <c r="FY48" s="180">
        <v>1288397</v>
      </c>
      <c r="FZ48" s="180">
        <v>1292095</v>
      </c>
      <c r="GA48" s="181">
        <v>1288635</v>
      </c>
      <c r="GB48" s="180">
        <v>1287732</v>
      </c>
      <c r="GC48" s="180">
        <v>1286298</v>
      </c>
      <c r="GD48" s="181">
        <v>1303382</v>
      </c>
      <c r="GE48" s="180">
        <v>1319475</v>
      </c>
      <c r="GF48" s="180">
        <v>1329776</v>
      </c>
      <c r="GG48" s="181">
        <v>1335793</v>
      </c>
      <c r="GH48" s="180">
        <v>1335490</v>
      </c>
      <c r="GI48" s="180">
        <v>1301421</v>
      </c>
      <c r="GJ48" s="181">
        <v>1314202</v>
      </c>
      <c r="GK48" s="180">
        <v>1339345</v>
      </c>
      <c r="GL48" s="180">
        <v>1364530</v>
      </c>
      <c r="GM48" s="181">
        <v>1377598</v>
      </c>
      <c r="GN48" s="180">
        <v>1364663</v>
      </c>
      <c r="GO48" s="180">
        <v>1381010</v>
      </c>
      <c r="GP48" s="181">
        <v>1399400</v>
      </c>
      <c r="GQ48" s="180">
        <v>1412805</v>
      </c>
      <c r="GR48" s="180">
        <v>1429285</v>
      </c>
      <c r="GS48" s="180">
        <v>1393224</v>
      </c>
      <c r="GT48" s="180">
        <v>1425593</v>
      </c>
      <c r="GU48" s="180">
        <v>1400964</v>
      </c>
      <c r="GV48" s="180">
        <v>1638643</v>
      </c>
      <c r="GW48" s="180">
        <v>1613858</v>
      </c>
      <c r="GX48" s="180">
        <v>1593982</v>
      </c>
      <c r="GY48" s="180">
        <v>1565766</v>
      </c>
      <c r="GZ48" s="180">
        <v>1517732</v>
      </c>
      <c r="HA48" s="180">
        <v>1550223</v>
      </c>
      <c r="HB48" s="180">
        <v>1408519</v>
      </c>
      <c r="HC48" s="180">
        <v>1464136</v>
      </c>
      <c r="HD48" s="180">
        <v>1431558</v>
      </c>
      <c r="HE48" s="180">
        <v>1370487</v>
      </c>
      <c r="HF48" s="180">
        <v>1378753</v>
      </c>
      <c r="HG48" s="180">
        <v>1240249</v>
      </c>
      <c r="HH48" s="180">
        <v>1299877</v>
      </c>
      <c r="HI48" s="180">
        <v>1199861</v>
      </c>
      <c r="HJ48" s="180">
        <v>1403518</v>
      </c>
      <c r="HK48" s="180">
        <v>1368189</v>
      </c>
      <c r="HL48" s="304">
        <v>1391390</v>
      </c>
      <c r="HM48" s="304">
        <v>1318716</v>
      </c>
      <c r="HN48" s="180">
        <v>1344310</v>
      </c>
      <c r="HO48" s="304">
        <v>1443640</v>
      </c>
      <c r="HP48" s="180">
        <v>1420191</v>
      </c>
      <c r="HQ48" s="304">
        <v>1212001</v>
      </c>
      <c r="HR48" s="180">
        <v>1282999</v>
      </c>
      <c r="HS48" s="304">
        <v>1387069</v>
      </c>
      <c r="HT48" s="180">
        <v>1507279</v>
      </c>
      <c r="HU48" s="304">
        <v>1530169</v>
      </c>
      <c r="HV48" s="304">
        <v>1585822</v>
      </c>
      <c r="HW48" s="304">
        <v>1584536</v>
      </c>
      <c r="HX48" s="304">
        <v>1647580</v>
      </c>
      <c r="HY48" s="304">
        <v>1628271</v>
      </c>
      <c r="HZ48" s="304">
        <v>1657028</v>
      </c>
      <c r="IA48" s="304">
        <v>1688282</v>
      </c>
      <c r="IB48" s="304">
        <v>1689155</v>
      </c>
      <c r="IC48" s="304">
        <v>1150368</v>
      </c>
      <c r="ID48" s="304">
        <v>1083030</v>
      </c>
      <c r="IE48" s="272">
        <v>1860443</v>
      </c>
      <c r="IF48" s="418">
        <v>2543886</v>
      </c>
      <c r="IG48" s="418">
        <v>2525739</v>
      </c>
      <c r="IH48" s="418">
        <v>2681419</v>
      </c>
      <c r="II48" s="418">
        <v>2610044</v>
      </c>
      <c r="IJ48" s="418">
        <v>2717493</v>
      </c>
      <c r="IK48" s="418">
        <v>2615533</v>
      </c>
      <c r="IL48" s="418">
        <v>2669279</v>
      </c>
      <c r="IM48" s="418">
        <v>2826903</v>
      </c>
      <c r="IN48" s="418">
        <v>2810539</v>
      </c>
      <c r="IO48" s="418">
        <v>2429715</v>
      </c>
      <c r="IP48" s="418">
        <v>2587240</v>
      </c>
      <c r="IQ48" s="418">
        <v>2545255</v>
      </c>
      <c r="IR48" s="418">
        <v>2728853</v>
      </c>
      <c r="IS48" s="418">
        <v>2868939</v>
      </c>
      <c r="IT48" s="418">
        <v>2913365</v>
      </c>
      <c r="IU48" s="418">
        <v>2718749</v>
      </c>
      <c r="IV48" s="418">
        <v>2852605</v>
      </c>
      <c r="IW48" s="418">
        <v>2890274</v>
      </c>
      <c r="IX48" s="418">
        <v>2994970</v>
      </c>
      <c r="IY48" s="418">
        <v>2935873</v>
      </c>
      <c r="IZ48" s="418">
        <v>3035066</v>
      </c>
      <c r="JA48" s="303">
        <v>2191871</v>
      </c>
      <c r="JB48" s="303">
        <v>2223823</v>
      </c>
      <c r="JC48" s="303">
        <v>2832532</v>
      </c>
      <c r="JD48" s="303">
        <v>3008321</v>
      </c>
      <c r="JE48" s="303">
        <v>2905403</v>
      </c>
      <c r="JF48" s="303">
        <v>3149177</v>
      </c>
      <c r="JG48" s="303">
        <v>3081542</v>
      </c>
      <c r="JH48" s="303">
        <v>3141465</v>
      </c>
      <c r="JI48" s="303">
        <v>3235763</v>
      </c>
      <c r="JJ48" s="303">
        <v>3189910</v>
      </c>
      <c r="JK48" s="303">
        <v>3098377</v>
      </c>
      <c r="JL48" s="303">
        <v>3184278</v>
      </c>
      <c r="JM48" s="690">
        <v>1683848</v>
      </c>
      <c r="JN48" s="698">
        <v>2680820</v>
      </c>
      <c r="JO48" s="303">
        <v>3117518</v>
      </c>
      <c r="JP48" s="690">
        <v>2412100</v>
      </c>
      <c r="JQ48" s="303">
        <v>2818873</v>
      </c>
      <c r="JR48" s="303">
        <v>3226024</v>
      </c>
      <c r="JS48" s="303">
        <v>3168582</v>
      </c>
      <c r="JT48" s="303">
        <v>3065550</v>
      </c>
      <c r="JU48" s="303">
        <v>2984767</v>
      </c>
      <c r="JV48" s="303">
        <v>3038744</v>
      </c>
      <c r="JW48" s="303">
        <v>2947686</v>
      </c>
      <c r="JX48" s="303">
        <v>3272476</v>
      </c>
      <c r="JY48" s="303">
        <v>2389213</v>
      </c>
      <c r="JZ48" s="303">
        <v>2732079</v>
      </c>
      <c r="KA48" s="303">
        <v>3295839</v>
      </c>
      <c r="KB48" s="303">
        <v>3192716</v>
      </c>
      <c r="KC48" s="303">
        <v>3269099</v>
      </c>
      <c r="KD48" s="303">
        <v>3336040</v>
      </c>
      <c r="KE48" s="303">
        <v>3098498</v>
      </c>
      <c r="KF48" s="303">
        <v>3416010</v>
      </c>
      <c r="KG48" s="303">
        <v>3281114</v>
      </c>
      <c r="KH48" s="303">
        <v>3318918</v>
      </c>
      <c r="KI48" s="303">
        <v>3381421</v>
      </c>
    </row>
    <row r="49" spans="1:295" x14ac:dyDescent="0.2">
      <c r="A49" s="171" t="s">
        <v>114</v>
      </c>
      <c r="B49" s="176"/>
      <c r="C49" s="178"/>
      <c r="D49" s="176"/>
      <c r="E49" s="176"/>
      <c r="F49" s="178"/>
      <c r="G49" s="176"/>
      <c r="H49" s="176"/>
      <c r="I49" s="178"/>
      <c r="J49" s="176"/>
      <c r="K49" s="176"/>
      <c r="L49" s="178"/>
      <c r="M49" s="176"/>
      <c r="N49" s="176"/>
      <c r="O49" s="178"/>
      <c r="P49" s="176"/>
      <c r="Q49" s="176"/>
      <c r="R49" s="178"/>
      <c r="S49" s="176"/>
      <c r="T49" s="176"/>
      <c r="U49" s="178"/>
      <c r="V49" s="176"/>
      <c r="W49" s="176"/>
      <c r="X49" s="178"/>
      <c r="Y49" s="176"/>
      <c r="Z49" s="176"/>
      <c r="AA49" s="178"/>
      <c r="AB49" s="176"/>
      <c r="AC49" s="176"/>
      <c r="AD49" s="178"/>
      <c r="AE49" s="176"/>
      <c r="AF49" s="176"/>
      <c r="AG49" s="178"/>
      <c r="AH49" s="176"/>
      <c r="AI49" s="176"/>
      <c r="AJ49" s="178"/>
      <c r="AK49" s="176"/>
      <c r="AL49" s="176"/>
      <c r="AM49" s="178"/>
      <c r="AN49" s="176"/>
      <c r="AO49" s="176"/>
      <c r="AP49" s="178"/>
      <c r="AQ49" s="176"/>
      <c r="AR49" s="176"/>
      <c r="AS49" s="178"/>
      <c r="AT49" s="176"/>
      <c r="AU49" s="176"/>
      <c r="AV49" s="178"/>
      <c r="AW49" s="176"/>
      <c r="AX49" s="176"/>
      <c r="AY49" s="178"/>
      <c r="AZ49" s="176"/>
      <c r="BA49" s="176"/>
      <c r="BB49" s="178"/>
      <c r="BC49" s="176"/>
      <c r="BD49" s="176"/>
      <c r="BE49" s="178"/>
      <c r="BF49" s="176"/>
      <c r="BG49" s="176"/>
      <c r="BH49" s="178"/>
      <c r="BI49" s="176"/>
      <c r="BJ49" s="176"/>
      <c r="BK49" s="178"/>
      <c r="BL49" s="176"/>
      <c r="BM49" s="184"/>
      <c r="BN49" s="185"/>
      <c r="BO49" s="185"/>
      <c r="BP49" s="176"/>
      <c r="BQ49" s="178"/>
      <c r="BR49" s="176"/>
      <c r="BS49" s="176"/>
      <c r="BT49" s="178"/>
      <c r="BU49" s="176"/>
      <c r="BV49" s="176"/>
      <c r="BW49" s="178"/>
      <c r="BX49" s="176"/>
      <c r="BY49" s="176"/>
      <c r="BZ49" s="178"/>
      <c r="CA49" s="176"/>
      <c r="CB49" s="176"/>
      <c r="CC49" s="178"/>
      <c r="CD49" s="176"/>
      <c r="CE49" s="176"/>
      <c r="CF49" s="178"/>
      <c r="CG49" s="176"/>
      <c r="CH49" s="176"/>
      <c r="CI49" s="178"/>
      <c r="CJ49" s="176"/>
      <c r="CK49" s="176"/>
      <c r="CL49" s="178"/>
      <c r="CM49" s="176"/>
      <c r="CN49" s="176"/>
      <c r="CO49" s="178"/>
      <c r="CP49" s="176"/>
      <c r="CQ49" s="176"/>
      <c r="CR49" s="178"/>
      <c r="CS49" s="176"/>
      <c r="CT49" s="176"/>
      <c r="CU49" s="178"/>
      <c r="CV49" s="176"/>
      <c r="CW49" s="176"/>
      <c r="CX49" s="178"/>
      <c r="CY49" s="176"/>
      <c r="CZ49" s="176"/>
      <c r="DA49" s="178"/>
      <c r="DB49" s="176"/>
      <c r="DC49" s="176"/>
      <c r="DD49" s="178"/>
      <c r="DE49" s="176"/>
      <c r="DF49" s="176"/>
      <c r="DG49" s="178"/>
      <c r="DH49" s="176"/>
      <c r="DI49" s="176"/>
      <c r="DJ49" s="178"/>
      <c r="DK49" s="176"/>
      <c r="DL49" s="176"/>
      <c r="DM49" s="178"/>
      <c r="DN49" s="176"/>
      <c r="DO49" s="176">
        <v>343970</v>
      </c>
      <c r="DP49" s="178">
        <v>360042</v>
      </c>
      <c r="DQ49" s="176">
        <v>362428</v>
      </c>
      <c r="DR49" s="176">
        <v>382114</v>
      </c>
      <c r="DS49" s="178">
        <v>385619</v>
      </c>
      <c r="DT49" s="176">
        <v>376659</v>
      </c>
      <c r="DU49" s="176">
        <v>389962</v>
      </c>
      <c r="DV49" s="178">
        <v>395723</v>
      </c>
      <c r="DW49" s="176">
        <v>401431</v>
      </c>
      <c r="DX49" s="176">
        <v>414168</v>
      </c>
      <c r="DY49" s="178">
        <v>390399</v>
      </c>
      <c r="DZ49" s="176">
        <v>478972</v>
      </c>
      <c r="EA49" s="176">
        <v>524347</v>
      </c>
      <c r="EB49" s="178">
        <v>516620</v>
      </c>
      <c r="EC49" s="176">
        <v>531179</v>
      </c>
      <c r="ED49" s="176">
        <v>546456</v>
      </c>
      <c r="EE49" s="178">
        <v>552194</v>
      </c>
      <c r="EF49" s="176">
        <v>544866</v>
      </c>
      <c r="EG49" s="176">
        <v>560894</v>
      </c>
      <c r="EH49" s="178">
        <v>575779</v>
      </c>
      <c r="EI49" s="176">
        <v>571690</v>
      </c>
      <c r="EJ49" s="176">
        <v>567749</v>
      </c>
      <c r="EK49" s="178">
        <v>574749</v>
      </c>
      <c r="EL49" s="176">
        <v>546952</v>
      </c>
      <c r="EM49" s="176">
        <v>574918</v>
      </c>
      <c r="EN49" s="178">
        <v>593186</v>
      </c>
      <c r="EO49" s="176">
        <v>565007</v>
      </c>
      <c r="EP49" s="176">
        <v>592481</v>
      </c>
      <c r="EQ49" s="178">
        <v>613887</v>
      </c>
      <c r="ER49" s="176">
        <v>616288</v>
      </c>
      <c r="ES49" s="176">
        <v>631286</v>
      </c>
      <c r="ET49" s="178">
        <v>650416</v>
      </c>
      <c r="EU49" s="176">
        <v>670449</v>
      </c>
      <c r="EV49" s="176">
        <v>678746</v>
      </c>
      <c r="EW49" s="178">
        <v>700477</v>
      </c>
      <c r="EX49" s="176">
        <v>679591</v>
      </c>
      <c r="EY49" s="176">
        <v>688249</v>
      </c>
      <c r="EZ49" s="178">
        <v>695785</v>
      </c>
      <c r="FA49" s="176">
        <v>732590</v>
      </c>
      <c r="FB49" s="176">
        <v>759313</v>
      </c>
      <c r="FC49" s="178">
        <v>765674</v>
      </c>
      <c r="FD49" s="176">
        <v>778730</v>
      </c>
      <c r="FE49" s="176">
        <v>796072</v>
      </c>
      <c r="FF49" s="178">
        <v>804028</v>
      </c>
      <c r="FG49" s="176">
        <v>828458</v>
      </c>
      <c r="FH49" s="176">
        <v>841268</v>
      </c>
      <c r="FI49" s="178">
        <v>842164</v>
      </c>
      <c r="FJ49" s="176">
        <v>807784</v>
      </c>
      <c r="FK49" s="176">
        <v>815411</v>
      </c>
      <c r="FL49" s="178">
        <v>831715</v>
      </c>
      <c r="FM49" s="176">
        <v>845177</v>
      </c>
      <c r="FN49" s="176">
        <v>848954</v>
      </c>
      <c r="FO49" s="178">
        <v>860003</v>
      </c>
      <c r="FP49" s="176">
        <v>873416</v>
      </c>
      <c r="FQ49" s="176">
        <v>849956</v>
      </c>
      <c r="FR49" s="178">
        <v>881243</v>
      </c>
      <c r="FS49" s="176">
        <v>906775</v>
      </c>
      <c r="FT49" s="176">
        <v>900536</v>
      </c>
      <c r="FU49" s="178">
        <v>918657</v>
      </c>
      <c r="FV49" s="176">
        <v>848776</v>
      </c>
      <c r="FW49" s="176">
        <v>857775</v>
      </c>
      <c r="FX49" s="178">
        <v>888957</v>
      </c>
      <c r="FY49" s="176">
        <v>896187</v>
      </c>
      <c r="FZ49" s="176">
        <v>888663</v>
      </c>
      <c r="GA49" s="178">
        <v>879357</v>
      </c>
      <c r="GB49" s="176">
        <v>898752</v>
      </c>
      <c r="GC49" s="176">
        <v>895691</v>
      </c>
      <c r="GD49" s="178">
        <v>906669</v>
      </c>
      <c r="GE49" s="176">
        <v>912730</v>
      </c>
      <c r="GF49" s="176">
        <v>916160</v>
      </c>
      <c r="GG49" s="178">
        <v>919079</v>
      </c>
      <c r="GH49" s="176">
        <v>850018</v>
      </c>
      <c r="GI49" s="176">
        <v>885880</v>
      </c>
      <c r="GJ49" s="178">
        <v>919301</v>
      </c>
      <c r="GK49" s="176">
        <v>917891</v>
      </c>
      <c r="GL49" s="176">
        <v>925882</v>
      </c>
      <c r="GM49" s="178">
        <v>929037</v>
      </c>
      <c r="GN49" s="176">
        <v>919943</v>
      </c>
      <c r="GO49" s="176">
        <v>934735</v>
      </c>
      <c r="GP49" s="178">
        <v>940051</v>
      </c>
      <c r="GQ49" s="176">
        <v>946149</v>
      </c>
      <c r="GR49" s="176">
        <v>953083</v>
      </c>
      <c r="GS49" s="176">
        <v>971575</v>
      </c>
      <c r="GT49" s="176">
        <v>888272</v>
      </c>
      <c r="GU49" s="176">
        <v>932536</v>
      </c>
      <c r="GV49" s="176">
        <v>952033</v>
      </c>
      <c r="GW49" s="176">
        <v>964701</v>
      </c>
      <c r="GX49" s="176">
        <v>977927</v>
      </c>
      <c r="GY49" s="176">
        <v>988381</v>
      </c>
      <c r="GZ49" s="176">
        <v>992097</v>
      </c>
      <c r="HA49" s="176">
        <v>1040113</v>
      </c>
      <c r="HB49" s="176">
        <v>1015224</v>
      </c>
      <c r="HC49" s="176">
        <v>1025568</v>
      </c>
      <c r="HD49" s="176">
        <v>1039852</v>
      </c>
      <c r="HE49" s="176">
        <v>1070787</v>
      </c>
      <c r="HF49" s="176">
        <v>1078911</v>
      </c>
      <c r="HG49" s="176">
        <v>1013908</v>
      </c>
      <c r="HH49" s="176">
        <v>1054261</v>
      </c>
      <c r="HI49" s="176">
        <v>1059793</v>
      </c>
      <c r="HJ49" s="176">
        <v>1070628</v>
      </c>
      <c r="HK49" s="176">
        <v>1076540</v>
      </c>
      <c r="HL49" s="303">
        <v>1092421</v>
      </c>
      <c r="HM49" s="303">
        <v>1103118</v>
      </c>
      <c r="HN49" s="176">
        <v>1107352</v>
      </c>
      <c r="HO49" s="303">
        <v>1123302</v>
      </c>
      <c r="HP49" s="176">
        <v>1136167</v>
      </c>
      <c r="HQ49" s="303">
        <v>1133930</v>
      </c>
      <c r="HR49" s="176">
        <v>1595365</v>
      </c>
      <c r="HS49" s="303">
        <v>1627806</v>
      </c>
      <c r="HT49" s="176">
        <v>1651264</v>
      </c>
      <c r="HU49" s="303">
        <v>1670710</v>
      </c>
      <c r="HV49" s="303">
        <v>1701492</v>
      </c>
      <c r="HW49" s="303">
        <v>1711042</v>
      </c>
      <c r="HX49" s="303">
        <v>1719281</v>
      </c>
      <c r="HY49" s="303">
        <v>1724195</v>
      </c>
      <c r="HZ49" s="303">
        <v>1740948</v>
      </c>
      <c r="IA49" s="303">
        <v>1773237</v>
      </c>
      <c r="IB49" s="303">
        <v>1782630</v>
      </c>
      <c r="IC49" s="303">
        <v>1816439</v>
      </c>
      <c r="ID49" s="303">
        <v>1812274</v>
      </c>
      <c r="IE49" s="152">
        <v>1776479</v>
      </c>
      <c r="IF49" s="303">
        <v>1817582</v>
      </c>
      <c r="IG49" s="303">
        <v>1840752</v>
      </c>
      <c r="IH49" s="303">
        <v>1847726</v>
      </c>
      <c r="II49" s="303">
        <v>1850963</v>
      </c>
      <c r="IJ49" s="303">
        <v>1872793</v>
      </c>
      <c r="IK49" s="303">
        <v>1878691</v>
      </c>
      <c r="IL49" s="303">
        <v>1905969</v>
      </c>
      <c r="IM49" s="303">
        <v>1935670</v>
      </c>
      <c r="IN49" s="303">
        <v>1950581</v>
      </c>
      <c r="IO49" s="303">
        <v>1966727</v>
      </c>
      <c r="IP49" s="303">
        <v>1940326</v>
      </c>
      <c r="IQ49" s="303">
        <v>1893540</v>
      </c>
      <c r="IR49" s="303">
        <v>1944495</v>
      </c>
      <c r="IS49" s="303">
        <v>1960518</v>
      </c>
      <c r="IT49" s="303">
        <v>1958695</v>
      </c>
      <c r="IU49" s="303">
        <v>1966166</v>
      </c>
      <c r="IV49" s="303">
        <v>1987861</v>
      </c>
      <c r="IW49" s="303">
        <v>1996522</v>
      </c>
      <c r="IX49" s="303">
        <v>2002270</v>
      </c>
      <c r="IY49" s="303">
        <v>2014962</v>
      </c>
      <c r="IZ49" s="303">
        <v>2025052</v>
      </c>
      <c r="JA49" s="303">
        <v>2027941</v>
      </c>
      <c r="JB49" s="303">
        <v>1999138</v>
      </c>
      <c r="JC49" s="303">
        <v>1938497</v>
      </c>
      <c r="JD49" s="303">
        <v>1975167</v>
      </c>
      <c r="JE49" s="303">
        <v>1984569</v>
      </c>
      <c r="JF49" s="303">
        <v>1989999</v>
      </c>
      <c r="JG49" s="303">
        <v>2006459</v>
      </c>
      <c r="JH49" s="303">
        <v>2008875</v>
      </c>
      <c r="JI49" s="303">
        <v>2012833</v>
      </c>
      <c r="JJ49" s="303">
        <v>2035793</v>
      </c>
      <c r="JK49" s="303">
        <v>2041817</v>
      </c>
      <c r="JL49" s="303">
        <v>2057585</v>
      </c>
      <c r="JM49" s="303">
        <v>2065851</v>
      </c>
      <c r="JN49" s="303">
        <v>2032379</v>
      </c>
      <c r="JO49" s="303">
        <v>1974865</v>
      </c>
      <c r="JP49" s="303">
        <v>1981524</v>
      </c>
      <c r="JQ49" s="303">
        <v>2003404</v>
      </c>
      <c r="JR49" s="303">
        <v>2022090</v>
      </c>
      <c r="JS49" s="303">
        <v>2024918</v>
      </c>
      <c r="JT49" s="303">
        <v>2016948</v>
      </c>
      <c r="JU49" s="303">
        <v>2030570</v>
      </c>
      <c r="JV49" s="303">
        <v>2035337</v>
      </c>
      <c r="JW49" s="303">
        <v>2048615</v>
      </c>
      <c r="JX49" s="303">
        <v>2060247</v>
      </c>
      <c r="JY49" s="303">
        <v>2060951</v>
      </c>
      <c r="JZ49" s="303">
        <v>2056137</v>
      </c>
      <c r="KA49" s="303">
        <v>2001766</v>
      </c>
      <c r="KB49" s="303">
        <v>2026717</v>
      </c>
      <c r="KC49" s="303">
        <v>2038134</v>
      </c>
      <c r="KD49" s="303">
        <v>2060887</v>
      </c>
      <c r="KE49" s="303">
        <v>2046319</v>
      </c>
      <c r="KF49" s="303">
        <v>2056202</v>
      </c>
      <c r="KG49" s="303">
        <v>2065751</v>
      </c>
      <c r="KH49" s="303">
        <v>2054666</v>
      </c>
      <c r="KI49" s="303">
        <v>2063872</v>
      </c>
    </row>
    <row r="50" spans="1:295" x14ac:dyDescent="0.2">
      <c r="A50" s="171" t="s">
        <v>312</v>
      </c>
      <c r="B50" s="176"/>
      <c r="C50" s="178"/>
      <c r="D50" s="176"/>
      <c r="E50" s="176"/>
      <c r="F50" s="178"/>
      <c r="G50" s="176"/>
      <c r="H50" s="176"/>
      <c r="I50" s="178"/>
      <c r="J50" s="176"/>
      <c r="K50" s="176"/>
      <c r="L50" s="178"/>
      <c r="M50" s="176"/>
      <c r="N50" s="176"/>
      <c r="O50" s="178"/>
      <c r="P50" s="176"/>
      <c r="Q50" s="176"/>
      <c r="R50" s="178"/>
      <c r="S50" s="176"/>
      <c r="T50" s="176"/>
      <c r="U50" s="178"/>
      <c r="V50" s="176"/>
      <c r="W50" s="176"/>
      <c r="X50" s="178"/>
      <c r="Y50" s="176"/>
      <c r="Z50" s="176"/>
      <c r="AA50" s="178"/>
      <c r="AB50" s="176"/>
      <c r="AC50" s="176"/>
      <c r="AD50" s="178"/>
      <c r="AE50" s="176"/>
      <c r="AF50" s="176"/>
      <c r="AG50" s="178"/>
      <c r="AH50" s="176"/>
      <c r="AI50" s="176"/>
      <c r="AJ50" s="178"/>
      <c r="AK50" s="176"/>
      <c r="AL50" s="176"/>
      <c r="AM50" s="178"/>
      <c r="AN50" s="176"/>
      <c r="AO50" s="176"/>
      <c r="AP50" s="178"/>
      <c r="AQ50" s="176"/>
      <c r="AR50" s="176"/>
      <c r="AS50" s="178"/>
      <c r="AT50" s="176"/>
      <c r="AU50" s="176"/>
      <c r="AV50" s="178"/>
      <c r="AW50" s="176"/>
      <c r="AX50" s="176"/>
      <c r="AY50" s="178"/>
      <c r="AZ50" s="176"/>
      <c r="BA50" s="176"/>
      <c r="BB50" s="178"/>
      <c r="BC50" s="176"/>
      <c r="BD50" s="176"/>
      <c r="BE50" s="178"/>
      <c r="BF50" s="176"/>
      <c r="BG50" s="176"/>
      <c r="BH50" s="178"/>
      <c r="BI50" s="176"/>
      <c r="BJ50" s="176"/>
      <c r="BK50" s="178"/>
      <c r="BL50" s="176"/>
      <c r="BM50" s="184"/>
      <c r="BN50" s="185"/>
      <c r="BO50" s="185"/>
      <c r="BP50" s="176"/>
      <c r="BQ50" s="178"/>
      <c r="BR50" s="176"/>
      <c r="BS50" s="176"/>
      <c r="BT50" s="178"/>
      <c r="BU50" s="176"/>
      <c r="BV50" s="176"/>
      <c r="BW50" s="178"/>
      <c r="BX50" s="176"/>
      <c r="BY50" s="176"/>
      <c r="BZ50" s="178"/>
      <c r="CA50" s="176"/>
      <c r="CB50" s="176"/>
      <c r="CC50" s="178"/>
      <c r="CD50" s="176"/>
      <c r="CE50" s="176"/>
      <c r="CF50" s="178"/>
      <c r="CG50" s="176"/>
      <c r="CH50" s="176"/>
      <c r="CI50" s="178"/>
      <c r="CJ50" s="176"/>
      <c r="CK50" s="176"/>
      <c r="CL50" s="178"/>
      <c r="CM50" s="176"/>
      <c r="CN50" s="176"/>
      <c r="CO50" s="178"/>
      <c r="CP50" s="176"/>
      <c r="CQ50" s="176"/>
      <c r="CR50" s="178"/>
      <c r="CS50" s="176"/>
      <c r="CT50" s="176"/>
      <c r="CU50" s="178"/>
      <c r="CV50" s="176"/>
      <c r="CW50" s="176"/>
      <c r="CX50" s="178"/>
      <c r="CY50" s="176"/>
      <c r="CZ50" s="176"/>
      <c r="DA50" s="178"/>
      <c r="DB50" s="176"/>
      <c r="DC50" s="176"/>
      <c r="DD50" s="178"/>
      <c r="DE50" s="176"/>
      <c r="DF50" s="176"/>
      <c r="DG50" s="178"/>
      <c r="DH50" s="176"/>
      <c r="DI50" s="176"/>
      <c r="DJ50" s="178"/>
      <c r="DK50" s="176"/>
      <c r="DL50" s="176"/>
      <c r="DM50" s="178"/>
      <c r="DN50" s="176"/>
      <c r="DO50" s="176">
        <v>427597</v>
      </c>
      <c r="DP50" s="178">
        <v>428565</v>
      </c>
      <c r="DQ50" s="176">
        <v>432979</v>
      </c>
      <c r="DR50" s="176">
        <v>449806</v>
      </c>
      <c r="DS50" s="178">
        <v>462558</v>
      </c>
      <c r="DT50" s="176">
        <v>485352</v>
      </c>
      <c r="DU50" s="176">
        <v>498343</v>
      </c>
      <c r="DV50" s="178">
        <v>508958</v>
      </c>
      <c r="DW50" s="176">
        <v>511485</v>
      </c>
      <c r="DX50" s="176">
        <v>522598</v>
      </c>
      <c r="DY50" s="178">
        <v>512755</v>
      </c>
      <c r="DZ50" s="176">
        <v>396844</v>
      </c>
      <c r="EA50" s="176">
        <v>386240</v>
      </c>
      <c r="EB50" s="178">
        <v>403306</v>
      </c>
      <c r="EC50" s="176">
        <v>412275</v>
      </c>
      <c r="ED50" s="176">
        <v>400377</v>
      </c>
      <c r="EE50" s="178">
        <v>418168</v>
      </c>
      <c r="EF50" s="176">
        <v>407579</v>
      </c>
      <c r="EG50" s="176">
        <v>428686</v>
      </c>
      <c r="EH50" s="178">
        <v>435063</v>
      </c>
      <c r="EI50" s="176">
        <v>384683</v>
      </c>
      <c r="EJ50" s="176">
        <v>380421</v>
      </c>
      <c r="EK50" s="178">
        <v>382253</v>
      </c>
      <c r="EL50" s="176">
        <v>395296</v>
      </c>
      <c r="EM50" s="176">
        <v>408184</v>
      </c>
      <c r="EN50" s="178">
        <v>407999</v>
      </c>
      <c r="EO50" s="176">
        <v>409722</v>
      </c>
      <c r="EP50" s="176">
        <v>419845</v>
      </c>
      <c r="EQ50" s="178">
        <v>430413</v>
      </c>
      <c r="ER50" s="176">
        <v>437653</v>
      </c>
      <c r="ES50" s="176">
        <v>437379</v>
      </c>
      <c r="ET50" s="178">
        <v>453735</v>
      </c>
      <c r="EU50" s="176">
        <v>461565</v>
      </c>
      <c r="EV50" s="176">
        <v>458393</v>
      </c>
      <c r="EW50" s="178">
        <v>471310</v>
      </c>
      <c r="EX50" s="176">
        <v>493371</v>
      </c>
      <c r="EY50" s="176">
        <v>460114</v>
      </c>
      <c r="EZ50" s="178">
        <v>463722</v>
      </c>
      <c r="FA50" s="176">
        <v>486718</v>
      </c>
      <c r="FB50" s="176">
        <v>503592</v>
      </c>
      <c r="FC50" s="178">
        <v>500398</v>
      </c>
      <c r="FD50" s="176">
        <v>494529</v>
      </c>
      <c r="FE50" s="176">
        <v>527483</v>
      </c>
      <c r="FF50" s="178">
        <v>533563</v>
      </c>
      <c r="FG50" s="176">
        <v>544132</v>
      </c>
      <c r="FH50" s="176">
        <v>556804</v>
      </c>
      <c r="FI50" s="178">
        <v>556323</v>
      </c>
      <c r="FJ50" s="176">
        <v>521284</v>
      </c>
      <c r="FK50" s="176">
        <v>544778</v>
      </c>
      <c r="FL50" s="178">
        <v>555991</v>
      </c>
      <c r="FM50" s="176">
        <v>565954</v>
      </c>
      <c r="FN50" s="176">
        <v>569987</v>
      </c>
      <c r="FO50" s="178">
        <v>587914</v>
      </c>
      <c r="FP50" s="176">
        <v>595150</v>
      </c>
      <c r="FQ50" s="176">
        <v>573941</v>
      </c>
      <c r="FR50" s="178">
        <v>609317</v>
      </c>
      <c r="FS50" s="176">
        <v>608452</v>
      </c>
      <c r="FT50" s="176">
        <v>583251</v>
      </c>
      <c r="FU50" s="178">
        <v>605694</v>
      </c>
      <c r="FV50" s="176">
        <v>555308</v>
      </c>
      <c r="FW50" s="176">
        <v>572172</v>
      </c>
      <c r="FX50" s="178">
        <v>598842</v>
      </c>
      <c r="FY50" s="176">
        <v>595259</v>
      </c>
      <c r="FZ50" s="176">
        <v>589905</v>
      </c>
      <c r="GA50" s="178">
        <v>590033</v>
      </c>
      <c r="GB50" s="176">
        <v>609837</v>
      </c>
      <c r="GC50" s="176">
        <v>592254</v>
      </c>
      <c r="GD50" s="178">
        <v>613258</v>
      </c>
      <c r="GE50" s="176">
        <v>618788</v>
      </c>
      <c r="GF50" s="176">
        <v>618742</v>
      </c>
      <c r="GG50" s="178">
        <v>627849</v>
      </c>
      <c r="GH50" s="176">
        <v>569052</v>
      </c>
      <c r="GI50" s="176">
        <v>581677</v>
      </c>
      <c r="GJ50" s="178">
        <v>628279</v>
      </c>
      <c r="GK50" s="176">
        <v>620592</v>
      </c>
      <c r="GL50" s="176">
        <v>625488</v>
      </c>
      <c r="GM50" s="178">
        <v>625390</v>
      </c>
      <c r="GN50" s="176">
        <v>640953</v>
      </c>
      <c r="GO50" s="176">
        <v>641234</v>
      </c>
      <c r="GP50" s="178">
        <v>631879</v>
      </c>
      <c r="GQ50" s="176">
        <v>621871</v>
      </c>
      <c r="GR50" s="176">
        <v>637720</v>
      </c>
      <c r="GS50" s="176">
        <v>660318</v>
      </c>
      <c r="GT50" s="176">
        <v>584559</v>
      </c>
      <c r="GU50" s="176">
        <v>621472</v>
      </c>
      <c r="GV50" s="176">
        <v>671356</v>
      </c>
      <c r="GW50" s="176">
        <v>670054</v>
      </c>
      <c r="GX50" s="176">
        <v>690178</v>
      </c>
      <c r="GY50" s="176">
        <v>666446</v>
      </c>
      <c r="GZ50" s="176">
        <v>680435</v>
      </c>
      <c r="HA50" s="176">
        <v>699363</v>
      </c>
      <c r="HB50" s="176">
        <v>710383</v>
      </c>
      <c r="HC50" s="176">
        <v>710245</v>
      </c>
      <c r="HD50" s="176">
        <v>724828</v>
      </c>
      <c r="HE50" s="176">
        <v>730590</v>
      </c>
      <c r="HF50" s="176">
        <v>658397</v>
      </c>
      <c r="HG50" s="176">
        <v>695517</v>
      </c>
      <c r="HH50" s="176">
        <v>732881</v>
      </c>
      <c r="HI50" s="176">
        <v>717903</v>
      </c>
      <c r="HJ50" s="176">
        <v>739524</v>
      </c>
      <c r="HK50" s="176">
        <v>746896</v>
      </c>
      <c r="HL50" s="303">
        <v>738473</v>
      </c>
      <c r="HM50" s="303">
        <v>776767</v>
      </c>
      <c r="HN50" s="176">
        <v>758479</v>
      </c>
      <c r="HO50" s="303">
        <v>800429</v>
      </c>
      <c r="HP50" s="176">
        <v>793481</v>
      </c>
      <c r="HQ50" s="303">
        <v>800385</v>
      </c>
      <c r="HR50" s="176">
        <v>731840</v>
      </c>
      <c r="HS50" s="303">
        <v>769760</v>
      </c>
      <c r="HT50" s="176">
        <v>776665</v>
      </c>
      <c r="HU50" s="303">
        <v>812093</v>
      </c>
      <c r="HV50" s="303">
        <v>818079</v>
      </c>
      <c r="HW50" s="303">
        <v>805722</v>
      </c>
      <c r="HX50" s="303">
        <v>845311</v>
      </c>
      <c r="HY50" s="303">
        <v>839190</v>
      </c>
      <c r="HZ50" s="303">
        <v>844589</v>
      </c>
      <c r="IA50" s="303">
        <v>878235</v>
      </c>
      <c r="IB50" s="303">
        <v>876243</v>
      </c>
      <c r="IC50" s="303">
        <v>803842</v>
      </c>
      <c r="ID50" s="303">
        <v>0</v>
      </c>
      <c r="IE50" s="303">
        <v>0</v>
      </c>
      <c r="IF50" s="303">
        <v>0</v>
      </c>
      <c r="IG50" s="303">
        <v>0</v>
      </c>
      <c r="IH50" s="303">
        <v>0</v>
      </c>
      <c r="II50" s="303">
        <v>0</v>
      </c>
      <c r="IJ50" s="303">
        <v>0</v>
      </c>
      <c r="IK50" s="303">
        <v>0</v>
      </c>
      <c r="IL50" s="303">
        <v>0</v>
      </c>
      <c r="IM50" s="303">
        <v>0</v>
      </c>
      <c r="IN50" s="303">
        <v>0</v>
      </c>
      <c r="IO50" s="303"/>
      <c r="IP50" s="303"/>
      <c r="IQ50" s="303"/>
      <c r="IR50" s="303"/>
      <c r="IS50" s="303"/>
      <c r="IT50" s="303"/>
      <c r="IU50" s="303"/>
      <c r="IV50" s="303"/>
      <c r="IW50" s="303"/>
      <c r="IX50" s="303"/>
      <c r="IY50" s="303"/>
      <c r="IZ50" s="303"/>
      <c r="JA50" s="303"/>
      <c r="JB50" s="303"/>
      <c r="JC50" s="303"/>
      <c r="JD50" s="303"/>
      <c r="JE50" s="303"/>
      <c r="JF50" s="303"/>
      <c r="JG50" s="303"/>
      <c r="JH50" s="303"/>
      <c r="JI50" s="303"/>
      <c r="JJ50" s="303"/>
      <c r="JK50" s="303"/>
      <c r="JL50" s="303"/>
      <c r="JM50" s="303"/>
      <c r="JN50" s="303"/>
      <c r="JO50" s="303"/>
      <c r="JP50" s="303"/>
      <c r="JQ50" s="303"/>
      <c r="JR50" s="303"/>
      <c r="JS50" s="303"/>
      <c r="JT50" s="303"/>
      <c r="JU50" s="303"/>
      <c r="JV50" s="303"/>
      <c r="JW50" s="303"/>
      <c r="JX50" s="303"/>
      <c r="JY50" s="303"/>
      <c r="JZ50" s="303"/>
      <c r="KA50" s="303"/>
      <c r="KB50" s="303"/>
      <c r="KC50" s="303"/>
      <c r="KD50" s="303"/>
      <c r="KE50" s="303"/>
      <c r="KF50" s="303"/>
      <c r="KG50" s="303"/>
      <c r="KH50" s="303"/>
      <c r="KI50" s="303"/>
    </row>
    <row r="51" spans="1:295" x14ac:dyDescent="0.2">
      <c r="A51" s="171" t="s">
        <v>313</v>
      </c>
      <c r="B51" s="176"/>
      <c r="C51" s="178"/>
      <c r="D51" s="176"/>
      <c r="E51" s="176"/>
      <c r="F51" s="178"/>
      <c r="G51" s="176"/>
      <c r="H51" s="176"/>
      <c r="I51" s="178"/>
      <c r="J51" s="176"/>
      <c r="K51" s="176"/>
      <c r="L51" s="178"/>
      <c r="M51" s="176"/>
      <c r="N51" s="176"/>
      <c r="O51" s="178"/>
      <c r="P51" s="176"/>
      <c r="Q51" s="176"/>
      <c r="R51" s="178"/>
      <c r="S51" s="176"/>
      <c r="T51" s="176"/>
      <c r="U51" s="178"/>
      <c r="V51" s="176"/>
      <c r="W51" s="176"/>
      <c r="X51" s="178"/>
      <c r="Y51" s="176"/>
      <c r="Z51" s="176"/>
      <c r="AA51" s="178"/>
      <c r="AB51" s="176"/>
      <c r="AC51" s="176"/>
      <c r="AD51" s="178"/>
      <c r="AE51" s="176"/>
      <c r="AF51" s="176"/>
      <c r="AG51" s="178"/>
      <c r="AH51" s="176"/>
      <c r="AI51" s="176"/>
      <c r="AJ51" s="178"/>
      <c r="AK51" s="176"/>
      <c r="AL51" s="176"/>
      <c r="AM51" s="178"/>
      <c r="AN51" s="176"/>
      <c r="AO51" s="176"/>
      <c r="AP51" s="178"/>
      <c r="AQ51" s="176"/>
      <c r="AR51" s="176"/>
      <c r="AS51" s="178"/>
      <c r="AT51" s="176"/>
      <c r="AU51" s="176"/>
      <c r="AV51" s="178"/>
      <c r="AW51" s="176"/>
      <c r="AX51" s="176"/>
      <c r="AY51" s="178"/>
      <c r="AZ51" s="176"/>
      <c r="BA51" s="176"/>
      <c r="BB51" s="178"/>
      <c r="BC51" s="176"/>
      <c r="BD51" s="176"/>
      <c r="BE51" s="178"/>
      <c r="BF51" s="176"/>
      <c r="BG51" s="176"/>
      <c r="BH51" s="178"/>
      <c r="BI51" s="176"/>
      <c r="BJ51" s="176"/>
      <c r="BK51" s="178"/>
      <c r="BL51" s="176"/>
      <c r="BM51" s="184"/>
      <c r="BN51" s="185"/>
      <c r="BO51" s="185"/>
      <c r="BP51" s="176"/>
      <c r="BQ51" s="178"/>
      <c r="BR51" s="176"/>
      <c r="BS51" s="176"/>
      <c r="BT51" s="178"/>
      <c r="BU51" s="176"/>
      <c r="BV51" s="176"/>
      <c r="BW51" s="178"/>
      <c r="BX51" s="176"/>
      <c r="BY51" s="176"/>
      <c r="BZ51" s="178"/>
      <c r="CA51" s="176"/>
      <c r="CB51" s="176"/>
      <c r="CC51" s="178"/>
      <c r="CD51" s="176"/>
      <c r="CE51" s="176"/>
      <c r="CF51" s="178"/>
      <c r="CG51" s="176"/>
      <c r="CH51" s="176"/>
      <c r="CI51" s="178"/>
      <c r="CJ51" s="176"/>
      <c r="CK51" s="176"/>
      <c r="CL51" s="178"/>
      <c r="CM51" s="176"/>
      <c r="CN51" s="176"/>
      <c r="CO51" s="178"/>
      <c r="CP51" s="176"/>
      <c r="CQ51" s="176"/>
      <c r="CR51" s="178"/>
      <c r="CS51" s="176"/>
      <c r="CT51" s="176"/>
      <c r="CU51" s="178"/>
      <c r="CV51" s="176"/>
      <c r="CW51" s="176"/>
      <c r="CX51" s="178"/>
      <c r="CY51" s="176"/>
      <c r="CZ51" s="176"/>
      <c r="DA51" s="178"/>
      <c r="DB51" s="176"/>
      <c r="DC51" s="176"/>
      <c r="DD51" s="178"/>
      <c r="DE51" s="176"/>
      <c r="DF51" s="176"/>
      <c r="DG51" s="178"/>
      <c r="DH51" s="176"/>
      <c r="DI51" s="176"/>
      <c r="DJ51" s="178"/>
      <c r="DK51" s="176"/>
      <c r="DL51" s="176"/>
      <c r="DM51" s="178"/>
      <c r="DN51" s="176"/>
      <c r="DO51" s="176">
        <v>295450</v>
      </c>
      <c r="DP51" s="178">
        <v>302992</v>
      </c>
      <c r="DQ51" s="176">
        <v>302712</v>
      </c>
      <c r="DR51" s="176">
        <v>303498</v>
      </c>
      <c r="DS51" s="178">
        <v>306250</v>
      </c>
      <c r="DT51" s="176">
        <v>614613</v>
      </c>
      <c r="DU51" s="176">
        <v>612818</v>
      </c>
      <c r="DV51" s="178">
        <v>612360</v>
      </c>
      <c r="DW51" s="176">
        <v>614346</v>
      </c>
      <c r="DX51" s="176">
        <v>317892</v>
      </c>
      <c r="DY51" s="178">
        <v>316539</v>
      </c>
      <c r="DZ51" s="176">
        <v>326479</v>
      </c>
      <c r="EA51" s="176">
        <v>305801</v>
      </c>
      <c r="EB51" s="178">
        <v>306044</v>
      </c>
      <c r="EC51" s="176">
        <v>317968</v>
      </c>
      <c r="ED51" s="176">
        <v>305595</v>
      </c>
      <c r="EE51" s="178">
        <v>310939</v>
      </c>
      <c r="EF51" s="176">
        <v>325290</v>
      </c>
      <c r="EG51" s="176">
        <v>331095</v>
      </c>
      <c r="EH51" s="178">
        <v>318956</v>
      </c>
      <c r="EI51" s="176">
        <v>327878</v>
      </c>
      <c r="EJ51" s="176">
        <v>316783</v>
      </c>
      <c r="EK51" s="178">
        <v>324966</v>
      </c>
      <c r="EL51" s="176">
        <v>412378</v>
      </c>
      <c r="EM51" s="176">
        <v>444400</v>
      </c>
      <c r="EN51" s="178">
        <v>445987</v>
      </c>
      <c r="EO51" s="176">
        <v>479564</v>
      </c>
      <c r="EP51" s="176">
        <v>469476</v>
      </c>
      <c r="EQ51" s="178">
        <v>493360</v>
      </c>
      <c r="ER51" s="176">
        <v>462889</v>
      </c>
      <c r="ES51" s="176">
        <v>474403</v>
      </c>
      <c r="ET51" s="178">
        <v>488377</v>
      </c>
      <c r="EU51" s="176">
        <v>506768</v>
      </c>
      <c r="EV51" s="176">
        <v>506926</v>
      </c>
      <c r="EW51" s="178">
        <v>507294</v>
      </c>
      <c r="EX51" s="176">
        <v>543013</v>
      </c>
      <c r="EY51" s="176">
        <v>544070</v>
      </c>
      <c r="EZ51" s="178">
        <v>530156</v>
      </c>
      <c r="FA51" s="176">
        <v>534401</v>
      </c>
      <c r="FB51" s="176">
        <v>523058</v>
      </c>
      <c r="FC51" s="178">
        <v>496997</v>
      </c>
      <c r="FD51" s="176">
        <v>505111</v>
      </c>
      <c r="FE51" s="176">
        <v>496187</v>
      </c>
      <c r="FF51" s="178">
        <v>505676</v>
      </c>
      <c r="FG51" s="176">
        <v>532368</v>
      </c>
      <c r="FH51" s="176">
        <v>552507</v>
      </c>
      <c r="FI51" s="178">
        <v>541470</v>
      </c>
      <c r="FJ51" s="176">
        <v>498623</v>
      </c>
      <c r="FK51" s="176">
        <v>524296</v>
      </c>
      <c r="FL51" s="178">
        <v>540562</v>
      </c>
      <c r="FM51" s="176">
        <v>568099</v>
      </c>
      <c r="FN51" s="176">
        <v>558724</v>
      </c>
      <c r="FO51" s="178">
        <v>585566</v>
      </c>
      <c r="FP51" s="176">
        <v>595905</v>
      </c>
      <c r="FQ51" s="176">
        <v>595905</v>
      </c>
      <c r="FR51" s="178">
        <v>603583</v>
      </c>
      <c r="FS51" s="176">
        <v>635734</v>
      </c>
      <c r="FT51" s="176">
        <v>591202</v>
      </c>
      <c r="FU51" s="178">
        <v>573595</v>
      </c>
      <c r="FV51" s="176">
        <v>675887</v>
      </c>
      <c r="FW51" s="176">
        <v>604650</v>
      </c>
      <c r="FX51" s="178">
        <v>609425</v>
      </c>
      <c r="FY51" s="176">
        <v>647252</v>
      </c>
      <c r="FZ51" s="176">
        <v>595337</v>
      </c>
      <c r="GA51" s="178">
        <v>596169</v>
      </c>
      <c r="GB51" s="176">
        <v>610185</v>
      </c>
      <c r="GC51" s="176">
        <v>584347</v>
      </c>
      <c r="GD51" s="178">
        <v>581740</v>
      </c>
      <c r="GE51" s="176">
        <v>608082</v>
      </c>
      <c r="GF51" s="176">
        <v>602985</v>
      </c>
      <c r="GG51" s="178">
        <v>602342</v>
      </c>
      <c r="GH51" s="176">
        <v>540740</v>
      </c>
      <c r="GI51" s="176">
        <v>565947</v>
      </c>
      <c r="GJ51" s="178">
        <v>623495</v>
      </c>
      <c r="GK51" s="176">
        <v>600550</v>
      </c>
      <c r="GL51" s="176">
        <v>606445</v>
      </c>
      <c r="GM51" s="178">
        <v>639045</v>
      </c>
      <c r="GN51" s="176">
        <v>619272</v>
      </c>
      <c r="GO51" s="176">
        <v>620103</v>
      </c>
      <c r="GP51" s="178">
        <v>640023</v>
      </c>
      <c r="GQ51" s="176">
        <v>636166</v>
      </c>
      <c r="GR51" s="176">
        <v>583515</v>
      </c>
      <c r="GS51" s="176">
        <v>659146</v>
      </c>
      <c r="GT51" s="176">
        <v>558643</v>
      </c>
      <c r="GU51" s="176">
        <v>569069</v>
      </c>
      <c r="GV51" s="176">
        <v>591560</v>
      </c>
      <c r="GW51" s="176">
        <v>597739</v>
      </c>
      <c r="GX51" s="176">
        <v>634677</v>
      </c>
      <c r="GY51" s="176">
        <v>614503</v>
      </c>
      <c r="GZ51" s="176">
        <v>612975</v>
      </c>
      <c r="HA51" s="176">
        <v>617698</v>
      </c>
      <c r="HB51" s="176">
        <v>629209</v>
      </c>
      <c r="HC51" s="176">
        <v>636373</v>
      </c>
      <c r="HD51" s="176">
        <v>646557</v>
      </c>
      <c r="HE51" s="176">
        <v>653084</v>
      </c>
      <c r="HF51" s="176">
        <v>631047</v>
      </c>
      <c r="HG51" s="176">
        <v>617950</v>
      </c>
      <c r="HH51" s="176">
        <v>631571</v>
      </c>
      <c r="HI51" s="176">
        <v>636972</v>
      </c>
      <c r="HJ51" s="176">
        <v>645227</v>
      </c>
      <c r="HK51" s="176">
        <v>653316</v>
      </c>
      <c r="HL51" s="303">
        <v>651063</v>
      </c>
      <c r="HM51" s="303">
        <v>661737</v>
      </c>
      <c r="HN51" s="176">
        <v>667011</v>
      </c>
      <c r="HO51" s="303">
        <v>674318</v>
      </c>
      <c r="HP51" s="176">
        <v>683926</v>
      </c>
      <c r="HQ51" s="303">
        <v>688245</v>
      </c>
      <c r="HR51" s="176">
        <v>675580</v>
      </c>
      <c r="HS51" s="303">
        <v>661635</v>
      </c>
      <c r="HT51" s="176">
        <v>673250</v>
      </c>
      <c r="HU51" s="303">
        <v>683035</v>
      </c>
      <c r="HV51" s="303">
        <v>693115</v>
      </c>
      <c r="HW51" s="303">
        <v>693574</v>
      </c>
      <c r="HX51" s="303">
        <v>697041</v>
      </c>
      <c r="HY51" s="303">
        <v>696292</v>
      </c>
      <c r="HZ51" s="303">
        <v>703539</v>
      </c>
      <c r="IA51" s="303">
        <v>713317</v>
      </c>
      <c r="IB51" s="303">
        <v>724294</v>
      </c>
      <c r="IC51" s="303">
        <v>732148</v>
      </c>
      <c r="ID51" s="303">
        <v>729313</v>
      </c>
      <c r="IE51" s="152">
        <v>720109</v>
      </c>
      <c r="IF51" s="303">
        <v>739374</v>
      </c>
      <c r="IG51" s="303">
        <v>747710</v>
      </c>
      <c r="IH51" s="303">
        <v>749120</v>
      </c>
      <c r="II51" s="303">
        <v>749068</v>
      </c>
      <c r="IJ51" s="303">
        <v>756562</v>
      </c>
      <c r="IK51" s="303">
        <v>757728</v>
      </c>
      <c r="IL51" s="303">
        <v>773298</v>
      </c>
      <c r="IM51" s="303">
        <v>792190</v>
      </c>
      <c r="IN51" s="303">
        <v>800328</v>
      </c>
      <c r="IO51" s="303">
        <v>807948</v>
      </c>
      <c r="IP51" s="303">
        <v>778198</v>
      </c>
      <c r="IQ51" s="303">
        <v>760885</v>
      </c>
      <c r="IR51" s="303">
        <v>778634</v>
      </c>
      <c r="IS51" s="303">
        <v>786813</v>
      </c>
      <c r="IT51" s="303">
        <v>787856</v>
      </c>
      <c r="IU51" s="303">
        <v>789411</v>
      </c>
      <c r="IV51" s="303">
        <v>799730</v>
      </c>
      <c r="IW51" s="303">
        <v>805204</v>
      </c>
      <c r="IX51" s="303">
        <v>802004</v>
      </c>
      <c r="IY51" s="303">
        <v>805482</v>
      </c>
      <c r="IZ51" s="303">
        <v>807282</v>
      </c>
      <c r="JA51" s="303">
        <v>808041</v>
      </c>
      <c r="JB51" s="303">
        <v>786653</v>
      </c>
      <c r="JC51" s="303">
        <v>761510</v>
      </c>
      <c r="JD51" s="303">
        <v>782172</v>
      </c>
      <c r="JE51" s="303">
        <v>784723</v>
      </c>
      <c r="JF51" s="303">
        <v>794611</v>
      </c>
      <c r="JG51" s="303">
        <v>791994</v>
      </c>
      <c r="JH51" s="303">
        <v>790980</v>
      </c>
      <c r="JI51" s="303">
        <v>792273</v>
      </c>
      <c r="JJ51" s="303">
        <v>801342</v>
      </c>
      <c r="JK51" s="303">
        <v>809630</v>
      </c>
      <c r="JL51" s="303">
        <v>812930</v>
      </c>
      <c r="JM51" s="303">
        <v>818193</v>
      </c>
      <c r="JN51" s="303">
        <v>799405</v>
      </c>
      <c r="JO51" s="303">
        <v>775405</v>
      </c>
      <c r="JP51" s="303">
        <v>782230</v>
      </c>
      <c r="JQ51" s="303">
        <v>784993</v>
      </c>
      <c r="JR51" s="303">
        <v>790578</v>
      </c>
      <c r="JS51" s="303">
        <v>811887</v>
      </c>
      <c r="JT51" s="303">
        <v>791149</v>
      </c>
      <c r="JU51" s="303">
        <v>795327</v>
      </c>
      <c r="JV51" s="303">
        <v>798604</v>
      </c>
      <c r="JW51" s="303">
        <v>802852</v>
      </c>
      <c r="JX51" s="303">
        <v>805299</v>
      </c>
      <c r="JY51" s="303">
        <v>808083</v>
      </c>
      <c r="JZ51" s="303">
        <v>796547</v>
      </c>
      <c r="KA51" s="303">
        <v>773961</v>
      </c>
      <c r="KB51" s="303">
        <v>783132</v>
      </c>
      <c r="KC51" s="303">
        <v>787444</v>
      </c>
      <c r="KD51" s="303">
        <v>795164</v>
      </c>
      <c r="KE51" s="303">
        <v>785098</v>
      </c>
      <c r="KF51" s="303">
        <v>846665</v>
      </c>
      <c r="KG51" s="303">
        <v>793872</v>
      </c>
      <c r="KH51" s="303">
        <v>791007</v>
      </c>
      <c r="KI51" s="303">
        <v>794552</v>
      </c>
    </row>
    <row r="52" spans="1:295" x14ac:dyDescent="0.2">
      <c r="A52" s="171" t="s">
        <v>314</v>
      </c>
      <c r="B52" s="176"/>
      <c r="C52" s="178"/>
      <c r="D52" s="176"/>
      <c r="E52" s="176"/>
      <c r="F52" s="178"/>
      <c r="G52" s="176"/>
      <c r="H52" s="176"/>
      <c r="I52" s="178"/>
      <c r="J52" s="176"/>
      <c r="K52" s="176"/>
      <c r="L52" s="178"/>
      <c r="M52" s="176"/>
      <c r="N52" s="176"/>
      <c r="O52" s="178"/>
      <c r="P52" s="176"/>
      <c r="Q52" s="176"/>
      <c r="R52" s="178"/>
      <c r="S52" s="176"/>
      <c r="T52" s="176"/>
      <c r="U52" s="178"/>
      <c r="V52" s="176"/>
      <c r="W52" s="176"/>
      <c r="X52" s="178"/>
      <c r="Y52" s="176"/>
      <c r="Z52" s="176"/>
      <c r="AA52" s="178"/>
      <c r="AB52" s="176"/>
      <c r="AC52" s="176"/>
      <c r="AD52" s="178"/>
      <c r="AE52" s="176"/>
      <c r="AF52" s="176"/>
      <c r="AG52" s="178"/>
      <c r="AH52" s="176"/>
      <c r="AI52" s="176"/>
      <c r="AJ52" s="178"/>
      <c r="AK52" s="176"/>
      <c r="AL52" s="176"/>
      <c r="AM52" s="178"/>
      <c r="AN52" s="176"/>
      <c r="AO52" s="176"/>
      <c r="AP52" s="178"/>
      <c r="AQ52" s="176"/>
      <c r="AR52" s="176"/>
      <c r="AS52" s="178"/>
      <c r="AT52" s="176"/>
      <c r="AU52" s="176"/>
      <c r="AV52" s="178"/>
      <c r="AW52" s="176"/>
      <c r="AX52" s="176"/>
      <c r="AY52" s="178"/>
      <c r="AZ52" s="176"/>
      <c r="BA52" s="176"/>
      <c r="BB52" s="178"/>
      <c r="BC52" s="176"/>
      <c r="BD52" s="176"/>
      <c r="BE52" s="178"/>
      <c r="BF52" s="176"/>
      <c r="BG52" s="176"/>
      <c r="BH52" s="178"/>
      <c r="BI52" s="176"/>
      <c r="BJ52" s="176"/>
      <c r="BK52" s="178"/>
      <c r="BL52" s="176"/>
      <c r="BM52" s="184"/>
      <c r="BN52" s="185"/>
      <c r="BO52" s="185"/>
      <c r="BP52" s="176"/>
      <c r="BQ52" s="178"/>
      <c r="BR52" s="176"/>
      <c r="BS52" s="176"/>
      <c r="BT52" s="178"/>
      <c r="BU52" s="176"/>
      <c r="BV52" s="176"/>
      <c r="BW52" s="178"/>
      <c r="BX52" s="176"/>
      <c r="BY52" s="176"/>
      <c r="BZ52" s="178"/>
      <c r="CA52" s="176"/>
      <c r="CB52" s="176"/>
      <c r="CC52" s="178"/>
      <c r="CD52" s="176"/>
      <c r="CE52" s="176"/>
      <c r="CF52" s="178"/>
      <c r="CG52" s="176"/>
      <c r="CH52" s="176"/>
      <c r="CI52" s="178"/>
      <c r="CJ52" s="176"/>
      <c r="CK52" s="176"/>
      <c r="CL52" s="178"/>
      <c r="CM52" s="176"/>
      <c r="CN52" s="176"/>
      <c r="CO52" s="178"/>
      <c r="CP52" s="176"/>
      <c r="CQ52" s="176"/>
      <c r="CR52" s="178"/>
      <c r="CS52" s="176"/>
      <c r="CT52" s="176"/>
      <c r="CU52" s="178"/>
      <c r="CV52" s="176"/>
      <c r="CW52" s="176"/>
      <c r="CX52" s="178"/>
      <c r="CY52" s="176"/>
      <c r="CZ52" s="176"/>
      <c r="DA52" s="178"/>
      <c r="DB52" s="176"/>
      <c r="DC52" s="176"/>
      <c r="DD52" s="178"/>
      <c r="DE52" s="176"/>
      <c r="DF52" s="176"/>
      <c r="DG52" s="178"/>
      <c r="DH52" s="176"/>
      <c r="DI52" s="176"/>
      <c r="DJ52" s="178"/>
      <c r="DK52" s="176"/>
      <c r="DL52" s="176"/>
      <c r="DM52" s="178"/>
      <c r="DN52" s="176"/>
      <c r="DO52" s="176">
        <v>275470</v>
      </c>
      <c r="DP52" s="178">
        <v>302587</v>
      </c>
      <c r="DQ52" s="176">
        <v>312439</v>
      </c>
      <c r="DR52" s="176">
        <v>335639</v>
      </c>
      <c r="DS52" s="178">
        <v>338841</v>
      </c>
      <c r="DT52" s="176">
        <v>342971</v>
      </c>
      <c r="DU52" s="176">
        <v>348841</v>
      </c>
      <c r="DV52" s="178">
        <v>351078</v>
      </c>
      <c r="DW52" s="176">
        <v>354694</v>
      </c>
      <c r="DX52" s="176">
        <v>354431</v>
      </c>
      <c r="DY52" s="178">
        <v>366187</v>
      </c>
      <c r="DZ52" s="176">
        <v>347915</v>
      </c>
      <c r="EA52" s="176">
        <v>352215</v>
      </c>
      <c r="EB52" s="178">
        <v>366553</v>
      </c>
      <c r="EC52" s="176">
        <v>380095</v>
      </c>
      <c r="ED52" s="176">
        <v>383662</v>
      </c>
      <c r="EE52" s="178">
        <v>393958</v>
      </c>
      <c r="EF52" s="176">
        <v>396781</v>
      </c>
      <c r="EG52" s="176">
        <v>400721</v>
      </c>
      <c r="EH52" s="178">
        <v>404128</v>
      </c>
      <c r="EI52" s="176">
        <v>416425</v>
      </c>
      <c r="EJ52" s="176">
        <v>395318</v>
      </c>
      <c r="EK52" s="178">
        <v>409553</v>
      </c>
      <c r="EL52" s="176">
        <v>320968</v>
      </c>
      <c r="EM52" s="176">
        <v>303699</v>
      </c>
      <c r="EN52" s="178">
        <v>322780</v>
      </c>
      <c r="EO52" s="176">
        <v>330567</v>
      </c>
      <c r="EP52" s="176">
        <v>335430</v>
      </c>
      <c r="EQ52" s="178">
        <v>329854</v>
      </c>
      <c r="ER52" s="176">
        <v>339178</v>
      </c>
      <c r="ES52" s="176">
        <v>346396</v>
      </c>
      <c r="ET52" s="178">
        <v>349382</v>
      </c>
      <c r="EU52" s="176">
        <v>357466</v>
      </c>
      <c r="EV52" s="176">
        <v>363319</v>
      </c>
      <c r="EW52" s="178">
        <v>369429</v>
      </c>
      <c r="EX52" s="176">
        <v>371841</v>
      </c>
      <c r="EY52" s="176">
        <v>356089</v>
      </c>
      <c r="EZ52" s="178">
        <v>358855</v>
      </c>
      <c r="FA52" s="176">
        <v>367624</v>
      </c>
      <c r="FB52" s="176">
        <v>384050</v>
      </c>
      <c r="FC52" s="178">
        <v>374584</v>
      </c>
      <c r="FD52" s="176">
        <v>377066</v>
      </c>
      <c r="FE52" s="176">
        <v>377953</v>
      </c>
      <c r="FF52" s="178">
        <v>383330</v>
      </c>
      <c r="FG52" s="176">
        <v>392588</v>
      </c>
      <c r="FH52" s="176">
        <v>394479</v>
      </c>
      <c r="FI52" s="178">
        <v>391428</v>
      </c>
      <c r="FJ52" s="176">
        <v>373576</v>
      </c>
      <c r="FK52" s="176">
        <v>320899</v>
      </c>
      <c r="FL52" s="178">
        <v>386064</v>
      </c>
      <c r="FM52" s="176">
        <v>395589</v>
      </c>
      <c r="FN52" s="176">
        <v>397396</v>
      </c>
      <c r="FO52" s="178">
        <v>403046</v>
      </c>
      <c r="FP52" s="176">
        <v>398430</v>
      </c>
      <c r="FQ52" s="176">
        <v>392506</v>
      </c>
      <c r="FR52" s="178">
        <v>407720</v>
      </c>
      <c r="FS52" s="176">
        <v>411786</v>
      </c>
      <c r="FT52" s="176">
        <v>405066</v>
      </c>
      <c r="FU52" s="178">
        <v>391739</v>
      </c>
      <c r="FV52" s="176">
        <v>379893</v>
      </c>
      <c r="FW52" s="176">
        <v>382384</v>
      </c>
      <c r="FX52" s="178">
        <v>399708</v>
      </c>
      <c r="FY52" s="176">
        <v>460110</v>
      </c>
      <c r="FZ52" s="176">
        <v>453189</v>
      </c>
      <c r="GA52" s="178">
        <v>463259</v>
      </c>
      <c r="GB52" s="176">
        <v>447043</v>
      </c>
      <c r="GC52" s="176">
        <v>455515</v>
      </c>
      <c r="GD52" s="178">
        <v>456750</v>
      </c>
      <c r="GE52" s="176">
        <v>459288</v>
      </c>
      <c r="GF52" s="176">
        <v>455319</v>
      </c>
      <c r="GG52" s="178">
        <v>457243</v>
      </c>
      <c r="GH52" s="176">
        <v>457243</v>
      </c>
      <c r="GI52" s="176">
        <v>416278</v>
      </c>
      <c r="GJ52" s="178">
        <v>478864</v>
      </c>
      <c r="GK52" s="176">
        <v>449462</v>
      </c>
      <c r="GL52" s="176">
        <v>450328</v>
      </c>
      <c r="GM52" s="178">
        <v>465289</v>
      </c>
      <c r="GN52" s="176">
        <v>457128</v>
      </c>
      <c r="GO52" s="176">
        <v>450057</v>
      </c>
      <c r="GP52" s="178">
        <v>531138</v>
      </c>
      <c r="GQ52" s="176">
        <v>531138</v>
      </c>
      <c r="GR52" s="176">
        <v>500878</v>
      </c>
      <c r="GS52" s="176">
        <v>552323</v>
      </c>
      <c r="GT52" s="176">
        <v>561831</v>
      </c>
      <c r="GU52" s="176">
        <v>476874</v>
      </c>
      <c r="GV52" s="176">
        <v>356756</v>
      </c>
      <c r="GW52" s="176">
        <v>371056</v>
      </c>
      <c r="GX52" s="176">
        <v>338222</v>
      </c>
      <c r="GY52" s="176">
        <v>324092</v>
      </c>
      <c r="GZ52" s="176">
        <v>342150</v>
      </c>
      <c r="HA52" s="176">
        <v>362079</v>
      </c>
      <c r="HB52" s="176">
        <v>421530</v>
      </c>
      <c r="HC52" s="176">
        <v>420378</v>
      </c>
      <c r="HD52" s="176">
        <v>436959</v>
      </c>
      <c r="HE52" s="176">
        <v>434873</v>
      </c>
      <c r="HF52" s="176">
        <v>346976</v>
      </c>
      <c r="HG52" s="176">
        <v>468479</v>
      </c>
      <c r="HH52" s="176">
        <v>466224</v>
      </c>
      <c r="HI52" s="176">
        <v>415404</v>
      </c>
      <c r="HJ52" s="176">
        <v>431414</v>
      </c>
      <c r="HK52" s="176">
        <v>503942</v>
      </c>
      <c r="HL52" s="303">
        <v>502740</v>
      </c>
      <c r="HM52" s="303">
        <v>499769</v>
      </c>
      <c r="HN52" s="176">
        <v>413882</v>
      </c>
      <c r="HO52" s="303">
        <v>503990</v>
      </c>
      <c r="HP52" s="176">
        <v>377620</v>
      </c>
      <c r="HQ52" s="303">
        <v>512071</v>
      </c>
      <c r="HR52" s="303">
        <v>0</v>
      </c>
      <c r="HS52" s="303">
        <v>0</v>
      </c>
      <c r="HT52" s="176">
        <v>0</v>
      </c>
      <c r="HU52" s="303">
        <v>0</v>
      </c>
      <c r="HV52" s="303">
        <v>0</v>
      </c>
      <c r="HW52" s="303">
        <v>0</v>
      </c>
      <c r="HX52" s="303">
        <v>0</v>
      </c>
      <c r="HY52" s="303">
        <v>0</v>
      </c>
      <c r="HZ52" s="303">
        <v>0</v>
      </c>
      <c r="IA52" s="303">
        <v>0</v>
      </c>
      <c r="IB52" s="303">
        <v>0</v>
      </c>
      <c r="IC52" s="303">
        <v>0</v>
      </c>
      <c r="ID52" s="303">
        <v>0</v>
      </c>
      <c r="IE52" s="303">
        <v>0</v>
      </c>
      <c r="IF52" s="303">
        <v>0</v>
      </c>
      <c r="IG52" s="303">
        <v>0</v>
      </c>
      <c r="IH52" s="303">
        <v>0</v>
      </c>
      <c r="II52" s="303">
        <v>0</v>
      </c>
      <c r="IJ52" s="303">
        <v>0</v>
      </c>
      <c r="IK52" s="303">
        <v>0</v>
      </c>
      <c r="IL52" s="303">
        <v>0</v>
      </c>
      <c r="IM52" s="303">
        <v>0</v>
      </c>
      <c r="IN52" s="303">
        <v>0</v>
      </c>
      <c r="IO52" s="303"/>
      <c r="IP52" s="303"/>
      <c r="IQ52" s="303"/>
      <c r="IR52" s="303"/>
      <c r="IS52" s="303"/>
      <c r="IT52" s="303"/>
      <c r="IU52" s="303"/>
      <c r="IV52" s="303"/>
      <c r="IW52" s="303"/>
      <c r="IX52" s="303"/>
      <c r="IY52" s="303"/>
      <c r="IZ52" s="303"/>
      <c r="JA52" s="303"/>
      <c r="JB52" s="303"/>
      <c r="JC52" s="303"/>
      <c r="JD52" s="303"/>
      <c r="JE52" s="303"/>
      <c r="JF52" s="303"/>
      <c r="JG52" s="303"/>
      <c r="JH52" s="303"/>
      <c r="JI52" s="303"/>
      <c r="JJ52" s="303"/>
      <c r="JK52" s="303"/>
      <c r="JL52" s="303"/>
      <c r="JM52" s="303"/>
      <c r="JN52" s="303"/>
      <c r="JO52" s="303"/>
      <c r="JP52" s="303"/>
      <c r="JQ52" s="303"/>
      <c r="JR52" s="303"/>
      <c r="JS52" s="303"/>
      <c r="JT52" s="303"/>
      <c r="JU52" s="303"/>
      <c r="JV52" s="303"/>
      <c r="JW52" s="303"/>
      <c r="JX52" s="303"/>
      <c r="JY52" s="303"/>
      <c r="JZ52" s="303"/>
      <c r="KA52" s="303"/>
      <c r="KB52" s="303"/>
      <c r="KC52" s="303"/>
      <c r="KD52" s="303"/>
      <c r="KE52" s="303"/>
      <c r="KF52" s="303"/>
      <c r="KG52" s="303"/>
      <c r="KH52" s="303"/>
      <c r="KI52" s="303"/>
    </row>
    <row r="53" spans="1:295" x14ac:dyDescent="0.2">
      <c r="A53" s="171" t="s">
        <v>514</v>
      </c>
      <c r="B53" s="176"/>
      <c r="C53" s="178"/>
      <c r="D53" s="176"/>
      <c r="E53" s="176"/>
      <c r="F53" s="178"/>
      <c r="G53" s="176"/>
      <c r="H53" s="176"/>
      <c r="I53" s="178"/>
      <c r="J53" s="176"/>
      <c r="K53" s="176"/>
      <c r="L53" s="178"/>
      <c r="M53" s="176"/>
      <c r="N53" s="176"/>
      <c r="O53" s="178"/>
      <c r="P53" s="176"/>
      <c r="Q53" s="176"/>
      <c r="R53" s="178"/>
      <c r="S53" s="176"/>
      <c r="T53" s="176"/>
      <c r="U53" s="178"/>
      <c r="V53" s="176"/>
      <c r="W53" s="176"/>
      <c r="X53" s="178"/>
      <c r="Y53" s="176"/>
      <c r="Z53" s="176"/>
      <c r="AA53" s="178"/>
      <c r="AB53" s="176"/>
      <c r="AC53" s="176"/>
      <c r="AD53" s="178"/>
      <c r="AE53" s="176"/>
      <c r="AF53" s="176"/>
      <c r="AG53" s="178"/>
      <c r="AH53" s="176"/>
      <c r="AI53" s="176"/>
      <c r="AJ53" s="178"/>
      <c r="AK53" s="176"/>
      <c r="AL53" s="176"/>
      <c r="AM53" s="178"/>
      <c r="AN53" s="176"/>
      <c r="AO53" s="176"/>
      <c r="AP53" s="178"/>
      <c r="AQ53" s="176"/>
      <c r="AR53" s="176"/>
      <c r="AS53" s="178"/>
      <c r="AT53" s="176"/>
      <c r="AU53" s="176"/>
      <c r="AV53" s="178"/>
      <c r="AW53" s="176"/>
      <c r="AX53" s="176"/>
      <c r="AY53" s="178"/>
      <c r="AZ53" s="176"/>
      <c r="BA53" s="176"/>
      <c r="BB53" s="178"/>
      <c r="BC53" s="176"/>
      <c r="BD53" s="176"/>
      <c r="BE53" s="178"/>
      <c r="BF53" s="176"/>
      <c r="BG53" s="176"/>
      <c r="BH53" s="178"/>
      <c r="BI53" s="176"/>
      <c r="BJ53" s="176"/>
      <c r="BK53" s="178"/>
      <c r="BL53" s="176"/>
      <c r="BM53" s="184"/>
      <c r="BN53" s="185"/>
      <c r="BO53" s="185"/>
      <c r="BP53" s="176"/>
      <c r="BQ53" s="178"/>
      <c r="BR53" s="176"/>
      <c r="BS53" s="176"/>
      <c r="BT53" s="178"/>
      <c r="BU53" s="176"/>
      <c r="BV53" s="176"/>
      <c r="BW53" s="178"/>
      <c r="BX53" s="176"/>
      <c r="BY53" s="176"/>
      <c r="BZ53" s="178"/>
      <c r="CA53" s="176"/>
      <c r="CB53" s="176"/>
      <c r="CC53" s="178"/>
      <c r="CD53" s="176"/>
      <c r="CE53" s="176"/>
      <c r="CF53" s="178"/>
      <c r="CG53" s="176"/>
      <c r="CH53" s="176"/>
      <c r="CI53" s="178"/>
      <c r="CJ53" s="176"/>
      <c r="CK53" s="176"/>
      <c r="CL53" s="178"/>
      <c r="CM53" s="176"/>
      <c r="CN53" s="176"/>
      <c r="CO53" s="178"/>
      <c r="CP53" s="176"/>
      <c r="CQ53" s="176"/>
      <c r="CR53" s="178"/>
      <c r="CS53" s="176"/>
      <c r="CT53" s="176"/>
      <c r="CU53" s="178"/>
      <c r="CV53" s="176"/>
      <c r="CW53" s="176"/>
      <c r="CX53" s="178"/>
      <c r="CY53" s="176"/>
      <c r="CZ53" s="176"/>
      <c r="DA53" s="178"/>
      <c r="DB53" s="176"/>
      <c r="DC53" s="176"/>
      <c r="DD53" s="178"/>
      <c r="DE53" s="176"/>
      <c r="DF53" s="176"/>
      <c r="DG53" s="178"/>
      <c r="DH53" s="176"/>
      <c r="DI53" s="176"/>
      <c r="DJ53" s="178"/>
      <c r="DK53" s="176"/>
      <c r="DL53" s="176"/>
      <c r="DM53" s="178"/>
      <c r="DN53" s="176"/>
      <c r="DO53" s="176">
        <v>16203</v>
      </c>
      <c r="DP53" s="178">
        <v>17961</v>
      </c>
      <c r="DQ53" s="176">
        <v>17998</v>
      </c>
      <c r="DR53" s="176">
        <v>21697</v>
      </c>
      <c r="DS53" s="178">
        <v>18803</v>
      </c>
      <c r="DT53" s="176">
        <v>18383</v>
      </c>
      <c r="DU53" s="176">
        <v>20024</v>
      </c>
      <c r="DV53" s="178">
        <v>22770</v>
      </c>
      <c r="DW53" s="176">
        <v>23734</v>
      </c>
      <c r="DX53" s="176">
        <v>24320</v>
      </c>
      <c r="DY53" s="178">
        <v>24088</v>
      </c>
      <c r="DZ53" s="176">
        <v>24363</v>
      </c>
      <c r="EA53" s="176">
        <v>25983</v>
      </c>
      <c r="EB53" s="178">
        <v>25505</v>
      </c>
      <c r="EC53" s="176">
        <v>26046</v>
      </c>
      <c r="ED53" s="176">
        <v>25398</v>
      </c>
      <c r="EE53" s="178">
        <v>25292</v>
      </c>
      <c r="EF53" s="176">
        <v>25451</v>
      </c>
      <c r="EG53" s="176">
        <v>26073</v>
      </c>
      <c r="EH53" s="178">
        <v>26461</v>
      </c>
      <c r="EI53" s="176">
        <v>26761</v>
      </c>
      <c r="EJ53" s="176">
        <v>27170</v>
      </c>
      <c r="EK53" s="178">
        <v>30560</v>
      </c>
      <c r="EL53" s="176">
        <v>27797</v>
      </c>
      <c r="EM53" s="176">
        <v>28276</v>
      </c>
      <c r="EN53" s="178">
        <v>28664</v>
      </c>
      <c r="EO53" s="176">
        <v>28836</v>
      </c>
      <c r="EP53" s="176">
        <v>29784</v>
      </c>
      <c r="EQ53" s="178">
        <v>27713</v>
      </c>
      <c r="ER53" s="176">
        <v>28380</v>
      </c>
      <c r="ES53" s="176">
        <v>29667</v>
      </c>
      <c r="ET53" s="178">
        <v>32513</v>
      </c>
      <c r="EU53" s="176">
        <v>32622</v>
      </c>
      <c r="EV53" s="176">
        <v>33096</v>
      </c>
      <c r="EW53" s="178">
        <v>33215</v>
      </c>
      <c r="EX53" s="176">
        <v>34244</v>
      </c>
      <c r="EY53" s="176">
        <v>34196</v>
      </c>
      <c r="EZ53" s="178">
        <v>33708</v>
      </c>
      <c r="FA53" s="176">
        <v>34363</v>
      </c>
      <c r="FB53" s="176">
        <v>35961</v>
      </c>
      <c r="FC53" s="178">
        <v>36909</v>
      </c>
      <c r="FD53" s="176">
        <v>37643</v>
      </c>
      <c r="FE53" s="176">
        <v>36966</v>
      </c>
      <c r="FF53" s="178">
        <v>37858</v>
      </c>
      <c r="FG53" s="176">
        <v>38432</v>
      </c>
      <c r="FH53" s="176">
        <v>38507</v>
      </c>
      <c r="FI53" s="178">
        <v>37693</v>
      </c>
      <c r="FJ53" s="176">
        <v>39663</v>
      </c>
      <c r="FK53" s="176">
        <v>39219</v>
      </c>
      <c r="FL53" s="178">
        <v>40912</v>
      </c>
      <c r="FM53" s="176">
        <v>42423</v>
      </c>
      <c r="FN53" s="176">
        <v>42657</v>
      </c>
      <c r="FO53" s="178">
        <v>41870</v>
      </c>
      <c r="FP53" s="176">
        <v>44010</v>
      </c>
      <c r="FQ53" s="176">
        <v>44236</v>
      </c>
      <c r="FR53" s="178">
        <v>45651</v>
      </c>
      <c r="FS53" s="176">
        <v>46806</v>
      </c>
      <c r="FT53" s="176">
        <v>45025</v>
      </c>
      <c r="FU53" s="178">
        <v>44119</v>
      </c>
      <c r="FV53" s="176">
        <v>46318</v>
      </c>
      <c r="FW53" s="176">
        <v>46032</v>
      </c>
      <c r="FX53" s="178">
        <v>46280</v>
      </c>
      <c r="FY53" s="176">
        <v>45569</v>
      </c>
      <c r="FZ53" s="176">
        <v>45568</v>
      </c>
      <c r="GA53" s="178">
        <v>45155</v>
      </c>
      <c r="GB53" s="176">
        <v>47279</v>
      </c>
      <c r="GC53" s="176">
        <v>45806</v>
      </c>
      <c r="GD53" s="178">
        <v>43856</v>
      </c>
      <c r="GE53" s="176">
        <v>46454</v>
      </c>
      <c r="GF53" s="176">
        <v>46043</v>
      </c>
      <c r="GG53" s="178">
        <v>44471</v>
      </c>
      <c r="GH53" s="176">
        <v>45162</v>
      </c>
      <c r="GI53" s="176">
        <v>44892</v>
      </c>
      <c r="GJ53" s="178">
        <v>44306</v>
      </c>
      <c r="GK53" s="176">
        <v>44272</v>
      </c>
      <c r="GL53" s="176">
        <v>44155</v>
      </c>
      <c r="GM53" s="178">
        <v>43400</v>
      </c>
      <c r="GN53" s="176">
        <v>43453</v>
      </c>
      <c r="GO53" s="176">
        <v>46203</v>
      </c>
      <c r="GP53" s="178">
        <v>44298</v>
      </c>
      <c r="GQ53" s="176">
        <v>44325</v>
      </c>
      <c r="GR53" s="176">
        <v>45320</v>
      </c>
      <c r="GS53" s="176">
        <v>45465</v>
      </c>
      <c r="GT53" s="176">
        <v>46050</v>
      </c>
      <c r="GU53" s="176">
        <v>5175</v>
      </c>
      <c r="GV53" s="176">
        <v>42946</v>
      </c>
      <c r="GW53" s="176">
        <v>30732</v>
      </c>
      <c r="GX53" s="176">
        <v>58540</v>
      </c>
      <c r="GY53" s="176">
        <v>50112</v>
      </c>
      <c r="GZ53" s="176">
        <v>51037</v>
      </c>
      <c r="HA53" s="176">
        <v>51788</v>
      </c>
      <c r="HB53" s="176">
        <v>52608</v>
      </c>
      <c r="HC53" s="176">
        <v>52902</v>
      </c>
      <c r="HD53" s="176">
        <v>48733</v>
      </c>
      <c r="HE53" s="176">
        <v>49548</v>
      </c>
      <c r="HF53" s="176">
        <v>48747</v>
      </c>
      <c r="HG53" s="176">
        <v>49974</v>
      </c>
      <c r="HH53" s="176">
        <v>50027</v>
      </c>
      <c r="HI53" s="176">
        <v>50275</v>
      </c>
      <c r="HJ53" s="176">
        <v>50979</v>
      </c>
      <c r="HK53" s="176">
        <v>51077</v>
      </c>
      <c r="HL53" s="303">
        <v>50554</v>
      </c>
      <c r="HM53" s="303">
        <v>50556</v>
      </c>
      <c r="HN53" s="176">
        <v>50975</v>
      </c>
      <c r="HO53" s="303">
        <v>51188</v>
      </c>
      <c r="HP53" s="176">
        <v>51240</v>
      </c>
      <c r="HQ53" s="303">
        <v>51818</v>
      </c>
      <c r="HR53" s="176">
        <v>52085</v>
      </c>
      <c r="HS53" s="303">
        <v>51706</v>
      </c>
      <c r="HT53" s="176">
        <v>52955</v>
      </c>
      <c r="HU53" s="303">
        <v>53282</v>
      </c>
      <c r="HV53" s="303">
        <v>52342</v>
      </c>
      <c r="HW53" s="303">
        <v>53066</v>
      </c>
      <c r="HX53" s="303">
        <v>54059</v>
      </c>
      <c r="HY53" s="303">
        <v>54691</v>
      </c>
      <c r="HZ53" s="303">
        <v>55554</v>
      </c>
      <c r="IA53" s="303">
        <v>56025</v>
      </c>
      <c r="IB53" s="303">
        <v>56381</v>
      </c>
      <c r="IC53" s="303">
        <v>53995</v>
      </c>
      <c r="ID53" s="303">
        <v>57052</v>
      </c>
      <c r="IE53" s="152">
        <v>58561</v>
      </c>
      <c r="IF53" s="303">
        <v>59088</v>
      </c>
      <c r="IG53" s="303">
        <v>60242</v>
      </c>
      <c r="IH53" s="303">
        <v>61926</v>
      </c>
      <c r="II53" s="303">
        <v>61621</v>
      </c>
      <c r="IJ53" s="303">
        <v>61822</v>
      </c>
      <c r="IK53" s="303">
        <v>62710</v>
      </c>
      <c r="IL53" s="303">
        <v>61748</v>
      </c>
      <c r="IM53" s="303">
        <v>62114</v>
      </c>
      <c r="IN53" s="303">
        <v>63471</v>
      </c>
      <c r="IO53" s="303">
        <v>64349</v>
      </c>
      <c r="IP53" s="303">
        <v>63393</v>
      </c>
      <c r="IQ53" s="303">
        <v>63393</v>
      </c>
      <c r="IR53" s="303">
        <v>63701</v>
      </c>
      <c r="IS53" s="303">
        <v>64998</v>
      </c>
      <c r="IT53" s="303">
        <v>63806</v>
      </c>
      <c r="IU53" s="303">
        <v>64798</v>
      </c>
      <c r="IV53" s="303">
        <v>66919</v>
      </c>
      <c r="IW53" s="303">
        <v>64929</v>
      </c>
      <c r="IX53" s="303">
        <v>67505</v>
      </c>
      <c r="IY53" s="303">
        <v>65732</v>
      </c>
      <c r="IZ53" s="303">
        <v>66757</v>
      </c>
      <c r="JA53" s="303">
        <v>68999</v>
      </c>
      <c r="JB53" s="303">
        <v>68065</v>
      </c>
      <c r="JC53" s="303">
        <v>67507</v>
      </c>
      <c r="JD53" s="303">
        <v>68835</v>
      </c>
      <c r="JE53" s="303">
        <v>67578</v>
      </c>
      <c r="JF53" s="303">
        <v>69236</v>
      </c>
      <c r="JG53" s="303">
        <v>68151</v>
      </c>
      <c r="JH53" s="303">
        <v>69641</v>
      </c>
      <c r="JI53" s="303">
        <v>70280</v>
      </c>
      <c r="JJ53" s="303">
        <v>69820</v>
      </c>
      <c r="JK53" s="303">
        <v>68663</v>
      </c>
      <c r="JL53" s="303">
        <v>68180</v>
      </c>
      <c r="JM53" s="303">
        <v>71585</v>
      </c>
      <c r="JN53" s="303">
        <v>71379</v>
      </c>
      <c r="JO53" s="303">
        <v>71201</v>
      </c>
      <c r="JP53" s="303">
        <v>68231</v>
      </c>
      <c r="JQ53" s="303">
        <v>70775</v>
      </c>
      <c r="JR53" s="303">
        <v>71269</v>
      </c>
      <c r="JS53" s="303">
        <v>72066</v>
      </c>
      <c r="JT53" s="303">
        <v>69866</v>
      </c>
      <c r="JU53" s="303">
        <v>71636</v>
      </c>
      <c r="JV53" s="303">
        <v>72360</v>
      </c>
      <c r="JW53" s="303">
        <v>71690</v>
      </c>
      <c r="JX53" s="303">
        <v>73026</v>
      </c>
      <c r="JY53" s="303">
        <v>73513</v>
      </c>
      <c r="JZ53" s="303">
        <v>72996</v>
      </c>
      <c r="KA53" s="303">
        <v>72640</v>
      </c>
      <c r="KB53" s="303">
        <v>73374</v>
      </c>
      <c r="KC53" s="303">
        <v>75300</v>
      </c>
      <c r="KD53" s="303">
        <v>75725</v>
      </c>
      <c r="KE53" s="303">
        <v>75929</v>
      </c>
      <c r="KF53" s="303">
        <v>75371</v>
      </c>
      <c r="KG53" s="303">
        <v>76691</v>
      </c>
      <c r="KH53" s="303">
        <v>77603</v>
      </c>
      <c r="KI53" s="303">
        <v>77863</v>
      </c>
    </row>
    <row r="54" spans="1:295" x14ac:dyDescent="0.2">
      <c r="A54" s="186" t="s">
        <v>525</v>
      </c>
      <c r="B54" s="176"/>
      <c r="C54" s="178"/>
      <c r="D54" s="176"/>
      <c r="E54" s="176"/>
      <c r="F54" s="178"/>
      <c r="G54" s="176"/>
      <c r="H54" s="176"/>
      <c r="I54" s="178"/>
      <c r="J54" s="176"/>
      <c r="K54" s="176"/>
      <c r="L54" s="178"/>
      <c r="M54" s="176"/>
      <c r="N54" s="176"/>
      <c r="O54" s="178"/>
      <c r="P54" s="176"/>
      <c r="Q54" s="176"/>
      <c r="R54" s="178"/>
      <c r="S54" s="176"/>
      <c r="T54" s="176"/>
      <c r="U54" s="178"/>
      <c r="V54" s="176"/>
      <c r="W54" s="176"/>
      <c r="X54" s="178"/>
      <c r="Y54" s="176"/>
      <c r="Z54" s="176"/>
      <c r="AA54" s="178"/>
      <c r="AB54" s="176"/>
      <c r="AC54" s="176"/>
      <c r="AD54" s="178"/>
      <c r="AE54" s="176"/>
      <c r="AF54" s="176"/>
      <c r="AG54" s="178"/>
      <c r="AH54" s="176"/>
      <c r="AI54" s="176"/>
      <c r="AJ54" s="178"/>
      <c r="AK54" s="176"/>
      <c r="AL54" s="176"/>
      <c r="AM54" s="178"/>
      <c r="AN54" s="176"/>
      <c r="AO54" s="176"/>
      <c r="AP54" s="178"/>
      <c r="AQ54" s="176"/>
      <c r="AR54" s="176"/>
      <c r="AS54" s="178"/>
      <c r="AT54" s="176"/>
      <c r="AU54" s="176"/>
      <c r="AV54" s="178"/>
      <c r="AW54" s="176"/>
      <c r="AX54" s="176"/>
      <c r="AY54" s="178"/>
      <c r="AZ54" s="176"/>
      <c r="BA54" s="176"/>
      <c r="BB54" s="178"/>
      <c r="BC54" s="176"/>
      <c r="BD54" s="176"/>
      <c r="BE54" s="178"/>
      <c r="BF54" s="176"/>
      <c r="BG54" s="176"/>
      <c r="BH54" s="178"/>
      <c r="BI54" s="176"/>
      <c r="BJ54" s="176"/>
      <c r="BK54" s="178"/>
      <c r="BL54" s="176"/>
      <c r="BM54" s="184"/>
      <c r="BN54" s="185"/>
      <c r="BO54" s="185"/>
      <c r="BP54" s="176"/>
      <c r="BQ54" s="178"/>
      <c r="BR54" s="176"/>
      <c r="BS54" s="176"/>
      <c r="BT54" s="178"/>
      <c r="BU54" s="176"/>
      <c r="BV54" s="176"/>
      <c r="BW54" s="178"/>
      <c r="BX54" s="176"/>
      <c r="BY54" s="176"/>
      <c r="BZ54" s="178"/>
      <c r="CA54" s="176"/>
      <c r="CB54" s="176"/>
      <c r="CC54" s="178"/>
      <c r="CD54" s="176"/>
      <c r="CE54" s="176"/>
      <c r="CF54" s="178"/>
      <c r="CG54" s="176"/>
      <c r="CH54" s="176"/>
      <c r="CI54" s="178"/>
      <c r="CJ54" s="176"/>
      <c r="CK54" s="176"/>
      <c r="CL54" s="178"/>
      <c r="CM54" s="176"/>
      <c r="CN54" s="176"/>
      <c r="CO54" s="178"/>
      <c r="CP54" s="176"/>
      <c r="CQ54" s="176"/>
      <c r="CR54" s="178"/>
      <c r="CS54" s="176"/>
      <c r="CT54" s="176"/>
      <c r="CU54" s="178"/>
      <c r="CV54" s="176"/>
      <c r="CW54" s="176"/>
      <c r="CX54" s="178"/>
      <c r="CY54" s="176"/>
      <c r="CZ54" s="176"/>
      <c r="DA54" s="178"/>
      <c r="DB54" s="176"/>
      <c r="DC54" s="176"/>
      <c r="DD54" s="178"/>
      <c r="DE54" s="176"/>
      <c r="DF54" s="176"/>
      <c r="DG54" s="178"/>
      <c r="DH54" s="176"/>
      <c r="DI54" s="176"/>
      <c r="DJ54" s="178"/>
      <c r="DK54" s="176"/>
      <c r="DL54" s="176"/>
      <c r="DM54" s="178"/>
      <c r="DN54" s="176"/>
      <c r="DO54" s="176">
        <v>30</v>
      </c>
      <c r="DP54" s="178">
        <v>87</v>
      </c>
      <c r="DQ54" s="176">
        <v>92</v>
      </c>
      <c r="DR54" s="176">
        <v>133</v>
      </c>
      <c r="DS54" s="178">
        <v>137</v>
      </c>
      <c r="DT54" s="176">
        <v>50</v>
      </c>
      <c r="DU54" s="176">
        <v>123</v>
      </c>
      <c r="DV54" s="178">
        <v>105</v>
      </c>
      <c r="DW54" s="176">
        <v>106</v>
      </c>
      <c r="DX54" s="176">
        <v>117</v>
      </c>
      <c r="DY54" s="178">
        <v>113</v>
      </c>
      <c r="DZ54" s="176">
        <v>110</v>
      </c>
      <c r="EA54" s="176">
        <v>111</v>
      </c>
      <c r="EB54" s="178">
        <v>118</v>
      </c>
      <c r="EC54" s="176">
        <v>125</v>
      </c>
      <c r="ED54" s="176">
        <v>116</v>
      </c>
      <c r="EE54" s="178">
        <v>129</v>
      </c>
      <c r="EF54" s="176">
        <v>117</v>
      </c>
      <c r="EG54" s="176">
        <v>145</v>
      </c>
      <c r="EH54" s="178">
        <v>120</v>
      </c>
      <c r="EI54" s="176">
        <v>136</v>
      </c>
      <c r="EJ54" s="176">
        <v>119</v>
      </c>
      <c r="EK54" s="178">
        <v>163</v>
      </c>
      <c r="EL54" s="176">
        <v>121</v>
      </c>
      <c r="EM54" s="176">
        <v>130</v>
      </c>
      <c r="EN54" s="178">
        <v>130</v>
      </c>
      <c r="EO54" s="176">
        <v>128</v>
      </c>
      <c r="EP54" s="176">
        <v>143</v>
      </c>
      <c r="EQ54" s="178">
        <v>131</v>
      </c>
      <c r="ER54" s="176">
        <v>136</v>
      </c>
      <c r="ES54" s="176">
        <v>140</v>
      </c>
      <c r="ET54" s="178">
        <v>206</v>
      </c>
      <c r="EU54" s="176">
        <v>210</v>
      </c>
      <c r="EV54" s="176">
        <v>208</v>
      </c>
      <c r="EW54" s="178">
        <v>207</v>
      </c>
      <c r="EX54" s="176">
        <v>206</v>
      </c>
      <c r="EY54" s="176">
        <v>202</v>
      </c>
      <c r="EZ54" s="178">
        <v>205</v>
      </c>
      <c r="FA54" s="176">
        <v>212</v>
      </c>
      <c r="FB54" s="176">
        <v>218</v>
      </c>
      <c r="FC54" s="178">
        <v>218</v>
      </c>
      <c r="FD54" s="176">
        <v>217</v>
      </c>
      <c r="FE54" s="176">
        <v>225</v>
      </c>
      <c r="FF54" s="178">
        <v>226</v>
      </c>
      <c r="FG54" s="176">
        <v>226</v>
      </c>
      <c r="FH54" s="176">
        <v>229</v>
      </c>
      <c r="FI54" s="178">
        <v>233</v>
      </c>
      <c r="FJ54" s="176">
        <v>238</v>
      </c>
      <c r="FK54" s="176">
        <v>241</v>
      </c>
      <c r="FL54" s="178">
        <v>244</v>
      </c>
      <c r="FM54" s="176">
        <v>258</v>
      </c>
      <c r="FN54" s="176">
        <v>255</v>
      </c>
      <c r="FO54" s="178">
        <v>257</v>
      </c>
      <c r="FP54" s="176">
        <v>261</v>
      </c>
      <c r="FQ54" s="176">
        <v>258</v>
      </c>
      <c r="FR54" s="178">
        <v>266</v>
      </c>
      <c r="FS54" s="176">
        <v>274</v>
      </c>
      <c r="FT54" s="176">
        <v>265</v>
      </c>
      <c r="FU54" s="178">
        <v>246</v>
      </c>
      <c r="FV54" s="176">
        <v>280</v>
      </c>
      <c r="FW54" s="176">
        <v>291</v>
      </c>
      <c r="FX54" s="178">
        <v>289</v>
      </c>
      <c r="FY54" s="176">
        <v>293</v>
      </c>
      <c r="FZ54" s="176">
        <v>294</v>
      </c>
      <c r="GA54" s="178">
        <v>297</v>
      </c>
      <c r="GB54" s="176">
        <v>311</v>
      </c>
      <c r="GC54" s="176">
        <v>302</v>
      </c>
      <c r="GD54" s="178">
        <v>307</v>
      </c>
      <c r="GE54" s="176">
        <v>305</v>
      </c>
      <c r="GF54" s="176">
        <v>318</v>
      </c>
      <c r="GG54" s="178">
        <v>327</v>
      </c>
      <c r="GH54" s="176">
        <v>338</v>
      </c>
      <c r="GI54" s="176">
        <v>336</v>
      </c>
      <c r="GJ54" s="178">
        <v>322</v>
      </c>
      <c r="GK54" s="176">
        <v>328</v>
      </c>
      <c r="GL54" s="176">
        <v>323</v>
      </c>
      <c r="GM54" s="178">
        <v>329</v>
      </c>
      <c r="GN54" s="176">
        <v>338</v>
      </c>
      <c r="GO54" s="176">
        <v>375</v>
      </c>
      <c r="GP54" s="178">
        <v>363</v>
      </c>
      <c r="GQ54" s="176">
        <v>367</v>
      </c>
      <c r="GR54" s="176">
        <v>369</v>
      </c>
      <c r="GS54" s="176">
        <v>373</v>
      </c>
      <c r="GT54" s="176">
        <v>366</v>
      </c>
      <c r="GU54" s="176">
        <v>36</v>
      </c>
      <c r="GV54" s="176"/>
      <c r="GW54" s="176"/>
      <c r="GX54" s="176"/>
      <c r="GY54" s="176"/>
      <c r="GZ54" s="176"/>
      <c r="HA54" s="176"/>
      <c r="HB54" s="176"/>
      <c r="HC54" s="176"/>
      <c r="HD54" s="176"/>
      <c r="HE54" s="176"/>
      <c r="HF54" s="176"/>
      <c r="HG54" s="176"/>
      <c r="HH54" s="176"/>
      <c r="HI54" s="176"/>
      <c r="HJ54" s="176"/>
      <c r="HK54" s="176">
        <v>358</v>
      </c>
      <c r="HL54" s="303">
        <v>353</v>
      </c>
      <c r="HM54" s="303">
        <v>359</v>
      </c>
      <c r="HN54" s="176">
        <v>360</v>
      </c>
      <c r="HO54" s="303">
        <v>361</v>
      </c>
      <c r="HP54" s="176">
        <v>360</v>
      </c>
      <c r="HQ54" s="303">
        <v>357</v>
      </c>
      <c r="HR54" s="176">
        <v>355</v>
      </c>
      <c r="HS54" s="303">
        <v>352</v>
      </c>
      <c r="HT54" s="176">
        <v>347</v>
      </c>
      <c r="HU54" s="303">
        <v>348</v>
      </c>
      <c r="HV54" s="303">
        <v>353</v>
      </c>
      <c r="HW54" s="303">
        <v>344</v>
      </c>
      <c r="HX54" s="303">
        <v>349</v>
      </c>
      <c r="HY54" s="303">
        <v>348</v>
      </c>
      <c r="HZ54" s="303">
        <v>344</v>
      </c>
      <c r="IA54" s="303">
        <v>350</v>
      </c>
      <c r="IB54" s="303">
        <v>341</v>
      </c>
      <c r="IC54" s="303">
        <v>322</v>
      </c>
      <c r="ID54" s="303">
        <v>345</v>
      </c>
      <c r="IE54" s="152">
        <v>345</v>
      </c>
      <c r="IF54" s="303">
        <v>336</v>
      </c>
      <c r="IG54" s="303">
        <v>337</v>
      </c>
      <c r="IH54" s="303">
        <v>333</v>
      </c>
      <c r="II54" s="303">
        <v>334</v>
      </c>
      <c r="IJ54" s="303">
        <v>313</v>
      </c>
      <c r="IK54" s="303">
        <v>324</v>
      </c>
      <c r="IL54" s="303">
        <v>335</v>
      </c>
      <c r="IM54" s="303">
        <v>335</v>
      </c>
      <c r="IN54" s="303">
        <v>344</v>
      </c>
      <c r="IO54" s="303">
        <v>348</v>
      </c>
      <c r="IP54" s="303">
        <v>343</v>
      </c>
      <c r="IQ54" s="303">
        <v>343</v>
      </c>
      <c r="IR54" s="303">
        <v>343</v>
      </c>
      <c r="IS54" s="303">
        <v>346</v>
      </c>
      <c r="IT54" s="303">
        <v>346</v>
      </c>
      <c r="IU54" s="303">
        <v>330</v>
      </c>
      <c r="IV54" s="303">
        <v>345</v>
      </c>
      <c r="IW54" s="303">
        <v>346</v>
      </c>
      <c r="IX54" s="303">
        <v>339</v>
      </c>
      <c r="IY54" s="303">
        <v>344</v>
      </c>
      <c r="IZ54" s="303">
        <v>342</v>
      </c>
      <c r="JA54" s="303">
        <v>334</v>
      </c>
      <c r="JB54" s="303">
        <v>334</v>
      </c>
      <c r="JC54" s="303">
        <v>333</v>
      </c>
      <c r="JD54" s="303">
        <v>331</v>
      </c>
      <c r="JE54" s="303">
        <v>308</v>
      </c>
      <c r="JF54" s="303">
        <v>322</v>
      </c>
      <c r="JG54" s="303">
        <f>JG92-JG57</f>
        <v>5948464</v>
      </c>
      <c r="JH54" s="303">
        <v>310</v>
      </c>
      <c r="JI54" s="303">
        <v>311</v>
      </c>
      <c r="JJ54" s="303">
        <v>242</v>
      </c>
      <c r="JK54" s="303">
        <v>161</v>
      </c>
      <c r="JL54" s="303">
        <v>308</v>
      </c>
      <c r="JM54" s="303">
        <v>290</v>
      </c>
      <c r="JN54" s="303">
        <v>303</v>
      </c>
      <c r="JO54" s="303">
        <v>297</v>
      </c>
      <c r="JP54" s="303">
        <v>222</v>
      </c>
      <c r="JQ54" s="303">
        <v>281</v>
      </c>
      <c r="JR54" s="303">
        <v>280</v>
      </c>
      <c r="JS54" s="303">
        <v>288</v>
      </c>
      <c r="JT54" s="303">
        <v>273</v>
      </c>
      <c r="JU54" s="303">
        <v>250</v>
      </c>
      <c r="JV54" s="303">
        <v>257</v>
      </c>
      <c r="JW54" s="303">
        <v>268</v>
      </c>
      <c r="JX54" s="303">
        <v>258</v>
      </c>
      <c r="JY54" s="303">
        <v>261</v>
      </c>
      <c r="JZ54" s="303">
        <v>267</v>
      </c>
      <c r="KA54" s="303">
        <v>268</v>
      </c>
      <c r="KB54" s="303">
        <v>247</v>
      </c>
      <c r="KC54" s="303">
        <v>252</v>
      </c>
      <c r="KD54" s="303">
        <v>250</v>
      </c>
      <c r="KE54" s="303">
        <v>248</v>
      </c>
      <c r="KF54" s="303">
        <v>238</v>
      </c>
      <c r="KG54" s="303">
        <v>248</v>
      </c>
      <c r="KH54" s="303">
        <v>231</v>
      </c>
      <c r="KI54" s="303">
        <v>210</v>
      </c>
    </row>
    <row r="55" spans="1:295" ht="13.5" thickBot="1" x14ac:dyDescent="0.25">
      <c r="A55" s="171"/>
      <c r="B55" s="176"/>
      <c r="C55" s="178"/>
      <c r="D55" s="176"/>
      <c r="E55" s="176"/>
      <c r="F55" s="178"/>
      <c r="G55" s="176"/>
      <c r="H55" s="176"/>
      <c r="I55" s="178"/>
      <c r="J55" s="176"/>
      <c r="K55" s="176"/>
      <c r="L55" s="178"/>
      <c r="M55" s="176"/>
      <c r="N55" s="176"/>
      <c r="O55" s="178"/>
      <c r="P55" s="176"/>
      <c r="Q55" s="176"/>
      <c r="R55" s="178"/>
      <c r="S55" s="176"/>
      <c r="T55" s="176"/>
      <c r="U55" s="178"/>
      <c r="V55" s="176"/>
      <c r="W55" s="176"/>
      <c r="X55" s="178"/>
      <c r="Y55" s="176"/>
      <c r="Z55" s="176"/>
      <c r="AA55" s="178"/>
      <c r="AB55" s="176"/>
      <c r="AC55" s="176"/>
      <c r="AD55" s="178"/>
      <c r="AE55" s="176"/>
      <c r="AF55" s="176"/>
      <c r="AG55" s="178"/>
      <c r="AH55" s="176"/>
      <c r="AI55" s="176"/>
      <c r="AJ55" s="178"/>
      <c r="AK55" s="176"/>
      <c r="AL55" s="176"/>
      <c r="AM55" s="178"/>
      <c r="AN55" s="176"/>
      <c r="AO55" s="176"/>
      <c r="AP55" s="178"/>
      <c r="AQ55" s="176"/>
      <c r="AR55" s="176"/>
      <c r="AS55" s="178"/>
      <c r="AT55" s="176"/>
      <c r="AU55" s="176"/>
      <c r="AV55" s="178"/>
      <c r="AW55" s="176"/>
      <c r="AX55" s="176"/>
      <c r="AY55" s="178"/>
      <c r="AZ55" s="176"/>
      <c r="BA55" s="176"/>
      <c r="BB55" s="178"/>
      <c r="BC55" s="176"/>
      <c r="BD55" s="176"/>
      <c r="BE55" s="178"/>
      <c r="BF55" s="176"/>
      <c r="BG55" s="176"/>
      <c r="BH55" s="178"/>
      <c r="BI55" s="176"/>
      <c r="BJ55" s="176"/>
      <c r="BK55" s="178"/>
      <c r="BL55" s="176"/>
      <c r="BM55" s="184"/>
      <c r="BN55" s="185"/>
      <c r="BO55" s="185"/>
      <c r="BP55" s="176"/>
      <c r="BQ55" s="178"/>
      <c r="BR55" s="176"/>
      <c r="BS55" s="176"/>
      <c r="BT55" s="178"/>
      <c r="BU55" s="176"/>
      <c r="BV55" s="176"/>
      <c r="BW55" s="178"/>
      <c r="BX55" s="176"/>
      <c r="BY55" s="176"/>
      <c r="BZ55" s="178"/>
      <c r="CA55" s="176"/>
      <c r="CB55" s="176"/>
      <c r="CC55" s="178"/>
      <c r="CD55" s="176"/>
      <c r="CE55" s="176"/>
      <c r="CF55" s="178"/>
      <c r="CG55" s="176"/>
      <c r="CH55" s="176"/>
      <c r="CI55" s="178"/>
      <c r="CJ55" s="176"/>
      <c r="CK55" s="176"/>
      <c r="CL55" s="178"/>
      <c r="CM55" s="176"/>
      <c r="CN55" s="176"/>
      <c r="CO55" s="178"/>
      <c r="CP55" s="176"/>
      <c r="CQ55" s="176"/>
      <c r="CR55" s="178"/>
      <c r="CS55" s="176"/>
      <c r="CT55" s="176"/>
      <c r="CU55" s="178"/>
      <c r="CV55" s="176"/>
      <c r="CW55" s="176"/>
      <c r="CX55" s="178"/>
      <c r="CY55" s="176"/>
      <c r="CZ55" s="176"/>
      <c r="DA55" s="178"/>
      <c r="DB55" s="176"/>
      <c r="DC55" s="176"/>
      <c r="DD55" s="178"/>
      <c r="DE55" s="176"/>
      <c r="DF55" s="176"/>
      <c r="DG55" s="178"/>
      <c r="DH55" s="176"/>
      <c r="DI55" s="176"/>
      <c r="DJ55" s="178"/>
      <c r="DK55" s="176"/>
      <c r="DL55" s="176"/>
      <c r="DM55" s="178"/>
      <c r="DN55" s="176"/>
      <c r="DO55" s="176"/>
      <c r="DP55" s="178"/>
      <c r="DQ55" s="176"/>
      <c r="DR55" s="176"/>
      <c r="DS55" s="178"/>
      <c r="DT55" s="176"/>
      <c r="DU55" s="176"/>
      <c r="DV55" s="178"/>
      <c r="DW55" s="176"/>
      <c r="DX55" s="176"/>
      <c r="DY55" s="178"/>
      <c r="DZ55" s="176"/>
      <c r="EA55" s="176"/>
      <c r="EB55" s="178"/>
      <c r="EC55" s="176"/>
      <c r="ED55" s="176"/>
      <c r="EE55" s="178"/>
      <c r="EF55" s="176"/>
      <c r="EG55" s="176"/>
      <c r="EH55" s="178"/>
      <c r="EI55" s="176"/>
      <c r="EJ55" s="176"/>
      <c r="EK55" s="178"/>
      <c r="EL55" s="176"/>
      <c r="EM55" s="176"/>
      <c r="EN55" s="178"/>
      <c r="EO55" s="176"/>
      <c r="EP55" s="176"/>
      <c r="EQ55" s="178"/>
      <c r="ER55" s="176"/>
      <c r="ES55" s="176"/>
      <c r="ET55" s="178"/>
      <c r="EU55" s="176"/>
      <c r="EV55" s="176"/>
      <c r="EW55" s="178"/>
      <c r="EX55" s="176"/>
      <c r="EY55" s="176"/>
      <c r="EZ55" s="178"/>
      <c r="FA55" s="176"/>
      <c r="FB55" s="176"/>
      <c r="FC55" s="178"/>
      <c r="FD55" s="176"/>
      <c r="FE55" s="176"/>
      <c r="FF55" s="178"/>
      <c r="FG55" s="176"/>
      <c r="FH55" s="176"/>
      <c r="FI55" s="178"/>
      <c r="FJ55" s="176"/>
      <c r="FK55" s="176"/>
      <c r="FL55" s="178"/>
      <c r="FM55" s="176"/>
      <c r="FN55" s="176"/>
      <c r="FO55" s="178"/>
      <c r="FP55" s="176"/>
      <c r="FQ55" s="176"/>
      <c r="FR55" s="178"/>
      <c r="FS55" s="176"/>
      <c r="FT55" s="176"/>
      <c r="FU55" s="178"/>
      <c r="FV55" s="176"/>
      <c r="FW55" s="176"/>
      <c r="FX55" s="178"/>
      <c r="FY55" s="176"/>
      <c r="FZ55" s="176"/>
      <c r="GA55" s="178"/>
      <c r="GB55" s="176"/>
      <c r="GC55" s="176"/>
      <c r="GD55" s="178"/>
      <c r="GE55" s="176"/>
      <c r="GF55" s="176"/>
      <c r="GG55" s="178"/>
      <c r="GH55" s="176"/>
      <c r="GI55" s="176"/>
      <c r="GJ55" s="178"/>
      <c r="GK55" s="176"/>
      <c r="GL55" s="176"/>
      <c r="GM55" s="178"/>
      <c r="GN55" s="176"/>
      <c r="GO55" s="176"/>
      <c r="GP55" s="178"/>
      <c r="GQ55" s="176"/>
      <c r="GR55" s="176"/>
      <c r="GS55" s="176"/>
      <c r="GT55" s="176"/>
      <c r="GU55" s="176"/>
      <c r="GV55" s="176"/>
      <c r="GW55" s="176"/>
      <c r="GX55" s="176"/>
      <c r="GY55" s="176"/>
      <c r="GZ55" s="176"/>
      <c r="HA55" s="176"/>
      <c r="HB55" s="176"/>
      <c r="HC55" s="176"/>
      <c r="HD55" s="176"/>
      <c r="HE55" s="176"/>
      <c r="HF55" s="176"/>
      <c r="HG55" s="176"/>
      <c r="HH55" s="176"/>
      <c r="HI55" s="176"/>
      <c r="HJ55" s="176"/>
      <c r="HK55" s="176"/>
      <c r="HL55" s="302"/>
      <c r="HM55" s="302"/>
      <c r="HN55" s="176"/>
      <c r="HO55" s="302"/>
      <c r="HP55" s="176"/>
      <c r="HQ55" s="302"/>
      <c r="HR55" s="176"/>
      <c r="HS55" s="302"/>
      <c r="HT55" s="176"/>
      <c r="HU55" s="302"/>
      <c r="HV55" s="302"/>
      <c r="HW55" s="302"/>
      <c r="HX55" s="302"/>
      <c r="HY55" s="302"/>
      <c r="HZ55" s="302"/>
      <c r="IA55" s="302"/>
      <c r="IB55" s="302"/>
      <c r="IC55" s="302"/>
      <c r="ID55" s="302"/>
      <c r="IE55" s="417"/>
      <c r="IF55" s="302"/>
      <c r="IG55" s="302"/>
      <c r="IH55" s="302"/>
      <c r="II55" s="302"/>
      <c r="IJ55" s="302"/>
      <c r="IK55" s="302"/>
      <c r="IL55" s="302"/>
      <c r="IM55" s="302"/>
      <c r="IN55" s="302"/>
      <c r="IO55" s="302"/>
      <c r="IP55" s="302"/>
      <c r="IQ55" s="302"/>
      <c r="IR55" s="302"/>
      <c r="IS55" s="302"/>
      <c r="IT55" s="302"/>
      <c r="IU55" s="302"/>
      <c r="IV55" s="302"/>
      <c r="IW55" s="302"/>
      <c r="IX55" s="302"/>
      <c r="IY55" s="302"/>
      <c r="IZ55" s="302"/>
      <c r="JA55" s="302"/>
      <c r="JB55" s="302"/>
      <c r="JC55" s="302"/>
      <c r="JD55" s="302"/>
      <c r="JE55" s="302"/>
      <c r="JF55" s="302"/>
      <c r="JG55" s="302"/>
      <c r="JH55" s="302"/>
      <c r="JI55" s="302"/>
      <c r="JJ55" s="302"/>
      <c r="JK55" s="302"/>
      <c r="JL55" s="302"/>
      <c r="JM55" s="302"/>
      <c r="JN55" s="302"/>
      <c r="JO55" s="302"/>
      <c r="JP55" s="302"/>
      <c r="JQ55" s="302"/>
      <c r="JR55" s="302"/>
      <c r="JS55" s="302"/>
      <c r="JT55" s="302"/>
      <c r="JU55" s="302"/>
      <c r="JV55" s="302"/>
      <c r="JW55" s="302"/>
      <c r="JX55" s="302"/>
      <c r="JY55" s="302"/>
      <c r="JZ55" s="302"/>
      <c r="KA55" s="302"/>
      <c r="KB55" s="302"/>
      <c r="KC55" s="302"/>
      <c r="KD55" s="302"/>
      <c r="KE55" s="302"/>
      <c r="KF55" s="302"/>
      <c r="KG55" s="302"/>
      <c r="KH55" s="302"/>
      <c r="KI55" s="302"/>
    </row>
    <row r="56" spans="1:295" ht="13.5" thickBot="1" x14ac:dyDescent="0.25">
      <c r="A56" s="187" t="s">
        <v>116</v>
      </c>
      <c r="B56" s="188"/>
      <c r="C56" s="191"/>
      <c r="D56" s="188"/>
      <c r="E56" s="188"/>
      <c r="F56" s="191"/>
      <c r="G56" s="188"/>
      <c r="H56" s="188"/>
      <c r="I56" s="191"/>
      <c r="J56" s="188"/>
      <c r="K56" s="188"/>
      <c r="L56" s="191"/>
      <c r="M56" s="188"/>
      <c r="N56" s="188"/>
      <c r="O56" s="191"/>
      <c r="P56" s="188"/>
      <c r="Q56" s="188"/>
      <c r="R56" s="191"/>
      <c r="S56" s="188"/>
      <c r="T56" s="188"/>
      <c r="U56" s="191"/>
      <c r="V56" s="188"/>
      <c r="W56" s="188"/>
      <c r="X56" s="191"/>
      <c r="Y56" s="188"/>
      <c r="Z56" s="188"/>
      <c r="AA56" s="191"/>
      <c r="AB56" s="188"/>
      <c r="AC56" s="188"/>
      <c r="AD56" s="191"/>
      <c r="AE56" s="188"/>
      <c r="AF56" s="188"/>
      <c r="AG56" s="191"/>
      <c r="AH56" s="188"/>
      <c r="AI56" s="188"/>
      <c r="AJ56" s="191"/>
      <c r="AK56" s="188"/>
      <c r="AL56" s="188"/>
      <c r="AM56" s="191"/>
      <c r="AN56" s="188"/>
      <c r="AO56" s="188"/>
      <c r="AP56" s="191"/>
      <c r="AQ56" s="188"/>
      <c r="AR56" s="188"/>
      <c r="AS56" s="191"/>
      <c r="AT56" s="188"/>
      <c r="AU56" s="188"/>
      <c r="AV56" s="191"/>
      <c r="AW56" s="188"/>
      <c r="AX56" s="188"/>
      <c r="AY56" s="191"/>
      <c r="AZ56" s="188"/>
      <c r="BA56" s="188"/>
      <c r="BB56" s="191"/>
      <c r="BC56" s="188"/>
      <c r="BD56" s="188"/>
      <c r="BE56" s="191"/>
      <c r="BF56" s="188"/>
      <c r="BG56" s="188"/>
      <c r="BH56" s="191"/>
      <c r="BI56" s="188"/>
      <c r="BJ56" s="188"/>
      <c r="BK56" s="191"/>
      <c r="BL56" s="188"/>
      <c r="BM56" s="192"/>
      <c r="BN56" s="193"/>
      <c r="BO56" s="193"/>
      <c r="BP56" s="188"/>
      <c r="BQ56" s="191"/>
      <c r="BR56" s="188"/>
      <c r="BS56" s="188"/>
      <c r="BT56" s="191"/>
      <c r="BU56" s="188"/>
      <c r="BV56" s="188"/>
      <c r="BW56" s="191"/>
      <c r="BX56" s="188"/>
      <c r="BY56" s="188"/>
      <c r="BZ56" s="191"/>
      <c r="CA56" s="188"/>
      <c r="CB56" s="188"/>
      <c r="CC56" s="191"/>
      <c r="CD56" s="188"/>
      <c r="CE56" s="188"/>
      <c r="CF56" s="191"/>
      <c r="CG56" s="188"/>
      <c r="CH56" s="188"/>
      <c r="CI56" s="191"/>
      <c r="CJ56" s="188"/>
      <c r="CK56" s="188"/>
      <c r="CL56" s="191"/>
      <c r="CM56" s="188"/>
      <c r="CN56" s="188"/>
      <c r="CO56" s="191"/>
      <c r="CP56" s="188"/>
      <c r="CQ56" s="188"/>
      <c r="CR56" s="191"/>
      <c r="CS56" s="188"/>
      <c r="CT56" s="188"/>
      <c r="CU56" s="191"/>
      <c r="CV56" s="188"/>
      <c r="CW56" s="188"/>
      <c r="CX56" s="191"/>
      <c r="CY56" s="188"/>
      <c r="CZ56" s="188"/>
      <c r="DA56" s="191"/>
      <c r="DB56" s="188"/>
      <c r="DC56" s="188"/>
      <c r="DD56" s="191"/>
      <c r="DE56" s="188"/>
      <c r="DF56" s="188"/>
      <c r="DG56" s="191"/>
      <c r="DH56" s="188"/>
      <c r="DI56" s="188"/>
      <c r="DJ56" s="191"/>
      <c r="DK56" s="188"/>
      <c r="DL56" s="188"/>
      <c r="DM56" s="191"/>
      <c r="DN56" s="188"/>
      <c r="DO56" s="188">
        <v>1901076</v>
      </c>
      <c r="DP56" s="191">
        <v>1979100</v>
      </c>
      <c r="DQ56" s="188">
        <v>1983570</v>
      </c>
      <c r="DR56" s="188">
        <v>2067428</v>
      </c>
      <c r="DS56" s="191">
        <v>2097553</v>
      </c>
      <c r="DT56" s="188">
        <v>2434790</v>
      </c>
      <c r="DU56" s="188">
        <v>2478890</v>
      </c>
      <c r="DV56" s="191">
        <v>2512523</v>
      </c>
      <c r="DW56" s="188">
        <v>2536764</v>
      </c>
      <c r="DX56" s="188">
        <v>2261082</v>
      </c>
      <c r="DY56" s="191">
        <v>2240698</v>
      </c>
      <c r="DZ56" s="188">
        <v>2173569</v>
      </c>
      <c r="EA56" s="188">
        <v>2202200</v>
      </c>
      <c r="EB56" s="191">
        <v>2260615</v>
      </c>
      <c r="EC56" s="188">
        <v>2332690</v>
      </c>
      <c r="ED56" s="188">
        <v>2342313</v>
      </c>
      <c r="EE56" s="191">
        <v>2380097</v>
      </c>
      <c r="EF56" s="188">
        <v>2392571</v>
      </c>
      <c r="EG56" s="188">
        <v>2452733</v>
      </c>
      <c r="EH56" s="191">
        <v>2471383</v>
      </c>
      <c r="EI56" s="188">
        <v>2450925</v>
      </c>
      <c r="EJ56" s="188">
        <v>2420545</v>
      </c>
      <c r="EK56" s="191">
        <v>2458094</v>
      </c>
      <c r="EL56" s="188">
        <v>2385187</v>
      </c>
      <c r="EM56" s="188">
        <v>2479812</v>
      </c>
      <c r="EN56" s="191">
        <v>2558346</v>
      </c>
      <c r="EO56" s="188">
        <v>2575536</v>
      </c>
      <c r="EP56" s="188">
        <v>2626298</v>
      </c>
      <c r="EQ56" s="191">
        <v>2677620</v>
      </c>
      <c r="ER56" s="188">
        <v>2700727</v>
      </c>
      <c r="ES56" s="188">
        <v>2726310</v>
      </c>
      <c r="ET56" s="191">
        <v>2805792</v>
      </c>
      <c r="EU56" s="188">
        <v>2881153</v>
      </c>
      <c r="EV56" s="188">
        <v>2896461</v>
      </c>
      <c r="EW56" s="191">
        <v>2943940</v>
      </c>
      <c r="EX56" s="188">
        <f t="shared" ref="EX56:FI56" si="15">SUM(EX48:EX55)</f>
        <v>2934033</v>
      </c>
      <c r="EY56" s="188">
        <f t="shared" si="15"/>
        <v>3026522</v>
      </c>
      <c r="EZ56" s="191">
        <f t="shared" si="15"/>
        <v>3041829</v>
      </c>
      <c r="FA56" s="188">
        <f t="shared" si="15"/>
        <v>3135087</v>
      </c>
      <c r="FB56" s="188">
        <f t="shared" si="15"/>
        <v>3212070</v>
      </c>
      <c r="FC56" s="191">
        <f t="shared" si="15"/>
        <v>3208956</v>
      </c>
      <c r="FD56" s="188">
        <f t="shared" si="15"/>
        <v>3253894</v>
      </c>
      <c r="FE56" s="188">
        <f t="shared" si="15"/>
        <v>3318365</v>
      </c>
      <c r="FF56" s="191">
        <f t="shared" si="15"/>
        <v>3366696</v>
      </c>
      <c r="FG56" s="188">
        <f t="shared" si="15"/>
        <v>3465559</v>
      </c>
      <c r="FH56" s="188">
        <f t="shared" si="15"/>
        <v>3534887</v>
      </c>
      <c r="FI56" s="191">
        <f t="shared" si="15"/>
        <v>3522056</v>
      </c>
      <c r="FJ56" s="188">
        <f t="shared" ref="FJ56:FT56" si="16">SUM(FJ48:FJ55)</f>
        <v>3391077</v>
      </c>
      <c r="FK56" s="188">
        <f t="shared" si="16"/>
        <v>3371951</v>
      </c>
      <c r="FL56" s="191">
        <f t="shared" si="16"/>
        <v>3494964</v>
      </c>
      <c r="FM56" s="188">
        <f t="shared" si="16"/>
        <v>3579846</v>
      </c>
      <c r="FN56" s="188">
        <f t="shared" si="16"/>
        <v>3603736</v>
      </c>
      <c r="FO56" s="191">
        <f t="shared" si="16"/>
        <v>3679721</v>
      </c>
      <c r="FP56" s="188">
        <f t="shared" si="16"/>
        <v>3738060</v>
      </c>
      <c r="FQ56" s="188">
        <f t="shared" si="16"/>
        <v>3721285</v>
      </c>
      <c r="FR56" s="191">
        <f t="shared" si="16"/>
        <v>3841810</v>
      </c>
      <c r="FS56" s="188">
        <f t="shared" si="16"/>
        <v>3927723</v>
      </c>
      <c r="FT56" s="188">
        <f t="shared" si="16"/>
        <v>3843988</v>
      </c>
      <c r="FU56" s="191">
        <f>SUM(FU48:FU55)</f>
        <v>3840103</v>
      </c>
      <c r="FV56" s="188">
        <f t="shared" ref="FV56:GG56" si="17">SUM(FV48:FV55)</f>
        <v>3818176</v>
      </c>
      <c r="FW56" s="188">
        <f t="shared" si="17"/>
        <v>3760173</v>
      </c>
      <c r="FX56" s="191">
        <f t="shared" si="17"/>
        <v>3826337</v>
      </c>
      <c r="FY56" s="188">
        <f t="shared" si="17"/>
        <v>3933067</v>
      </c>
      <c r="FZ56" s="188">
        <f t="shared" si="17"/>
        <v>3865051</v>
      </c>
      <c r="GA56" s="191">
        <f t="shared" si="17"/>
        <v>3862905</v>
      </c>
      <c r="GB56" s="188">
        <f t="shared" si="17"/>
        <v>3901139</v>
      </c>
      <c r="GC56" s="188">
        <f t="shared" si="17"/>
        <v>3860213</v>
      </c>
      <c r="GD56" s="191">
        <f t="shared" si="17"/>
        <v>3905962</v>
      </c>
      <c r="GE56" s="188">
        <f t="shared" si="17"/>
        <v>3965122</v>
      </c>
      <c r="GF56" s="188">
        <f t="shared" si="17"/>
        <v>3969343</v>
      </c>
      <c r="GG56" s="191">
        <f t="shared" si="17"/>
        <v>3987104</v>
      </c>
      <c r="GH56" s="188">
        <f t="shared" ref="GH56:GO56" si="18">SUM(GH48:GH55)</f>
        <v>3798043</v>
      </c>
      <c r="GI56" s="188">
        <f t="shared" si="18"/>
        <v>3796431</v>
      </c>
      <c r="GJ56" s="191">
        <f t="shared" si="18"/>
        <v>4008769</v>
      </c>
      <c r="GK56" s="188">
        <f t="shared" si="18"/>
        <v>3972440</v>
      </c>
      <c r="GL56" s="188">
        <f t="shared" si="18"/>
        <v>4017151</v>
      </c>
      <c r="GM56" s="191">
        <f t="shared" si="18"/>
        <v>4080088</v>
      </c>
      <c r="GN56" s="188">
        <f t="shared" si="18"/>
        <v>4045750</v>
      </c>
      <c r="GO56" s="188">
        <f t="shared" si="18"/>
        <v>4073717</v>
      </c>
      <c r="GP56" s="191">
        <f t="shared" ref="GP56:HX56" si="19">SUM(GP48:GP55)</f>
        <v>4187152</v>
      </c>
      <c r="GQ56" s="188">
        <f t="shared" si="19"/>
        <v>4192821</v>
      </c>
      <c r="GR56" s="188">
        <f t="shared" si="19"/>
        <v>4150170</v>
      </c>
      <c r="GS56" s="188">
        <f t="shared" si="19"/>
        <v>4282424</v>
      </c>
      <c r="GT56" s="188">
        <f t="shared" si="19"/>
        <v>4065314</v>
      </c>
      <c r="GU56" s="188">
        <f t="shared" si="19"/>
        <v>4006126</v>
      </c>
      <c r="GV56" s="188">
        <f t="shared" si="19"/>
        <v>4253294</v>
      </c>
      <c r="GW56" s="188">
        <f t="shared" si="19"/>
        <v>4248140</v>
      </c>
      <c r="GX56" s="188">
        <f t="shared" si="19"/>
        <v>4293526</v>
      </c>
      <c r="GY56" s="188">
        <f t="shared" si="19"/>
        <v>4209300</v>
      </c>
      <c r="GZ56" s="188">
        <f t="shared" si="19"/>
        <v>4196426</v>
      </c>
      <c r="HA56" s="188">
        <f t="shared" si="19"/>
        <v>4321264</v>
      </c>
      <c r="HB56" s="188">
        <f t="shared" si="19"/>
        <v>4237473</v>
      </c>
      <c r="HC56" s="188">
        <f t="shared" si="19"/>
        <v>4309602</v>
      </c>
      <c r="HD56" s="188">
        <f t="shared" si="19"/>
        <v>4328487</v>
      </c>
      <c r="HE56" s="188">
        <f t="shared" si="19"/>
        <v>4309369</v>
      </c>
      <c r="HF56" s="188">
        <f t="shared" si="19"/>
        <v>4142831</v>
      </c>
      <c r="HG56" s="188">
        <f t="shared" si="19"/>
        <v>4086077</v>
      </c>
      <c r="HH56" s="188">
        <f t="shared" si="19"/>
        <v>4234841</v>
      </c>
      <c r="HI56" s="188">
        <f t="shared" si="19"/>
        <v>4080208</v>
      </c>
      <c r="HJ56" s="188">
        <f t="shared" si="19"/>
        <v>4341290</v>
      </c>
      <c r="HK56" s="188">
        <f>SUM(HK48:HK55)</f>
        <v>4400318</v>
      </c>
      <c r="HL56" s="188">
        <f t="shared" si="19"/>
        <v>4426994</v>
      </c>
      <c r="HM56" s="188">
        <f t="shared" si="19"/>
        <v>4411022</v>
      </c>
      <c r="HN56" s="188">
        <f t="shared" si="19"/>
        <v>4342369</v>
      </c>
      <c r="HO56" s="188">
        <f t="shared" si="19"/>
        <v>4597228</v>
      </c>
      <c r="HP56" s="188">
        <f t="shared" si="19"/>
        <v>4462985</v>
      </c>
      <c r="HQ56" s="188">
        <f t="shared" si="19"/>
        <v>4398807</v>
      </c>
      <c r="HR56" s="188">
        <f t="shared" si="19"/>
        <v>4338224</v>
      </c>
      <c r="HS56" s="188">
        <f t="shared" si="19"/>
        <v>4498328</v>
      </c>
      <c r="HT56" s="188">
        <f t="shared" si="19"/>
        <v>4661760</v>
      </c>
      <c r="HU56" s="188">
        <f t="shared" si="19"/>
        <v>4749637</v>
      </c>
      <c r="HV56" s="188">
        <f t="shared" si="19"/>
        <v>4851203</v>
      </c>
      <c r="HW56" s="188">
        <f t="shared" si="19"/>
        <v>4848284</v>
      </c>
      <c r="HX56" s="188">
        <f t="shared" si="19"/>
        <v>4963621</v>
      </c>
      <c r="HY56" s="188">
        <f>SUM(HY48:HY55)</f>
        <v>4942987</v>
      </c>
      <c r="HZ56" s="188">
        <f>SUM(HZ48:HZ55)</f>
        <v>5002002</v>
      </c>
      <c r="IA56" s="188">
        <f>SUM(IA48:IA55)</f>
        <v>5109446</v>
      </c>
      <c r="IB56" s="188">
        <v>5129044</v>
      </c>
      <c r="IC56" s="188">
        <f>SUM(IC48:IC55)</f>
        <v>4557114</v>
      </c>
      <c r="ID56" s="188">
        <f t="shared" ref="ID56:IJ56" si="20">SUM(ID48:ID55)</f>
        <v>3682014</v>
      </c>
      <c r="IE56" s="188">
        <f t="shared" si="20"/>
        <v>4415937</v>
      </c>
      <c r="IF56" s="188">
        <f t="shared" si="20"/>
        <v>5160266</v>
      </c>
      <c r="IG56" s="188">
        <f t="shared" si="20"/>
        <v>5174780</v>
      </c>
      <c r="IH56" s="188">
        <f t="shared" si="20"/>
        <v>5340524</v>
      </c>
      <c r="II56" s="188">
        <f t="shared" si="20"/>
        <v>5272030</v>
      </c>
      <c r="IJ56" s="188">
        <f t="shared" si="20"/>
        <v>5408983</v>
      </c>
      <c r="IK56" s="188">
        <f>SUM(IK48:IK55)</f>
        <v>5314986</v>
      </c>
      <c r="IL56" s="188">
        <f>SUM(IL48:IL55)</f>
        <v>5410629</v>
      </c>
      <c r="IM56" s="188">
        <f t="shared" ref="IM56:JA56" si="21">SUM(IM48:IM55)</f>
        <v>5617212</v>
      </c>
      <c r="IN56" s="188">
        <f t="shared" si="21"/>
        <v>5625263</v>
      </c>
      <c r="IO56" s="188">
        <f t="shared" si="21"/>
        <v>5269087</v>
      </c>
      <c r="IP56" s="188">
        <f t="shared" si="21"/>
        <v>5369500</v>
      </c>
      <c r="IQ56" s="188">
        <f t="shared" si="21"/>
        <v>5263416</v>
      </c>
      <c r="IR56" s="188">
        <f t="shared" si="21"/>
        <v>5516026</v>
      </c>
      <c r="IS56" s="188">
        <f t="shared" si="21"/>
        <v>5681614</v>
      </c>
      <c r="IT56" s="188">
        <f t="shared" si="21"/>
        <v>5724068</v>
      </c>
      <c r="IU56" s="188">
        <f t="shared" si="21"/>
        <v>5539454</v>
      </c>
      <c r="IV56" s="188">
        <f t="shared" si="21"/>
        <v>5707460</v>
      </c>
      <c r="IW56" s="188">
        <f t="shared" si="21"/>
        <v>5757275</v>
      </c>
      <c r="IX56" s="188">
        <f t="shared" si="21"/>
        <v>5867088</v>
      </c>
      <c r="IY56" s="188">
        <f t="shared" si="21"/>
        <v>5822393</v>
      </c>
      <c r="IZ56" s="188">
        <f t="shared" si="21"/>
        <v>5934499</v>
      </c>
      <c r="JA56" s="188">
        <f t="shared" si="21"/>
        <v>5097186</v>
      </c>
      <c r="JB56" s="188">
        <v>5078013</v>
      </c>
      <c r="JC56" s="188">
        <v>5600379</v>
      </c>
      <c r="JD56" s="188">
        <v>5834826</v>
      </c>
      <c r="JE56" s="188">
        <v>5742581</v>
      </c>
      <c r="JF56" s="188">
        <v>6003345</v>
      </c>
      <c r="JG56" s="188">
        <v>5948464</v>
      </c>
      <c r="JH56" s="188">
        <v>6011271</v>
      </c>
      <c r="JI56" s="188">
        <v>6111460</v>
      </c>
      <c r="JJ56" s="188">
        <v>6097107</v>
      </c>
      <c r="JK56" s="188">
        <v>6018648</v>
      </c>
      <c r="JL56" s="188">
        <v>6123281</v>
      </c>
      <c r="JM56" s="188">
        <v>4639767</v>
      </c>
      <c r="JN56" s="188">
        <v>5584286</v>
      </c>
      <c r="JO56" s="188">
        <v>5939286</v>
      </c>
      <c r="JP56" s="188">
        <v>5244307</v>
      </c>
      <c r="JQ56" s="188">
        <v>5678326</v>
      </c>
      <c r="JR56" s="188">
        <v>6110241</v>
      </c>
      <c r="JS56" s="188">
        <v>6077741</v>
      </c>
      <c r="JT56" s="188">
        <v>5943786</v>
      </c>
      <c r="JU56" s="188">
        <v>5882550</v>
      </c>
      <c r="JV56" s="188">
        <v>5945302</v>
      </c>
      <c r="JW56" s="188">
        <v>5871111</v>
      </c>
      <c r="JX56" s="188">
        <v>6211306</v>
      </c>
      <c r="JY56" s="188">
        <v>5332021</v>
      </c>
      <c r="JZ56" s="188">
        <v>5658026</v>
      </c>
      <c r="KA56" s="188">
        <v>6144474</v>
      </c>
      <c r="KB56" s="188">
        <v>6076186</v>
      </c>
      <c r="KC56" s="188">
        <v>6170229</v>
      </c>
      <c r="KD56" s="188">
        <v>6268066</v>
      </c>
      <c r="KE56" s="188">
        <v>6006092</v>
      </c>
      <c r="KF56" s="188">
        <v>6394486</v>
      </c>
      <c r="KG56" s="188">
        <v>6217676</v>
      </c>
      <c r="KH56" s="188">
        <v>6242425</v>
      </c>
      <c r="KI56" s="188">
        <v>6317918</v>
      </c>
    </row>
    <row r="57" spans="1:295" ht="13.5" thickBot="1" x14ac:dyDescent="0.25">
      <c r="JG57" s="682"/>
      <c r="JH57" s="682"/>
      <c r="JI57" s="682"/>
      <c r="JJ57" s="682"/>
      <c r="JK57" s="682"/>
      <c r="JL57" s="682"/>
      <c r="JM57" s="682"/>
      <c r="JN57" s="682"/>
      <c r="JO57" s="682"/>
      <c r="JP57" s="682"/>
      <c r="JQ57" s="682"/>
      <c r="JR57" s="682"/>
      <c r="JS57" s="682"/>
      <c r="JT57" s="682"/>
      <c r="JV57" s="682"/>
      <c r="JW57" s="682"/>
      <c r="JX57" s="303"/>
      <c r="JY57" s="303"/>
      <c r="KA57" s="303"/>
      <c r="KB57" s="303"/>
      <c r="KC57" s="303"/>
      <c r="KD57" s="303"/>
      <c r="KF57" s="303"/>
      <c r="KG57" s="303"/>
      <c r="KH57" s="303"/>
      <c r="KI57" s="303"/>
    </row>
    <row r="58" spans="1:295" ht="13.5" thickBot="1" x14ac:dyDescent="0.25">
      <c r="A58" s="194" t="s">
        <v>315</v>
      </c>
      <c r="B58" s="194"/>
      <c r="C58" s="195"/>
      <c r="D58" s="194"/>
      <c r="E58" s="194"/>
      <c r="F58" s="195"/>
      <c r="G58" s="194"/>
      <c r="H58" s="194"/>
      <c r="I58" s="195"/>
      <c r="J58" s="194"/>
      <c r="K58" s="194"/>
      <c r="L58" s="195"/>
      <c r="M58" s="194"/>
      <c r="N58" s="194"/>
      <c r="O58" s="195"/>
      <c r="P58" s="194"/>
      <c r="Q58" s="194"/>
      <c r="R58" s="195"/>
      <c r="S58" s="194"/>
      <c r="T58" s="194"/>
      <c r="U58" s="195"/>
      <c r="V58" s="194"/>
      <c r="W58" s="194"/>
      <c r="X58" s="195"/>
      <c r="Y58" s="194"/>
      <c r="Z58" s="194"/>
      <c r="AA58" s="195"/>
      <c r="AB58" s="194"/>
      <c r="AC58" s="194"/>
      <c r="AD58" s="195"/>
      <c r="AE58" s="194"/>
      <c r="AF58" s="194"/>
      <c r="AG58" s="195"/>
      <c r="AH58" s="194"/>
      <c r="AI58" s="194"/>
      <c r="AJ58" s="195"/>
      <c r="AK58" s="194"/>
      <c r="AL58" s="194"/>
      <c r="AM58" s="195"/>
      <c r="AN58" s="194"/>
      <c r="AO58" s="194"/>
      <c r="AP58" s="195"/>
      <c r="AQ58" s="194"/>
      <c r="AR58" s="194"/>
      <c r="AS58" s="195"/>
      <c r="AT58" s="194"/>
      <c r="AU58" s="194"/>
      <c r="AV58" s="195"/>
      <c r="AW58" s="194"/>
      <c r="AX58" s="194"/>
      <c r="AY58" s="195"/>
      <c r="AZ58" s="194"/>
      <c r="BA58" s="194"/>
      <c r="BB58" s="195"/>
      <c r="BC58" s="194"/>
      <c r="BD58" s="194"/>
      <c r="BE58" s="195"/>
      <c r="BF58" s="194"/>
      <c r="BG58" s="194"/>
      <c r="BH58" s="195"/>
      <c r="BI58" s="194"/>
      <c r="BJ58" s="194"/>
      <c r="BK58" s="195"/>
      <c r="BL58" s="194"/>
      <c r="BM58" s="196"/>
      <c r="BN58" s="197"/>
      <c r="BO58" s="197"/>
      <c r="BP58" s="194"/>
      <c r="BQ58" s="195"/>
      <c r="BR58" s="194"/>
      <c r="BS58" s="194"/>
      <c r="BT58" s="195"/>
      <c r="BU58" s="194"/>
      <c r="BV58" s="194"/>
      <c r="BW58" s="195"/>
      <c r="BX58" s="194"/>
      <c r="BY58" s="194"/>
      <c r="BZ58" s="195"/>
      <c r="CA58" s="194"/>
      <c r="CB58" s="194"/>
      <c r="CC58" s="195"/>
      <c r="CD58" s="194"/>
      <c r="CE58" s="194"/>
      <c r="CF58" s="195"/>
      <c r="CG58" s="194"/>
      <c r="CH58" s="194"/>
      <c r="CI58" s="195"/>
      <c r="CJ58" s="194"/>
      <c r="CK58" s="194"/>
      <c r="CL58" s="195"/>
      <c r="CM58" s="194"/>
      <c r="CN58" s="194"/>
      <c r="CO58" s="195"/>
      <c r="CP58" s="194"/>
      <c r="CQ58" s="194"/>
      <c r="CR58" s="195"/>
      <c r="CS58" s="194"/>
      <c r="CT58" s="194"/>
      <c r="CU58" s="195"/>
      <c r="CV58" s="194"/>
      <c r="CW58" s="194"/>
      <c r="CX58" s="195"/>
      <c r="CY58" s="194"/>
      <c r="CZ58" s="194"/>
      <c r="DA58" s="195"/>
      <c r="DB58" s="194"/>
      <c r="DC58" s="194"/>
      <c r="DD58" s="195"/>
      <c r="DE58" s="194"/>
      <c r="DF58" s="194"/>
      <c r="DG58" s="195"/>
      <c r="DH58" s="194"/>
      <c r="DI58" s="194"/>
      <c r="DJ58" s="195"/>
      <c r="DK58" s="194"/>
      <c r="DL58" s="194"/>
      <c r="DM58" s="195"/>
      <c r="DN58" s="194"/>
      <c r="DO58" s="194">
        <f t="shared" ref="DO58:ET58" si="22">+DO56/DO38</f>
        <v>0.35892200828942644</v>
      </c>
      <c r="DP58" s="194">
        <f t="shared" si="22"/>
        <v>0.37127410369223662</v>
      </c>
      <c r="DQ58" s="194">
        <f t="shared" si="22"/>
        <v>0.36958649882112871</v>
      </c>
      <c r="DR58" s="194">
        <f t="shared" si="22"/>
        <v>0.38207053775967842</v>
      </c>
      <c r="DS58" s="194">
        <f t="shared" si="22"/>
        <v>0.38464111369447301</v>
      </c>
      <c r="DT58" s="194">
        <f t="shared" si="22"/>
        <v>0.44247187744198302</v>
      </c>
      <c r="DU58" s="194">
        <f t="shared" si="22"/>
        <v>0.44639557841676147</v>
      </c>
      <c r="DV58" s="194">
        <f t="shared" si="22"/>
        <v>0.44834929561178466</v>
      </c>
      <c r="DW58" s="194">
        <f t="shared" si="22"/>
        <v>0.44878659777673396</v>
      </c>
      <c r="DX58" s="194">
        <f t="shared" si="22"/>
        <v>0.3966517560720515</v>
      </c>
      <c r="DY58" s="194">
        <f t="shared" si="22"/>
        <v>0.38986316585806857</v>
      </c>
      <c r="DZ58" s="194">
        <f t="shared" si="22"/>
        <v>0.37522204464405012</v>
      </c>
      <c r="EA58" s="194">
        <f t="shared" si="22"/>
        <v>0.37662438720722125</v>
      </c>
      <c r="EB58" s="194">
        <f t="shared" si="22"/>
        <v>0.38330184387547706</v>
      </c>
      <c r="EC58" s="194">
        <f t="shared" si="22"/>
        <v>0.39175896954202444</v>
      </c>
      <c r="ED58" s="194">
        <f t="shared" si="22"/>
        <v>0.39017753537364586</v>
      </c>
      <c r="EE58" s="194">
        <f t="shared" si="22"/>
        <v>0.39329979955747313</v>
      </c>
      <c r="EF58" s="194">
        <f t="shared" si="22"/>
        <v>0.39212929311470895</v>
      </c>
      <c r="EG58" s="194">
        <f t="shared" si="22"/>
        <v>0.39828822968322164</v>
      </c>
      <c r="EH58" s="194">
        <f t="shared" si="22"/>
        <v>0.39787326150614916</v>
      </c>
      <c r="EI58" s="194">
        <f t="shared" si="22"/>
        <v>0.39118868017583119</v>
      </c>
      <c r="EJ58" s="194">
        <f t="shared" si="22"/>
        <v>0.38347308466636798</v>
      </c>
      <c r="EK58" s="194">
        <f t="shared" si="22"/>
        <v>0.38638566070443053</v>
      </c>
      <c r="EL58" s="194">
        <f t="shared" si="22"/>
        <v>0.3719655990765372</v>
      </c>
      <c r="EM58" s="194">
        <f t="shared" si="22"/>
        <v>0.38308815634889309</v>
      </c>
      <c r="EN58" s="194">
        <f t="shared" si="22"/>
        <v>0.3913898534199986</v>
      </c>
      <c r="EO58" s="194">
        <f t="shared" si="22"/>
        <v>0.39093101298668181</v>
      </c>
      <c r="EP58" s="194">
        <f t="shared" si="22"/>
        <v>0.39503830428968034</v>
      </c>
      <c r="EQ58" s="194">
        <f t="shared" si="22"/>
        <v>0.39956957354742639</v>
      </c>
      <c r="ER58" s="194">
        <f t="shared" si="22"/>
        <v>0.39967640845049579</v>
      </c>
      <c r="ES58" s="194">
        <f t="shared" si="22"/>
        <v>0.40094875513390621</v>
      </c>
      <c r="ET58" s="194">
        <f t="shared" si="22"/>
        <v>0.40938109566731512</v>
      </c>
      <c r="EU58" s="194">
        <f t="shared" ref="EU58:FZ58" si="23">+EU56/EU38</f>
        <v>0.41716783996432327</v>
      </c>
      <c r="EV58" s="194">
        <f t="shared" si="23"/>
        <v>0.41607270345316982</v>
      </c>
      <c r="EW58" s="194">
        <f t="shared" si="23"/>
        <v>0.41994571691572685</v>
      </c>
      <c r="EX58" s="194">
        <f t="shared" si="23"/>
        <v>0.41476176205325965</v>
      </c>
      <c r="EY58" s="194">
        <f t="shared" si="23"/>
        <v>0.42499422509153845</v>
      </c>
      <c r="EZ58" s="195">
        <f t="shared" si="23"/>
        <v>0.42261841413875612</v>
      </c>
      <c r="FA58" s="194">
        <f t="shared" si="23"/>
        <v>0.43189881697448879</v>
      </c>
      <c r="FB58" s="194">
        <f t="shared" si="23"/>
        <v>0.43733138362943103</v>
      </c>
      <c r="FC58" s="195">
        <f t="shared" si="23"/>
        <v>0.43323978969828331</v>
      </c>
      <c r="FD58" s="194">
        <f t="shared" si="23"/>
        <v>0.43455610864363464</v>
      </c>
      <c r="FE58" s="194">
        <f t="shared" si="23"/>
        <v>0.43762452727770512</v>
      </c>
      <c r="FF58" s="195">
        <f t="shared" si="23"/>
        <v>0.43988593029706674</v>
      </c>
      <c r="FG58" s="194">
        <f t="shared" si="23"/>
        <v>0.44923084381628814</v>
      </c>
      <c r="FH58" s="194">
        <f t="shared" si="23"/>
        <v>0.4541061306287355</v>
      </c>
      <c r="FI58" s="195">
        <f t="shared" si="23"/>
        <v>0.45070576816150931</v>
      </c>
      <c r="FJ58" s="194">
        <f t="shared" si="23"/>
        <v>0.43084109299781598</v>
      </c>
      <c r="FK58" s="194">
        <f t="shared" si="23"/>
        <v>0.42422466217852595</v>
      </c>
      <c r="FL58" s="195">
        <f t="shared" si="23"/>
        <v>0.43678156035477278</v>
      </c>
      <c r="FM58" s="194">
        <f t="shared" si="23"/>
        <v>0.44342452416519884</v>
      </c>
      <c r="FN58" s="194">
        <f t="shared" si="23"/>
        <v>0.44336217654119936</v>
      </c>
      <c r="FO58" s="195">
        <f t="shared" si="23"/>
        <v>0.44903702322502831</v>
      </c>
      <c r="FP58" s="194">
        <f t="shared" si="23"/>
        <v>0.45231356854794064</v>
      </c>
      <c r="FQ58" s="194">
        <f t="shared" si="23"/>
        <v>0.44686571903005023</v>
      </c>
      <c r="FR58" s="195">
        <f t="shared" si="23"/>
        <v>0.4571561505834027</v>
      </c>
      <c r="FS58" s="194">
        <f t="shared" si="23"/>
        <v>0.46379739881997273</v>
      </c>
      <c r="FT58" s="194">
        <f t="shared" si="23"/>
        <v>0.45132427809317482</v>
      </c>
      <c r="FU58" s="195">
        <f t="shared" si="23"/>
        <v>0.44817696072744639</v>
      </c>
      <c r="FV58" s="194">
        <f t="shared" si="23"/>
        <v>0.44370169606393844</v>
      </c>
      <c r="FW58" s="194">
        <f t="shared" si="23"/>
        <v>0.43421816611314096</v>
      </c>
      <c r="FX58" s="195">
        <f t="shared" si="23"/>
        <v>0.43907423395982537</v>
      </c>
      <c r="FY58" s="194">
        <f t="shared" si="23"/>
        <v>0.44891675709337459</v>
      </c>
      <c r="FZ58" s="194">
        <f t="shared" si="23"/>
        <v>0.44358815271442525</v>
      </c>
      <c r="GA58" s="195">
        <f t="shared" ref="GA58:HK58" si="24">+GA56/GA38</f>
        <v>0.44928486582242144</v>
      </c>
      <c r="GB58" s="194">
        <f t="shared" si="24"/>
        <v>0.45598962704393192</v>
      </c>
      <c r="GC58" s="194">
        <f t="shared" si="24"/>
        <v>0.44896863289732664</v>
      </c>
      <c r="GD58" s="195">
        <f t="shared" si="24"/>
        <v>0.45157613860493295</v>
      </c>
      <c r="GE58" s="194">
        <f t="shared" si="24"/>
        <v>0.45589225775044734</v>
      </c>
      <c r="GF58" s="194">
        <f t="shared" si="24"/>
        <v>0.45551984622226049</v>
      </c>
      <c r="GG58" s="195">
        <f t="shared" si="24"/>
        <v>0.45610396931656882</v>
      </c>
      <c r="GH58" s="194">
        <f t="shared" si="24"/>
        <v>0.43282087526831625</v>
      </c>
      <c r="GI58" s="194">
        <f t="shared" si="24"/>
        <v>0.43196798702331612</v>
      </c>
      <c r="GJ58" s="195">
        <f t="shared" si="24"/>
        <v>0.45308210786529857</v>
      </c>
      <c r="GK58" s="194">
        <f t="shared" si="24"/>
        <v>0.44633505353292591</v>
      </c>
      <c r="GL58" s="194">
        <f t="shared" si="24"/>
        <v>0.44900312088471189</v>
      </c>
      <c r="GM58" s="195">
        <f t="shared" si="24"/>
        <v>0.45271921373245294</v>
      </c>
      <c r="GN58" s="194">
        <f t="shared" si="24"/>
        <v>0.44661574387973879</v>
      </c>
      <c r="GO58" s="194">
        <f t="shared" si="24"/>
        <v>0.4478707729396898</v>
      </c>
      <c r="GP58" s="195">
        <f t="shared" si="24"/>
        <v>0.45936984468772379</v>
      </c>
      <c r="GQ58" s="194">
        <f t="shared" si="24"/>
        <v>0.45796453217466526</v>
      </c>
      <c r="GR58" s="194">
        <f t="shared" si="24"/>
        <v>0.45193670357585985</v>
      </c>
      <c r="GS58" s="194">
        <f t="shared" si="24"/>
        <v>0.46194488233653225</v>
      </c>
      <c r="GT58" s="194">
        <f t="shared" si="24"/>
        <v>0.43600358557097257</v>
      </c>
      <c r="GU58" s="194">
        <f t="shared" si="24"/>
        <v>0.42650158756656026</v>
      </c>
      <c r="GV58" s="194">
        <f t="shared" si="24"/>
        <v>0.44941840634759356</v>
      </c>
      <c r="GW58" s="194">
        <f t="shared" si="24"/>
        <v>0.4468833334209959</v>
      </c>
      <c r="GX58" s="194">
        <f t="shared" si="24"/>
        <v>0.44803302328265399</v>
      </c>
      <c r="GY58" s="194">
        <f t="shared" si="24"/>
        <v>0.43466987116039291</v>
      </c>
      <c r="GZ58" s="194">
        <f t="shared" si="24"/>
        <v>0.43125057163674629</v>
      </c>
      <c r="HA58" s="194">
        <f t="shared" si="24"/>
        <v>0.44213600545468984</v>
      </c>
      <c r="HB58" s="194">
        <f t="shared" si="24"/>
        <v>0.43062712818807108</v>
      </c>
      <c r="HC58" s="194">
        <f t="shared" si="24"/>
        <v>0.43530181322474093</v>
      </c>
      <c r="HD58" s="194">
        <f t="shared" si="24"/>
        <v>0.43389242823612201</v>
      </c>
      <c r="HE58" s="194">
        <f t="shared" si="24"/>
        <v>0.42924712576471463</v>
      </c>
      <c r="HF58" s="194">
        <f t="shared" si="24"/>
        <v>0.41137541628263113</v>
      </c>
      <c r="HG58" s="194">
        <f t="shared" si="24"/>
        <v>0.40352808842293214</v>
      </c>
      <c r="HH58" s="194">
        <f t="shared" si="24"/>
        <v>0.41543480146081579</v>
      </c>
      <c r="HI58" s="194">
        <f t="shared" si="24"/>
        <v>0.39838155977957346</v>
      </c>
      <c r="HJ58" s="194">
        <f t="shared" si="24"/>
        <v>0.42015534740925864</v>
      </c>
      <c r="HK58" s="194">
        <f t="shared" si="24"/>
        <v>0.42307963369720358</v>
      </c>
      <c r="HL58" s="194">
        <f t="shared" ref="HL58:HU58" si="25">+HL56/HL38</f>
        <v>0.4222230593998168</v>
      </c>
      <c r="HM58" s="194">
        <f t="shared" si="25"/>
        <v>0.41749712149900692</v>
      </c>
      <c r="HN58" s="194">
        <f t="shared" si="25"/>
        <v>0.40866209076797666</v>
      </c>
      <c r="HO58" s="194">
        <f t="shared" si="25"/>
        <v>0.42963049217773913</v>
      </c>
      <c r="HP58" s="194">
        <f t="shared" si="25"/>
        <v>0.41421490465878713</v>
      </c>
      <c r="HQ58" s="194">
        <f t="shared" si="25"/>
        <v>0.40604662162511435</v>
      </c>
      <c r="HR58" s="194">
        <f t="shared" si="25"/>
        <v>0.3992381185167993</v>
      </c>
      <c r="HS58" s="194">
        <f t="shared" si="25"/>
        <v>0.41103387401332336</v>
      </c>
      <c r="HT58" s="194">
        <f t="shared" si="25"/>
        <v>0.42274929050728444</v>
      </c>
      <c r="HU58" s="194">
        <f t="shared" si="25"/>
        <v>0.42764391700264792</v>
      </c>
      <c r="HV58" s="194">
        <f t="shared" ref="HV58:IA58" si="26">+HV56/HV38</f>
        <v>0.43328065292153001</v>
      </c>
      <c r="HW58" s="194">
        <f t="shared" si="26"/>
        <v>0.42942821015098903</v>
      </c>
      <c r="HX58" s="194">
        <f t="shared" si="26"/>
        <v>0.43726691889250968</v>
      </c>
      <c r="HY58" s="194">
        <f t="shared" si="26"/>
        <v>0.43260669279234043</v>
      </c>
      <c r="HZ58" s="194">
        <f t="shared" si="26"/>
        <v>0.4346370295655595</v>
      </c>
      <c r="IA58" s="194">
        <f t="shared" si="26"/>
        <v>0.43997405679914564</v>
      </c>
      <c r="IB58" s="194">
        <f>+IB56/IB38</f>
        <v>0.43889006689657495</v>
      </c>
      <c r="IC58" s="194">
        <f>+IC56/IC38</f>
        <v>0.38820483140644191</v>
      </c>
      <c r="ID58" s="194">
        <f>+ID56/ID38</f>
        <v>0.31228448890028782</v>
      </c>
      <c r="IE58" s="194">
        <f t="shared" ref="IE58:IK58" si="27">+IE56/IE38</f>
        <v>0.37222329974088136</v>
      </c>
      <c r="IF58" s="194">
        <f t="shared" si="27"/>
        <v>0.43196872573701911</v>
      </c>
      <c r="IG58" s="194">
        <f t="shared" si="27"/>
        <v>0.43007401493696013</v>
      </c>
      <c r="IH58" s="194">
        <f t="shared" si="27"/>
        <v>0.4414020263820107</v>
      </c>
      <c r="II58" s="194">
        <f t="shared" si="27"/>
        <v>0.43372723418027581</v>
      </c>
      <c r="IJ58" s="194">
        <f t="shared" si="27"/>
        <v>0.44247065790251888</v>
      </c>
      <c r="IK58" s="194">
        <f t="shared" si="27"/>
        <v>0.43016679022697329</v>
      </c>
      <c r="IL58" s="194">
        <f t="shared" ref="IL58:JC58" si="28">+IL56/IL38</f>
        <v>0.4361378222308992</v>
      </c>
      <c r="IM58" s="194">
        <f t="shared" si="28"/>
        <v>0.45093803532822063</v>
      </c>
      <c r="IN58" s="194">
        <f t="shared" si="28"/>
        <v>0.45048623010065114</v>
      </c>
      <c r="IO58" s="194">
        <f t="shared" si="28"/>
        <v>0.42024182687407291</v>
      </c>
      <c r="IP58" s="194">
        <f t="shared" si="28"/>
        <v>0.42773173767900385</v>
      </c>
      <c r="IQ58" s="194">
        <f t="shared" si="28"/>
        <v>0.41668373354266941</v>
      </c>
      <c r="IR58" s="194">
        <f t="shared" si="28"/>
        <v>0.43363641094764832</v>
      </c>
      <c r="IS58" s="194">
        <f t="shared" si="28"/>
        <v>0.44475723427374592</v>
      </c>
      <c r="IT58" s="194">
        <f t="shared" si="28"/>
        <v>0.44472977393171725</v>
      </c>
      <c r="IU58" s="194">
        <f t="shared" si="28"/>
        <v>0.42824218632226624</v>
      </c>
      <c r="IV58" s="194">
        <f t="shared" si="28"/>
        <v>0.43873208574964367</v>
      </c>
      <c r="IW58" s="194">
        <f t="shared" si="28"/>
        <v>0.44100393039288072</v>
      </c>
      <c r="IX58" s="194">
        <f t="shared" si="28"/>
        <v>0.44749044911670582</v>
      </c>
      <c r="IY58" s="194">
        <f t="shared" si="28"/>
        <v>0.44205281483678743</v>
      </c>
      <c r="IZ58" s="194">
        <f t="shared" si="28"/>
        <v>0.44875364127968576</v>
      </c>
      <c r="JA58" s="194">
        <f t="shared" si="28"/>
        <v>0.3833568576143348</v>
      </c>
      <c r="JB58" s="194">
        <f t="shared" si="28"/>
        <v>0.38069948515736873</v>
      </c>
      <c r="JC58" s="194">
        <f t="shared" si="28"/>
        <v>0.41654771067483004</v>
      </c>
      <c r="JD58" s="194">
        <f t="shared" ref="JD58:JM58" si="29">+JD56/JD38</f>
        <v>0.43280907847637462</v>
      </c>
      <c r="JE58" s="194">
        <f t="shared" si="29"/>
        <v>0.4237239724257536</v>
      </c>
      <c r="JF58" s="194">
        <f t="shared" si="29"/>
        <v>0.44072106426515512</v>
      </c>
      <c r="JG58" s="194">
        <f t="shared" si="29"/>
        <v>0.43502687807362772</v>
      </c>
      <c r="JH58" s="194">
        <f t="shared" si="29"/>
        <v>0.43789014792312769</v>
      </c>
      <c r="JI58" s="194">
        <f t="shared" si="29"/>
        <v>0.44321608076644287</v>
      </c>
      <c r="JJ58" s="194">
        <f t="shared" si="29"/>
        <v>0.4395753475302312</v>
      </c>
      <c r="JK58" s="194">
        <f t="shared" si="29"/>
        <v>0.43230885680912262</v>
      </c>
      <c r="JL58" s="194">
        <f t="shared" si="29"/>
        <v>0.43675991653796165</v>
      </c>
      <c r="JM58" s="194">
        <f t="shared" si="29"/>
        <v>0.32870255083863387</v>
      </c>
      <c r="JN58" s="194">
        <f t="shared" ref="JN58:JS58" si="30">+JN56/JN38</f>
        <v>0.39536867444289076</v>
      </c>
      <c r="JO58" s="194">
        <f>+JO56/JO38</f>
        <v>0.41837993535464252</v>
      </c>
      <c r="JP58" s="194">
        <f t="shared" si="30"/>
        <v>0.36743524613147105</v>
      </c>
      <c r="JQ58" s="194">
        <f t="shared" si="30"/>
        <v>0.39512203302343063</v>
      </c>
      <c r="JR58" s="194">
        <f t="shared" si="30"/>
        <v>0.42289060140907681</v>
      </c>
      <c r="JS58" s="194">
        <f t="shared" si="30"/>
        <v>0.41898403966771869</v>
      </c>
      <c r="JT58" s="194">
        <f t="shared" ref="JT58:JY58" si="31">+JT56/JT38</f>
        <v>0.40801260161811925</v>
      </c>
      <c r="JU58" s="194">
        <f t="shared" si="31"/>
        <v>0.40211340670590268</v>
      </c>
      <c r="JV58" s="194">
        <f t="shared" si="31"/>
        <v>0.40486634845583852</v>
      </c>
      <c r="JW58" s="194">
        <f t="shared" si="31"/>
        <v>0.39855419409772153</v>
      </c>
      <c r="JX58" s="194">
        <f t="shared" si="31"/>
        <v>0.42003808220776989</v>
      </c>
      <c r="JY58" s="194">
        <f t="shared" si="31"/>
        <v>0.35926051648144924</v>
      </c>
      <c r="JZ58" s="194">
        <f t="shared" ref="JZ58:KG58" si="32">+JZ56/JZ38</f>
        <v>0.3801706890014464</v>
      </c>
      <c r="KA58" s="194">
        <f t="shared" si="32"/>
        <v>0.41144343229846952</v>
      </c>
      <c r="KB58" s="194">
        <f t="shared" si="32"/>
        <v>0.40507317960312311</v>
      </c>
      <c r="KC58" s="194">
        <f t="shared" si="32"/>
        <v>0.40979267186395546</v>
      </c>
      <c r="KD58" s="194">
        <f>+KD56/KD38</f>
        <v>0.41437123199176662</v>
      </c>
      <c r="KE58" s="194">
        <f t="shared" si="32"/>
        <v>0.39569094809880528</v>
      </c>
      <c r="KF58" s="194">
        <f>+KF56/KF38</f>
        <v>0.41999789425882084</v>
      </c>
      <c r="KG58" s="194">
        <f t="shared" si="32"/>
        <v>0.40660295349855996</v>
      </c>
      <c r="KH58" s="194">
        <f>+KH56/KH38</f>
        <v>0.4067072946671938</v>
      </c>
      <c r="KI58" s="194">
        <f>+KI56/KI38</f>
        <v>0.40981019729717649</v>
      </c>
    </row>
    <row r="59" spans="1:295" x14ac:dyDescent="0.2">
      <c r="A59" s="35" t="s">
        <v>388</v>
      </c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174"/>
      <c r="EY59" s="43"/>
      <c r="HI59" s="312"/>
    </row>
    <row r="60" spans="1:295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174"/>
      <c r="EY60" s="43"/>
      <c r="HI60" s="312"/>
    </row>
    <row r="61" spans="1:295" x14ac:dyDescent="0.2"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174"/>
      <c r="EY61" s="43"/>
      <c r="GH61" s="173"/>
      <c r="GT61" s="173"/>
      <c r="GU61" s="175"/>
      <c r="HI61" s="312"/>
    </row>
    <row r="62" spans="1:295" s="369" customFormat="1" ht="26.25" hidden="1" thickBot="1" x14ac:dyDescent="0.25">
      <c r="A62" s="366" t="s">
        <v>427</v>
      </c>
      <c r="B62" s="367"/>
      <c r="C62" s="367"/>
      <c r="D62" s="367"/>
      <c r="E62" s="367"/>
      <c r="F62" s="367"/>
      <c r="G62" s="367"/>
      <c r="H62" s="367"/>
      <c r="I62" s="367"/>
      <c r="J62" s="367"/>
      <c r="K62" s="367"/>
      <c r="L62" s="367"/>
      <c r="M62" s="367"/>
      <c r="N62" s="367"/>
      <c r="O62" s="367"/>
      <c r="P62" s="367"/>
      <c r="Q62" s="367"/>
      <c r="R62" s="367"/>
      <c r="S62" s="367"/>
      <c r="T62" s="367"/>
      <c r="U62" s="367"/>
      <c r="V62" s="367"/>
      <c r="W62" s="367"/>
      <c r="X62" s="367"/>
      <c r="Y62" s="367"/>
      <c r="Z62" s="367"/>
      <c r="AA62" s="367"/>
      <c r="AB62" s="367"/>
      <c r="AC62" s="367"/>
      <c r="AD62" s="367"/>
      <c r="AE62" s="367"/>
      <c r="AF62" s="367"/>
      <c r="AG62" s="367"/>
      <c r="AH62" s="367"/>
      <c r="AI62" s="367"/>
      <c r="AJ62" s="367"/>
      <c r="AK62" s="367"/>
      <c r="AL62" s="367"/>
      <c r="AM62" s="367"/>
      <c r="AN62" s="367"/>
      <c r="AO62" s="367"/>
      <c r="AP62" s="367"/>
      <c r="AQ62" s="367"/>
      <c r="AR62" s="367"/>
      <c r="AS62" s="367"/>
      <c r="AT62" s="367"/>
      <c r="AU62" s="367"/>
      <c r="AV62" s="367"/>
      <c r="AW62" s="367"/>
      <c r="AX62" s="367"/>
      <c r="AY62" s="367"/>
      <c r="AZ62" s="367"/>
      <c r="BA62" s="367"/>
      <c r="BB62" s="367"/>
      <c r="BC62" s="367"/>
      <c r="BD62" s="367"/>
      <c r="BE62" s="367"/>
      <c r="BF62" s="367"/>
      <c r="BG62" s="367"/>
      <c r="BH62" s="367"/>
      <c r="BI62" s="367"/>
      <c r="BJ62" s="367"/>
      <c r="BK62" s="367"/>
      <c r="BL62" s="367"/>
      <c r="BM62" s="367"/>
      <c r="BN62" s="367"/>
      <c r="BO62" s="367"/>
      <c r="BP62" s="367"/>
      <c r="BQ62" s="367"/>
      <c r="BR62" s="367"/>
      <c r="BS62" s="367"/>
      <c r="BT62" s="367"/>
      <c r="BU62" s="367"/>
      <c r="BV62" s="367"/>
      <c r="BW62" s="367"/>
      <c r="BX62" s="367"/>
      <c r="BY62" s="367"/>
      <c r="BZ62" s="367"/>
      <c r="CA62" s="367"/>
      <c r="CB62" s="367"/>
      <c r="CC62" s="367"/>
      <c r="CD62" s="367"/>
      <c r="CE62" s="367"/>
      <c r="CF62" s="367"/>
      <c r="CG62" s="367"/>
      <c r="CH62" s="367"/>
      <c r="CI62" s="367"/>
      <c r="CJ62" s="367"/>
      <c r="CK62" s="367"/>
      <c r="CL62" s="367"/>
      <c r="CM62" s="367"/>
      <c r="CN62" s="367"/>
      <c r="CO62" s="367"/>
      <c r="CP62" s="367"/>
      <c r="CQ62" s="367"/>
      <c r="CR62" s="367"/>
      <c r="CS62" s="367"/>
      <c r="CT62" s="367"/>
      <c r="CU62" s="367"/>
      <c r="CV62" s="367"/>
      <c r="CW62" s="367"/>
      <c r="CX62" s="367"/>
      <c r="CY62" s="367"/>
      <c r="CZ62" s="367"/>
      <c r="DA62" s="367"/>
      <c r="DB62" s="367"/>
      <c r="DC62" s="367"/>
      <c r="DD62" s="367"/>
      <c r="DE62" s="367"/>
      <c r="DF62" s="367"/>
      <c r="DG62" s="367"/>
      <c r="DH62" s="367"/>
      <c r="DI62" s="367"/>
      <c r="DJ62" s="367"/>
      <c r="DK62" s="367"/>
      <c r="DL62" s="367"/>
      <c r="DM62" s="367"/>
      <c r="DN62" s="367"/>
      <c r="DO62" s="367"/>
      <c r="DP62" s="367"/>
      <c r="DQ62" s="367"/>
      <c r="DR62" s="367"/>
      <c r="DS62" s="367"/>
      <c r="DT62" s="367"/>
      <c r="DU62" s="367"/>
      <c r="DV62" s="367"/>
      <c r="DW62" s="367"/>
      <c r="DX62" s="367"/>
      <c r="DY62" s="367"/>
      <c r="DZ62" s="367"/>
      <c r="EA62" s="367"/>
      <c r="EB62" s="367"/>
      <c r="EC62" s="367"/>
      <c r="ED62" s="367"/>
      <c r="EE62" s="367"/>
      <c r="EF62" s="367"/>
      <c r="EG62" s="367"/>
      <c r="EH62" s="367"/>
      <c r="EI62" s="367"/>
      <c r="EJ62" s="367"/>
      <c r="EK62" s="367"/>
      <c r="EL62" s="367"/>
      <c r="EM62" s="367"/>
      <c r="EN62" s="367"/>
      <c r="EO62" s="367"/>
      <c r="EP62" s="367"/>
      <c r="EQ62" s="367"/>
      <c r="ER62" s="367"/>
      <c r="ES62" s="367"/>
      <c r="ET62" s="367"/>
      <c r="EU62" s="367"/>
      <c r="EV62" s="367"/>
      <c r="EW62" s="367"/>
      <c r="EX62" s="368"/>
      <c r="EY62" s="367"/>
      <c r="GV62" s="370">
        <v>40603</v>
      </c>
      <c r="GW62" s="370">
        <v>40634</v>
      </c>
      <c r="GX62" s="370">
        <v>40664</v>
      </c>
      <c r="GY62" s="370">
        <v>40695</v>
      </c>
      <c r="GZ62" s="370">
        <v>40725</v>
      </c>
      <c r="HA62" s="370">
        <v>40756</v>
      </c>
      <c r="HB62" s="370">
        <v>40787</v>
      </c>
      <c r="HC62" s="370">
        <v>40817</v>
      </c>
      <c r="HD62" s="370">
        <v>40848</v>
      </c>
      <c r="HE62" s="370">
        <v>40878</v>
      </c>
      <c r="HF62" s="370">
        <v>40909</v>
      </c>
      <c r="HG62" s="370">
        <v>40940</v>
      </c>
      <c r="HH62" s="370">
        <v>40969</v>
      </c>
      <c r="HI62" s="370">
        <v>41000</v>
      </c>
      <c r="HJ62" s="370">
        <v>41030</v>
      </c>
      <c r="HK62" s="370">
        <v>41061</v>
      </c>
      <c r="HL62" s="370">
        <v>41091</v>
      </c>
      <c r="HM62" s="370">
        <v>41122</v>
      </c>
      <c r="HN62" s="370">
        <v>41153</v>
      </c>
      <c r="HO62" s="370">
        <v>41183</v>
      </c>
      <c r="HP62" s="370">
        <v>41214</v>
      </c>
      <c r="HQ62" s="370">
        <v>41244</v>
      </c>
      <c r="HR62" s="370">
        <v>41275</v>
      </c>
      <c r="HS62" s="370">
        <v>41306</v>
      </c>
      <c r="HT62" s="370">
        <v>41334</v>
      </c>
      <c r="HU62" s="370">
        <v>41365</v>
      </c>
      <c r="HV62" s="370">
        <v>41396</v>
      </c>
      <c r="HW62" s="370">
        <v>41428</v>
      </c>
      <c r="HX62" s="370">
        <v>41460</v>
      </c>
      <c r="HY62" s="370">
        <v>41492</v>
      </c>
      <c r="HZ62" s="370">
        <v>41524</v>
      </c>
      <c r="IA62" s="370">
        <v>41556</v>
      </c>
      <c r="IB62" s="370">
        <v>41588</v>
      </c>
      <c r="IC62" s="370">
        <v>41620</v>
      </c>
      <c r="ID62" s="370">
        <v>41652</v>
      </c>
      <c r="IE62" s="370">
        <v>41684</v>
      </c>
      <c r="IF62" s="370">
        <v>41713</v>
      </c>
      <c r="IG62" s="370">
        <v>41744</v>
      </c>
      <c r="IH62" s="370">
        <v>41774</v>
      </c>
      <c r="II62" s="370">
        <v>41805</v>
      </c>
      <c r="IJ62" s="370">
        <v>41821</v>
      </c>
      <c r="IK62" s="370">
        <v>41881</v>
      </c>
      <c r="IL62" s="370">
        <v>41912</v>
      </c>
      <c r="IM62" s="370">
        <v>41913</v>
      </c>
      <c r="IN62" s="370">
        <v>41945</v>
      </c>
      <c r="IO62" s="370" t="s">
        <v>545</v>
      </c>
      <c r="IP62" s="370">
        <v>42006</v>
      </c>
      <c r="IQ62" s="370">
        <v>42036</v>
      </c>
      <c r="IR62" s="370">
        <v>42066</v>
      </c>
      <c r="IS62" s="370">
        <v>42096</v>
      </c>
      <c r="IT62" s="370">
        <v>42126</v>
      </c>
      <c r="IU62" s="370">
        <v>42158</v>
      </c>
      <c r="IV62" s="370">
        <v>42189</v>
      </c>
      <c r="IW62" s="370">
        <v>42220</v>
      </c>
      <c r="IX62" s="370">
        <v>42251</v>
      </c>
      <c r="IY62" s="370">
        <v>42281</v>
      </c>
      <c r="IZ62" s="370">
        <v>42312</v>
      </c>
      <c r="JA62" s="370">
        <v>42342</v>
      </c>
      <c r="JB62" s="370">
        <v>42373</v>
      </c>
      <c r="JC62" s="370">
        <v>42404</v>
      </c>
      <c r="JD62" s="370">
        <v>42433</v>
      </c>
      <c r="JE62" s="370">
        <v>42465</v>
      </c>
      <c r="JF62" s="370">
        <v>42495</v>
      </c>
      <c r="JG62" s="370">
        <v>42527</v>
      </c>
      <c r="JH62" s="370">
        <v>42559</v>
      </c>
      <c r="JI62" s="370">
        <v>42591</v>
      </c>
      <c r="JJ62" s="370">
        <v>42623</v>
      </c>
      <c r="JK62" s="370">
        <v>42654</v>
      </c>
      <c r="JL62" s="370">
        <v>42685</v>
      </c>
    </row>
    <row r="63" spans="1:295" hidden="1" x14ac:dyDescent="0.2">
      <c r="A63" s="171" t="s">
        <v>118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174"/>
      <c r="EY63" s="43"/>
      <c r="GV63" s="176">
        <v>22952</v>
      </c>
      <c r="GW63" s="176">
        <v>22970</v>
      </c>
      <c r="GX63" s="176">
        <v>22920</v>
      </c>
      <c r="GY63" s="176">
        <v>23242</v>
      </c>
      <c r="GZ63" s="176">
        <v>10704</v>
      </c>
      <c r="HA63" s="176">
        <v>18768</v>
      </c>
      <c r="HB63" s="176">
        <v>9394</v>
      </c>
      <c r="HC63" s="176">
        <v>9213</v>
      </c>
      <c r="HD63" s="176">
        <v>8752</v>
      </c>
      <c r="HE63" s="176">
        <v>9213</v>
      </c>
      <c r="HF63" s="176">
        <v>8561</v>
      </c>
      <c r="HG63" s="176">
        <v>8898</v>
      </c>
      <c r="HH63" s="176">
        <v>9184</v>
      </c>
      <c r="HI63" s="176">
        <v>9808</v>
      </c>
      <c r="HJ63" s="176">
        <v>10274</v>
      </c>
      <c r="HK63" s="276">
        <v>10461</v>
      </c>
      <c r="HL63" s="304">
        <v>9820</v>
      </c>
      <c r="HM63" s="304">
        <v>5519</v>
      </c>
      <c r="HN63" s="276">
        <v>9972</v>
      </c>
      <c r="HO63" s="304">
        <v>9294</v>
      </c>
      <c r="HP63" s="276">
        <v>9955</v>
      </c>
      <c r="HQ63" s="304">
        <v>9925</v>
      </c>
      <c r="HR63" s="276">
        <v>9154</v>
      </c>
      <c r="HS63" s="304">
        <v>10983</v>
      </c>
      <c r="HT63" s="276">
        <v>11356</v>
      </c>
      <c r="HU63" s="304">
        <v>11626</v>
      </c>
      <c r="HV63" s="304">
        <v>11507</v>
      </c>
      <c r="HW63" s="304">
        <v>11774</v>
      </c>
      <c r="HX63" s="304">
        <v>11595</v>
      </c>
      <c r="HY63" s="304">
        <v>11689</v>
      </c>
      <c r="HZ63" s="304">
        <v>11625</v>
      </c>
      <c r="IA63" s="304">
        <v>11514</v>
      </c>
      <c r="IB63" s="304">
        <v>11368</v>
      </c>
      <c r="IC63" s="304">
        <v>11038</v>
      </c>
      <c r="ID63" s="304">
        <v>13074</v>
      </c>
      <c r="IE63" s="304">
        <v>12909</v>
      </c>
      <c r="IF63" s="304">
        <v>13885</v>
      </c>
      <c r="IG63" s="304">
        <v>13587</v>
      </c>
      <c r="IH63" s="304">
        <v>14020</v>
      </c>
      <c r="II63" s="304">
        <v>14606</v>
      </c>
      <c r="IJ63" s="304">
        <v>13275</v>
      </c>
      <c r="IK63" s="304">
        <v>12101</v>
      </c>
      <c r="IL63" s="304">
        <v>14351</v>
      </c>
      <c r="IM63" s="304">
        <v>13853</v>
      </c>
      <c r="IN63" s="304">
        <v>13439</v>
      </c>
      <c r="IO63" s="304">
        <v>12871</v>
      </c>
      <c r="IP63" s="304">
        <v>13035</v>
      </c>
      <c r="IQ63" s="304">
        <v>12886</v>
      </c>
      <c r="IR63" s="304">
        <v>13081</v>
      </c>
      <c r="IS63" s="304">
        <v>13808</v>
      </c>
      <c r="IT63" s="304">
        <v>14271</v>
      </c>
      <c r="IU63" s="304">
        <v>14271</v>
      </c>
      <c r="IV63" s="304">
        <v>14988</v>
      </c>
      <c r="IW63" s="304">
        <v>14543</v>
      </c>
      <c r="IX63" s="304">
        <v>14850</v>
      </c>
      <c r="IY63" s="304">
        <v>14735</v>
      </c>
      <c r="IZ63" s="304">
        <v>13987</v>
      </c>
      <c r="JA63" s="304">
        <v>13614</v>
      </c>
      <c r="JB63" s="304">
        <v>13502</v>
      </c>
      <c r="JC63" s="304">
        <v>14193</v>
      </c>
      <c r="JD63" s="304">
        <v>14190</v>
      </c>
      <c r="JE63" s="304">
        <v>14841</v>
      </c>
      <c r="JF63" s="304">
        <v>15035</v>
      </c>
      <c r="JG63" s="304">
        <v>14747</v>
      </c>
      <c r="JH63" s="304">
        <v>13133</v>
      </c>
      <c r="JI63" s="304">
        <v>14214</v>
      </c>
      <c r="JJ63" s="304">
        <v>13493</v>
      </c>
      <c r="JK63" s="304">
        <v>13573</v>
      </c>
      <c r="JL63" s="304">
        <v>12942</v>
      </c>
    </row>
    <row r="64" spans="1:295" hidden="1" x14ac:dyDescent="0.2">
      <c r="A64" s="171" t="s">
        <v>119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174"/>
      <c r="EY64" s="43"/>
      <c r="GT64" s="173"/>
      <c r="GV64" s="176">
        <v>471080</v>
      </c>
      <c r="GW64" s="176">
        <v>471639</v>
      </c>
      <c r="GX64" s="176">
        <v>472881</v>
      </c>
      <c r="GY64" s="176">
        <v>473431</v>
      </c>
      <c r="GZ64" s="176">
        <v>294203</v>
      </c>
      <c r="HA64" s="176">
        <v>461165</v>
      </c>
      <c r="HB64" s="176">
        <v>456730</v>
      </c>
      <c r="HC64" s="176">
        <v>460424</v>
      </c>
      <c r="HD64" s="176">
        <v>455393</v>
      </c>
      <c r="HE64" s="176">
        <v>462401</v>
      </c>
      <c r="HF64" s="176">
        <v>458815</v>
      </c>
      <c r="HG64" s="176">
        <v>463586</v>
      </c>
      <c r="HH64" s="176">
        <v>468107</v>
      </c>
      <c r="HI64" s="176">
        <v>474379</v>
      </c>
      <c r="HJ64" s="176">
        <v>480211</v>
      </c>
      <c r="HK64" s="276">
        <v>485454</v>
      </c>
      <c r="HL64" s="303">
        <v>484390</v>
      </c>
      <c r="HM64" s="303">
        <v>355672</v>
      </c>
      <c r="HN64" s="276">
        <v>494853</v>
      </c>
      <c r="HO64" s="303">
        <v>492389</v>
      </c>
      <c r="HP64" s="276">
        <v>503153</v>
      </c>
      <c r="HQ64" s="303">
        <v>508116</v>
      </c>
      <c r="HR64" s="276">
        <v>513038</v>
      </c>
      <c r="HS64" s="303">
        <v>570229</v>
      </c>
      <c r="HT64" s="276">
        <v>575316</v>
      </c>
      <c r="HU64" s="303">
        <v>579084</v>
      </c>
      <c r="HV64" s="303">
        <v>580309</v>
      </c>
      <c r="HW64" s="303">
        <v>585699</v>
      </c>
      <c r="HX64" s="303">
        <v>603701</v>
      </c>
      <c r="HY64" s="303">
        <v>606850</v>
      </c>
      <c r="HZ64" s="303">
        <v>608944</v>
      </c>
      <c r="IA64" s="303">
        <v>619348</v>
      </c>
      <c r="IB64" s="303">
        <v>623635</v>
      </c>
      <c r="IC64" s="303">
        <v>624927</v>
      </c>
      <c r="ID64" s="303">
        <v>635565</v>
      </c>
      <c r="IE64" s="303">
        <v>638679</v>
      </c>
      <c r="IF64" s="303">
        <v>637435</v>
      </c>
      <c r="IG64" s="303">
        <v>633791</v>
      </c>
      <c r="IH64" s="303">
        <v>660242</v>
      </c>
      <c r="II64" s="303">
        <v>670279</v>
      </c>
      <c r="IJ64" s="303">
        <v>663983</v>
      </c>
      <c r="IK64" s="303">
        <v>656985</v>
      </c>
      <c r="IL64" s="303">
        <v>685545</v>
      </c>
      <c r="IM64" s="303">
        <v>688555</v>
      </c>
      <c r="IN64" s="303">
        <v>692281</v>
      </c>
      <c r="IO64" s="303">
        <v>692347</v>
      </c>
      <c r="IP64" s="303">
        <v>702451</v>
      </c>
      <c r="IQ64" s="303">
        <v>700117</v>
      </c>
      <c r="IR64" s="303">
        <v>702870</v>
      </c>
      <c r="IS64" s="303">
        <v>713923</v>
      </c>
      <c r="IT64" s="303">
        <v>723874</v>
      </c>
      <c r="IU64" s="303">
        <v>727705</v>
      </c>
      <c r="IV64" s="303">
        <v>735735</v>
      </c>
      <c r="IW64" s="303">
        <v>733245</v>
      </c>
      <c r="IX64" s="303">
        <v>741662</v>
      </c>
      <c r="IY64" s="303">
        <v>750227</v>
      </c>
      <c r="IZ64" s="303">
        <v>748544</v>
      </c>
      <c r="JA64" s="303">
        <v>753975</v>
      </c>
      <c r="JB64" s="303">
        <v>758829</v>
      </c>
      <c r="JC64" s="303">
        <v>764092</v>
      </c>
      <c r="JD64" s="303">
        <v>764149</v>
      </c>
      <c r="JE64" s="303">
        <v>775224</v>
      </c>
      <c r="JF64" s="303">
        <v>776873</v>
      </c>
      <c r="JG64" s="303">
        <v>780805</v>
      </c>
      <c r="JH64" s="303">
        <v>769108</v>
      </c>
      <c r="JI64" s="303">
        <v>782281</v>
      </c>
      <c r="JJ64" s="303">
        <v>778101</v>
      </c>
      <c r="JK64" s="303">
        <v>782661</v>
      </c>
      <c r="JL64" s="303">
        <v>781274</v>
      </c>
    </row>
    <row r="65" spans="1:272" hidden="1" x14ac:dyDescent="0.2">
      <c r="A65" s="171" t="s">
        <v>120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174"/>
      <c r="EY65" s="43"/>
      <c r="GV65" s="176">
        <v>956695</v>
      </c>
      <c r="GW65" s="176">
        <v>957557</v>
      </c>
      <c r="GX65" s="176">
        <v>958582</v>
      </c>
      <c r="GY65" s="176">
        <v>959372</v>
      </c>
      <c r="GZ65" s="176">
        <v>604459</v>
      </c>
      <c r="HA65" s="176">
        <v>925457</v>
      </c>
      <c r="HB65" s="176">
        <v>874859</v>
      </c>
      <c r="HC65" s="176">
        <v>881094</v>
      </c>
      <c r="HD65" s="176">
        <v>871380</v>
      </c>
      <c r="HE65" s="176">
        <v>882775</v>
      </c>
      <c r="HF65" s="176">
        <v>881621</v>
      </c>
      <c r="HG65" s="176">
        <v>878389</v>
      </c>
      <c r="HH65" s="176">
        <v>882278</v>
      </c>
      <c r="HI65" s="176">
        <v>888049</v>
      </c>
      <c r="HJ65" s="176">
        <v>898735</v>
      </c>
      <c r="HK65" s="276">
        <v>904415</v>
      </c>
      <c r="HL65" s="303">
        <v>906504</v>
      </c>
      <c r="HM65" s="303">
        <v>816844</v>
      </c>
      <c r="HN65" s="276">
        <v>915742</v>
      </c>
      <c r="HO65" s="303">
        <v>917272</v>
      </c>
      <c r="HP65" s="276">
        <v>924573</v>
      </c>
      <c r="HQ65" s="303">
        <v>929885</v>
      </c>
      <c r="HR65" s="276">
        <v>932960</v>
      </c>
      <c r="HS65" s="303">
        <v>1028059</v>
      </c>
      <c r="HT65" s="276">
        <v>1032348</v>
      </c>
      <c r="HU65" s="303">
        <v>1039397</v>
      </c>
      <c r="HV65" s="303">
        <v>1042872</v>
      </c>
      <c r="HW65" s="303">
        <v>1047264</v>
      </c>
      <c r="HX65" s="303">
        <v>1063293</v>
      </c>
      <c r="HY65" s="303">
        <v>1067360</v>
      </c>
      <c r="HZ65" s="303">
        <v>1072403</v>
      </c>
      <c r="IA65" s="303">
        <v>1083930</v>
      </c>
      <c r="IB65" s="303">
        <v>1090225</v>
      </c>
      <c r="IC65" s="303">
        <v>1095462</v>
      </c>
      <c r="ID65" s="303">
        <v>1102375</v>
      </c>
      <c r="IE65" s="303">
        <v>1107403</v>
      </c>
      <c r="IF65" s="303">
        <v>1098380</v>
      </c>
      <c r="IG65" s="303">
        <v>1096779</v>
      </c>
      <c r="IH65" s="303">
        <v>1134022</v>
      </c>
      <c r="II65" s="303">
        <v>1145519</v>
      </c>
      <c r="IJ65" s="303">
        <v>1147577</v>
      </c>
      <c r="IK65" s="303">
        <v>1148488</v>
      </c>
      <c r="IL65" s="303">
        <v>1168012</v>
      </c>
      <c r="IM65" s="303">
        <v>1174006</v>
      </c>
      <c r="IN65" s="303">
        <v>1180054</v>
      </c>
      <c r="IO65" s="303">
        <v>1184705</v>
      </c>
      <c r="IP65" s="303">
        <v>1196716</v>
      </c>
      <c r="IQ65" s="303">
        <v>1197806</v>
      </c>
      <c r="IR65" s="303">
        <v>1209296</v>
      </c>
      <c r="IS65" s="303">
        <v>1221804</v>
      </c>
      <c r="IT65" s="303">
        <v>1231550</v>
      </c>
      <c r="IU65" s="303">
        <v>1235615</v>
      </c>
      <c r="IV65" s="303">
        <v>1247390</v>
      </c>
      <c r="IW65" s="303">
        <v>1250115</v>
      </c>
      <c r="IX65" s="303">
        <v>1259697</v>
      </c>
      <c r="IY65" s="303">
        <v>1271315</v>
      </c>
      <c r="IZ65" s="303">
        <v>1274387</v>
      </c>
      <c r="JA65" s="303">
        <v>1282982</v>
      </c>
      <c r="JB65" s="303">
        <v>1291713</v>
      </c>
      <c r="JC65" s="303">
        <v>1298161</v>
      </c>
      <c r="JD65" s="303">
        <v>1303493</v>
      </c>
      <c r="JE65" s="303">
        <v>1316413</v>
      </c>
      <c r="JF65" s="303">
        <v>1322492</v>
      </c>
      <c r="JG65" s="303">
        <v>1331400</v>
      </c>
      <c r="JH65" s="303">
        <v>1332345</v>
      </c>
      <c r="JI65" s="303">
        <v>1342656</v>
      </c>
      <c r="JJ65" s="303">
        <v>1345409</v>
      </c>
      <c r="JK65" s="303">
        <v>1352913</v>
      </c>
      <c r="JL65" s="303">
        <v>1356410</v>
      </c>
    </row>
    <row r="66" spans="1:272" hidden="1" x14ac:dyDescent="0.2">
      <c r="A66" s="171" t="s">
        <v>121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174"/>
      <c r="EY66" s="43"/>
      <c r="GV66" s="176">
        <v>903951</v>
      </c>
      <c r="GW66" s="176">
        <v>907655</v>
      </c>
      <c r="GX66" s="176">
        <v>911181</v>
      </c>
      <c r="GY66" s="176">
        <v>914459</v>
      </c>
      <c r="GZ66" s="176">
        <v>639174</v>
      </c>
      <c r="HA66" s="176">
        <v>863584</v>
      </c>
      <c r="HB66" s="176">
        <v>817990</v>
      </c>
      <c r="HC66" s="176">
        <v>827274</v>
      </c>
      <c r="HD66" s="176">
        <v>818355</v>
      </c>
      <c r="HE66" s="176">
        <v>836413</v>
      </c>
      <c r="HF66" s="176">
        <v>840736</v>
      </c>
      <c r="HG66" s="176">
        <v>834841</v>
      </c>
      <c r="HH66" s="176">
        <v>841372</v>
      </c>
      <c r="HI66" s="176">
        <v>848399</v>
      </c>
      <c r="HJ66" s="176">
        <v>866373</v>
      </c>
      <c r="HK66" s="276">
        <v>874277</v>
      </c>
      <c r="HL66" s="303">
        <v>879652</v>
      </c>
      <c r="HM66" s="303">
        <v>833891</v>
      </c>
      <c r="HN66" s="276">
        <v>892980</v>
      </c>
      <c r="HO66" s="303">
        <v>899368</v>
      </c>
      <c r="HP66" s="276">
        <v>908482</v>
      </c>
      <c r="HQ66" s="303">
        <v>916500</v>
      </c>
      <c r="HR66" s="276">
        <v>921480</v>
      </c>
      <c r="HS66" s="303">
        <v>1040198</v>
      </c>
      <c r="HT66" s="276">
        <v>1044322</v>
      </c>
      <c r="HU66" s="303">
        <v>1053424</v>
      </c>
      <c r="HV66" s="303">
        <v>1058550</v>
      </c>
      <c r="HW66" s="303">
        <v>1067647</v>
      </c>
      <c r="HX66" s="303">
        <v>1080057</v>
      </c>
      <c r="HY66" s="303">
        <v>1085765</v>
      </c>
      <c r="HZ66" s="303">
        <v>1091632</v>
      </c>
      <c r="IA66" s="303">
        <v>1100180</v>
      </c>
      <c r="IB66" s="303">
        <v>1106006</v>
      </c>
      <c r="IC66" s="303">
        <v>1110625</v>
      </c>
      <c r="ID66" s="303">
        <v>1117910</v>
      </c>
      <c r="IE66" s="303">
        <v>1123978</v>
      </c>
      <c r="IF66" s="303">
        <v>1105932</v>
      </c>
      <c r="IG66" s="303">
        <v>1105478</v>
      </c>
      <c r="IH66" s="303">
        <v>1142896</v>
      </c>
      <c r="II66" s="303">
        <v>1151226</v>
      </c>
      <c r="IJ66" s="303">
        <v>1154219</v>
      </c>
      <c r="IK66" s="303">
        <v>1156771</v>
      </c>
      <c r="IL66" s="303">
        <v>1168951</v>
      </c>
      <c r="IM66" s="303">
        <v>1174450</v>
      </c>
      <c r="IN66" s="303">
        <v>1179112</v>
      </c>
      <c r="IO66" s="303">
        <v>1182769</v>
      </c>
      <c r="IP66" s="303">
        <v>1189090</v>
      </c>
      <c r="IQ66" s="303">
        <v>1190297</v>
      </c>
      <c r="IR66" s="303">
        <v>1194626</v>
      </c>
      <c r="IS66" s="303">
        <v>1205241</v>
      </c>
      <c r="IT66" s="303">
        <v>1212212</v>
      </c>
      <c r="IU66" s="303">
        <v>1215870</v>
      </c>
      <c r="IV66" s="303">
        <v>1223761</v>
      </c>
      <c r="IW66" s="303">
        <v>1225456</v>
      </c>
      <c r="IX66" s="303">
        <v>1230711</v>
      </c>
      <c r="IY66" s="303">
        <v>1238485</v>
      </c>
      <c r="IZ66" s="303">
        <v>1240126</v>
      </c>
      <c r="JA66" s="303">
        <v>1246023</v>
      </c>
      <c r="JB66" s="303">
        <v>1250950</v>
      </c>
      <c r="JC66" s="303">
        <v>1253975</v>
      </c>
      <c r="JD66" s="303">
        <v>1256148</v>
      </c>
      <c r="JE66" s="303">
        <v>1263174</v>
      </c>
      <c r="JF66" s="303">
        <v>1266311</v>
      </c>
      <c r="JG66" s="303">
        <v>1266307</v>
      </c>
      <c r="JH66" s="303">
        <v>1267930</v>
      </c>
      <c r="JI66" s="303">
        <v>1272558</v>
      </c>
      <c r="JJ66" s="303">
        <v>1274338</v>
      </c>
      <c r="JK66" s="303">
        <v>1275292</v>
      </c>
      <c r="JL66" s="303">
        <v>1272415</v>
      </c>
    </row>
    <row r="67" spans="1:272" hidden="1" x14ac:dyDescent="0.2">
      <c r="A67" s="171" t="s">
        <v>122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174"/>
      <c r="EY67" s="43"/>
      <c r="GV67" s="176">
        <v>692952</v>
      </c>
      <c r="GW67" s="176">
        <v>694818</v>
      </c>
      <c r="GX67" s="176">
        <v>696764</v>
      </c>
      <c r="GY67" s="176">
        <v>698592</v>
      </c>
      <c r="GZ67" s="176">
        <v>545232</v>
      </c>
      <c r="HA67" s="176">
        <v>632732</v>
      </c>
      <c r="HB67" s="176">
        <v>594828</v>
      </c>
      <c r="HC67" s="176">
        <v>600367</v>
      </c>
      <c r="HD67" s="176">
        <v>590640</v>
      </c>
      <c r="HE67" s="176">
        <v>604888</v>
      </c>
      <c r="HF67" s="176">
        <v>606559</v>
      </c>
      <c r="HG67" s="176">
        <v>598424</v>
      </c>
      <c r="HH67" s="176">
        <v>601538</v>
      </c>
      <c r="HI67" s="176">
        <v>605294</v>
      </c>
      <c r="HJ67" s="176">
        <v>620034</v>
      </c>
      <c r="HK67" s="276">
        <v>624492</v>
      </c>
      <c r="HL67" s="303">
        <v>627655</v>
      </c>
      <c r="HM67" s="303">
        <v>600180</v>
      </c>
      <c r="HN67" s="276">
        <v>636251</v>
      </c>
      <c r="HO67" s="303">
        <v>640771</v>
      </c>
      <c r="HP67" s="276">
        <v>646556</v>
      </c>
      <c r="HQ67" s="303">
        <v>651890</v>
      </c>
      <c r="HR67" s="276">
        <v>654994</v>
      </c>
      <c r="HS67" s="303">
        <v>760291</v>
      </c>
      <c r="HT67" s="276">
        <v>763644</v>
      </c>
      <c r="HU67" s="303">
        <v>771466</v>
      </c>
      <c r="HV67" s="303">
        <v>776353</v>
      </c>
      <c r="HW67" s="303">
        <v>782683</v>
      </c>
      <c r="HX67" s="303">
        <v>792589</v>
      </c>
      <c r="HY67" s="303">
        <v>798442</v>
      </c>
      <c r="HZ67" s="303">
        <v>804187</v>
      </c>
      <c r="IA67" s="303">
        <v>811866</v>
      </c>
      <c r="IB67" s="303">
        <v>817490</v>
      </c>
      <c r="IC67" s="303">
        <v>822730</v>
      </c>
      <c r="ID67" s="303">
        <v>830879</v>
      </c>
      <c r="IE67" s="303">
        <v>836556</v>
      </c>
      <c r="IF67" s="303">
        <v>816011</v>
      </c>
      <c r="IG67" s="303">
        <v>819028</v>
      </c>
      <c r="IH67" s="303">
        <v>857225</v>
      </c>
      <c r="II67" s="303">
        <v>865905</v>
      </c>
      <c r="IJ67" s="303">
        <v>871465</v>
      </c>
      <c r="IK67" s="303">
        <v>876608</v>
      </c>
      <c r="IL67" s="303">
        <v>888478</v>
      </c>
      <c r="IM67" s="303">
        <v>895890</v>
      </c>
      <c r="IN67" s="303">
        <v>903013</v>
      </c>
      <c r="IO67" s="303">
        <v>909850</v>
      </c>
      <c r="IP67" s="303">
        <v>920899</v>
      </c>
      <c r="IQ67" s="303">
        <v>925230</v>
      </c>
      <c r="IR67" s="303">
        <v>930629</v>
      </c>
      <c r="IS67" s="303">
        <v>941603</v>
      </c>
      <c r="IT67" s="303">
        <v>949964</v>
      </c>
      <c r="IU67" s="303">
        <v>956280</v>
      </c>
      <c r="IV67" s="303">
        <v>965668</v>
      </c>
      <c r="IW67" s="303">
        <v>970314</v>
      </c>
      <c r="IX67" s="303">
        <v>978273</v>
      </c>
      <c r="IY67" s="303">
        <v>987384</v>
      </c>
      <c r="IZ67" s="303">
        <v>992197</v>
      </c>
      <c r="JA67" s="303">
        <v>1000700</v>
      </c>
      <c r="JB67" s="303">
        <v>1007656</v>
      </c>
      <c r="JC67" s="303">
        <v>1011895</v>
      </c>
      <c r="JD67" s="303">
        <v>1017414</v>
      </c>
      <c r="JE67" s="303">
        <v>1026241</v>
      </c>
      <c r="JF67" s="303">
        <v>1032698</v>
      </c>
      <c r="JG67" s="303">
        <v>1011223</v>
      </c>
      <c r="JH67" s="303">
        <v>1017087</v>
      </c>
      <c r="JI67" s="303">
        <v>1024845</v>
      </c>
      <c r="JJ67" s="303">
        <v>1031672</v>
      </c>
      <c r="JK67" s="303">
        <v>1034365</v>
      </c>
      <c r="JL67" s="303">
        <v>1032918</v>
      </c>
    </row>
    <row r="68" spans="1:272" hidden="1" x14ac:dyDescent="0.2">
      <c r="A68" s="171" t="s">
        <v>123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174"/>
      <c r="EY68" s="43"/>
      <c r="GV68" s="176">
        <v>578979</v>
      </c>
      <c r="GW68" s="176">
        <v>580466</v>
      </c>
      <c r="GX68" s="176">
        <v>581453</v>
      </c>
      <c r="GY68" s="176">
        <v>582322</v>
      </c>
      <c r="GZ68" s="176">
        <v>470402</v>
      </c>
      <c r="HA68" s="176">
        <v>511413</v>
      </c>
      <c r="HB68" s="176">
        <v>477688</v>
      </c>
      <c r="HC68" s="176">
        <v>480819</v>
      </c>
      <c r="HD68" s="176">
        <v>472565</v>
      </c>
      <c r="HE68" s="176">
        <v>482977</v>
      </c>
      <c r="HF68" s="176">
        <v>484152</v>
      </c>
      <c r="HG68" s="176">
        <v>477300</v>
      </c>
      <c r="HH68" s="176">
        <v>478970</v>
      </c>
      <c r="HI68" s="176">
        <v>481373</v>
      </c>
      <c r="HJ68" s="176">
        <v>492339</v>
      </c>
      <c r="HK68" s="276">
        <v>494842</v>
      </c>
      <c r="HL68" s="303">
        <v>494406</v>
      </c>
      <c r="HM68" s="303">
        <v>473113</v>
      </c>
      <c r="HN68" s="276">
        <v>498174</v>
      </c>
      <c r="HO68" s="303">
        <v>500853</v>
      </c>
      <c r="HP68" s="276">
        <v>504404</v>
      </c>
      <c r="HQ68" s="303">
        <v>508212</v>
      </c>
      <c r="HR68" s="276">
        <v>509977</v>
      </c>
      <c r="HS68" s="303">
        <v>593687</v>
      </c>
      <c r="HT68" s="276">
        <v>594929</v>
      </c>
      <c r="HU68" s="303">
        <v>598616</v>
      </c>
      <c r="HV68" s="303">
        <v>600256</v>
      </c>
      <c r="HW68" s="303">
        <v>601521</v>
      </c>
      <c r="HX68" s="303">
        <v>607045</v>
      </c>
      <c r="HY68" s="303">
        <v>609640</v>
      </c>
      <c r="HZ68" s="303">
        <v>612200</v>
      </c>
      <c r="IA68" s="303">
        <v>615067</v>
      </c>
      <c r="IB68" s="303">
        <v>617379</v>
      </c>
      <c r="IC68" s="303">
        <v>619659</v>
      </c>
      <c r="ID68" s="303">
        <v>623739</v>
      </c>
      <c r="IE68" s="303">
        <v>626146</v>
      </c>
      <c r="IF68" s="303">
        <v>604673</v>
      </c>
      <c r="IG68" s="303">
        <v>605416</v>
      </c>
      <c r="IH68" s="303">
        <v>635633</v>
      </c>
      <c r="II68" s="303">
        <v>640397</v>
      </c>
      <c r="IJ68" s="303">
        <v>642324</v>
      </c>
      <c r="IK68" s="303">
        <v>644085</v>
      </c>
      <c r="IL68" s="303">
        <v>649589</v>
      </c>
      <c r="IM68" s="303">
        <v>652697</v>
      </c>
      <c r="IN68" s="303">
        <v>654962</v>
      </c>
      <c r="IO68" s="303">
        <v>657065</v>
      </c>
      <c r="IP68" s="303">
        <v>661003</v>
      </c>
      <c r="IQ68" s="303">
        <v>661486</v>
      </c>
      <c r="IR68" s="303">
        <v>661931</v>
      </c>
      <c r="IS68" s="303">
        <v>667575</v>
      </c>
      <c r="IT68" s="303">
        <v>670949</v>
      </c>
      <c r="IU68" s="303">
        <v>673648</v>
      </c>
      <c r="IV68" s="303">
        <v>678128</v>
      </c>
      <c r="IW68" s="303">
        <v>679609</v>
      </c>
      <c r="IX68" s="303">
        <v>682493</v>
      </c>
      <c r="IY68" s="303">
        <v>687085</v>
      </c>
      <c r="IZ68" s="303">
        <v>688666</v>
      </c>
      <c r="JA68" s="303">
        <v>692827</v>
      </c>
      <c r="JB68" s="303">
        <v>695763</v>
      </c>
      <c r="JC68" s="303">
        <v>697849</v>
      </c>
      <c r="JD68" s="303">
        <v>700181</v>
      </c>
      <c r="JE68" s="303">
        <v>705022</v>
      </c>
      <c r="JF68" s="303">
        <v>709133</v>
      </c>
      <c r="JG68" s="303">
        <v>592407</v>
      </c>
      <c r="JH68" s="303">
        <v>596693</v>
      </c>
      <c r="JI68" s="303">
        <v>586564</v>
      </c>
      <c r="JJ68" s="303">
        <v>593296</v>
      </c>
      <c r="JK68" s="303">
        <v>597319</v>
      </c>
      <c r="JL68" s="303">
        <v>599188</v>
      </c>
    </row>
    <row r="69" spans="1:272" hidden="1" x14ac:dyDescent="0.2">
      <c r="A69" s="171" t="s">
        <v>124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174"/>
      <c r="EY69" s="43"/>
      <c r="GV69" s="176">
        <v>408912</v>
      </c>
      <c r="GW69" s="176">
        <v>410392</v>
      </c>
      <c r="GX69" s="176">
        <v>411202</v>
      </c>
      <c r="GY69" s="176">
        <v>411942</v>
      </c>
      <c r="GZ69" s="176">
        <v>331778</v>
      </c>
      <c r="HA69" s="176">
        <v>355736</v>
      </c>
      <c r="HB69" s="176">
        <v>330198</v>
      </c>
      <c r="HC69" s="176">
        <v>332181</v>
      </c>
      <c r="HD69" s="176">
        <v>326358</v>
      </c>
      <c r="HE69" s="176">
        <v>334023</v>
      </c>
      <c r="HF69" s="176">
        <v>334963</v>
      </c>
      <c r="HG69" s="176">
        <v>329366</v>
      </c>
      <c r="HH69" s="176">
        <v>329888</v>
      </c>
      <c r="HI69" s="176">
        <v>330938</v>
      </c>
      <c r="HJ69" s="176">
        <v>338879</v>
      </c>
      <c r="HK69" s="276">
        <v>340582</v>
      </c>
      <c r="HL69" s="303">
        <v>341644</v>
      </c>
      <c r="HM69" s="303">
        <v>327565</v>
      </c>
      <c r="HN69" s="276">
        <v>344110</v>
      </c>
      <c r="HO69" s="303">
        <v>345861</v>
      </c>
      <c r="HP69" s="276">
        <v>348409</v>
      </c>
      <c r="HQ69" s="303">
        <v>350957</v>
      </c>
      <c r="HR69" s="276">
        <v>353004</v>
      </c>
      <c r="HS69" s="303">
        <v>410929</v>
      </c>
      <c r="HT69" s="276">
        <v>412452</v>
      </c>
      <c r="HU69" s="303">
        <v>415382</v>
      </c>
      <c r="HV69" s="303">
        <v>417131</v>
      </c>
      <c r="HW69" s="303">
        <v>420087</v>
      </c>
      <c r="HX69" s="303">
        <v>423859</v>
      </c>
      <c r="HY69" s="303">
        <v>425835</v>
      </c>
      <c r="HZ69" s="303">
        <v>428094</v>
      </c>
      <c r="IA69" s="303">
        <v>430553</v>
      </c>
      <c r="IB69" s="303">
        <v>432149</v>
      </c>
      <c r="IC69" s="303">
        <v>433902</v>
      </c>
      <c r="ID69" s="303">
        <v>436624</v>
      </c>
      <c r="IE69" s="303">
        <v>437989</v>
      </c>
      <c r="IF69" s="303">
        <v>423014</v>
      </c>
      <c r="IG69" s="303">
        <v>423276</v>
      </c>
      <c r="IH69" s="303">
        <v>444444</v>
      </c>
      <c r="II69" s="303">
        <v>447752</v>
      </c>
      <c r="IJ69" s="303">
        <v>449425</v>
      </c>
      <c r="IK69" s="303">
        <v>450345</v>
      </c>
      <c r="IL69" s="303">
        <v>454473</v>
      </c>
      <c r="IM69" s="303">
        <v>456241</v>
      </c>
      <c r="IN69" s="303">
        <v>458080</v>
      </c>
      <c r="IO69" s="303">
        <v>459797</v>
      </c>
      <c r="IP69" s="303">
        <v>463175</v>
      </c>
      <c r="IQ69" s="303">
        <v>463835</v>
      </c>
      <c r="IR69" s="303">
        <v>463173</v>
      </c>
      <c r="IS69" s="303">
        <v>466627</v>
      </c>
      <c r="IT69" s="303">
        <v>468301</v>
      </c>
      <c r="IU69" s="303">
        <v>469563</v>
      </c>
      <c r="IV69" s="303">
        <v>472150</v>
      </c>
      <c r="IW69" s="303">
        <v>472346</v>
      </c>
      <c r="IX69" s="303">
        <v>473672</v>
      </c>
      <c r="IY69" s="303">
        <v>476124</v>
      </c>
      <c r="IZ69" s="303">
        <v>477012</v>
      </c>
      <c r="JA69" s="303">
        <v>480501</v>
      </c>
      <c r="JB69" s="303">
        <v>482945</v>
      </c>
      <c r="JC69" s="303">
        <v>484056</v>
      </c>
      <c r="JD69" s="303">
        <v>485133</v>
      </c>
      <c r="JE69" s="303">
        <v>488495</v>
      </c>
      <c r="JF69" s="303">
        <v>491120</v>
      </c>
      <c r="JG69" s="303">
        <v>354268</v>
      </c>
      <c r="JH69" s="303">
        <v>356031</v>
      </c>
      <c r="JI69" s="303">
        <v>345487</v>
      </c>
      <c r="JJ69" s="303">
        <v>349075</v>
      </c>
      <c r="JK69" s="303">
        <v>348924</v>
      </c>
      <c r="JL69" s="303">
        <v>348350</v>
      </c>
    </row>
    <row r="70" spans="1:272" hidden="1" x14ac:dyDescent="0.2">
      <c r="A70" s="171" t="s">
        <v>125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174"/>
      <c r="EY70" s="43"/>
      <c r="GV70" s="176">
        <v>210496</v>
      </c>
      <c r="GW70" s="176">
        <v>211941</v>
      </c>
      <c r="GX70" s="176">
        <v>213464</v>
      </c>
      <c r="GY70" s="176">
        <v>217946</v>
      </c>
      <c r="GZ70" s="176">
        <v>175703</v>
      </c>
      <c r="HA70" s="176">
        <v>182896</v>
      </c>
      <c r="HB70" s="176">
        <v>170257</v>
      </c>
      <c r="HC70" s="176">
        <v>172876</v>
      </c>
      <c r="HD70" s="176">
        <v>170840</v>
      </c>
      <c r="HE70" s="176">
        <v>176589</v>
      </c>
      <c r="HF70" s="176">
        <v>178593</v>
      </c>
      <c r="HG70" s="176">
        <v>176746</v>
      </c>
      <c r="HH70" s="176">
        <v>179036</v>
      </c>
      <c r="HI70" s="176">
        <v>181305</v>
      </c>
      <c r="HJ70" s="176">
        <v>187227</v>
      </c>
      <c r="HK70" s="276">
        <v>189582</v>
      </c>
      <c r="HL70" s="303">
        <v>191307</v>
      </c>
      <c r="HM70" s="303">
        <v>187401</v>
      </c>
      <c r="HN70" s="276">
        <v>195077</v>
      </c>
      <c r="HO70" s="303">
        <v>197430</v>
      </c>
      <c r="HP70" s="276">
        <v>200016</v>
      </c>
      <c r="HQ70" s="303">
        <v>202497</v>
      </c>
      <c r="HR70" s="276">
        <v>205125</v>
      </c>
      <c r="HS70" s="303">
        <v>239977</v>
      </c>
      <c r="HT70" s="276">
        <v>242982</v>
      </c>
      <c r="HU70" s="303">
        <v>246073</v>
      </c>
      <c r="HV70" s="303">
        <v>248874</v>
      </c>
      <c r="HW70" s="303">
        <v>251843</v>
      </c>
      <c r="HX70" s="303">
        <v>255025</v>
      </c>
      <c r="HY70" s="303">
        <v>257451</v>
      </c>
      <c r="HZ70" s="303">
        <v>260084</v>
      </c>
      <c r="IA70" s="303">
        <v>262857</v>
      </c>
      <c r="IB70" s="303">
        <v>265427</v>
      </c>
      <c r="IC70" s="303">
        <v>267945</v>
      </c>
      <c r="ID70" s="303">
        <v>272006</v>
      </c>
      <c r="IE70" s="303">
        <v>274094</v>
      </c>
      <c r="IF70" s="303">
        <v>266290</v>
      </c>
      <c r="IG70" s="303">
        <v>267787</v>
      </c>
      <c r="IH70" s="303">
        <v>281814</v>
      </c>
      <c r="II70" s="303">
        <v>284484</v>
      </c>
      <c r="IJ70" s="303">
        <v>286527</v>
      </c>
      <c r="IK70" s="303">
        <v>288355</v>
      </c>
      <c r="IL70" s="303">
        <v>291329</v>
      </c>
      <c r="IM70" s="303">
        <v>293189</v>
      </c>
      <c r="IN70" s="303">
        <v>294862</v>
      </c>
      <c r="IO70" s="303">
        <v>296610</v>
      </c>
      <c r="IP70" s="303">
        <v>298715</v>
      </c>
      <c r="IQ70" s="303">
        <v>299825</v>
      </c>
      <c r="IR70" s="303">
        <v>301336</v>
      </c>
      <c r="IS70" s="303">
        <v>304176</v>
      </c>
      <c r="IT70" s="303">
        <v>305794</v>
      </c>
      <c r="IU70" s="303">
        <v>307358</v>
      </c>
      <c r="IV70" s="303">
        <v>309465</v>
      </c>
      <c r="IW70" s="303">
        <v>310725</v>
      </c>
      <c r="IX70" s="303">
        <v>312378</v>
      </c>
      <c r="IY70" s="303">
        <v>314515</v>
      </c>
      <c r="IZ70" s="303">
        <v>315831</v>
      </c>
      <c r="JA70" s="303">
        <v>318046</v>
      </c>
      <c r="JB70" s="303">
        <v>320081</v>
      </c>
      <c r="JC70" s="303">
        <v>321045</v>
      </c>
      <c r="JD70" s="303">
        <v>322529</v>
      </c>
      <c r="JE70" s="303">
        <v>502853</v>
      </c>
      <c r="JF70" s="303">
        <v>505807</v>
      </c>
      <c r="JG70" s="303">
        <v>402389</v>
      </c>
      <c r="JH70" s="303">
        <v>404652</v>
      </c>
      <c r="JI70" s="303">
        <v>401804</v>
      </c>
      <c r="JJ70" s="303">
        <v>405163</v>
      </c>
      <c r="JK70" s="303">
        <v>406558</v>
      </c>
      <c r="JL70" s="303">
        <v>407577</v>
      </c>
    </row>
    <row r="71" spans="1:272" hidden="1" x14ac:dyDescent="0.2">
      <c r="A71" s="171" t="s">
        <v>126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174"/>
      <c r="EY71" s="43"/>
      <c r="GV71" s="176">
        <v>69286</v>
      </c>
      <c r="GW71" s="176">
        <v>70261</v>
      </c>
      <c r="GX71" s="176">
        <v>71119</v>
      </c>
      <c r="GY71" s="176">
        <v>71960</v>
      </c>
      <c r="GZ71" s="176">
        <v>62382</v>
      </c>
      <c r="HA71" s="176">
        <v>58911</v>
      </c>
      <c r="HB71" s="176">
        <v>55859</v>
      </c>
      <c r="HC71" s="176">
        <v>57233</v>
      </c>
      <c r="HD71" s="176">
        <v>56755</v>
      </c>
      <c r="HE71" s="176">
        <v>59359</v>
      </c>
      <c r="HF71" s="176">
        <v>60502</v>
      </c>
      <c r="HG71" s="176">
        <v>60006</v>
      </c>
      <c r="HH71" s="176">
        <v>61362</v>
      </c>
      <c r="HI71" s="176">
        <v>62529</v>
      </c>
      <c r="HJ71" s="176">
        <v>65275</v>
      </c>
      <c r="HK71" s="276">
        <v>66434</v>
      </c>
      <c r="HL71" s="303">
        <v>67468</v>
      </c>
      <c r="HM71" s="303">
        <v>67353</v>
      </c>
      <c r="HN71" s="276">
        <v>69525</v>
      </c>
      <c r="HO71" s="303">
        <v>70888</v>
      </c>
      <c r="HP71" s="276">
        <v>72177</v>
      </c>
      <c r="HQ71" s="303">
        <v>73631</v>
      </c>
      <c r="HR71" s="276">
        <v>75212</v>
      </c>
      <c r="HS71" s="303">
        <v>89478</v>
      </c>
      <c r="HT71" s="276">
        <v>90957</v>
      </c>
      <c r="HU71" s="303">
        <v>92806</v>
      </c>
      <c r="HV71" s="303">
        <v>94357</v>
      </c>
      <c r="HW71" s="303">
        <v>95763</v>
      </c>
      <c r="HX71" s="303">
        <v>97147</v>
      </c>
      <c r="HY71" s="303">
        <v>98811</v>
      </c>
      <c r="HZ71" s="303">
        <v>100647</v>
      </c>
      <c r="IA71" s="303">
        <v>102362</v>
      </c>
      <c r="IB71" s="303">
        <v>103926</v>
      </c>
      <c r="IC71" s="303">
        <v>105683</v>
      </c>
      <c r="ID71" s="303">
        <v>108586</v>
      </c>
      <c r="IE71" s="303">
        <v>110264</v>
      </c>
      <c r="IF71" s="303">
        <v>108103</v>
      </c>
      <c r="IG71" s="303">
        <v>109607</v>
      </c>
      <c r="IH71" s="303">
        <v>116214</v>
      </c>
      <c r="II71" s="303">
        <v>118499</v>
      </c>
      <c r="IJ71" s="303">
        <v>120365</v>
      </c>
      <c r="IK71" s="303">
        <v>122200</v>
      </c>
      <c r="IL71" s="303">
        <v>124664</v>
      </c>
      <c r="IM71" s="303">
        <v>126707</v>
      </c>
      <c r="IN71" s="303">
        <v>128911</v>
      </c>
      <c r="IO71" s="303">
        <v>131105</v>
      </c>
      <c r="IP71" s="303">
        <v>134193</v>
      </c>
      <c r="IQ71" s="303">
        <v>135897</v>
      </c>
      <c r="IR71" s="303">
        <v>138154</v>
      </c>
      <c r="IS71" s="303">
        <v>140655</v>
      </c>
      <c r="IT71" s="303">
        <v>143287</v>
      </c>
      <c r="IU71" s="303">
        <v>145662</v>
      </c>
      <c r="IV71" s="303">
        <v>148236</v>
      </c>
      <c r="IW71" s="303">
        <v>150567</v>
      </c>
      <c r="IX71" s="303">
        <v>153355</v>
      </c>
      <c r="IY71" s="303">
        <v>156285</v>
      </c>
      <c r="IZ71" s="303">
        <v>158427</v>
      </c>
      <c r="JA71" s="303">
        <v>160956</v>
      </c>
      <c r="JB71" s="303">
        <v>163597</v>
      </c>
      <c r="JC71" s="303">
        <v>165608</v>
      </c>
      <c r="JD71" s="303">
        <v>168098</v>
      </c>
      <c r="JE71" s="303">
        <v>170699</v>
      </c>
      <c r="JF71" s="303">
        <v>173154</v>
      </c>
      <c r="JG71" s="303">
        <v>113787</v>
      </c>
      <c r="JH71" s="303">
        <v>115253</v>
      </c>
      <c r="JI71" s="303">
        <v>114451</v>
      </c>
      <c r="JJ71" s="303">
        <v>116012</v>
      </c>
      <c r="JK71" s="303">
        <v>117114</v>
      </c>
      <c r="JL71" s="303">
        <v>117360</v>
      </c>
    </row>
    <row r="72" spans="1:272" hidden="1" x14ac:dyDescent="0.2">
      <c r="A72" s="171" t="s">
        <v>127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174"/>
      <c r="EY72" s="43"/>
      <c r="GV72" s="176">
        <v>12568</v>
      </c>
      <c r="GW72" s="176">
        <v>12771</v>
      </c>
      <c r="GX72" s="176">
        <v>12941</v>
      </c>
      <c r="GY72" s="176">
        <v>13123</v>
      </c>
      <c r="GZ72" s="176">
        <v>11877</v>
      </c>
      <c r="HA72" s="176">
        <v>9343</v>
      </c>
      <c r="HB72" s="176">
        <v>9038</v>
      </c>
      <c r="HC72" s="176">
        <v>9241</v>
      </c>
      <c r="HD72" s="176">
        <v>9171</v>
      </c>
      <c r="HE72" s="176">
        <v>9726</v>
      </c>
      <c r="HF72" s="176">
        <v>9933</v>
      </c>
      <c r="HG72" s="176">
        <v>9864</v>
      </c>
      <c r="HH72" s="176">
        <v>10112</v>
      </c>
      <c r="HI72" s="176">
        <v>10353</v>
      </c>
      <c r="HJ72" s="176">
        <v>10906</v>
      </c>
      <c r="HK72" s="276">
        <v>11099</v>
      </c>
      <c r="HL72" s="303">
        <v>11223</v>
      </c>
      <c r="HM72" s="303">
        <v>11210</v>
      </c>
      <c r="HN72" s="276">
        <v>11667</v>
      </c>
      <c r="HO72" s="303">
        <v>11950</v>
      </c>
      <c r="HP72" s="276">
        <v>12182</v>
      </c>
      <c r="HQ72" s="303">
        <v>12524</v>
      </c>
      <c r="HR72" s="276">
        <v>12902</v>
      </c>
      <c r="HS72" s="303">
        <v>15798</v>
      </c>
      <c r="HT72" s="276">
        <v>16092</v>
      </c>
      <c r="HU72" s="303">
        <v>16437</v>
      </c>
      <c r="HV72" s="303">
        <v>16740</v>
      </c>
      <c r="HW72" s="303">
        <v>17089</v>
      </c>
      <c r="HX72" s="303">
        <v>17364</v>
      </c>
      <c r="HY72" s="303">
        <v>17840</v>
      </c>
      <c r="HZ72" s="303">
        <v>18227</v>
      </c>
      <c r="IA72" s="303">
        <v>18683</v>
      </c>
      <c r="IB72" s="303">
        <v>19052</v>
      </c>
      <c r="IC72" s="303">
        <v>19486</v>
      </c>
      <c r="ID72" s="303">
        <v>20092</v>
      </c>
      <c r="IE72" s="303">
        <v>20564</v>
      </c>
      <c r="IF72" s="303">
        <v>20499</v>
      </c>
      <c r="IG72" s="303">
        <v>21080</v>
      </c>
      <c r="IH72" s="303">
        <v>22543</v>
      </c>
      <c r="II72" s="303">
        <v>23324</v>
      </c>
      <c r="IJ72" s="303">
        <v>24009</v>
      </c>
      <c r="IK72" s="303">
        <v>24695</v>
      </c>
      <c r="IL72" s="303">
        <v>25458</v>
      </c>
      <c r="IM72" s="303">
        <v>26146</v>
      </c>
      <c r="IN72" s="303">
        <v>26810</v>
      </c>
      <c r="IO72" s="303">
        <v>27370</v>
      </c>
      <c r="IP72" s="303">
        <v>28251</v>
      </c>
      <c r="IQ72" s="303">
        <v>28838</v>
      </c>
      <c r="IR72" s="303">
        <v>29637</v>
      </c>
      <c r="IS72" s="303">
        <v>30518</v>
      </c>
      <c r="IT72" s="303">
        <v>31398</v>
      </c>
      <c r="IU72" s="303">
        <v>32270</v>
      </c>
      <c r="IV72" s="303">
        <v>33276</v>
      </c>
      <c r="IW72" s="303">
        <v>34125</v>
      </c>
      <c r="IX72" s="303">
        <v>35126</v>
      </c>
      <c r="IY72" s="303">
        <v>36130</v>
      </c>
      <c r="IZ72" s="303">
        <v>37107</v>
      </c>
      <c r="JA72" s="303">
        <v>38048</v>
      </c>
      <c r="JB72" s="303">
        <v>39118</v>
      </c>
      <c r="JC72" s="303">
        <v>40103</v>
      </c>
      <c r="JD72" s="303">
        <v>41150</v>
      </c>
      <c r="JE72" s="303">
        <v>42277</v>
      </c>
      <c r="JF72" s="303">
        <v>43454</v>
      </c>
      <c r="JG72" s="303">
        <v>30049</v>
      </c>
      <c r="JH72" s="303">
        <v>30736</v>
      </c>
      <c r="JI72" s="303">
        <v>30813</v>
      </c>
      <c r="JJ72" s="303">
        <v>31386</v>
      </c>
      <c r="JK72" s="303">
        <v>31845</v>
      </c>
      <c r="JL72" s="303">
        <v>32120</v>
      </c>
    </row>
    <row r="73" spans="1:272" ht="13.5" hidden="1" thickBot="1" x14ac:dyDescent="0.25">
      <c r="A73" s="171" t="s">
        <v>128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174"/>
      <c r="EY73" s="43"/>
      <c r="GV73" s="176">
        <v>2621</v>
      </c>
      <c r="GW73" s="176">
        <v>2653</v>
      </c>
      <c r="GX73" s="176">
        <v>2687</v>
      </c>
      <c r="GY73" s="176">
        <v>2718</v>
      </c>
      <c r="GZ73" s="176">
        <v>2535</v>
      </c>
      <c r="HA73" s="176">
        <v>1423</v>
      </c>
      <c r="HB73" s="176">
        <v>1430</v>
      </c>
      <c r="HC73" s="176">
        <v>1472</v>
      </c>
      <c r="HD73" s="176">
        <v>1450</v>
      </c>
      <c r="HE73" s="176">
        <v>1487</v>
      </c>
      <c r="HF73" s="176">
        <v>1504</v>
      </c>
      <c r="HG73" s="176">
        <v>1472</v>
      </c>
      <c r="HH73" s="176">
        <v>1506</v>
      </c>
      <c r="HI73" s="176">
        <v>1528</v>
      </c>
      <c r="HJ73" s="176">
        <v>1618</v>
      </c>
      <c r="HK73" s="276">
        <v>1630</v>
      </c>
      <c r="HL73" s="305">
        <v>1583</v>
      </c>
      <c r="HM73" s="305">
        <v>1550</v>
      </c>
      <c r="HN73" s="276">
        <v>1633</v>
      </c>
      <c r="HO73" s="305">
        <v>1665</v>
      </c>
      <c r="HP73" s="276">
        <v>1674</v>
      </c>
      <c r="HQ73" s="305">
        <v>1699</v>
      </c>
      <c r="HR73" s="276">
        <v>1733</v>
      </c>
      <c r="HS73" s="305">
        <v>2375</v>
      </c>
      <c r="HT73" s="276">
        <v>2414</v>
      </c>
      <c r="HU73" s="305">
        <v>2456</v>
      </c>
      <c r="HV73" s="305">
        <v>2499</v>
      </c>
      <c r="HW73" s="305">
        <v>2546</v>
      </c>
      <c r="HX73" s="305">
        <v>2550</v>
      </c>
      <c r="HY73" s="305">
        <v>2614</v>
      </c>
      <c r="HZ73" s="305">
        <v>2672</v>
      </c>
      <c r="IA73" s="305">
        <v>2683</v>
      </c>
      <c r="IB73" s="305">
        <v>2742</v>
      </c>
      <c r="IC73" s="305">
        <v>2810</v>
      </c>
      <c r="ID73" s="305">
        <v>2895</v>
      </c>
      <c r="IE73" s="305">
        <v>2957</v>
      </c>
      <c r="IF73" s="305">
        <v>2938</v>
      </c>
      <c r="IG73" s="305">
        <v>2992</v>
      </c>
      <c r="IH73" s="305">
        <v>3134</v>
      </c>
      <c r="II73" s="305">
        <v>3222</v>
      </c>
      <c r="IJ73" s="305">
        <v>3279</v>
      </c>
      <c r="IK73" s="305">
        <v>3329</v>
      </c>
      <c r="IL73" s="305">
        <v>3401</v>
      </c>
      <c r="IM73" s="305">
        <v>3484</v>
      </c>
      <c r="IN73" s="305">
        <v>3544</v>
      </c>
      <c r="IO73" s="305">
        <v>3595</v>
      </c>
      <c r="IP73" s="305">
        <v>3759</v>
      </c>
      <c r="IQ73" s="305">
        <v>3822</v>
      </c>
      <c r="IR73" s="305">
        <v>3913</v>
      </c>
      <c r="IS73" s="305">
        <v>4029</v>
      </c>
      <c r="IT73" s="305">
        <v>4141</v>
      </c>
      <c r="IU73" s="305">
        <v>4264</v>
      </c>
      <c r="IV73" s="305">
        <v>4349</v>
      </c>
      <c r="IW73" s="305">
        <v>4443</v>
      </c>
      <c r="IX73" s="305">
        <v>4518</v>
      </c>
      <c r="IY73" s="305">
        <v>4633</v>
      </c>
      <c r="IZ73" s="305">
        <v>4691</v>
      </c>
      <c r="JA73" s="305">
        <v>4759</v>
      </c>
      <c r="JB73" s="305">
        <v>4887</v>
      </c>
      <c r="JC73" s="305">
        <v>4981</v>
      </c>
      <c r="JD73" s="305">
        <v>5070</v>
      </c>
      <c r="JE73" s="305">
        <v>5204</v>
      </c>
      <c r="JF73" s="305">
        <v>5325</v>
      </c>
      <c r="JG73" s="305">
        <v>4429</v>
      </c>
      <c r="JH73" s="305">
        <v>4488</v>
      </c>
      <c r="JI73" s="305">
        <v>4531</v>
      </c>
      <c r="JJ73" s="305">
        <v>4606</v>
      </c>
      <c r="JK73" s="305">
        <v>4645</v>
      </c>
      <c r="JL73" s="305">
        <v>4707</v>
      </c>
    </row>
    <row r="74" spans="1:272" ht="13.5" hidden="1" thickBot="1" x14ac:dyDescent="0.25">
      <c r="A74" s="187" t="s">
        <v>116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174"/>
      <c r="EY74" s="43"/>
      <c r="GV74" s="188">
        <f t="shared" ref="GV74:HC74" si="33">SUM(GV63:GV73)</f>
        <v>4330492</v>
      </c>
      <c r="GW74" s="188">
        <f t="shared" si="33"/>
        <v>4343123</v>
      </c>
      <c r="GX74" s="188">
        <f t="shared" si="33"/>
        <v>4355194</v>
      </c>
      <c r="GY74" s="188">
        <f t="shared" si="33"/>
        <v>4369107</v>
      </c>
      <c r="GZ74" s="188">
        <f t="shared" si="33"/>
        <v>3148449</v>
      </c>
      <c r="HA74" s="188">
        <f t="shared" si="33"/>
        <v>4021428</v>
      </c>
      <c r="HB74" s="188">
        <f t="shared" si="33"/>
        <v>3798271</v>
      </c>
      <c r="HC74" s="188">
        <f t="shared" si="33"/>
        <v>3832194</v>
      </c>
      <c r="HD74" s="188">
        <f t="shared" ref="HD74:HM74" si="34">SUM(HD63:HD73)</f>
        <v>3781659</v>
      </c>
      <c r="HE74" s="188">
        <f t="shared" si="34"/>
        <v>3859851</v>
      </c>
      <c r="HF74" s="188">
        <f t="shared" si="34"/>
        <v>3865939</v>
      </c>
      <c r="HG74" s="188">
        <f t="shared" si="34"/>
        <v>3838892</v>
      </c>
      <c r="HH74" s="188">
        <f t="shared" si="34"/>
        <v>3863353</v>
      </c>
      <c r="HI74" s="188">
        <f t="shared" si="34"/>
        <v>3893955</v>
      </c>
      <c r="HJ74" s="188">
        <f t="shared" si="34"/>
        <v>3971871</v>
      </c>
      <c r="HK74" s="188">
        <f>SUM(HK63:HK73)</f>
        <v>4003268</v>
      </c>
      <c r="HL74" s="188">
        <f t="shared" si="34"/>
        <v>4015652</v>
      </c>
      <c r="HM74" s="188">
        <f t="shared" si="34"/>
        <v>3680298</v>
      </c>
      <c r="HN74" s="188">
        <f t="shared" ref="HN74:HU74" si="35">SUM(HN63:HN73)</f>
        <v>4069984</v>
      </c>
      <c r="HO74" s="188">
        <f t="shared" si="35"/>
        <v>4087741</v>
      </c>
      <c r="HP74" s="188">
        <f t="shared" si="35"/>
        <v>4131581</v>
      </c>
      <c r="HQ74" s="188">
        <f t="shared" si="35"/>
        <v>4165836</v>
      </c>
      <c r="HR74" s="188">
        <f t="shared" si="35"/>
        <v>4189579</v>
      </c>
      <c r="HS74" s="188">
        <f t="shared" si="35"/>
        <v>4762004</v>
      </c>
      <c r="HT74" s="188">
        <f t="shared" si="35"/>
        <v>4786812</v>
      </c>
      <c r="HU74" s="188">
        <f t="shared" si="35"/>
        <v>4826767</v>
      </c>
      <c r="HV74" s="188">
        <f t="shared" ref="HV74:IA74" si="36">SUM(HV63:HV73)</f>
        <v>4849448</v>
      </c>
      <c r="HW74" s="188">
        <f t="shared" si="36"/>
        <v>4883916</v>
      </c>
      <c r="HX74" s="188">
        <f t="shared" si="36"/>
        <v>4954225</v>
      </c>
      <c r="HY74" s="188">
        <f t="shared" si="36"/>
        <v>4982297</v>
      </c>
      <c r="HZ74" s="188">
        <f t="shared" si="36"/>
        <v>5010715</v>
      </c>
      <c r="IA74" s="188">
        <f t="shared" si="36"/>
        <v>5059043</v>
      </c>
      <c r="IB74" s="188">
        <f t="shared" ref="IB74:IJ74" si="37">SUM(IB63:IB73)</f>
        <v>5089399</v>
      </c>
      <c r="IC74" s="188">
        <f t="shared" si="37"/>
        <v>5114267</v>
      </c>
      <c r="ID74" s="188">
        <f t="shared" si="37"/>
        <v>5163745</v>
      </c>
      <c r="IE74" s="188">
        <f t="shared" si="37"/>
        <v>5191539</v>
      </c>
      <c r="IF74" s="188">
        <f t="shared" si="37"/>
        <v>5097160</v>
      </c>
      <c r="IG74" s="188">
        <f t="shared" si="37"/>
        <v>5098821</v>
      </c>
      <c r="IH74" s="188">
        <f t="shared" si="37"/>
        <v>5312187</v>
      </c>
      <c r="II74" s="188">
        <f t="shared" si="37"/>
        <v>5365213</v>
      </c>
      <c r="IJ74" s="188">
        <f t="shared" si="37"/>
        <v>5376448</v>
      </c>
      <c r="IK74" s="188">
        <f>SUM(IK63:IK73)</f>
        <v>5383962</v>
      </c>
      <c r="IL74" s="188">
        <f>SUM(IL63:IL73)</f>
        <v>5474251</v>
      </c>
      <c r="IM74" s="188">
        <f>SUM(IM63:IM73)</f>
        <v>5505218</v>
      </c>
      <c r="IN74" s="188">
        <f>SUM(IN63:IN73)</f>
        <v>5535068</v>
      </c>
      <c r="IO74" s="188">
        <f>SUM(IO63:IO73)</f>
        <v>5558084</v>
      </c>
      <c r="IP74" s="188">
        <v>5611287</v>
      </c>
      <c r="IQ74" s="188">
        <v>5620039</v>
      </c>
      <c r="IR74" s="188">
        <v>5648646</v>
      </c>
      <c r="IS74" s="188">
        <v>5709959</v>
      </c>
      <c r="IT74" s="188">
        <v>5755741</v>
      </c>
      <c r="IU74" s="188">
        <v>5782506</v>
      </c>
      <c r="IV74" s="188">
        <v>5833146</v>
      </c>
      <c r="IW74" s="188">
        <v>5845488</v>
      </c>
      <c r="IX74" s="188">
        <v>5886735</v>
      </c>
      <c r="IY74" s="188">
        <v>5936918</v>
      </c>
      <c r="IZ74" s="188">
        <v>5950975</v>
      </c>
      <c r="JA74" s="188">
        <v>5992431</v>
      </c>
      <c r="JB74" s="188">
        <v>6029041</v>
      </c>
      <c r="JC74" s="188">
        <v>6055958</v>
      </c>
      <c r="JD74" s="188">
        <v>6077555</v>
      </c>
      <c r="JE74" s="188">
        <v>6310443</v>
      </c>
      <c r="JF74" s="188">
        <v>6341402</v>
      </c>
      <c r="JG74" s="188">
        <v>5901811</v>
      </c>
      <c r="JH74" s="188">
        <v>5907456</v>
      </c>
      <c r="JI74" s="188">
        <v>5920204</v>
      </c>
      <c r="JJ74" s="188">
        <v>5942551</v>
      </c>
      <c r="JK74" s="188">
        <v>5965209</v>
      </c>
      <c r="JL74" s="188">
        <v>5965261</v>
      </c>
    </row>
    <row r="75" spans="1:272" hidden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174"/>
      <c r="EY75" s="43"/>
      <c r="HM75" s="312"/>
      <c r="HO75" s="312"/>
      <c r="HQ75" s="312"/>
      <c r="HS75" s="312"/>
      <c r="HU75" s="312"/>
      <c r="HV75" s="312"/>
      <c r="HW75" s="312"/>
      <c r="HX75" s="312"/>
      <c r="HY75" s="312"/>
      <c r="HZ75" s="312"/>
      <c r="IA75" s="312"/>
      <c r="IB75" s="312"/>
      <c r="IC75" s="312"/>
      <c r="ID75" s="312"/>
      <c r="IE75" s="312"/>
    </row>
    <row r="76" spans="1:272" hidden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174"/>
      <c r="EY76" s="43"/>
    </row>
    <row r="77" spans="1:272" hidden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174"/>
      <c r="EY77" s="43"/>
    </row>
    <row r="78" spans="1:272" ht="13.5" hidden="1" thickBot="1" x14ac:dyDescent="0.25">
      <c r="A78" s="194" t="s">
        <v>426</v>
      </c>
      <c r="GV78" s="194">
        <f t="shared" ref="GV78:IA78" si="38">+GV74/GV38</f>
        <v>0.45757542585605487</v>
      </c>
      <c r="GW78" s="194">
        <f t="shared" si="38"/>
        <v>0.45687507560894791</v>
      </c>
      <c r="GX78" s="194">
        <f t="shared" si="38"/>
        <v>0.45446813057670427</v>
      </c>
      <c r="GY78" s="194">
        <f t="shared" si="38"/>
        <v>0.45117220838998662</v>
      </c>
      <c r="GZ78" s="194">
        <f t="shared" si="38"/>
        <v>0.32355400310148263</v>
      </c>
      <c r="HA78" s="194">
        <f t="shared" si="38"/>
        <v>0.41145787717289256</v>
      </c>
      <c r="HB78" s="194">
        <f t="shared" si="38"/>
        <v>0.38599385360332278</v>
      </c>
      <c r="HC78" s="194">
        <f t="shared" si="38"/>
        <v>0.38708005909338561</v>
      </c>
      <c r="HD78" s="194">
        <f t="shared" si="38"/>
        <v>0.37907777157953459</v>
      </c>
      <c r="HE78" s="194">
        <f t="shared" si="38"/>
        <v>0.38447158914218288</v>
      </c>
      <c r="HF78" s="194">
        <f t="shared" si="38"/>
        <v>0.38388055545791239</v>
      </c>
      <c r="HG78" s="194">
        <f t="shared" si="38"/>
        <v>0.37911687675540301</v>
      </c>
      <c r="HH78" s="194">
        <f t="shared" si="38"/>
        <v>0.37899210065455757</v>
      </c>
      <c r="HI78" s="194">
        <f t="shared" si="38"/>
        <v>0.38019627102624887</v>
      </c>
      <c r="HJ78" s="194">
        <f t="shared" si="38"/>
        <v>0.38440252548660875</v>
      </c>
      <c r="HK78" s="194">
        <f t="shared" si="38"/>
        <v>0.3849042635172587</v>
      </c>
      <c r="HL78" s="194">
        <f t="shared" si="38"/>
        <v>0.38299145490709791</v>
      </c>
      <c r="HM78" s="194">
        <f t="shared" si="38"/>
        <v>0.3483351072061196</v>
      </c>
      <c r="HN78" s="194">
        <f t="shared" si="38"/>
        <v>0.38302782901043475</v>
      </c>
      <c r="HO78" s="194">
        <f t="shared" si="38"/>
        <v>0.38201676700070641</v>
      </c>
      <c r="HP78" s="194">
        <f t="shared" si="38"/>
        <v>0.38345690832594248</v>
      </c>
      <c r="HQ78" s="194">
        <f t="shared" si="38"/>
        <v>0.38454145272667795</v>
      </c>
      <c r="HR78" s="194">
        <f t="shared" si="38"/>
        <v>0.38555861507785061</v>
      </c>
      <c r="HS78" s="194">
        <f t="shared" si="38"/>
        <v>0.43512721886597461</v>
      </c>
      <c r="HT78" s="194">
        <f t="shared" si="38"/>
        <v>0.43408956634227314</v>
      </c>
      <c r="HU78" s="194">
        <f t="shared" si="38"/>
        <v>0.43458848462295535</v>
      </c>
      <c r="HV78" s="194">
        <f t="shared" si="38"/>
        <v>0.43312390674004114</v>
      </c>
      <c r="HW78" s="194">
        <f t="shared" si="38"/>
        <v>0.43258425174923287</v>
      </c>
      <c r="HX78" s="194">
        <f t="shared" si="38"/>
        <v>0.43643918446840396</v>
      </c>
      <c r="HY78" s="194">
        <f t="shared" si="38"/>
        <v>0.43604707592376823</v>
      </c>
      <c r="HZ78" s="194">
        <f t="shared" si="38"/>
        <v>0.43539412491230362</v>
      </c>
      <c r="IA78" s="194">
        <f t="shared" si="38"/>
        <v>0.43563385780597746</v>
      </c>
      <c r="IB78" s="194">
        <f t="shared" ref="IB78:JL78" si="39">+IB74/IB38</f>
        <v>0.43549766146934238</v>
      </c>
      <c r="IC78" s="194">
        <f t="shared" si="39"/>
        <v>0.43566677474000637</v>
      </c>
      <c r="ID78" s="194">
        <f t="shared" si="39"/>
        <v>0.43795527885999802</v>
      </c>
      <c r="IE78" s="194">
        <f t="shared" si="39"/>
        <v>0.43759948960174827</v>
      </c>
      <c r="IF78" s="194">
        <f t="shared" si="39"/>
        <v>0.42668608751519871</v>
      </c>
      <c r="IG78" s="194">
        <f t="shared" si="39"/>
        <v>0.42376109108307713</v>
      </c>
      <c r="IH78" s="194">
        <f t="shared" si="39"/>
        <v>0.43905993238119972</v>
      </c>
      <c r="II78" s="194">
        <f t="shared" si="39"/>
        <v>0.44139335232881077</v>
      </c>
      <c r="IJ78" s="194">
        <f t="shared" si="39"/>
        <v>0.43980919957387216</v>
      </c>
      <c r="IK78" s="194">
        <f t="shared" si="39"/>
        <v>0.43574934200089999</v>
      </c>
      <c r="IL78" s="194">
        <f t="shared" si="39"/>
        <v>0.44126623900572781</v>
      </c>
      <c r="IM78" s="194">
        <f t="shared" si="39"/>
        <v>0.44194739115660159</v>
      </c>
      <c r="IN78" s="194">
        <f t="shared" si="39"/>
        <v>0.4432631712811918</v>
      </c>
      <c r="IO78" s="194">
        <f t="shared" si="39"/>
        <v>0.44329110035183605</v>
      </c>
      <c r="IP78" s="194">
        <f t="shared" si="39"/>
        <v>0.44699237156636645</v>
      </c>
      <c r="IQ78" s="194">
        <f t="shared" si="39"/>
        <v>0.44491615961486042</v>
      </c>
      <c r="IR78" s="194">
        <f t="shared" si="39"/>
        <v>0.44406218863975438</v>
      </c>
      <c r="IS78" s="194">
        <f t="shared" si="39"/>
        <v>0.44697608332007138</v>
      </c>
      <c r="IT78" s="194">
        <f t="shared" si="39"/>
        <v>0.44719059831915275</v>
      </c>
      <c r="IU78" s="194">
        <f t="shared" si="39"/>
        <v>0.44703196594134048</v>
      </c>
      <c r="IV78" s="194">
        <f t="shared" si="39"/>
        <v>0.44839356054395318</v>
      </c>
      <c r="IW78" s="194">
        <f t="shared" si="39"/>
        <v>0.44776099510001166</v>
      </c>
      <c r="IX78" s="194">
        <f t="shared" si="39"/>
        <v>0.44898895141525597</v>
      </c>
      <c r="IY78" s="194">
        <f t="shared" si="39"/>
        <v>0.45074788207446498</v>
      </c>
      <c r="IZ78" s="194">
        <f t="shared" si="39"/>
        <v>0.44999951982709541</v>
      </c>
      <c r="JA78" s="194">
        <f t="shared" si="39"/>
        <v>0.45068779472256376</v>
      </c>
      <c r="JB78" s="194">
        <f t="shared" si="39"/>
        <v>0.45199821361084891</v>
      </c>
      <c r="JC78" s="194">
        <f t="shared" si="39"/>
        <v>0.45043298691801437</v>
      </c>
      <c r="JD78" s="194">
        <f t="shared" si="39"/>
        <v>0.45081395382475553</v>
      </c>
      <c r="JE78" s="194">
        <f t="shared" si="39"/>
        <v>0.46562442492779638</v>
      </c>
      <c r="JF78" s="194">
        <f t="shared" si="39"/>
        <v>0.46553870190255314</v>
      </c>
      <c r="JG78" s="194">
        <f t="shared" si="39"/>
        <v>0.43161502100552263</v>
      </c>
      <c r="JH78" s="194">
        <f t="shared" si="39"/>
        <v>0.4303277595851806</v>
      </c>
      <c r="JI78" s="194">
        <f t="shared" si="39"/>
        <v>0.42934578876697516</v>
      </c>
      <c r="JJ78" s="194">
        <f t="shared" si="39"/>
        <v>0.42843252070877597</v>
      </c>
      <c r="JK78" s="194">
        <f t="shared" si="39"/>
        <v>0.42847042781327133</v>
      </c>
      <c r="JL78" s="194">
        <f t="shared" si="39"/>
        <v>0.42548870392966742</v>
      </c>
    </row>
    <row r="79" spans="1:272" hidden="1" x14ac:dyDescent="0.2"/>
    <row r="81" spans="1:295" ht="13.5" thickBot="1" x14ac:dyDescent="0.25"/>
    <row r="82" spans="1:295" ht="13.5" thickBot="1" x14ac:dyDescent="0.25">
      <c r="A82" s="366" t="s">
        <v>554</v>
      </c>
      <c r="ID82" s="293">
        <v>41652</v>
      </c>
      <c r="IE82" s="293">
        <v>41684</v>
      </c>
      <c r="IF82" s="293">
        <v>41713</v>
      </c>
      <c r="IG82" s="293">
        <v>41759</v>
      </c>
      <c r="IH82" s="293">
        <v>41789</v>
      </c>
      <c r="II82" s="293">
        <v>41820</v>
      </c>
      <c r="IJ82" s="293">
        <v>41850</v>
      </c>
      <c r="IK82" s="293">
        <v>41881</v>
      </c>
      <c r="IL82" s="293">
        <v>41912</v>
      </c>
      <c r="IM82" s="293">
        <v>41913</v>
      </c>
      <c r="IN82" s="293">
        <v>41945</v>
      </c>
      <c r="IO82" s="293">
        <v>41974</v>
      </c>
      <c r="IP82" s="293">
        <v>42006</v>
      </c>
      <c r="IQ82" s="293">
        <v>42036</v>
      </c>
      <c r="IR82" s="293">
        <v>42066</v>
      </c>
      <c r="IS82" s="293">
        <v>42096</v>
      </c>
      <c r="IT82" s="293">
        <v>42126</v>
      </c>
      <c r="IU82" s="293">
        <v>42157</v>
      </c>
      <c r="IV82" s="293">
        <v>42189</v>
      </c>
      <c r="IW82" s="293">
        <v>42221</v>
      </c>
      <c r="IX82" s="293">
        <v>42253</v>
      </c>
      <c r="IY82" s="293">
        <v>42285</v>
      </c>
      <c r="IZ82" s="293">
        <v>42317</v>
      </c>
      <c r="JA82" s="293">
        <v>42349</v>
      </c>
      <c r="JB82" s="293">
        <v>42381</v>
      </c>
      <c r="JC82" s="293">
        <v>42413</v>
      </c>
      <c r="JD82" s="293">
        <v>42445</v>
      </c>
      <c r="JE82" s="293">
        <v>42476</v>
      </c>
      <c r="JF82" s="293">
        <v>42506</v>
      </c>
      <c r="JG82" s="293">
        <v>42538</v>
      </c>
      <c r="JH82" s="293">
        <v>42570</v>
      </c>
      <c r="JI82" s="293">
        <v>42602</v>
      </c>
      <c r="JJ82" s="293">
        <v>42634</v>
      </c>
      <c r="JK82" s="293">
        <v>42665</v>
      </c>
      <c r="JL82" s="293">
        <v>42697</v>
      </c>
      <c r="JM82" s="293">
        <v>42728</v>
      </c>
      <c r="JN82" s="293">
        <v>42759</v>
      </c>
      <c r="JO82" s="293">
        <v>42790</v>
      </c>
      <c r="JP82" s="293">
        <v>42821</v>
      </c>
      <c r="JQ82" s="293">
        <v>42853</v>
      </c>
      <c r="JR82" s="293">
        <v>42884</v>
      </c>
      <c r="JS82" s="293">
        <v>42916</v>
      </c>
      <c r="JT82" s="293">
        <v>42944</v>
      </c>
      <c r="JU82" s="293">
        <v>42972</v>
      </c>
      <c r="JV82" s="293">
        <v>43000</v>
      </c>
      <c r="JW82" s="293">
        <v>43031</v>
      </c>
      <c r="JX82" s="293">
        <v>43062</v>
      </c>
      <c r="JY82" s="293">
        <v>43092</v>
      </c>
      <c r="JZ82" s="293">
        <v>43123</v>
      </c>
      <c r="KA82" s="293">
        <v>43154</v>
      </c>
      <c r="KB82" s="293">
        <v>43182</v>
      </c>
      <c r="KC82" s="293">
        <v>43213</v>
      </c>
      <c r="KD82" s="293">
        <v>43243</v>
      </c>
      <c r="KE82" s="293">
        <v>43274</v>
      </c>
      <c r="KF82" s="293">
        <v>43304</v>
      </c>
      <c r="KG82" s="293">
        <v>43335</v>
      </c>
      <c r="KH82" s="293">
        <v>43366</v>
      </c>
      <c r="KI82" s="293">
        <v>43396</v>
      </c>
    </row>
    <row r="83" spans="1:295" x14ac:dyDescent="0.2">
      <c r="A83" s="531">
        <v>1</v>
      </c>
      <c r="ID83" s="304">
        <v>1942987</v>
      </c>
      <c r="IE83" s="304">
        <v>2223572</v>
      </c>
      <c r="IF83" s="304">
        <v>2729885</v>
      </c>
      <c r="IG83" s="304">
        <v>2715651</v>
      </c>
      <c r="IH83" s="304">
        <v>2816156</v>
      </c>
      <c r="II83" s="304">
        <v>2779070</v>
      </c>
      <c r="IJ83" s="304">
        <v>2880923</v>
      </c>
      <c r="IK83" s="304">
        <v>2811000</v>
      </c>
      <c r="IL83" s="304">
        <v>2866583</v>
      </c>
      <c r="IM83" s="304">
        <v>3009358</v>
      </c>
      <c r="IN83" s="304">
        <v>3002893</v>
      </c>
      <c r="IO83" s="304">
        <v>2784772</v>
      </c>
      <c r="IP83" s="304">
        <v>2986049</v>
      </c>
      <c r="IQ83" s="304">
        <v>2759736</v>
      </c>
      <c r="IR83" s="304">
        <v>2918773</v>
      </c>
      <c r="IS83" s="304">
        <v>3012914</v>
      </c>
      <c r="IT83" s="304">
        <v>3022694</v>
      </c>
      <c r="IU83" s="304">
        <v>2911501</v>
      </c>
      <c r="IV83" s="304">
        <v>3016925</v>
      </c>
      <c r="IW83" s="304">
        <v>3040581</v>
      </c>
      <c r="IX83" s="304">
        <v>3111575</v>
      </c>
      <c r="IY83" s="304">
        <v>3080953</v>
      </c>
      <c r="IZ83" s="304">
        <v>3149889</v>
      </c>
      <c r="JA83" s="304">
        <v>2631601</v>
      </c>
      <c r="JB83" s="304">
        <v>2703679</v>
      </c>
      <c r="JC83" s="304">
        <v>2956384</v>
      </c>
      <c r="JD83" s="304">
        <v>3134863</v>
      </c>
      <c r="JE83" s="304">
        <v>3057468</v>
      </c>
      <c r="JF83" s="304">
        <v>3207482</v>
      </c>
      <c r="JG83" s="304">
        <v>3169841</v>
      </c>
      <c r="JH83" s="304">
        <v>3215664</v>
      </c>
      <c r="JI83" s="304">
        <v>3279696</v>
      </c>
      <c r="JJ83" s="304">
        <v>3269742</v>
      </c>
      <c r="JK83" s="304">
        <v>3215823</v>
      </c>
      <c r="JL83" s="304">
        <v>3268932</v>
      </c>
      <c r="JM83" s="691">
        <v>2318713</v>
      </c>
      <c r="JN83" s="697">
        <v>3030965</v>
      </c>
      <c r="JO83" s="304">
        <v>3104840</v>
      </c>
      <c r="JP83" s="697">
        <v>2748366</v>
      </c>
      <c r="JQ83" s="697">
        <v>3047761</v>
      </c>
      <c r="JR83" s="697">
        <v>3282983</v>
      </c>
      <c r="JS83" s="697">
        <v>3253717</v>
      </c>
      <c r="JT83" s="697">
        <v>3170003</v>
      </c>
      <c r="JU83" s="697">
        <v>3101336</v>
      </c>
      <c r="JV83" s="697">
        <v>3133681</v>
      </c>
      <c r="JW83" s="697">
        <v>3103611</v>
      </c>
      <c r="JX83" s="697">
        <v>3302894</v>
      </c>
      <c r="JY83" s="697">
        <v>2781911</v>
      </c>
      <c r="JZ83" s="697">
        <v>3016569</v>
      </c>
      <c r="KA83" s="697">
        <v>3333210</v>
      </c>
      <c r="KB83" s="697">
        <v>3344814</v>
      </c>
      <c r="KC83" s="697">
        <v>3409318</v>
      </c>
      <c r="KD83" s="697">
        <v>3467694</v>
      </c>
      <c r="KE83" s="697">
        <v>3307343</v>
      </c>
      <c r="KF83" s="697">
        <v>3560664</v>
      </c>
      <c r="KG83" s="697">
        <v>3411559</v>
      </c>
      <c r="KH83" s="697">
        <v>3422782</v>
      </c>
      <c r="KI83" s="697">
        <v>3797604</v>
      </c>
    </row>
    <row r="84" spans="1:295" x14ac:dyDescent="0.2">
      <c r="A84" s="532" t="s">
        <v>555</v>
      </c>
      <c r="ID84" s="303">
        <v>985003</v>
      </c>
      <c r="IE84" s="303">
        <v>1250421</v>
      </c>
      <c r="IF84" s="303">
        <v>1408118</v>
      </c>
      <c r="IG84" s="303">
        <v>1416089</v>
      </c>
      <c r="IH84" s="303">
        <v>1452323</v>
      </c>
      <c r="II84" s="303">
        <v>1445915</v>
      </c>
      <c r="IJ84" s="303">
        <v>1481796</v>
      </c>
      <c r="IK84" s="303">
        <v>1458747</v>
      </c>
      <c r="IL84" s="303">
        <v>1491417</v>
      </c>
      <c r="IM84" s="303">
        <v>1529349</v>
      </c>
      <c r="IN84" s="303">
        <v>1536443</v>
      </c>
      <c r="IO84" s="303">
        <v>1458725</v>
      </c>
      <c r="IP84" s="303">
        <v>1395907</v>
      </c>
      <c r="IQ84" s="303">
        <v>1469462</v>
      </c>
      <c r="IR84" s="303">
        <v>1553557</v>
      </c>
      <c r="IS84" s="303">
        <v>1594346</v>
      </c>
      <c r="IT84" s="303">
        <v>1619430</v>
      </c>
      <c r="IU84" s="303">
        <v>1575745</v>
      </c>
      <c r="IV84" s="303">
        <v>1618315</v>
      </c>
      <c r="IW84" s="303">
        <v>1631101</v>
      </c>
      <c r="IX84" s="303">
        <v>1653446</v>
      </c>
      <c r="IY84" s="303">
        <v>1648067</v>
      </c>
      <c r="IZ84" s="303">
        <v>1678994</v>
      </c>
      <c r="JA84" s="303">
        <v>1480367</v>
      </c>
      <c r="JB84" s="303">
        <v>1440461</v>
      </c>
      <c r="JC84" s="303">
        <v>1626115</v>
      </c>
      <c r="JD84" s="303">
        <v>1673445</v>
      </c>
      <c r="JE84" s="303">
        <v>1667128</v>
      </c>
      <c r="JF84" s="303">
        <v>1731797</v>
      </c>
      <c r="JG84" s="303">
        <v>1723139</v>
      </c>
      <c r="JH84" s="303">
        <v>1739125</v>
      </c>
      <c r="JI84" s="303">
        <v>1761916</v>
      </c>
      <c r="JJ84" s="303">
        <v>1758708</v>
      </c>
      <c r="JK84" s="303">
        <v>1753617</v>
      </c>
      <c r="JL84" s="303">
        <v>1777101</v>
      </c>
      <c r="JM84" s="303">
        <v>1432054</v>
      </c>
      <c r="JN84" s="303">
        <v>1579542</v>
      </c>
      <c r="JO84" s="303">
        <v>1817419</v>
      </c>
      <c r="JP84" s="303">
        <v>1568630</v>
      </c>
      <c r="JQ84" s="303">
        <v>1621375</v>
      </c>
      <c r="JR84" s="303">
        <v>1723730</v>
      </c>
      <c r="JS84" s="303">
        <v>1733223</v>
      </c>
      <c r="JT84" s="303">
        <v>1701872</v>
      </c>
      <c r="JU84" s="303">
        <v>1708518</v>
      </c>
      <c r="JV84" s="303">
        <v>1715537</v>
      </c>
      <c r="JW84" s="303">
        <v>1692111</v>
      </c>
      <c r="JX84" s="303">
        <v>1768964</v>
      </c>
      <c r="JY84" s="303">
        <v>1556940</v>
      </c>
      <c r="JZ84" s="303">
        <v>1603596</v>
      </c>
      <c r="KA84" s="303">
        <v>1683114</v>
      </c>
      <c r="KB84" s="303">
        <v>1654369</v>
      </c>
      <c r="KC84" s="303">
        <v>1670872</v>
      </c>
      <c r="KD84" s="303">
        <v>1700954</v>
      </c>
      <c r="KE84" s="303">
        <v>1640635</v>
      </c>
      <c r="KF84" s="303">
        <v>1716882</v>
      </c>
      <c r="KG84" s="303">
        <v>1702769</v>
      </c>
      <c r="KH84" s="303">
        <v>1705665</v>
      </c>
      <c r="KI84" s="303">
        <v>1504288</v>
      </c>
    </row>
    <row r="85" spans="1:295" x14ac:dyDescent="0.2">
      <c r="A85" s="532" t="s">
        <v>556</v>
      </c>
      <c r="ID85" s="303">
        <v>309616</v>
      </c>
      <c r="IE85" s="303">
        <v>384472</v>
      </c>
      <c r="IF85" s="303">
        <v>416855</v>
      </c>
      <c r="IG85" s="303">
        <v>419492</v>
      </c>
      <c r="IH85" s="303">
        <v>423912</v>
      </c>
      <c r="II85" s="303">
        <v>417211</v>
      </c>
      <c r="IJ85" s="303">
        <v>423348</v>
      </c>
      <c r="IK85" s="303">
        <v>414458</v>
      </c>
      <c r="IL85" s="303">
        <v>420678</v>
      </c>
      <c r="IM85" s="303">
        <v>429687</v>
      </c>
      <c r="IN85" s="303">
        <v>433961</v>
      </c>
      <c r="IO85" s="303">
        <v>412607</v>
      </c>
      <c r="IP85" s="303">
        <v>395529</v>
      </c>
      <c r="IQ85" s="303">
        <v>416840</v>
      </c>
      <c r="IR85" s="303">
        <v>429743</v>
      </c>
      <c r="IS85" s="303">
        <v>438130</v>
      </c>
      <c r="IT85" s="303">
        <v>440624</v>
      </c>
      <c r="IU85" s="303">
        <v>431087</v>
      </c>
      <c r="IV85" s="303">
        <v>437353</v>
      </c>
      <c r="IW85" s="303">
        <v>437699</v>
      </c>
      <c r="IX85" s="303">
        <v>447025</v>
      </c>
      <c r="IY85" s="303">
        <v>442045</v>
      </c>
      <c r="IZ85" s="303">
        <v>447130</v>
      </c>
      <c r="JA85" s="303">
        <v>398153</v>
      </c>
      <c r="JB85" s="303">
        <v>375910</v>
      </c>
      <c r="JC85" s="303">
        <v>417560</v>
      </c>
      <c r="JD85" s="303">
        <v>427122</v>
      </c>
      <c r="JE85" s="303">
        <v>419468</v>
      </c>
      <c r="JF85" s="303">
        <v>441963</v>
      </c>
      <c r="JG85" s="303">
        <v>436101</v>
      </c>
      <c r="JH85" s="303">
        <v>439780</v>
      </c>
      <c r="JI85" s="303">
        <v>442161</v>
      </c>
      <c r="JJ85" s="303">
        <v>441970</v>
      </c>
      <c r="JK85" s="303">
        <v>438941</v>
      </c>
      <c r="JL85" s="303">
        <v>447709</v>
      </c>
      <c r="JM85" s="303">
        <v>368378</v>
      </c>
      <c r="JN85" s="303">
        <v>394005</v>
      </c>
      <c r="JO85" s="303">
        <v>419789</v>
      </c>
      <c r="JP85" s="303">
        <v>381115</v>
      </c>
      <c r="JQ85" s="303">
        <v>408259</v>
      </c>
      <c r="JR85" s="303">
        <v>444016</v>
      </c>
      <c r="JS85" s="303">
        <v>439153</v>
      </c>
      <c r="JT85" s="303">
        <v>432958</v>
      </c>
      <c r="JU85" s="303">
        <v>434309</v>
      </c>
      <c r="JV85" s="303">
        <v>437953</v>
      </c>
      <c r="JW85" s="303">
        <v>432129</v>
      </c>
      <c r="JX85" s="303">
        <v>454498</v>
      </c>
      <c r="JY85" s="303">
        <v>400893</v>
      </c>
      <c r="JZ85" s="303">
        <v>400465</v>
      </c>
      <c r="KA85" s="303">
        <v>431160</v>
      </c>
      <c r="KB85" s="303">
        <v>416649</v>
      </c>
      <c r="KC85" s="303">
        <v>418748</v>
      </c>
      <c r="KD85" s="303">
        <v>424436</v>
      </c>
      <c r="KE85" s="303">
        <v>410891</v>
      </c>
      <c r="KF85" s="303">
        <v>432444</v>
      </c>
      <c r="KG85" s="303">
        <v>425224</v>
      </c>
      <c r="KH85" s="303">
        <v>429857</v>
      </c>
      <c r="KI85" s="303">
        <v>384122</v>
      </c>
    </row>
    <row r="86" spans="1:295" x14ac:dyDescent="0.2">
      <c r="A86" s="532" t="s">
        <v>557</v>
      </c>
      <c r="ID86" s="303">
        <v>141702</v>
      </c>
      <c r="IE86" s="303">
        <v>176948</v>
      </c>
      <c r="IF86" s="303">
        <v>193125</v>
      </c>
      <c r="IG86" s="303">
        <v>190711</v>
      </c>
      <c r="IH86" s="303">
        <v>199099</v>
      </c>
      <c r="II86" s="303">
        <v>192326</v>
      </c>
      <c r="IJ86" s="303">
        <v>192272</v>
      </c>
      <c r="IK86" s="303">
        <v>194201</v>
      </c>
      <c r="IL86" s="303">
        <v>195238</v>
      </c>
      <c r="IM86" s="303">
        <v>201566</v>
      </c>
      <c r="IN86" s="303">
        <v>202254</v>
      </c>
      <c r="IO86" s="303">
        <v>191119</v>
      </c>
      <c r="IP86" s="303">
        <v>183944</v>
      </c>
      <c r="IQ86" s="303">
        <v>195042</v>
      </c>
      <c r="IR86" s="303">
        <v>199272</v>
      </c>
      <c r="IS86" s="303">
        <v>200126</v>
      </c>
      <c r="IT86" s="303">
        <v>204599</v>
      </c>
      <c r="IU86" s="303">
        <v>197500</v>
      </c>
      <c r="IV86" s="303">
        <v>202912</v>
      </c>
      <c r="IW86" s="303">
        <v>203627</v>
      </c>
      <c r="IX86" s="303">
        <v>205805</v>
      </c>
      <c r="IY86" s="303">
        <v>206025</v>
      </c>
      <c r="IZ86" s="303">
        <v>206733</v>
      </c>
      <c r="JA86" s="303">
        <v>187553</v>
      </c>
      <c r="JB86" s="303">
        <v>174936</v>
      </c>
      <c r="JC86" s="303">
        <v>180543</v>
      </c>
      <c r="JD86" s="303">
        <v>185894</v>
      </c>
      <c r="JE86" s="303">
        <v>181043</v>
      </c>
      <c r="JF86" s="303">
        <v>188748</v>
      </c>
      <c r="JG86" s="303">
        <v>186939</v>
      </c>
      <c r="JH86" s="303">
        <v>187273</v>
      </c>
      <c r="JI86" s="303">
        <v>188115</v>
      </c>
      <c r="JJ86" s="303">
        <v>190295</v>
      </c>
      <c r="JK86" s="303">
        <v>186239</v>
      </c>
      <c r="JL86" s="303">
        <v>190628</v>
      </c>
      <c r="JM86" s="303">
        <v>160697</v>
      </c>
      <c r="JN86" s="303">
        <v>170762</v>
      </c>
      <c r="JO86" s="303">
        <v>178267</v>
      </c>
      <c r="JP86" s="303">
        <v>160113</v>
      </c>
      <c r="JQ86" s="303">
        <v>170514</v>
      </c>
      <c r="JR86" s="303">
        <v>185306</v>
      </c>
      <c r="JS86" s="303">
        <v>184545</v>
      </c>
      <c r="JT86" s="303">
        <v>178661</v>
      </c>
      <c r="JU86" s="303">
        <v>179169</v>
      </c>
      <c r="JV86" s="303">
        <v>182472</v>
      </c>
      <c r="JW86" s="303">
        <v>176601</v>
      </c>
      <c r="JX86" s="303">
        <v>188666</v>
      </c>
      <c r="JY86" s="303">
        <v>167097</v>
      </c>
      <c r="JZ86" s="303">
        <v>180221</v>
      </c>
      <c r="KA86" s="303">
        <v>206430</v>
      </c>
      <c r="KB86" s="303">
        <v>197830</v>
      </c>
      <c r="KC86" s="303">
        <v>197084</v>
      </c>
      <c r="KD86" s="303">
        <v>199703</v>
      </c>
      <c r="KE86" s="303">
        <v>194201</v>
      </c>
      <c r="KF86" s="303">
        <v>201848</v>
      </c>
      <c r="KG86" s="303">
        <v>199669</v>
      </c>
      <c r="KH86" s="303">
        <v>200350</v>
      </c>
      <c r="KI86" s="303">
        <v>179202</v>
      </c>
    </row>
    <row r="87" spans="1:295" x14ac:dyDescent="0.2">
      <c r="A87" s="532" t="s">
        <v>558</v>
      </c>
      <c r="ID87" s="303">
        <v>194423</v>
      </c>
      <c r="IE87" s="303">
        <v>240836</v>
      </c>
      <c r="IF87" s="303">
        <v>265862</v>
      </c>
      <c r="IG87" s="303">
        <v>274472</v>
      </c>
      <c r="IH87" s="303">
        <v>276655</v>
      </c>
      <c r="II87" s="303">
        <v>271730</v>
      </c>
      <c r="IJ87" s="303">
        <v>275394</v>
      </c>
      <c r="IK87" s="303">
        <v>270675</v>
      </c>
      <c r="IL87" s="303">
        <v>276010</v>
      </c>
      <c r="IM87" s="303">
        <v>281127</v>
      </c>
      <c r="IN87" s="303">
        <v>281053</v>
      </c>
      <c r="IO87" s="303">
        <v>271667</v>
      </c>
      <c r="IP87" s="303">
        <v>251700</v>
      </c>
      <c r="IQ87" s="303">
        <v>264015</v>
      </c>
      <c r="IR87" s="303">
        <v>264251</v>
      </c>
      <c r="IS87" s="303">
        <v>273235</v>
      </c>
      <c r="IT87" s="303">
        <v>274617</v>
      </c>
      <c r="IU87" s="303">
        <v>269501</v>
      </c>
      <c r="IV87" s="303">
        <v>272868</v>
      </c>
      <c r="IW87" s="303">
        <v>274022</v>
      </c>
      <c r="IX87" s="303">
        <v>281906</v>
      </c>
      <c r="IY87" s="303">
        <v>276386</v>
      </c>
      <c r="IZ87" s="303">
        <v>279926</v>
      </c>
      <c r="JA87" s="303">
        <v>256064</v>
      </c>
      <c r="JB87" s="303">
        <v>238569</v>
      </c>
      <c r="JC87" s="303">
        <v>261790</v>
      </c>
      <c r="JD87" s="303">
        <v>258462</v>
      </c>
      <c r="JE87" s="303">
        <v>254319</v>
      </c>
      <c r="JF87" s="303">
        <v>271307</v>
      </c>
      <c r="JG87" s="303">
        <v>268295</v>
      </c>
      <c r="JH87" s="303">
        <v>263690</v>
      </c>
      <c r="JI87" s="303">
        <v>271714</v>
      </c>
      <c r="JJ87" s="303">
        <v>269358</v>
      </c>
      <c r="JK87" s="303">
        <v>265114</v>
      </c>
      <c r="JL87" s="303">
        <v>276865</v>
      </c>
      <c r="JM87" s="303">
        <v>229923</v>
      </c>
      <c r="JN87" s="303">
        <v>246961</v>
      </c>
      <c r="JO87" s="303">
        <v>256760</v>
      </c>
      <c r="JP87" s="303">
        <v>229684</v>
      </c>
      <c r="JQ87" s="303">
        <v>250593</v>
      </c>
      <c r="JR87" s="303">
        <v>280663</v>
      </c>
      <c r="JS87" s="303">
        <v>273030</v>
      </c>
      <c r="JT87" s="303">
        <v>266379</v>
      </c>
      <c r="JU87" s="303">
        <v>272482</v>
      </c>
      <c r="JV87" s="303">
        <v>271248</v>
      </c>
      <c r="JW87" s="303">
        <v>270357</v>
      </c>
      <c r="JX87" s="303">
        <v>287021</v>
      </c>
      <c r="JY87" s="303">
        <v>248167</v>
      </c>
      <c r="JZ87" s="303">
        <v>265733</v>
      </c>
      <c r="KA87" s="303">
        <v>279287</v>
      </c>
      <c r="KB87" s="303">
        <v>264043</v>
      </c>
      <c r="KC87" s="303">
        <v>267115</v>
      </c>
      <c r="KD87" s="303">
        <v>270564</v>
      </c>
      <c r="KE87" s="303">
        <v>260354</v>
      </c>
      <c r="KF87" s="303">
        <v>276705</v>
      </c>
      <c r="KG87" s="303">
        <v>275193</v>
      </c>
      <c r="KH87" s="303">
        <v>273571</v>
      </c>
      <c r="KI87" s="303">
        <v>252059</v>
      </c>
    </row>
    <row r="88" spans="1:295" x14ac:dyDescent="0.2">
      <c r="A88" s="532" t="s">
        <v>559</v>
      </c>
      <c r="ID88" s="303">
        <v>46550</v>
      </c>
      <c r="IE88" s="303">
        <v>60413</v>
      </c>
      <c r="IF88" s="303">
        <v>63595</v>
      </c>
      <c r="IG88" s="303">
        <v>66860</v>
      </c>
      <c r="IH88" s="303">
        <v>70082</v>
      </c>
      <c r="II88" s="303">
        <v>68618</v>
      </c>
      <c r="IJ88" s="303">
        <v>67262</v>
      </c>
      <c r="IK88" s="303">
        <v>66150</v>
      </c>
      <c r="IL88" s="303">
        <v>67437</v>
      </c>
      <c r="IM88" s="303">
        <v>67510</v>
      </c>
      <c r="IN88" s="303">
        <v>70438</v>
      </c>
      <c r="IO88" s="303">
        <v>65912</v>
      </c>
      <c r="IP88" s="303">
        <v>60393</v>
      </c>
      <c r="IQ88" s="303">
        <v>63266</v>
      </c>
      <c r="IR88" s="303">
        <v>60619</v>
      </c>
      <c r="IS88" s="303">
        <v>65216</v>
      </c>
      <c r="IT88" s="303">
        <v>65238</v>
      </c>
      <c r="IU88" s="303">
        <v>64049</v>
      </c>
      <c r="IV88" s="303">
        <v>65094</v>
      </c>
      <c r="IW88" s="303">
        <v>68621</v>
      </c>
      <c r="IX88" s="303">
        <v>68813</v>
      </c>
      <c r="IY88" s="303">
        <v>68867</v>
      </c>
      <c r="IZ88" s="303">
        <v>69226</v>
      </c>
      <c r="JA88" s="303">
        <v>61562</v>
      </c>
      <c r="JB88" s="303">
        <v>57290</v>
      </c>
      <c r="JC88" s="303">
        <v>61812</v>
      </c>
      <c r="JD88" s="303">
        <v>61561</v>
      </c>
      <c r="JE88" s="303">
        <v>64453</v>
      </c>
      <c r="JF88" s="303">
        <v>63990</v>
      </c>
      <c r="JG88" s="303">
        <v>64361</v>
      </c>
      <c r="JH88" s="303">
        <v>65752</v>
      </c>
      <c r="JI88" s="303">
        <v>65262</v>
      </c>
      <c r="JJ88" s="303">
        <v>64207</v>
      </c>
      <c r="JK88" s="303">
        <v>63984</v>
      </c>
      <c r="JL88" s="303">
        <v>66717</v>
      </c>
      <c r="JM88" s="303">
        <v>55923</v>
      </c>
      <c r="JN88" s="303">
        <v>59662</v>
      </c>
      <c r="JO88" s="303">
        <v>59871</v>
      </c>
      <c r="JP88" s="303">
        <v>58140</v>
      </c>
      <c r="JQ88" s="303">
        <v>67277</v>
      </c>
      <c r="JR88" s="303">
        <v>73356</v>
      </c>
      <c r="JS88" s="303">
        <v>71663</v>
      </c>
      <c r="JT88" s="303">
        <v>72473</v>
      </c>
      <c r="JU88" s="303">
        <v>70412</v>
      </c>
      <c r="JV88" s="303">
        <v>75451</v>
      </c>
      <c r="JW88" s="303">
        <v>72851</v>
      </c>
      <c r="JX88" s="303">
        <v>77201</v>
      </c>
      <c r="JY88" s="303">
        <v>67115</v>
      </c>
      <c r="JZ88" s="303">
        <v>68935</v>
      </c>
      <c r="KA88" s="303">
        <v>75496</v>
      </c>
      <c r="KB88" s="303">
        <v>73380</v>
      </c>
      <c r="KC88" s="303">
        <v>72467</v>
      </c>
      <c r="KD88" s="303">
        <v>74969</v>
      </c>
      <c r="KE88" s="303">
        <v>73131</v>
      </c>
      <c r="KF88" s="303">
        <v>76565</v>
      </c>
      <c r="KG88" s="303">
        <v>74727</v>
      </c>
      <c r="KH88" s="303">
        <v>77768</v>
      </c>
      <c r="KI88" s="303">
        <v>72750</v>
      </c>
    </row>
    <row r="89" spans="1:295" x14ac:dyDescent="0.2">
      <c r="A89" s="532" t="s">
        <v>560</v>
      </c>
      <c r="ID89" s="303">
        <v>27083</v>
      </c>
      <c r="IE89" s="303">
        <v>32744</v>
      </c>
      <c r="IF89" s="303">
        <v>32643</v>
      </c>
      <c r="IG89" s="303">
        <v>35006</v>
      </c>
      <c r="IH89" s="303">
        <v>38046</v>
      </c>
      <c r="II89" s="303">
        <v>37161</v>
      </c>
      <c r="IJ89" s="303">
        <v>34089</v>
      </c>
      <c r="IK89" s="303">
        <v>36768</v>
      </c>
      <c r="IL89" s="303">
        <v>34679</v>
      </c>
      <c r="IM89" s="303">
        <v>36395</v>
      </c>
      <c r="IN89" s="303">
        <v>36348</v>
      </c>
      <c r="IO89" s="303">
        <v>32846</v>
      </c>
      <c r="IP89" s="303">
        <v>33839</v>
      </c>
      <c r="IQ89" s="303">
        <v>35030</v>
      </c>
      <c r="IR89" s="303">
        <v>33457</v>
      </c>
      <c r="IS89" s="303">
        <v>34929</v>
      </c>
      <c r="IT89" s="303">
        <v>34483</v>
      </c>
      <c r="IU89" s="303">
        <v>34035</v>
      </c>
      <c r="IV89" s="303">
        <v>34030</v>
      </c>
      <c r="IW89" s="303">
        <v>36347</v>
      </c>
      <c r="IX89" s="303">
        <v>35123</v>
      </c>
      <c r="IY89" s="303">
        <v>36530</v>
      </c>
      <c r="IZ89" s="303">
        <v>36891</v>
      </c>
      <c r="JA89" s="303">
        <v>31754</v>
      </c>
      <c r="JB89" s="303">
        <v>31743</v>
      </c>
      <c r="JC89" s="303">
        <v>34405</v>
      </c>
      <c r="JD89" s="303">
        <v>32927</v>
      </c>
      <c r="JE89" s="303">
        <v>35588</v>
      </c>
      <c r="JF89" s="303">
        <v>34355</v>
      </c>
      <c r="JG89" s="303">
        <v>34514</v>
      </c>
      <c r="JH89" s="303">
        <v>35103</v>
      </c>
      <c r="JI89" s="303">
        <v>35157</v>
      </c>
      <c r="JJ89" s="303">
        <v>35100</v>
      </c>
      <c r="JK89" s="303">
        <v>33662</v>
      </c>
      <c r="JL89" s="303">
        <v>33844</v>
      </c>
      <c r="JM89" s="303">
        <v>29935</v>
      </c>
      <c r="JN89" s="303">
        <v>33988</v>
      </c>
      <c r="JO89" s="303">
        <v>33005</v>
      </c>
      <c r="JP89" s="303">
        <v>34457</v>
      </c>
      <c r="JQ89" s="303">
        <v>37546</v>
      </c>
      <c r="JR89" s="303">
        <v>39067</v>
      </c>
      <c r="JS89" s="303">
        <v>39406</v>
      </c>
      <c r="JT89" s="303">
        <v>39732</v>
      </c>
      <c r="JU89" s="303">
        <v>37493</v>
      </c>
      <c r="JV89" s="303">
        <v>40854</v>
      </c>
      <c r="JW89" s="303">
        <v>40529</v>
      </c>
      <c r="JX89" s="303">
        <v>42012</v>
      </c>
      <c r="JY89" s="303">
        <v>37318</v>
      </c>
      <c r="JZ89" s="303">
        <v>39275</v>
      </c>
      <c r="KA89" s="303">
        <v>43233</v>
      </c>
      <c r="KB89" s="303">
        <v>40025</v>
      </c>
      <c r="KC89" s="303">
        <v>39827</v>
      </c>
      <c r="KD89" s="303">
        <v>41700</v>
      </c>
      <c r="KE89" s="303">
        <v>40316</v>
      </c>
      <c r="KF89" s="303">
        <v>41452</v>
      </c>
      <c r="KG89" s="303">
        <v>39999</v>
      </c>
      <c r="KH89" s="303">
        <v>41760</v>
      </c>
      <c r="KI89" s="303">
        <v>39969</v>
      </c>
    </row>
    <row r="90" spans="1:295" x14ac:dyDescent="0.2">
      <c r="A90" s="532" t="s">
        <v>561</v>
      </c>
      <c r="ID90" s="303">
        <v>12245</v>
      </c>
      <c r="IE90" s="303">
        <v>14169</v>
      </c>
      <c r="IF90" s="303">
        <v>14241</v>
      </c>
      <c r="IG90" s="303">
        <v>14703</v>
      </c>
      <c r="IH90" s="303">
        <v>15759</v>
      </c>
      <c r="II90" s="303">
        <v>15713</v>
      </c>
      <c r="IJ90" s="303">
        <v>15034</v>
      </c>
      <c r="IK90" s="303">
        <v>15517</v>
      </c>
      <c r="IL90" s="303">
        <v>15090</v>
      </c>
      <c r="IM90" s="303">
        <v>15506</v>
      </c>
      <c r="IN90" s="303">
        <v>15553</v>
      </c>
      <c r="IO90" s="303">
        <v>14874</v>
      </c>
      <c r="IP90" s="303">
        <v>14589</v>
      </c>
      <c r="IQ90" s="303">
        <v>14501</v>
      </c>
      <c r="IR90" s="303">
        <v>13935</v>
      </c>
      <c r="IS90" s="303">
        <v>14608</v>
      </c>
      <c r="IT90" s="303">
        <v>14598</v>
      </c>
      <c r="IU90" s="303">
        <v>14653</v>
      </c>
      <c r="IV90" s="303">
        <v>14968</v>
      </c>
      <c r="IW90" s="303">
        <v>15691</v>
      </c>
      <c r="IX90" s="303">
        <v>15304</v>
      </c>
      <c r="IY90" s="303">
        <v>15849</v>
      </c>
      <c r="IZ90" s="303">
        <v>15839</v>
      </c>
      <c r="JA90" s="303">
        <v>14407</v>
      </c>
      <c r="JB90" s="303">
        <v>13948</v>
      </c>
      <c r="JC90" s="303">
        <v>13872</v>
      </c>
      <c r="JD90" s="303">
        <v>13385</v>
      </c>
      <c r="JE90" s="303">
        <v>13685</v>
      </c>
      <c r="JF90" s="303">
        <v>14061</v>
      </c>
      <c r="JG90" s="303">
        <v>14418</v>
      </c>
      <c r="JH90" s="303">
        <v>14433</v>
      </c>
      <c r="JI90" s="303">
        <v>14470</v>
      </c>
      <c r="JJ90" s="303">
        <v>14468</v>
      </c>
      <c r="JK90" s="303">
        <v>14045</v>
      </c>
      <c r="JL90" s="303">
        <v>14405</v>
      </c>
      <c r="JM90" s="303">
        <v>12659</v>
      </c>
      <c r="JN90" s="303">
        <v>14330</v>
      </c>
      <c r="JO90" s="303">
        <v>13877</v>
      </c>
      <c r="JP90" s="303">
        <v>13479</v>
      </c>
      <c r="JQ90" s="303">
        <v>14639</v>
      </c>
      <c r="JR90" s="303">
        <v>16187</v>
      </c>
      <c r="JS90" s="303">
        <v>16337</v>
      </c>
      <c r="JT90" s="303">
        <v>16622</v>
      </c>
      <c r="JU90" s="303">
        <v>16143</v>
      </c>
      <c r="JV90" s="303">
        <v>17126</v>
      </c>
      <c r="JW90" s="303">
        <v>17507</v>
      </c>
      <c r="JX90" s="303">
        <v>17843</v>
      </c>
      <c r="JY90" s="303">
        <v>15840</v>
      </c>
      <c r="JZ90" s="303">
        <v>19139</v>
      </c>
      <c r="KA90" s="303">
        <v>22023</v>
      </c>
      <c r="KB90" s="303">
        <v>20191</v>
      </c>
      <c r="KC90" s="303">
        <v>20540</v>
      </c>
      <c r="KD90" s="303">
        <v>21401</v>
      </c>
      <c r="KE90" s="303">
        <v>19836</v>
      </c>
      <c r="KF90" s="303">
        <v>21518</v>
      </c>
      <c r="KG90" s="303">
        <v>20976</v>
      </c>
      <c r="KH90" s="303">
        <v>21814</v>
      </c>
      <c r="KI90" s="303">
        <v>21080</v>
      </c>
    </row>
    <row r="91" spans="1:295" ht="13.5" thickBot="1" x14ac:dyDescent="0.25">
      <c r="A91" s="532" t="s">
        <v>562</v>
      </c>
      <c r="ID91" s="303">
        <v>22405</v>
      </c>
      <c r="IE91" s="303">
        <v>32362</v>
      </c>
      <c r="IF91" s="303">
        <v>35942</v>
      </c>
      <c r="IG91" s="303">
        <v>41796</v>
      </c>
      <c r="IH91" s="303">
        <v>48492</v>
      </c>
      <c r="II91" s="303">
        <v>44286</v>
      </c>
      <c r="IJ91" s="303">
        <v>38865</v>
      </c>
      <c r="IK91" s="303">
        <v>47470</v>
      </c>
      <c r="IL91" s="303">
        <v>43497</v>
      </c>
      <c r="IM91" s="303">
        <v>46714</v>
      </c>
      <c r="IN91" s="303">
        <v>46320</v>
      </c>
      <c r="IO91" s="303">
        <v>36565</v>
      </c>
      <c r="IP91" s="303">
        <v>47550</v>
      </c>
      <c r="IQ91" s="303">
        <v>45524</v>
      </c>
      <c r="IR91" s="303">
        <v>42419</v>
      </c>
      <c r="IS91" s="303">
        <v>48110</v>
      </c>
      <c r="IT91" s="303">
        <v>47785</v>
      </c>
      <c r="IU91" s="303">
        <v>41383</v>
      </c>
      <c r="IV91" s="303">
        <v>44995</v>
      </c>
      <c r="IW91" s="303">
        <v>49586</v>
      </c>
      <c r="IX91" s="303">
        <v>48091</v>
      </c>
      <c r="IY91" s="303">
        <v>47671</v>
      </c>
      <c r="IZ91" s="303">
        <v>49871</v>
      </c>
      <c r="JA91" s="303">
        <v>35725</v>
      </c>
      <c r="JB91" s="303">
        <v>41477</v>
      </c>
      <c r="JC91" s="303">
        <v>47898</v>
      </c>
      <c r="JD91" s="303">
        <v>47167</v>
      </c>
      <c r="JE91" s="303">
        <v>49429</v>
      </c>
      <c r="JF91" s="303">
        <v>49642</v>
      </c>
      <c r="JG91" s="303">
        <v>50856</v>
      </c>
      <c r="JH91" s="303">
        <v>50451</v>
      </c>
      <c r="JI91" s="303">
        <v>52969</v>
      </c>
      <c r="JJ91" s="303">
        <v>53259</v>
      </c>
      <c r="JK91" s="303">
        <v>47223</v>
      </c>
      <c r="JL91" s="303">
        <v>47080</v>
      </c>
      <c r="JM91" s="303">
        <v>31485</v>
      </c>
      <c r="JN91" s="303">
        <v>54071</v>
      </c>
      <c r="JO91" s="303">
        <v>55458</v>
      </c>
      <c r="JP91" s="303">
        <v>50323</v>
      </c>
      <c r="JQ91" s="303">
        <v>60362</v>
      </c>
      <c r="JR91" s="303">
        <v>64933</v>
      </c>
      <c r="JS91" s="303">
        <v>66667</v>
      </c>
      <c r="JT91" s="303">
        <v>65086</v>
      </c>
      <c r="JU91" s="303">
        <v>62688</v>
      </c>
      <c r="JV91" s="303">
        <v>70980</v>
      </c>
      <c r="JW91" s="303">
        <v>65415</v>
      </c>
      <c r="JX91" s="303">
        <v>72207</v>
      </c>
      <c r="JY91" s="303">
        <v>56740</v>
      </c>
      <c r="JZ91" s="303">
        <v>64093</v>
      </c>
      <c r="KA91" s="303">
        <v>70521</v>
      </c>
      <c r="KB91" s="303">
        <v>64885</v>
      </c>
      <c r="KC91" s="303">
        <v>64065</v>
      </c>
      <c r="KD91" s="303">
        <v>66645</v>
      </c>
      <c r="KE91" s="303">
        <v>59385</v>
      </c>
      <c r="KF91" s="303">
        <v>66408</v>
      </c>
      <c r="KG91" s="303">
        <v>67560</v>
      </c>
      <c r="KH91" s="303">
        <v>68858</v>
      </c>
      <c r="KI91" s="303">
        <v>66844</v>
      </c>
    </row>
    <row r="92" spans="1:295" ht="13.5" thickBot="1" x14ac:dyDescent="0.25">
      <c r="A92" s="536" t="s">
        <v>563</v>
      </c>
      <c r="ID92" s="537">
        <v>3682014</v>
      </c>
      <c r="IE92" s="537">
        <v>4415937</v>
      </c>
      <c r="IF92" s="537">
        <v>5160266</v>
      </c>
      <c r="IG92" s="537">
        <v>5174780</v>
      </c>
      <c r="IH92" s="537">
        <v>5340524</v>
      </c>
      <c r="II92" s="537">
        <v>5272030</v>
      </c>
      <c r="IJ92" s="537">
        <v>5408983</v>
      </c>
      <c r="IK92" s="537">
        <v>5314986</v>
      </c>
      <c r="IL92" s="537">
        <v>5410629</v>
      </c>
      <c r="IM92" s="537">
        <v>5617212</v>
      </c>
      <c r="IN92" s="537">
        <v>5625263</v>
      </c>
      <c r="IO92" s="537">
        <v>5269087</v>
      </c>
      <c r="IP92" s="537">
        <v>5369500</v>
      </c>
      <c r="IQ92" s="537">
        <v>5263416</v>
      </c>
      <c r="IR92" s="537">
        <v>5516026</v>
      </c>
      <c r="IS92" s="537">
        <v>5681614</v>
      </c>
      <c r="IT92" s="537">
        <v>5724068</v>
      </c>
      <c r="IU92" s="537">
        <v>5539454</v>
      </c>
      <c r="IV92" s="537">
        <v>5707460</v>
      </c>
      <c r="IW92" s="537">
        <v>5757275</v>
      </c>
      <c r="IX92" s="537">
        <v>5867088</v>
      </c>
      <c r="IY92" s="537">
        <v>5822393</v>
      </c>
      <c r="IZ92" s="537">
        <v>5934499</v>
      </c>
      <c r="JA92" s="537">
        <v>5097186</v>
      </c>
      <c r="JB92" s="537">
        <v>5078013</v>
      </c>
      <c r="JC92" s="537">
        <v>5600379</v>
      </c>
      <c r="JD92" s="537">
        <v>5834826</v>
      </c>
      <c r="JE92" s="537">
        <v>5742581</v>
      </c>
      <c r="JF92" s="537">
        <v>6003345</v>
      </c>
      <c r="JG92" s="537">
        <v>5948464</v>
      </c>
      <c r="JH92" s="537">
        <v>6011271</v>
      </c>
      <c r="JI92" s="537">
        <v>6111460</v>
      </c>
      <c r="JJ92" s="537">
        <v>6097107</v>
      </c>
      <c r="JK92" s="537">
        <v>6018648</v>
      </c>
      <c r="JL92" s="537">
        <v>6123281</v>
      </c>
      <c r="JM92" s="537">
        <v>4639767</v>
      </c>
      <c r="JN92" s="537">
        <v>5584286</v>
      </c>
      <c r="JO92" s="537">
        <v>5939286</v>
      </c>
      <c r="JP92" s="537">
        <v>5244307</v>
      </c>
      <c r="JQ92" s="537">
        <v>5678326</v>
      </c>
      <c r="JR92" s="537">
        <v>6110241</v>
      </c>
      <c r="JS92" s="537">
        <v>6077741</v>
      </c>
      <c r="JT92" s="537">
        <v>5943786</v>
      </c>
      <c r="JU92" s="537">
        <v>5882550</v>
      </c>
      <c r="JV92" s="537">
        <v>5945302</v>
      </c>
      <c r="JW92" s="537">
        <v>5871111</v>
      </c>
      <c r="JX92" s="537">
        <v>6211306</v>
      </c>
      <c r="JY92" s="537">
        <v>5332021</v>
      </c>
      <c r="JZ92" s="537">
        <v>5658026</v>
      </c>
      <c r="KA92" s="537">
        <v>6144474</v>
      </c>
      <c r="KB92" s="537">
        <v>6076186</v>
      </c>
      <c r="KC92" s="537">
        <v>6160036</v>
      </c>
      <c r="KD92" s="537">
        <v>6268066</v>
      </c>
      <c r="KE92" s="537">
        <v>6006092</v>
      </c>
      <c r="KF92" s="537">
        <v>6394486</v>
      </c>
      <c r="KG92" s="537">
        <v>6217676</v>
      </c>
      <c r="KH92" s="537">
        <v>6242425</v>
      </c>
      <c r="KI92" s="537">
        <v>6317918</v>
      </c>
    </row>
    <row r="93" spans="1:295" x14ac:dyDescent="0.2"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  <c r="IW93" s="173"/>
      <c r="IX93" s="173"/>
      <c r="IY93" s="173"/>
      <c r="IZ93" s="173"/>
      <c r="JA93" s="173"/>
      <c r="JB93" s="173"/>
      <c r="JC93" s="173"/>
      <c r="JD93" s="173"/>
    </row>
  </sheetData>
  <mergeCells count="1">
    <mergeCell ref="GZ7:IB7"/>
  </mergeCells>
  <phoneticPr fontId="0" type="noConversion"/>
  <conditionalFormatting sqref="JE38">
    <cfRule type="cellIs" dxfId="2" priority="4" operator="notEqual">
      <formula>$JE$23</formula>
    </cfRule>
  </conditionalFormatting>
  <conditionalFormatting sqref="JL38">
    <cfRule type="cellIs" dxfId="1" priority="2" operator="notEqual">
      <formula>$JL$23</formula>
    </cfRule>
  </conditionalFormatting>
  <conditionalFormatting sqref="JL92">
    <cfRule type="cellIs" dxfId="0" priority="1" operator="notEqual">
      <formula>$JL$56</formula>
    </cfRule>
  </conditionalFormatting>
  <pageMargins left="0.75" right="0.75" top="1" bottom="1" header="0" footer="0"/>
  <pageSetup paperSize="9" orientation="portrait" horizontalDpi="300" verticalDpi="300" r:id="rId1"/>
  <headerFooter alignWithMargins="0"/>
  <ignoredErrors>
    <ignoredError sqref="HA23:HE23 HA38:HR38 GX56:HE56 HA74:HQ74 HS38:HU38 HR74:HS74 HT74:HU74 HU57:HU58 HV23:HW23 HV38:HW38 HV74:HW74 HG23:HU23 HG56:HM56 HN56:HY56 HZ56:IA56 HX38:HY38 HX23:IA23 HX74:IA74 IC56 IB74:IC74 IB23:IC23 ID74:IG74 ID23:II23 IH74:IJ74 IK74:IN74 IK23:IO23 IK56 II56 IJ56 IG56:IH56 IE56:IF56 ID56 IJ38:IN38 IB38:II38 HZ38:IA38 IO38:JA38 IO56 IL56:IN56 IP56:JA56 JB38:JC38" formulaRange="1"/>
    <ignoredError sqref="HU78 II78 IY7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Índice</vt:lpstr>
      <vt:lpstr>Primas RV y SP x Cñía</vt:lpstr>
      <vt:lpstr>Siniestros SP x Cñía</vt:lpstr>
      <vt:lpstr>P&amp;G Histórico RV y SP</vt:lpstr>
      <vt:lpstr>Reservas RV y SP</vt:lpstr>
      <vt:lpstr>Pensionados RAIS</vt:lpstr>
      <vt:lpstr>Pensionados RAIS por Género</vt:lpstr>
      <vt:lpstr>Detalle Pensionados RV</vt:lpstr>
      <vt:lpstr>Afiliados y Cotizantes RAIS</vt:lpstr>
      <vt:lpstr>Afiliados Prima Media</vt:lpstr>
      <vt:lpstr>Valor Fondos</vt:lpstr>
      <vt:lpstr>Tasa seguros previsionales</vt:lpstr>
      <vt:lpstr>Aseguradoras Previsional</vt:lpstr>
      <vt:lpstr>Formato de Control Mensual</vt:lpstr>
      <vt:lpstr>SM-IPC-PTF</vt:lpstr>
      <vt:lpstr>Valor Multifondos RAIS</vt:lpstr>
      <vt:lpstr>Anexo 1</vt:lpstr>
    </vt:vector>
  </TitlesOfParts>
  <Company>Fasecolda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Suarez</dc:creator>
  <cp:lastModifiedBy>Milton Jose Moreno Carroza</cp:lastModifiedBy>
  <cp:lastPrinted>2016-02-08T15:49:38Z</cp:lastPrinted>
  <dcterms:created xsi:type="dcterms:W3CDTF">2008-02-26T15:55:59Z</dcterms:created>
  <dcterms:modified xsi:type="dcterms:W3CDTF">2019-02-18T20:17:01Z</dcterms:modified>
</cp:coreProperties>
</file>