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TEC\diplomado SanDiego\FSDI 117\material\a4\"/>
    </mc:Choice>
  </mc:AlternateContent>
  <xr:revisionPtr revIDLastSave="0" documentId="8_{BB6305DC-EC8B-4752-95E5-0800F66B5D69}" xr6:coauthVersionLast="47" xr6:coauthVersionMax="47" xr10:uidLastSave="{00000000-0000-0000-0000-000000000000}"/>
  <bookViews>
    <workbookView xWindow="-120" yWindow="-120" windowWidth="20730" windowHeight="11040" xr2:uid="{85151B86-8BAD-4671-AEB8-8A27608D2A7D}"/>
  </bookViews>
  <sheets>
    <sheet name="COCOMO" sheetId="4" r:id="rId1"/>
    <sheet name="FP" sheetId="1" r:id="rId2"/>
    <sheet name="O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" i="4" l="1"/>
  <c r="M37" i="4" s="1"/>
  <c r="M18" i="4"/>
  <c r="M14" i="4" s="1"/>
  <c r="M17" i="4" s="1"/>
  <c r="M45" i="4"/>
  <c r="M41" i="4" s="1"/>
  <c r="M44" i="4" s="1"/>
  <c r="M35" i="4"/>
  <c r="M36" i="4" s="1"/>
  <c r="C48" i="2"/>
  <c r="E16" i="1"/>
  <c r="E12" i="1"/>
  <c r="E13" i="1"/>
  <c r="E14" i="1"/>
  <c r="E17" i="1"/>
  <c r="E18" i="1"/>
  <c r="E20" i="1"/>
  <c r="E22" i="1"/>
  <c r="E24" i="1"/>
  <c r="E25" i="1"/>
  <c r="H45" i="2"/>
  <c r="C46" i="2"/>
  <c r="A37" i="1"/>
  <c r="A34" i="1"/>
  <c r="M20" i="1"/>
  <c r="M42" i="4" l="1"/>
  <c r="M43" i="4" s="1"/>
  <c r="M15" i="4"/>
  <c r="M16" i="4" s="1"/>
  <c r="E27" i="1"/>
  <c r="M26" i="1" s="1"/>
</calcChain>
</file>

<file path=xl/sharedStrings.xml><?xml version="1.0" encoding="utf-8"?>
<sst xmlns="http://schemas.openxmlformats.org/spreadsheetml/2006/main" count="204" uniqueCount="118">
  <si>
    <t>Inputs</t>
  </si>
  <si>
    <t>Outputs</t>
  </si>
  <si>
    <t>Files</t>
  </si>
  <si>
    <t>Inquires</t>
  </si>
  <si>
    <t>Interfaces</t>
  </si>
  <si>
    <t>Simple</t>
  </si>
  <si>
    <t xml:space="preserve">Average </t>
  </si>
  <si>
    <t>Complex</t>
  </si>
  <si>
    <t>Weight</t>
  </si>
  <si>
    <t>FP</t>
  </si>
  <si>
    <t>Average</t>
  </si>
  <si>
    <t>Complexity point table</t>
  </si>
  <si>
    <t>Example</t>
  </si>
  <si>
    <t>Inquiries</t>
  </si>
  <si>
    <t>Variable Adjustment Factor</t>
  </si>
  <si>
    <t>Unadjusted function points</t>
  </si>
  <si>
    <t>Complex Internal Processing</t>
  </si>
  <si>
    <t>Code to be reusable</t>
  </si>
  <si>
    <t>High performance</t>
  </si>
  <si>
    <t>Multiple sites</t>
  </si>
  <si>
    <t>Distributed processing</t>
  </si>
  <si>
    <t>Project Adjustment Factor</t>
  </si>
  <si>
    <t>Adjustment calculation</t>
  </si>
  <si>
    <t>Adjustment FP = Unajusted FP x [0.65 +(adjustment factor X 0.01)]</t>
  </si>
  <si>
    <t>Adjusted FP =</t>
  </si>
  <si>
    <t>Impact of fucntion points depend on organizations previous experience, for example:</t>
  </si>
  <si>
    <t>By experience a programmer averages 18 funtion points per month</t>
  </si>
  <si>
    <t>197 divided by 18</t>
  </si>
  <si>
    <t>man - months</t>
  </si>
  <si>
    <t>Average programmer salary = 5200 per month</t>
  </si>
  <si>
    <t>11 man-months x 5200 =</t>
  </si>
  <si>
    <t>Screens</t>
  </si>
  <si>
    <t>#Views</t>
  </si>
  <si>
    <t># sources of data tables</t>
  </si>
  <si>
    <t>Total &lt;4 
(&lt;2 serves &lt;3 clients)</t>
  </si>
  <si>
    <t xml:space="preserve">Total &lt; 8 
(2/3 servers  3-5 clients </t>
  </si>
  <si>
    <t>Total 8+ 
(&gt;3 servers &gt;5 clients</t>
  </si>
  <si>
    <t>&lt;3</t>
  </si>
  <si>
    <t>&gt;8</t>
  </si>
  <si>
    <t>3 to 7</t>
  </si>
  <si>
    <t>simple</t>
  </si>
  <si>
    <t>medium</t>
  </si>
  <si>
    <t>difficult</t>
  </si>
  <si>
    <t>Reports</t>
  </si>
  <si>
    <t>#of sections contained</t>
  </si>
  <si>
    <t>0 or 1</t>
  </si>
  <si>
    <t>2 or 3</t>
  </si>
  <si>
    <t>4+</t>
  </si>
  <si>
    <t>Type</t>
  </si>
  <si>
    <t>Screen</t>
  </si>
  <si>
    <t>Report</t>
  </si>
  <si>
    <t>Medium</t>
  </si>
  <si>
    <t>Difficult</t>
  </si>
  <si>
    <t>Productivity</t>
  </si>
  <si>
    <t>Developer experience</t>
  </si>
  <si>
    <t>Very low</t>
  </si>
  <si>
    <t>low</t>
  </si>
  <si>
    <t>nominal</t>
  </si>
  <si>
    <t>high</t>
  </si>
  <si>
    <t>very high</t>
  </si>
  <si>
    <t>Modules 
(3GL component)</t>
  </si>
  <si>
    <t>Effort =</t>
  </si>
  <si>
    <t>NOP /Productivity</t>
  </si>
  <si>
    <t>NOP =</t>
  </si>
  <si>
    <t>OP ((100-%reuse)/100)</t>
  </si>
  <si>
    <t>Name</t>
  </si>
  <si>
    <t>Objects</t>
  </si>
  <si>
    <t>Booking</t>
  </si>
  <si>
    <t>Pricing</t>
  </si>
  <si>
    <t>Availability</t>
  </si>
  <si>
    <t>Sales</t>
  </si>
  <si>
    <t>Total</t>
  </si>
  <si>
    <t>Comp</t>
  </si>
  <si>
    <t>Developers experience</t>
  </si>
  <si>
    <t>LOW</t>
  </si>
  <si>
    <t>NOP</t>
  </si>
  <si>
    <t>Effort</t>
  </si>
  <si>
    <t>OP</t>
  </si>
  <si>
    <t>CASE capability</t>
  </si>
  <si>
    <t>Basic</t>
  </si>
  <si>
    <t>very LOW</t>
  </si>
  <si>
    <t>man monthns</t>
  </si>
  <si>
    <t>cocomo</t>
  </si>
  <si>
    <t>Size=</t>
  </si>
  <si>
    <t>A=</t>
  </si>
  <si>
    <t>B=</t>
  </si>
  <si>
    <t>C=</t>
  </si>
  <si>
    <t>D=</t>
  </si>
  <si>
    <t>Calculations</t>
  </si>
  <si>
    <t>E=</t>
  </si>
  <si>
    <t>SS=</t>
  </si>
  <si>
    <t>P=</t>
  </si>
  <si>
    <t>Scanner readings to enter and delete in the inventory</t>
  </si>
  <si>
    <t>4 database accesses, to insert, delete and query (2)</t>
  </si>
  <si>
    <t>processing of the query</t>
  </si>
  <si>
    <t>results of the user's query</t>
  </si>
  <si>
    <t>user request for inventory information</t>
  </si>
  <si>
    <t>Organic</t>
  </si>
  <si>
    <t>staff-month</t>
  </si>
  <si>
    <t>months</t>
  </si>
  <si>
    <t>staff</t>
  </si>
  <si>
    <t>KLOC/PM</t>
  </si>
  <si>
    <t>AEXP</t>
  </si>
  <si>
    <t>EAF=</t>
  </si>
  <si>
    <t>LEXP</t>
  </si>
  <si>
    <t>Semidetached</t>
  </si>
  <si>
    <t>Embedded</t>
  </si>
  <si>
    <t>Aplication Erxperience</t>
  </si>
  <si>
    <t>PCAP</t>
  </si>
  <si>
    <t>VERY LOW</t>
  </si>
  <si>
    <t>NOMINAL</t>
  </si>
  <si>
    <t>very low</t>
  </si>
  <si>
    <t>extra high</t>
  </si>
  <si>
    <t>Programming languaje exp</t>
  </si>
  <si>
    <t>Programming Capability</t>
  </si>
  <si>
    <t>Dev Time</t>
  </si>
  <si>
    <t>Number of developers</t>
  </si>
  <si>
    <t>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</si>
</sst>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42">
    <xf numFmtId="0" fontId="0" fillId="0" borderId="0" xfId="0"/>
    <xf numFmtId="0" fontId="0" fillId="0" borderId="2" xfId="0" applyBorder="1"/>
    <xf numFmtId="0" fontId="3" fillId="3" borderId="0" xfId="2"/>
    <xf numFmtId="0" fontId="2" fillId="2" borderId="2" xfId="1" applyBorder="1"/>
    <xf numFmtId="0" fontId="0" fillId="4" borderId="1" xfId="3" applyFont="1"/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16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6" borderId="2" xfId="0" applyFont="1" applyFill="1" applyBorder="1"/>
    <xf numFmtId="2" fontId="0" fillId="0" borderId="2" xfId="0" applyNumberFormat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5" fillId="0" borderId="0" xfId="0" applyFont="1"/>
    <xf numFmtId="0" fontId="8" fillId="0" borderId="2" xfId="0" applyFont="1" applyBorder="1"/>
    <xf numFmtId="0" fontId="7" fillId="5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9" borderId="2" xfId="0" applyNumberFormat="1" applyFill="1" applyBorder="1"/>
    <xf numFmtId="0" fontId="0" fillId="9" borderId="2" xfId="0" applyFill="1" applyBorder="1"/>
    <xf numFmtId="0" fontId="0" fillId="9" borderId="2" xfId="0" applyFill="1" applyBorder="1" applyAlignment="1">
      <alignment horizontal="left"/>
    </xf>
    <xf numFmtId="0" fontId="7" fillId="5" borderId="2" xfId="0" applyFont="1" applyFill="1" applyBorder="1" applyAlignment="1">
      <alignment horizontal="center" vertical="center"/>
    </xf>
  </cellXfs>
  <cellStyles count="4">
    <cellStyle name="Bueno" xfId="1" builtinId="26"/>
    <cellStyle name="Neutral" xfId="2" builtinId="28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57151</xdr:rowOff>
    </xdr:from>
    <xdr:to>
      <xdr:col>6</xdr:col>
      <xdr:colOff>390525</xdr:colOff>
      <xdr:row>9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65AAC0-00A8-49FB-8FC4-DBFFB94F6618}"/>
            </a:ext>
          </a:extLst>
        </xdr:cNvPr>
        <xdr:cNvSpPr txBox="1"/>
      </xdr:nvSpPr>
      <xdr:spPr>
        <a:xfrm>
          <a:off x="542925" y="819151"/>
          <a:ext cx="350520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Effort(E) = ab * (KLOC)^bb(in Person-months)</a:t>
          </a:r>
        </a:p>
        <a:p>
          <a:r>
            <a:rPr lang="en-US" sz="1100"/>
            <a:t>	</a:t>
          </a:r>
        </a:p>
        <a:p>
          <a:r>
            <a:rPr lang="en-US" sz="1100"/>
            <a:t>DevelopmentTime(D) = cb * (E)^db (in month)</a:t>
          </a:r>
        </a:p>
        <a:p>
          <a:endParaRPr lang="en-US" sz="1100"/>
        </a:p>
        <a:p>
          <a:r>
            <a:rPr lang="en-US" sz="1100"/>
            <a:t>Average staff size(SS) = E/D (in Person)</a:t>
          </a:r>
        </a:p>
        <a:p>
          <a:endParaRPr lang="en-US" sz="1100"/>
        </a:p>
        <a:p>
          <a:r>
            <a:rPr lang="en-US" sz="1100"/>
            <a:t>Productivity(P) = KLOC / E (in KLOC/Person-month)</a:t>
          </a:r>
        </a:p>
        <a:p>
          <a:endParaRPr lang="en-US" sz="1100"/>
        </a:p>
      </xdr:txBody>
    </xdr:sp>
    <xdr:clientData/>
  </xdr:twoCellAnchor>
  <xdr:twoCellAnchor editAs="oneCell">
    <xdr:from>
      <xdr:col>6</xdr:col>
      <xdr:colOff>582083</xdr:colOff>
      <xdr:row>0</xdr:row>
      <xdr:rowOff>42333</xdr:rowOff>
    </xdr:from>
    <xdr:to>
      <xdr:col>18</xdr:col>
      <xdr:colOff>36807</xdr:colOff>
      <xdr:row>9</xdr:row>
      <xdr:rowOff>1912</xdr:rowOff>
    </xdr:to>
    <xdr:pic>
      <xdr:nvPicPr>
        <xdr:cNvPr id="3" name="table">
          <a:extLst>
            <a:ext uri="{FF2B5EF4-FFF2-40B4-BE49-F238E27FC236}">
              <a16:creationId xmlns:a16="http://schemas.microsoft.com/office/drawing/2014/main" id="{B19B6EC5-74B5-4A60-92F4-7963BE34A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5083" y="42333"/>
          <a:ext cx="7529807" cy="1674079"/>
        </a:xfrm>
        <a:prstGeom prst="rect">
          <a:avLst/>
        </a:prstGeom>
      </xdr:spPr>
    </xdr:pic>
    <xdr:clientData/>
  </xdr:twoCellAnchor>
  <xdr:twoCellAnchor editAs="oneCell">
    <xdr:from>
      <xdr:col>0</xdr:col>
      <xdr:colOff>372616</xdr:colOff>
      <xdr:row>10</xdr:row>
      <xdr:rowOff>106323</xdr:rowOff>
    </xdr:from>
    <xdr:to>
      <xdr:col>6</xdr:col>
      <xdr:colOff>417983</xdr:colOff>
      <xdr:row>13</xdr:row>
      <xdr:rowOff>131071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5279779B-BF7E-4D49-8F52-461B3BCD7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616" y="2011323"/>
          <a:ext cx="3728367" cy="744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246062</xdr:colOff>
      <xdr:row>0</xdr:row>
      <xdr:rowOff>182562</xdr:rowOff>
    </xdr:from>
    <xdr:ext cx="8509001" cy="162647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D6E459-E663-219E-3039-494683F5681B}"/>
            </a:ext>
          </a:extLst>
        </xdr:cNvPr>
        <xdr:cNvSpPr txBox="1"/>
      </xdr:nvSpPr>
      <xdr:spPr>
        <a:xfrm>
          <a:off x="3421062" y="182562"/>
          <a:ext cx="8509001" cy="1626471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 tracking system for beer warehouse inventory keeps track of what good are stored in a warehouse. As boxes of beer enter the warehouse, bar codes on the boxes that identify their contents are scanned and a record for each box is entered into a database of stored merchandise. As boxes leave the warehouse, their bar codes are scanned again by a different reader in order to remove them from the database. The bar code indicates the kind of beer and kind of container to be found in the box; a table of codes and meanings determines the correspondence between code and box contents. A user can query the inventory database for the presence or absence of particular kinds of boxes in the warehouse, Base upon the description calculate the function points of this project.</a:t>
          </a:r>
          <a:endParaRPr lang="es-MX" sz="1400" b="0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23</xdr:row>
      <xdr:rowOff>104775</xdr:rowOff>
    </xdr:from>
    <xdr:to>
      <xdr:col>9</xdr:col>
      <xdr:colOff>219075</xdr:colOff>
      <xdr:row>34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BEEC9C-F106-4993-AB15-91B73090E720}"/>
            </a:ext>
          </a:extLst>
        </xdr:cNvPr>
        <xdr:cNvSpPr txBox="1"/>
      </xdr:nvSpPr>
      <xdr:spPr>
        <a:xfrm>
          <a:off x="1609725" y="5819775"/>
          <a:ext cx="4714875" cy="212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Application will have 3 screens and will produce 1 report: – A booking screen: records a new sale booking – A pricing screen: shows the rate for each day and each flight – An availability screen: shows available flights – A sales report: shows total sale figures for the month and year, and compares figures with previous months and years</a:t>
          </a:r>
        </a:p>
        <a:p>
          <a:endParaRPr lang="en-US" sz="1100"/>
        </a:p>
        <a:p>
          <a:r>
            <a:rPr lang="en-US" sz="1100"/>
            <a:t>Booking screen: – Needs 3 data tables (customer info, customer history table, available seats) – Only 1 view of the screen is enough. So, the booking screen is classified as simple. ■ Similarly, the levels of difficulty of the pricing screen, the availability screen and the sales report are classified as simple, simple and medium, respectively. There is no 3GL component.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57BB-4A2C-4553-AA9A-6D34D9118FE2}">
  <dimension ref="B1:Q46"/>
  <sheetViews>
    <sheetView tabSelected="1" zoomScale="90" zoomScaleNormal="90" workbookViewId="0">
      <selection activeCell="T13" sqref="T13"/>
    </sheetView>
  </sheetViews>
  <sheetFormatPr baseColWidth="10" defaultColWidth="9.140625" defaultRowHeight="15" x14ac:dyDescent="0.25"/>
  <cols>
    <col min="9" max="9" width="14.7109375" customWidth="1"/>
    <col min="12" max="12" width="11.7109375" bestFit="1" customWidth="1"/>
    <col min="14" max="14" width="11.7109375" customWidth="1"/>
  </cols>
  <sheetData>
    <row r="1" spans="2:17" x14ac:dyDescent="0.25">
      <c r="B1" t="s">
        <v>79</v>
      </c>
    </row>
    <row r="11" spans="2:17" x14ac:dyDescent="0.25">
      <c r="I11" t="s">
        <v>82</v>
      </c>
    </row>
    <row r="12" spans="2:17" ht="26.25" customHeight="1" x14ac:dyDescent="0.25">
      <c r="I12" s="41" t="s">
        <v>97</v>
      </c>
      <c r="J12" s="41"/>
      <c r="K12" s="41"/>
      <c r="L12" s="41"/>
      <c r="M12" s="41"/>
      <c r="N12" s="41"/>
      <c r="O12" s="41"/>
      <c r="P12" s="41"/>
      <c r="Q12" s="41"/>
    </row>
    <row r="13" spans="2:17" x14ac:dyDescent="0.25">
      <c r="I13" s="12" t="s">
        <v>83</v>
      </c>
      <c r="J13" s="1">
        <v>1</v>
      </c>
      <c r="K13" s="1" t="s">
        <v>117</v>
      </c>
      <c r="L13" s="12" t="s">
        <v>88</v>
      </c>
      <c r="M13" s="1"/>
      <c r="N13" s="1"/>
      <c r="O13" s="1"/>
      <c r="P13" s="1"/>
      <c r="Q13" s="1"/>
    </row>
    <row r="14" spans="2:17" x14ac:dyDescent="0.25">
      <c r="I14" s="12" t="s">
        <v>84</v>
      </c>
      <c r="J14" s="1">
        <v>2.4</v>
      </c>
      <c r="K14" s="1"/>
      <c r="L14" s="12" t="s">
        <v>89</v>
      </c>
      <c r="M14" s="38">
        <f>J14*(J13)^J15*M18</f>
        <v>3.6223199999999993</v>
      </c>
      <c r="N14" s="39" t="s">
        <v>98</v>
      </c>
      <c r="O14" s="40" t="s">
        <v>76</v>
      </c>
      <c r="P14" s="40"/>
      <c r="Q14" s="40"/>
    </row>
    <row r="15" spans="2:17" x14ac:dyDescent="0.25">
      <c r="I15" s="12" t="s">
        <v>85</v>
      </c>
      <c r="J15" s="1">
        <v>1.05</v>
      </c>
      <c r="K15" s="1"/>
      <c r="L15" s="12" t="s">
        <v>87</v>
      </c>
      <c r="M15" s="38">
        <f>J16*(M14)^J17</f>
        <v>4.0771341182241727</v>
      </c>
      <c r="N15" s="39" t="s">
        <v>99</v>
      </c>
      <c r="O15" s="40" t="s">
        <v>115</v>
      </c>
      <c r="P15" s="40"/>
      <c r="Q15" s="40"/>
    </row>
    <row r="16" spans="2:17" x14ac:dyDescent="0.25">
      <c r="C16" t="s">
        <v>111</v>
      </c>
      <c r="D16" t="s">
        <v>56</v>
      </c>
      <c r="E16" t="s">
        <v>57</v>
      </c>
      <c r="F16" t="s">
        <v>59</v>
      </c>
      <c r="G16" t="s">
        <v>112</v>
      </c>
      <c r="I16" s="12" t="s">
        <v>86</v>
      </c>
      <c r="J16" s="1">
        <v>2.5</v>
      </c>
      <c r="K16" s="1"/>
      <c r="L16" s="12" t="s">
        <v>90</v>
      </c>
      <c r="M16" s="38">
        <f>M14/M15</f>
        <v>0.88844759455147104</v>
      </c>
      <c r="N16" s="39" t="s">
        <v>100</v>
      </c>
      <c r="O16" s="40" t="s">
        <v>116</v>
      </c>
      <c r="P16" s="40"/>
      <c r="Q16" s="40"/>
    </row>
    <row r="17" spans="2:17" x14ac:dyDescent="0.25">
      <c r="B17" t="s">
        <v>108</v>
      </c>
      <c r="C17" s="18">
        <v>1.42</v>
      </c>
      <c r="D17">
        <v>1.17</v>
      </c>
      <c r="E17">
        <v>1</v>
      </c>
      <c r="F17">
        <v>0.86</v>
      </c>
      <c r="G17">
        <v>0.7</v>
      </c>
      <c r="I17" s="12" t="s">
        <v>87</v>
      </c>
      <c r="J17" s="1">
        <v>0.38</v>
      </c>
      <c r="K17" s="1"/>
      <c r="L17" s="12" t="s">
        <v>91</v>
      </c>
      <c r="M17" s="38">
        <f>J13/M14</f>
        <v>0.27606616753903579</v>
      </c>
      <c r="N17" s="39" t="s">
        <v>101</v>
      </c>
      <c r="O17" s="40" t="s">
        <v>53</v>
      </c>
      <c r="P17" s="40"/>
      <c r="Q17" s="40"/>
    </row>
    <row r="18" spans="2:17" x14ac:dyDescent="0.25">
      <c r="I18" s="12" t="s">
        <v>102</v>
      </c>
      <c r="J18" s="1">
        <v>1.29</v>
      </c>
      <c r="K18" s="19" t="s">
        <v>109</v>
      </c>
      <c r="L18" s="12" t="s">
        <v>103</v>
      </c>
      <c r="M18" s="1">
        <f>J18*J19*J20</f>
        <v>1.5092999999999999</v>
      </c>
      <c r="N18" s="1"/>
      <c r="O18" s="31" t="s">
        <v>107</v>
      </c>
      <c r="P18" s="31"/>
      <c r="Q18" s="31"/>
    </row>
    <row r="19" spans="2:17" x14ac:dyDescent="0.25">
      <c r="I19" s="12" t="s">
        <v>104</v>
      </c>
      <c r="J19" s="1">
        <v>1</v>
      </c>
      <c r="K19" s="19" t="s">
        <v>110</v>
      </c>
      <c r="L19" s="32"/>
      <c r="M19" s="33"/>
      <c r="N19" s="34"/>
      <c r="O19" s="31" t="s">
        <v>113</v>
      </c>
      <c r="P19" s="31"/>
      <c r="Q19" s="31"/>
    </row>
    <row r="20" spans="2:17" x14ac:dyDescent="0.25">
      <c r="I20" s="12" t="s">
        <v>108</v>
      </c>
      <c r="J20" s="1">
        <v>1.17</v>
      </c>
      <c r="K20" s="19" t="s">
        <v>74</v>
      </c>
      <c r="L20" s="35"/>
      <c r="M20" s="36"/>
      <c r="N20" s="37"/>
      <c r="O20" s="31" t="s">
        <v>114</v>
      </c>
      <c r="P20" s="31"/>
      <c r="Q20" s="31"/>
    </row>
    <row r="32" spans="2:17" ht="15.75" x14ac:dyDescent="0.25">
      <c r="I32" s="20" t="s">
        <v>105</v>
      </c>
      <c r="J32" s="20"/>
      <c r="K32" s="20"/>
      <c r="L32" s="20"/>
      <c r="M32" s="20"/>
      <c r="N32" s="20"/>
    </row>
    <row r="33" spans="9:14" x14ac:dyDescent="0.25">
      <c r="I33" s="12" t="s">
        <v>83</v>
      </c>
      <c r="J33" s="1">
        <v>200</v>
      </c>
      <c r="K33" s="1"/>
      <c r="L33" s="12" t="s">
        <v>88</v>
      </c>
      <c r="M33" s="1"/>
      <c r="N33" s="1"/>
    </row>
    <row r="34" spans="9:14" x14ac:dyDescent="0.25">
      <c r="I34" s="12" t="s">
        <v>84</v>
      </c>
      <c r="J34" s="1">
        <v>3</v>
      </c>
      <c r="K34" s="1"/>
      <c r="L34" s="12" t="s">
        <v>89</v>
      </c>
      <c r="M34" s="1">
        <f>J34*(J33)^J35</f>
        <v>1133.117246837174</v>
      </c>
      <c r="N34" s="1" t="s">
        <v>98</v>
      </c>
    </row>
    <row r="35" spans="9:14" x14ac:dyDescent="0.25">
      <c r="I35" s="12" t="s">
        <v>85</v>
      </c>
      <c r="J35" s="1">
        <v>1.1200000000000001</v>
      </c>
      <c r="K35" s="1"/>
      <c r="L35" s="12" t="s">
        <v>87</v>
      </c>
      <c r="M35" s="1">
        <f>J36*(M34)^J37</f>
        <v>29.304627555346542</v>
      </c>
      <c r="N35" s="1" t="s">
        <v>99</v>
      </c>
    </row>
    <row r="36" spans="9:14" x14ac:dyDescent="0.25">
      <c r="I36" s="12" t="s">
        <v>86</v>
      </c>
      <c r="J36" s="1">
        <v>2.5</v>
      </c>
      <c r="K36" s="1"/>
      <c r="L36" s="12" t="s">
        <v>90</v>
      </c>
      <c r="M36" s="1">
        <f>M34/M35</f>
        <v>38.666836652235155</v>
      </c>
      <c r="N36" s="1" t="s">
        <v>100</v>
      </c>
    </row>
    <row r="37" spans="9:14" x14ac:dyDescent="0.25">
      <c r="I37" s="12" t="s">
        <v>87</v>
      </c>
      <c r="J37" s="1">
        <v>0.35</v>
      </c>
      <c r="K37" s="1"/>
      <c r="L37" s="12" t="s">
        <v>91</v>
      </c>
      <c r="M37" s="1">
        <f>J33/M34</f>
        <v>0.17650424133800116</v>
      </c>
      <c r="N37" s="1" t="s">
        <v>101</v>
      </c>
    </row>
    <row r="39" spans="9:14" ht="15.75" x14ac:dyDescent="0.25">
      <c r="I39" s="20" t="s">
        <v>106</v>
      </c>
      <c r="J39" s="20"/>
      <c r="K39" s="20"/>
      <c r="L39" s="20"/>
      <c r="M39" s="20"/>
      <c r="N39" s="20"/>
    </row>
    <row r="40" spans="9:14" x14ac:dyDescent="0.25">
      <c r="I40" s="12" t="s">
        <v>83</v>
      </c>
      <c r="J40" s="1">
        <v>400</v>
      </c>
      <c r="K40" s="1"/>
      <c r="L40" s="12" t="s">
        <v>88</v>
      </c>
      <c r="M40" s="1"/>
      <c r="N40" s="1"/>
    </row>
    <row r="41" spans="9:14" x14ac:dyDescent="0.25">
      <c r="I41" s="12" t="s">
        <v>84</v>
      </c>
      <c r="J41" s="1">
        <v>3.6</v>
      </c>
      <c r="K41" s="1"/>
      <c r="L41" s="12" t="s">
        <v>89</v>
      </c>
      <c r="M41" s="13">
        <f>(J41*(J40)^J42)*M45</f>
        <v>5849.0832934802183</v>
      </c>
      <c r="N41" s="1" t="s">
        <v>98</v>
      </c>
    </row>
    <row r="42" spans="9:14" x14ac:dyDescent="0.25">
      <c r="I42" s="12" t="s">
        <v>85</v>
      </c>
      <c r="J42" s="1">
        <v>1.2</v>
      </c>
      <c r="K42" s="1"/>
      <c r="L42" s="12" t="s">
        <v>87</v>
      </c>
      <c r="M42" s="13">
        <f>J43*(M41)^J44</f>
        <v>40.124358917436702</v>
      </c>
      <c r="N42" s="1" t="s">
        <v>99</v>
      </c>
    </row>
    <row r="43" spans="9:14" x14ac:dyDescent="0.25">
      <c r="I43" s="12" t="s">
        <v>86</v>
      </c>
      <c r="J43" s="1">
        <v>2.5</v>
      </c>
      <c r="K43" s="1"/>
      <c r="L43" s="12" t="s">
        <v>90</v>
      </c>
      <c r="M43" s="13">
        <f>M41/M42</f>
        <v>145.77387530392176</v>
      </c>
      <c r="N43" s="1" t="s">
        <v>100</v>
      </c>
    </row>
    <row r="44" spans="9:14" x14ac:dyDescent="0.25">
      <c r="I44" s="12" t="s">
        <v>87</v>
      </c>
      <c r="J44" s="1">
        <v>0.32</v>
      </c>
      <c r="K44" s="1"/>
      <c r="L44" s="12" t="s">
        <v>91</v>
      </c>
      <c r="M44" s="13">
        <f>J40/M41</f>
        <v>6.8386784719900798E-2</v>
      </c>
      <c r="N44" s="1" t="s">
        <v>101</v>
      </c>
    </row>
    <row r="45" spans="9:14" x14ac:dyDescent="0.25">
      <c r="I45" s="12" t="s">
        <v>102</v>
      </c>
      <c r="J45" s="1">
        <v>1.29</v>
      </c>
      <c r="K45" s="1"/>
      <c r="L45" s="12" t="s">
        <v>103</v>
      </c>
      <c r="M45" s="1">
        <f>J45*J46</f>
        <v>1.2255</v>
      </c>
      <c r="N45" s="1"/>
    </row>
    <row r="46" spans="9:14" x14ac:dyDescent="0.25">
      <c r="I46" s="12" t="s">
        <v>104</v>
      </c>
      <c r="J46" s="1">
        <v>0.95</v>
      </c>
      <c r="K46" s="1"/>
      <c r="L46" s="1"/>
      <c r="M46" s="1"/>
      <c r="N46" s="1"/>
    </row>
  </sheetData>
  <mergeCells count="11">
    <mergeCell ref="I32:N32"/>
    <mergeCell ref="I39:N39"/>
    <mergeCell ref="O14:Q14"/>
    <mergeCell ref="O15:Q15"/>
    <mergeCell ref="O16:Q16"/>
    <mergeCell ref="O17:Q17"/>
    <mergeCell ref="O18:Q18"/>
    <mergeCell ref="O19:Q19"/>
    <mergeCell ref="O20:Q20"/>
    <mergeCell ref="I12:Q12"/>
    <mergeCell ref="L19:N2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5D97-AF1F-4D6C-85DF-FF51992D4943}">
  <dimension ref="A2:M37"/>
  <sheetViews>
    <sheetView topLeftCell="A19" zoomScale="120" zoomScaleNormal="120" workbookViewId="0">
      <selection activeCell="P16" sqref="P16"/>
    </sheetView>
  </sheetViews>
  <sheetFormatPr baseColWidth="10" defaultColWidth="9.140625" defaultRowHeight="15" x14ac:dyDescent="0.25"/>
  <cols>
    <col min="1" max="1" width="11" customWidth="1"/>
    <col min="3" max="5" width="9.140625" style="10"/>
    <col min="8" max="8" width="9.140625" customWidth="1"/>
    <col min="11" max="11" width="13.28515625" customWidth="1"/>
    <col min="12" max="12" width="26.7109375" bestFit="1" customWidth="1"/>
  </cols>
  <sheetData>
    <row r="2" spans="1:13" x14ac:dyDescent="0.25">
      <c r="A2" s="25" t="s">
        <v>11</v>
      </c>
      <c r="B2" s="26"/>
      <c r="C2" s="26"/>
      <c r="D2" s="26"/>
      <c r="E2" s="27"/>
    </row>
    <row r="3" spans="1:13" x14ac:dyDescent="0.25">
      <c r="A3" s="16"/>
      <c r="B3" s="16"/>
      <c r="C3" s="17" t="s">
        <v>5</v>
      </c>
      <c r="D3" s="17" t="s">
        <v>6</v>
      </c>
      <c r="E3" s="17" t="s">
        <v>7</v>
      </c>
    </row>
    <row r="4" spans="1:13" x14ac:dyDescent="0.25">
      <c r="A4" s="16" t="s">
        <v>0</v>
      </c>
      <c r="B4" s="16"/>
      <c r="C4" s="17">
        <v>2</v>
      </c>
      <c r="D4" s="17">
        <v>4</v>
      </c>
      <c r="E4" s="17">
        <v>6</v>
      </c>
    </row>
    <row r="5" spans="1:13" x14ac:dyDescent="0.25">
      <c r="A5" s="16" t="s">
        <v>1</v>
      </c>
      <c r="B5" s="16"/>
      <c r="C5" s="17">
        <v>3</v>
      </c>
      <c r="D5" s="17">
        <v>5</v>
      </c>
      <c r="E5" s="17">
        <v>7</v>
      </c>
    </row>
    <row r="6" spans="1:13" x14ac:dyDescent="0.25">
      <c r="A6" s="16" t="s">
        <v>2</v>
      </c>
      <c r="B6" s="16"/>
      <c r="C6" s="17">
        <v>5</v>
      </c>
      <c r="D6" s="17">
        <v>10</v>
      </c>
      <c r="E6" s="17">
        <v>15</v>
      </c>
    </row>
    <row r="7" spans="1:13" x14ac:dyDescent="0.25">
      <c r="A7" s="16" t="s">
        <v>3</v>
      </c>
      <c r="B7" s="16"/>
      <c r="C7" s="17">
        <v>2</v>
      </c>
      <c r="D7" s="17">
        <v>4</v>
      </c>
      <c r="E7" s="17">
        <v>6</v>
      </c>
    </row>
    <row r="8" spans="1:13" x14ac:dyDescent="0.25">
      <c r="A8" s="16" t="s">
        <v>4</v>
      </c>
      <c r="B8" s="16"/>
      <c r="C8" s="17">
        <v>4</v>
      </c>
      <c r="D8" s="17">
        <v>7</v>
      </c>
      <c r="E8" s="17">
        <v>10</v>
      </c>
    </row>
    <row r="10" spans="1:13" x14ac:dyDescent="0.25">
      <c r="A10" t="s">
        <v>12</v>
      </c>
    </row>
    <row r="11" spans="1:13" x14ac:dyDescent="0.25">
      <c r="A11" s="28" t="s">
        <v>0</v>
      </c>
      <c r="B11" s="1"/>
      <c r="C11" s="9"/>
      <c r="D11" s="9" t="s">
        <v>8</v>
      </c>
      <c r="E11" s="9" t="s">
        <v>9</v>
      </c>
    </row>
    <row r="12" spans="1:13" x14ac:dyDescent="0.25">
      <c r="A12" s="29"/>
      <c r="B12" s="16" t="s">
        <v>5</v>
      </c>
      <c r="C12" s="17">
        <v>1</v>
      </c>
      <c r="D12" s="17">
        <v>2</v>
      </c>
      <c r="E12" s="17">
        <f>C12*D12</f>
        <v>2</v>
      </c>
      <c r="F12" s="23" t="s">
        <v>96</v>
      </c>
      <c r="G12" s="24"/>
      <c r="H12" s="24"/>
      <c r="I12" s="24"/>
      <c r="J12" s="24"/>
      <c r="L12" t="s">
        <v>14</v>
      </c>
    </row>
    <row r="13" spans="1:13" x14ac:dyDescent="0.25">
      <c r="A13" s="29"/>
      <c r="B13" s="14" t="s">
        <v>10</v>
      </c>
      <c r="C13" s="15">
        <v>0</v>
      </c>
      <c r="D13" s="15">
        <v>4</v>
      </c>
      <c r="E13" s="15">
        <f t="shared" ref="E13:E25" si="0">C13*D13</f>
        <v>0</v>
      </c>
      <c r="F13" s="21"/>
      <c r="G13" s="22"/>
      <c r="H13" s="22"/>
      <c r="I13" s="22"/>
      <c r="J13" s="22"/>
    </row>
    <row r="14" spans="1:13" x14ac:dyDescent="0.25">
      <c r="A14" s="30"/>
      <c r="B14" s="14" t="s">
        <v>7</v>
      </c>
      <c r="C14" s="15">
        <v>0</v>
      </c>
      <c r="D14" s="15">
        <v>6</v>
      </c>
      <c r="E14" s="15">
        <f t="shared" si="0"/>
        <v>0</v>
      </c>
      <c r="F14" s="21"/>
      <c r="G14" s="22"/>
      <c r="H14" s="22"/>
      <c r="I14" s="22"/>
      <c r="J14" s="22"/>
      <c r="L14" s="1" t="s">
        <v>16</v>
      </c>
      <c r="M14" s="1">
        <v>4</v>
      </c>
    </row>
    <row r="15" spans="1:13" x14ac:dyDescent="0.25">
      <c r="A15" s="28" t="s">
        <v>1</v>
      </c>
      <c r="B15" s="1"/>
      <c r="C15" s="9"/>
      <c r="D15" s="9"/>
      <c r="E15" s="9"/>
      <c r="F15" s="21"/>
      <c r="G15" s="22"/>
      <c r="H15" s="22"/>
      <c r="I15" s="22"/>
      <c r="J15" s="22"/>
      <c r="L15" s="1" t="s">
        <v>17</v>
      </c>
      <c r="M15" s="1">
        <v>0</v>
      </c>
    </row>
    <row r="16" spans="1:13" x14ac:dyDescent="0.25">
      <c r="A16" s="29"/>
      <c r="B16" s="16" t="s">
        <v>5</v>
      </c>
      <c r="C16" s="17">
        <v>1</v>
      </c>
      <c r="D16" s="17">
        <v>3</v>
      </c>
      <c r="E16" s="17">
        <f t="shared" si="0"/>
        <v>3</v>
      </c>
      <c r="F16" s="23" t="s">
        <v>95</v>
      </c>
      <c r="G16" s="24"/>
      <c r="H16" s="24"/>
      <c r="I16" s="24"/>
      <c r="J16" s="24"/>
      <c r="L16" s="1"/>
      <c r="M16" s="1"/>
    </row>
    <row r="17" spans="1:13" x14ac:dyDescent="0.25">
      <c r="A17" s="29"/>
      <c r="B17" s="14" t="s">
        <v>10</v>
      </c>
      <c r="C17" s="15">
        <v>0</v>
      </c>
      <c r="D17" s="15">
        <v>5</v>
      </c>
      <c r="E17" s="15">
        <f t="shared" si="0"/>
        <v>0</v>
      </c>
      <c r="F17" s="21"/>
      <c r="G17" s="22"/>
      <c r="H17" s="22"/>
      <c r="I17" s="22"/>
      <c r="J17" s="22"/>
      <c r="L17" s="1" t="s">
        <v>18</v>
      </c>
      <c r="M17" s="1">
        <v>1</v>
      </c>
    </row>
    <row r="18" spans="1:13" x14ac:dyDescent="0.25">
      <c r="A18" s="30"/>
      <c r="B18" s="14" t="s">
        <v>7</v>
      </c>
      <c r="C18" s="15">
        <v>0</v>
      </c>
      <c r="D18" s="15">
        <v>7</v>
      </c>
      <c r="E18" s="15">
        <f t="shared" si="0"/>
        <v>0</v>
      </c>
      <c r="F18" s="21"/>
      <c r="G18" s="22"/>
      <c r="H18" s="22"/>
      <c r="I18" s="22"/>
      <c r="J18" s="22"/>
      <c r="L18" s="1" t="s">
        <v>19</v>
      </c>
      <c r="M18" s="1">
        <v>1</v>
      </c>
    </row>
    <row r="19" spans="1:13" x14ac:dyDescent="0.25">
      <c r="A19" s="28" t="s">
        <v>2</v>
      </c>
      <c r="B19" s="1"/>
      <c r="C19" s="9"/>
      <c r="D19" s="9"/>
      <c r="E19" s="9"/>
      <c r="F19" s="21"/>
      <c r="G19" s="22"/>
      <c r="H19" s="22"/>
      <c r="I19" s="22"/>
      <c r="J19" s="22"/>
      <c r="L19" s="1" t="s">
        <v>20</v>
      </c>
      <c r="M19" s="1">
        <v>0</v>
      </c>
    </row>
    <row r="20" spans="1:13" x14ac:dyDescent="0.25">
      <c r="A20" s="30"/>
      <c r="B20" s="16" t="s">
        <v>5</v>
      </c>
      <c r="C20" s="17">
        <v>4</v>
      </c>
      <c r="D20" s="17">
        <v>5</v>
      </c>
      <c r="E20" s="17">
        <f t="shared" si="0"/>
        <v>20</v>
      </c>
      <c r="F20" s="23" t="s">
        <v>93</v>
      </c>
      <c r="G20" s="24"/>
      <c r="H20" s="24"/>
      <c r="I20" s="24"/>
      <c r="J20" s="24"/>
      <c r="L20" s="1" t="s">
        <v>21</v>
      </c>
      <c r="M20" s="3">
        <f>SUM(M14:M19)</f>
        <v>6</v>
      </c>
    </row>
    <row r="21" spans="1:13" x14ac:dyDescent="0.25">
      <c r="A21" s="28" t="s">
        <v>13</v>
      </c>
      <c r="B21" s="1"/>
      <c r="C21" s="9"/>
      <c r="D21" s="9"/>
      <c r="E21" s="9"/>
      <c r="F21" s="21"/>
      <c r="G21" s="22"/>
      <c r="H21" s="22"/>
      <c r="I21" s="22"/>
      <c r="J21" s="22"/>
    </row>
    <row r="22" spans="1:13" x14ac:dyDescent="0.25">
      <c r="A22" s="30"/>
      <c r="B22" s="16" t="s">
        <v>5</v>
      </c>
      <c r="C22" s="17">
        <v>1</v>
      </c>
      <c r="D22" s="17">
        <v>2</v>
      </c>
      <c r="E22" s="17">
        <f t="shared" si="0"/>
        <v>2</v>
      </c>
      <c r="F22" s="23" t="s">
        <v>94</v>
      </c>
      <c r="G22" s="24"/>
      <c r="H22" s="24"/>
      <c r="I22" s="24"/>
      <c r="J22" s="24"/>
    </row>
    <row r="23" spans="1:13" x14ac:dyDescent="0.25">
      <c r="A23" s="28" t="s">
        <v>4</v>
      </c>
      <c r="B23" s="1"/>
      <c r="C23" s="9"/>
      <c r="D23" s="9"/>
      <c r="E23" s="9"/>
      <c r="F23" s="21"/>
      <c r="G23" s="22"/>
      <c r="H23" s="22"/>
      <c r="I23" s="22"/>
      <c r="J23" s="22"/>
      <c r="L23" t="s">
        <v>22</v>
      </c>
    </row>
    <row r="24" spans="1:13" x14ac:dyDescent="0.25">
      <c r="A24" s="29"/>
      <c r="B24" s="16" t="s">
        <v>5</v>
      </c>
      <c r="C24" s="17">
        <v>2</v>
      </c>
      <c r="D24" s="17">
        <v>4</v>
      </c>
      <c r="E24" s="17">
        <f t="shared" si="0"/>
        <v>8</v>
      </c>
      <c r="F24" s="23" t="s">
        <v>92</v>
      </c>
      <c r="G24" s="24"/>
      <c r="H24" s="24"/>
      <c r="I24" s="24"/>
      <c r="J24" s="24"/>
    </row>
    <row r="25" spans="1:13" x14ac:dyDescent="0.25">
      <c r="A25" s="30"/>
      <c r="B25" s="14" t="s">
        <v>10</v>
      </c>
      <c r="C25" s="15">
        <v>0</v>
      </c>
      <c r="D25" s="15">
        <v>7</v>
      </c>
      <c r="E25" s="15">
        <f t="shared" si="0"/>
        <v>0</v>
      </c>
      <c r="F25" s="21"/>
      <c r="G25" s="22"/>
      <c r="H25" s="22"/>
      <c r="I25" s="22"/>
      <c r="J25" s="22"/>
      <c r="L25" t="s">
        <v>23</v>
      </c>
    </row>
    <row r="26" spans="1:13" x14ac:dyDescent="0.25">
      <c r="L26" t="s">
        <v>24</v>
      </c>
      <c r="M26" s="2">
        <f>E27*(0.65+(M20*0.01))</f>
        <v>24.849999999999998</v>
      </c>
    </row>
    <row r="27" spans="1:13" x14ac:dyDescent="0.25">
      <c r="E27" s="11">
        <f>SUM(E12:E25)</f>
        <v>35</v>
      </c>
      <c r="F27" t="s">
        <v>15</v>
      </c>
    </row>
    <row r="30" spans="1:13" x14ac:dyDescent="0.25">
      <c r="A30" t="s">
        <v>25</v>
      </c>
    </row>
    <row r="32" spans="1:13" x14ac:dyDescent="0.25">
      <c r="A32" t="s">
        <v>26</v>
      </c>
    </row>
    <row r="33" spans="1:2" x14ac:dyDescent="0.25">
      <c r="A33" t="s">
        <v>27</v>
      </c>
    </row>
    <row r="34" spans="1:2" x14ac:dyDescent="0.25">
      <c r="A34">
        <f>197/18</f>
        <v>10.944444444444445</v>
      </c>
      <c r="B34" t="s">
        <v>28</v>
      </c>
    </row>
    <row r="35" spans="1:2" x14ac:dyDescent="0.25">
      <c r="A35" t="s">
        <v>29</v>
      </c>
    </row>
    <row r="36" spans="1:2" x14ac:dyDescent="0.25">
      <c r="A36" t="s">
        <v>30</v>
      </c>
    </row>
    <row r="37" spans="1:2" x14ac:dyDescent="0.25">
      <c r="A37" s="4">
        <f>11*5200</f>
        <v>57200</v>
      </c>
    </row>
  </sheetData>
  <mergeCells count="20">
    <mergeCell ref="F24:J24"/>
    <mergeCell ref="F25:J25"/>
    <mergeCell ref="A2:E2"/>
    <mergeCell ref="F17:J17"/>
    <mergeCell ref="F18:J18"/>
    <mergeCell ref="F19:J19"/>
    <mergeCell ref="F20:J20"/>
    <mergeCell ref="F21:J21"/>
    <mergeCell ref="F22:J22"/>
    <mergeCell ref="A11:A14"/>
    <mergeCell ref="A15:A18"/>
    <mergeCell ref="A19:A20"/>
    <mergeCell ref="A21:A22"/>
    <mergeCell ref="A23:A25"/>
    <mergeCell ref="F12:J12"/>
    <mergeCell ref="F13:J13"/>
    <mergeCell ref="F14:J14"/>
    <mergeCell ref="F15:J15"/>
    <mergeCell ref="F16:J16"/>
    <mergeCell ref="F23:J2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2B48-15AA-48DB-A3D2-AF65219A5929}">
  <dimension ref="B3:M48"/>
  <sheetViews>
    <sheetView topLeftCell="A34" zoomScale="120" zoomScaleNormal="120" workbookViewId="0">
      <selection activeCell="G15" sqref="G15"/>
    </sheetView>
  </sheetViews>
  <sheetFormatPr baseColWidth="10" defaultColWidth="9.140625" defaultRowHeight="15" x14ac:dyDescent="0.25"/>
  <cols>
    <col min="3" max="3" width="14.140625" customWidth="1"/>
    <col min="7" max="7" width="13.42578125" customWidth="1"/>
  </cols>
  <sheetData>
    <row r="3" spans="2:13" x14ac:dyDescent="0.25">
      <c r="B3" t="s">
        <v>31</v>
      </c>
      <c r="G3" t="s">
        <v>43</v>
      </c>
    </row>
    <row r="4" spans="2:13" x14ac:dyDescent="0.25">
      <c r="B4" s="1"/>
      <c r="C4" s="31" t="s">
        <v>33</v>
      </c>
      <c r="D4" s="31"/>
      <c r="E4" s="31"/>
      <c r="G4" s="1"/>
      <c r="H4" s="31" t="s">
        <v>33</v>
      </c>
      <c r="I4" s="31"/>
      <c r="J4" s="31"/>
    </row>
    <row r="5" spans="2:13" ht="75" x14ac:dyDescent="0.25">
      <c r="B5" s="6" t="s">
        <v>32</v>
      </c>
      <c r="C5" s="7" t="s">
        <v>34</v>
      </c>
      <c r="D5" s="7" t="s">
        <v>35</v>
      </c>
      <c r="E5" s="7" t="s">
        <v>36</v>
      </c>
      <c r="G5" s="6" t="s">
        <v>44</v>
      </c>
      <c r="H5" s="7" t="s">
        <v>34</v>
      </c>
      <c r="I5" s="7" t="s">
        <v>35</v>
      </c>
      <c r="J5" s="7" t="s">
        <v>36</v>
      </c>
    </row>
    <row r="6" spans="2:13" x14ac:dyDescent="0.25">
      <c r="B6" s="1" t="s">
        <v>37</v>
      </c>
      <c r="C6" s="1" t="s">
        <v>40</v>
      </c>
      <c r="D6" s="1" t="s">
        <v>40</v>
      </c>
      <c r="E6" s="1" t="s">
        <v>41</v>
      </c>
      <c r="G6" s="1" t="s">
        <v>45</v>
      </c>
      <c r="H6" s="1" t="s">
        <v>40</v>
      </c>
      <c r="I6" s="1" t="s">
        <v>40</v>
      </c>
      <c r="J6" s="1" t="s">
        <v>41</v>
      </c>
    </row>
    <row r="7" spans="2:13" x14ac:dyDescent="0.25">
      <c r="B7" s="8" t="s">
        <v>39</v>
      </c>
      <c r="C7" s="1" t="s">
        <v>40</v>
      </c>
      <c r="D7" s="1" t="s">
        <v>41</v>
      </c>
      <c r="E7" s="1" t="s">
        <v>42</v>
      </c>
      <c r="G7" s="8" t="s">
        <v>46</v>
      </c>
      <c r="H7" s="1" t="s">
        <v>40</v>
      </c>
      <c r="I7" s="1" t="s">
        <v>41</v>
      </c>
      <c r="J7" s="1" t="s">
        <v>42</v>
      </c>
    </row>
    <row r="8" spans="2:13" x14ac:dyDescent="0.25">
      <c r="B8" s="1" t="s">
        <v>38</v>
      </c>
      <c r="C8" s="1" t="s">
        <v>41</v>
      </c>
      <c r="D8" s="1" t="s">
        <v>42</v>
      </c>
      <c r="E8" s="1" t="s">
        <v>42</v>
      </c>
      <c r="G8" s="1" t="s">
        <v>47</v>
      </c>
      <c r="H8" s="1" t="s">
        <v>41</v>
      </c>
      <c r="I8" s="1" t="s">
        <v>42</v>
      </c>
      <c r="J8" s="1" t="s">
        <v>42</v>
      </c>
    </row>
    <row r="11" spans="2:13" x14ac:dyDescent="0.25">
      <c r="B11" t="s">
        <v>8</v>
      </c>
      <c r="G11" t="s">
        <v>53</v>
      </c>
    </row>
    <row r="12" spans="2:13" x14ac:dyDescent="0.25">
      <c r="B12" t="s">
        <v>48</v>
      </c>
      <c r="C12" t="s">
        <v>5</v>
      </c>
      <c r="D12" t="s">
        <v>51</v>
      </c>
      <c r="E12" t="s">
        <v>52</v>
      </c>
      <c r="G12" t="s">
        <v>54</v>
      </c>
      <c r="I12" t="s">
        <v>55</v>
      </c>
      <c r="J12" t="s">
        <v>56</v>
      </c>
      <c r="K12" t="s">
        <v>57</v>
      </c>
      <c r="L12" t="s">
        <v>58</v>
      </c>
      <c r="M12" t="s">
        <v>59</v>
      </c>
    </row>
    <row r="13" spans="2:13" x14ac:dyDescent="0.25">
      <c r="B13" t="s">
        <v>49</v>
      </c>
      <c r="C13">
        <v>1</v>
      </c>
      <c r="D13">
        <v>2</v>
      </c>
      <c r="E13">
        <v>3</v>
      </c>
      <c r="G13" t="s">
        <v>53</v>
      </c>
      <c r="I13">
        <v>4</v>
      </c>
      <c r="J13">
        <v>7</v>
      </c>
      <c r="K13">
        <v>13</v>
      </c>
      <c r="L13">
        <v>25</v>
      </c>
      <c r="M13">
        <v>50</v>
      </c>
    </row>
    <row r="14" spans="2:13" x14ac:dyDescent="0.25">
      <c r="B14" t="s">
        <v>50</v>
      </c>
      <c r="C14">
        <v>2</v>
      </c>
      <c r="D14">
        <v>5</v>
      </c>
      <c r="E14">
        <v>7</v>
      </c>
      <c r="G14" t="s">
        <v>78</v>
      </c>
      <c r="I14">
        <v>4</v>
      </c>
      <c r="J14">
        <v>7</v>
      </c>
      <c r="K14">
        <v>13</v>
      </c>
      <c r="L14">
        <v>25</v>
      </c>
      <c r="M14">
        <v>50</v>
      </c>
    </row>
    <row r="15" spans="2:13" ht="60" x14ac:dyDescent="0.25">
      <c r="B15" s="5" t="s">
        <v>60</v>
      </c>
      <c r="E15">
        <v>10</v>
      </c>
    </row>
    <row r="17" spans="2:3" x14ac:dyDescent="0.25">
      <c r="B17" t="s">
        <v>61</v>
      </c>
      <c r="C17" t="s">
        <v>62</v>
      </c>
    </row>
    <row r="19" spans="2:3" x14ac:dyDescent="0.25">
      <c r="B19" t="s">
        <v>63</v>
      </c>
      <c r="C19" t="s">
        <v>64</v>
      </c>
    </row>
    <row r="22" spans="2:3" x14ac:dyDescent="0.25">
      <c r="B22" t="s">
        <v>12</v>
      </c>
    </row>
    <row r="24" spans="2:3" x14ac:dyDescent="0.25">
      <c r="B24" s="5"/>
    </row>
    <row r="37" spans="2:8" x14ac:dyDescent="0.25">
      <c r="B37" t="s">
        <v>65</v>
      </c>
      <c r="C37" t="s">
        <v>66</v>
      </c>
      <c r="D37" t="s">
        <v>72</v>
      </c>
      <c r="E37" t="s">
        <v>8</v>
      </c>
    </row>
    <row r="38" spans="2:8" x14ac:dyDescent="0.25">
      <c r="B38" t="s">
        <v>67</v>
      </c>
      <c r="C38" t="s">
        <v>49</v>
      </c>
      <c r="D38" t="s">
        <v>5</v>
      </c>
      <c r="E38">
        <v>1</v>
      </c>
    </row>
    <row r="39" spans="2:8" x14ac:dyDescent="0.25">
      <c r="B39" t="s">
        <v>68</v>
      </c>
      <c r="C39" t="s">
        <v>49</v>
      </c>
      <c r="D39" t="s">
        <v>5</v>
      </c>
      <c r="E39">
        <v>1</v>
      </c>
    </row>
    <row r="40" spans="2:8" x14ac:dyDescent="0.25">
      <c r="B40" t="s">
        <v>69</v>
      </c>
      <c r="C40" t="s">
        <v>49</v>
      </c>
      <c r="D40" t="s">
        <v>51</v>
      </c>
      <c r="E40">
        <v>2</v>
      </c>
    </row>
    <row r="41" spans="2:8" x14ac:dyDescent="0.25">
      <c r="B41" t="s">
        <v>70</v>
      </c>
      <c r="C41" t="s">
        <v>50</v>
      </c>
      <c r="D41" t="s">
        <v>51</v>
      </c>
      <c r="E41">
        <v>5</v>
      </c>
    </row>
    <row r="42" spans="2:8" x14ac:dyDescent="0.25">
      <c r="D42" t="s">
        <v>71</v>
      </c>
      <c r="E42">
        <v>9</v>
      </c>
      <c r="F42" t="s">
        <v>77</v>
      </c>
    </row>
    <row r="44" spans="2:8" x14ac:dyDescent="0.25">
      <c r="B44" t="s">
        <v>73</v>
      </c>
      <c r="D44" t="s">
        <v>80</v>
      </c>
      <c r="E44">
        <v>4</v>
      </c>
    </row>
    <row r="45" spans="2:8" x14ac:dyDescent="0.25">
      <c r="B45" t="s">
        <v>78</v>
      </c>
      <c r="D45" t="s">
        <v>74</v>
      </c>
      <c r="E45">
        <v>7</v>
      </c>
      <c r="G45" t="s">
        <v>10</v>
      </c>
      <c r="H45">
        <f>AVERAGE(E44,E45)</f>
        <v>5.5</v>
      </c>
    </row>
    <row r="46" spans="2:8" x14ac:dyDescent="0.25">
      <c r="B46" t="s">
        <v>75</v>
      </c>
      <c r="C46">
        <f>E42*((100-0)/100)</f>
        <v>9</v>
      </c>
    </row>
    <row r="48" spans="2:8" x14ac:dyDescent="0.25">
      <c r="B48" t="s">
        <v>76</v>
      </c>
      <c r="C48">
        <f>C46/H45</f>
        <v>1.6363636363636365</v>
      </c>
      <c r="D48" t="s">
        <v>81</v>
      </c>
    </row>
  </sheetData>
  <mergeCells count="2">
    <mergeCell ref="C4:E4"/>
    <mergeCell ref="H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COCOMO</vt:lpstr>
      <vt:lpstr>FP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Mejía</dc:creator>
  <cp:lastModifiedBy>carlos lopez</cp:lastModifiedBy>
  <dcterms:created xsi:type="dcterms:W3CDTF">2019-06-17T19:43:49Z</dcterms:created>
  <dcterms:modified xsi:type="dcterms:W3CDTF">2022-09-30T02:31:55Z</dcterms:modified>
</cp:coreProperties>
</file>