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alvarado/Desktop/DataWrangling/Laboratorio7/"/>
    </mc:Choice>
  </mc:AlternateContent>
  <xr:revisionPtr revIDLastSave="0" documentId="13_ncr:1_{EB514E6C-B0D4-B440-AB07-02439D88E5F5}" xr6:coauthVersionLast="47" xr6:coauthVersionMax="47" xr10:uidLastSave="{00000000-0000-0000-0000-000000000000}"/>
  <bookViews>
    <workbookView xWindow="380" yWindow="500" windowWidth="28040" windowHeight="16280" xr2:uid="{76613434-D4DF-EB48-AFF9-487F39CC19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J58" i="1"/>
  <c r="K51" i="1"/>
  <c r="K58" i="1"/>
  <c r="K62" i="1"/>
  <c r="K63" i="1"/>
  <c r="H53" i="1"/>
  <c r="H66" i="1"/>
  <c r="J59" i="1"/>
  <c r="J60" i="1"/>
  <c r="J61" i="1"/>
  <c r="I58" i="1"/>
  <c r="J48" i="1"/>
  <c r="E48" i="1"/>
  <c r="E53" i="1"/>
  <c r="G62" i="1"/>
  <c r="G63" i="1"/>
  <c r="G61" i="1"/>
  <c r="G60" i="1"/>
  <c r="G59" i="1"/>
  <c r="G58" i="1"/>
  <c r="I61" i="1"/>
  <c r="I59" i="1"/>
  <c r="I51" i="1"/>
  <c r="I50" i="1"/>
  <c r="I49" i="1"/>
  <c r="I48" i="1"/>
  <c r="G51" i="1"/>
  <c r="G50" i="1"/>
  <c r="G49" i="1"/>
  <c r="G48" i="1"/>
  <c r="I41" i="1"/>
  <c r="I40" i="1"/>
  <c r="I39" i="1"/>
  <c r="I38" i="1"/>
  <c r="G41" i="1"/>
  <c r="G40" i="1"/>
  <c r="G39" i="1"/>
  <c r="G38" i="1"/>
  <c r="E28" i="1"/>
  <c r="I30" i="1"/>
  <c r="I31" i="1"/>
  <c r="I29" i="1"/>
  <c r="I28" i="1"/>
  <c r="G31" i="1"/>
  <c r="G30" i="1"/>
  <c r="G29" i="1"/>
  <c r="H63" i="1"/>
  <c r="H62" i="1"/>
  <c r="D59" i="1"/>
  <c r="D58" i="1"/>
  <c r="D63" i="1"/>
  <c r="D62" i="1"/>
  <c r="J49" i="1"/>
  <c r="F49" i="1" s="1"/>
  <c r="E49" i="1" s="1"/>
  <c r="K49" i="1" s="1"/>
  <c r="J50" i="1"/>
  <c r="F50" i="1" s="1"/>
  <c r="E50" i="1" s="1"/>
  <c r="K50" i="1" s="1"/>
  <c r="J51" i="1"/>
  <c r="F51" i="1" s="1"/>
  <c r="E51" i="1" s="1"/>
  <c r="F48" i="1"/>
  <c r="K48" i="1" s="1"/>
  <c r="G42" i="1"/>
  <c r="H39" i="1"/>
  <c r="F39" i="1" s="1"/>
  <c r="E39" i="1" s="1"/>
  <c r="K39" i="1" s="1"/>
  <c r="H40" i="1"/>
  <c r="F40" i="1" s="1"/>
  <c r="E40" i="1" s="1"/>
  <c r="K40" i="1" s="1"/>
  <c r="H41" i="1"/>
  <c r="F41" i="1" s="1"/>
  <c r="E41" i="1" s="1"/>
  <c r="H38" i="1"/>
  <c r="F38" i="1" s="1"/>
  <c r="E38" i="1" s="1"/>
  <c r="K38" i="1" s="1"/>
  <c r="J79" i="1"/>
  <c r="J80" i="1"/>
  <c r="J81" i="1"/>
  <c r="J82" i="1"/>
  <c r="J83" i="1"/>
  <c r="J84" i="1"/>
  <c r="J85" i="1"/>
  <c r="J86" i="1"/>
  <c r="J87" i="1"/>
  <c r="J78" i="1"/>
  <c r="J28" i="1"/>
  <c r="F28" i="1" s="1"/>
  <c r="J31" i="1"/>
  <c r="F31" i="1" s="1"/>
  <c r="E31" i="1" s="1"/>
  <c r="J29" i="1"/>
  <c r="F29" i="1" s="1"/>
  <c r="E29" i="1" s="1"/>
  <c r="J30" i="1"/>
  <c r="F30" i="1" s="1"/>
  <c r="E30" i="1" s="1"/>
  <c r="K18" i="1"/>
  <c r="E23" i="1"/>
  <c r="K19" i="1"/>
  <c r="K20" i="1"/>
  <c r="K21" i="1"/>
  <c r="I60" i="1" l="1"/>
  <c r="J62" i="1"/>
  <c r="F62" i="1" s="1"/>
  <c r="E62" i="1" s="1"/>
  <c r="K41" i="1"/>
  <c r="K31" i="1"/>
  <c r="K29" i="1"/>
  <c r="K30" i="1"/>
  <c r="K28" i="1"/>
  <c r="F59" i="1"/>
  <c r="E59" i="1" s="1"/>
  <c r="K59" i="1" s="1"/>
  <c r="F60" i="1"/>
  <c r="E60" i="1" s="1"/>
  <c r="K60" i="1" s="1"/>
  <c r="F61" i="1"/>
  <c r="E61" i="1" s="1"/>
  <c r="K61" i="1" s="1"/>
  <c r="F58" i="1"/>
  <c r="E58" i="1" s="1"/>
  <c r="E42" i="1"/>
  <c r="E67" i="1" s="1"/>
  <c r="E32" i="1"/>
  <c r="E54" i="1" s="1"/>
  <c r="E24" i="1"/>
  <c r="F23" i="1" s="1"/>
  <c r="I62" i="1" l="1"/>
  <c r="J63" i="1"/>
  <c r="I63" i="1" l="1"/>
  <c r="F63" i="1"/>
  <c r="E63" i="1" s="1"/>
  <c r="E66" i="1" s="1"/>
</calcChain>
</file>

<file path=xl/sharedStrings.xml><?xml version="1.0" encoding="utf-8"?>
<sst xmlns="http://schemas.openxmlformats.org/spreadsheetml/2006/main" count="109" uniqueCount="52">
  <si>
    <t>Directo Camion</t>
  </si>
  <si>
    <t>Fijo Camion</t>
  </si>
  <si>
    <t>Directo Pickup</t>
  </si>
  <si>
    <t>Fijo Pickup</t>
  </si>
  <si>
    <t>Cuartiles Qs</t>
  </si>
  <si>
    <t>minimo</t>
  </si>
  <si>
    <t>media</t>
  </si>
  <si>
    <t>maximo</t>
  </si>
  <si>
    <t>Rango</t>
  </si>
  <si>
    <t>Directo Moto</t>
  </si>
  <si>
    <t>Fijo Moto</t>
  </si>
  <si>
    <t>Observaciones</t>
  </si>
  <si>
    <t>Facturas</t>
  </si>
  <si>
    <t>El último 25% de los costos, son aquellos que suben nuestra "media" de costos. Puede ser un factor, que haya aumentado en 2018.</t>
  </si>
  <si>
    <t xml:space="preserve">25% tiene un en un rango demaciado grande, puede ser por servicios muy costosos, que cumplan un plazo más grande. Es decir, que no sea necesario realizar muchas veces al año o durante años. </t>
  </si>
  <si>
    <t>Margen operativo</t>
  </si>
  <si>
    <t xml:space="preserve">Por una parte, si los costos en algunos servicios eran elevados, permitián realizar facturas altas y "mantener" el margen de ganancias. </t>
  </si>
  <si>
    <t>origen</t>
  </si>
  <si>
    <t>margen_promedio</t>
  </si>
  <si>
    <t>factura_total</t>
  </si>
  <si>
    <t>factura_promedio</t>
  </si>
  <si>
    <t>costos_total</t>
  </si>
  <si>
    <t>costos_promedio</t>
  </si>
  <si>
    <t>margen_total</t>
  </si>
  <si>
    <t>Total de costos</t>
  </si>
  <si>
    <t>Total hasta septiembre</t>
  </si>
  <si>
    <t>25% perdídido para 2018</t>
  </si>
  <si>
    <t>viajes</t>
  </si>
  <si>
    <t>total hasta sep 2018 simulación</t>
  </si>
  <si>
    <t>Cod</t>
  </si>
  <si>
    <t>Postes</t>
  </si>
  <si>
    <t>VERIFICACION_MEDIDORES</t>
  </si>
  <si>
    <t>REVISION</t>
  </si>
  <si>
    <t>OTRO</t>
  </si>
  <si>
    <t>VERIFICACION_INDICADORES</t>
  </si>
  <si>
    <t>VISITA_POR_CORRECCION</t>
  </si>
  <si>
    <t>REVISION_TRANSFORMADOR</t>
  </si>
  <si>
    <t>CAMBIO_FUSIBLE</t>
  </si>
  <si>
    <t>CAMBIO_CORRECTIVO</t>
  </si>
  <si>
    <t>VISITA</t>
  </si>
  <si>
    <t>CAMBIO_PUENTES</t>
  </si>
  <si>
    <t>Buscar el 10% del 2018 para 2019</t>
  </si>
  <si>
    <t>total hasta sep 2019 simulación</t>
  </si>
  <si>
    <t xml:space="preserve">Precios caen un: </t>
  </si>
  <si>
    <t>Reducir el % de costos a:</t>
  </si>
  <si>
    <t>Subida en costos en:</t>
  </si>
  <si>
    <t>% por origen</t>
  </si>
  <si>
    <t>% de la empresa en viajes</t>
  </si>
  <si>
    <t>% en margen de venta total</t>
  </si>
  <si>
    <t>Cantidad de veces por poste</t>
  </si>
  <si>
    <t xml:space="preserve"> % margen-venta</t>
  </si>
  <si>
    <t>Hay un rango grande entre el último 25% de los datos. De igual forma, entre la media y el dato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</si>
</sst>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9" formatCode="0.0%"/>
    <numFmt numFmtId="170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9" fontId="0" fillId="0" borderId="1" xfId="0" applyNumberFormat="1" applyBorder="1"/>
    <xf numFmtId="0" fontId="0" fillId="0" borderId="1" xfId="0" applyBorder="1"/>
    <xf numFmtId="9" fontId="0" fillId="0" borderId="6" xfId="0" applyNumberFormat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7" xfId="0" applyNumberFormat="1" applyBorder="1"/>
    <xf numFmtId="0" fontId="0" fillId="2" borderId="1" xfId="0" applyFill="1" applyBorder="1"/>
    <xf numFmtId="0" fontId="0" fillId="2" borderId="9" xfId="0" applyFill="1" applyBorder="1"/>
    <xf numFmtId="0" fontId="0" fillId="0" borderId="16" xfId="0" applyBorder="1"/>
    <xf numFmtId="0" fontId="0" fillId="0" borderId="17" xfId="0" applyBorder="1"/>
    <xf numFmtId="0" fontId="0" fillId="2" borderId="17" xfId="0" applyFill="1" applyBorder="1"/>
    <xf numFmtId="0" fontId="0" fillId="0" borderId="18" xfId="0" applyBorder="1"/>
    <xf numFmtId="0" fontId="0" fillId="0" borderId="2" xfId="0" applyBorder="1"/>
    <xf numFmtId="0" fontId="0" fillId="0" borderId="19" xfId="0" applyBorder="1"/>
    <xf numFmtId="0" fontId="0" fillId="0" borderId="20" xfId="0" applyBorder="1"/>
    <xf numFmtId="0" fontId="0" fillId="0" borderId="2" xfId="0" applyBorder="1" applyAlignment="1">
      <alignment wrapText="1"/>
    </xf>
    <xf numFmtId="0" fontId="0" fillId="0" borderId="2" xfId="0" applyFill="1" applyBorder="1"/>
    <xf numFmtId="0" fontId="0" fillId="0" borderId="21" xfId="0" applyBorder="1" applyAlignment="1">
      <alignment wrapText="1"/>
    </xf>
    <xf numFmtId="0" fontId="0" fillId="0" borderId="22" xfId="0" applyFill="1" applyBorder="1"/>
    <xf numFmtId="0" fontId="0" fillId="0" borderId="23" xfId="0" applyFill="1" applyBorder="1"/>
    <xf numFmtId="0" fontId="0" fillId="2" borderId="23" xfId="0" applyFill="1" applyBorder="1"/>
    <xf numFmtId="0" fontId="0" fillId="0" borderId="24" xfId="0" applyFill="1" applyBorder="1"/>
    <xf numFmtId="43" fontId="0" fillId="0" borderId="1" xfId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  <xf numFmtId="43" fontId="0" fillId="0" borderId="9" xfId="1" applyFont="1" applyBorder="1"/>
    <xf numFmtId="43" fontId="0" fillId="0" borderId="10" xfId="1" applyFont="1" applyBorder="1"/>
    <xf numFmtId="0" fontId="0" fillId="0" borderId="14" xfId="0" applyBorder="1"/>
    <xf numFmtId="0" fontId="0" fillId="0" borderId="26" xfId="0" applyBorder="1" applyAlignment="1">
      <alignment horizontal="center" vertical="center" wrapText="1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3" xfId="0" applyBorder="1"/>
    <xf numFmtId="0" fontId="0" fillId="0" borderId="24" xfId="0" applyBorder="1"/>
    <xf numFmtId="0" fontId="0" fillId="0" borderId="30" xfId="0" applyBorder="1"/>
    <xf numFmtId="43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0" fillId="0" borderId="32" xfId="1" applyFont="1" applyBorder="1"/>
    <xf numFmtId="43" fontId="0" fillId="0" borderId="33" xfId="1" applyFont="1" applyBorder="1"/>
    <xf numFmtId="43" fontId="0" fillId="0" borderId="34" xfId="1" applyFont="1" applyBorder="1"/>
    <xf numFmtId="0" fontId="0" fillId="0" borderId="35" xfId="0" applyBorder="1"/>
    <xf numFmtId="0" fontId="0" fillId="0" borderId="37" xfId="0" applyBorder="1"/>
    <xf numFmtId="169" fontId="0" fillId="0" borderId="0" xfId="2" applyNumberFormat="1" applyFont="1"/>
    <xf numFmtId="9" fontId="0" fillId="0" borderId="17" xfId="0" applyNumberFormat="1" applyBorder="1"/>
    <xf numFmtId="0" fontId="0" fillId="0" borderId="38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9" fontId="0" fillId="0" borderId="0" xfId="0" applyNumberFormat="1"/>
    <xf numFmtId="170" fontId="0" fillId="0" borderId="0" xfId="2" applyNumberFormat="1" applyFont="1"/>
    <xf numFmtId="0" fontId="0" fillId="0" borderId="39" xfId="0" applyBorder="1"/>
    <xf numFmtId="0" fontId="0" fillId="0" borderId="40" xfId="0" applyBorder="1"/>
    <xf numFmtId="0" fontId="0" fillId="0" borderId="41" xfId="0" applyBorder="1"/>
    <xf numFmtId="10" fontId="0" fillId="0" borderId="5" xfId="2" applyNumberFormat="1" applyFont="1" applyBorder="1"/>
    <xf numFmtId="10" fontId="0" fillId="0" borderId="7" xfId="2" applyNumberFormat="1" applyFont="1" applyBorder="1"/>
    <xf numFmtId="10" fontId="0" fillId="0" borderId="10" xfId="2" applyNumberFormat="1" applyFont="1" applyBorder="1"/>
    <xf numFmtId="10" fontId="0" fillId="0" borderId="0" xfId="0" applyNumberFormat="1"/>
    <xf numFmtId="10" fontId="0" fillId="2" borderId="42" xfId="2" applyNumberFormat="1" applyFont="1" applyFill="1" applyBorder="1"/>
    <xf numFmtId="10" fontId="0" fillId="2" borderId="43" xfId="2" applyNumberFormat="1" applyFont="1" applyFill="1" applyBorder="1"/>
    <xf numFmtId="10" fontId="0" fillId="0" borderId="43" xfId="2" applyNumberFormat="1" applyFont="1" applyBorder="1"/>
    <xf numFmtId="10" fontId="0" fillId="0" borderId="44" xfId="2" applyNumberFormat="1" applyFont="1" applyBorder="1"/>
    <xf numFmtId="10" fontId="0" fillId="0" borderId="12" xfId="2" applyNumberFormat="1" applyFont="1" applyBorder="1"/>
    <xf numFmtId="10" fontId="0" fillId="0" borderId="13" xfId="2" applyNumberFormat="1" applyFont="1" applyBorder="1"/>
    <xf numFmtId="0" fontId="0" fillId="0" borderId="35" xfId="0" applyFill="1" applyBorder="1"/>
    <xf numFmtId="10" fontId="0" fillId="2" borderId="11" xfId="2" applyNumberFormat="1" applyFont="1" applyFill="1" applyBorder="1"/>
    <xf numFmtId="10" fontId="0" fillId="2" borderId="12" xfId="2" applyNumberFormat="1" applyFont="1" applyFill="1" applyBorder="1"/>
    <xf numFmtId="0" fontId="0" fillId="3" borderId="7" xfId="0" applyFill="1" applyBorder="1"/>
    <xf numFmtId="9" fontId="0" fillId="0" borderId="45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46" xfId="0" applyBorder="1"/>
    <xf numFmtId="9" fontId="0" fillId="0" borderId="47" xfId="0" applyNumberForma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164" fontId="0" fillId="0" borderId="7" xfId="1" applyNumberFormat="1" applyFont="1" applyBorder="1"/>
    <xf numFmtId="164" fontId="0" fillId="0" borderId="10" xfId="1" applyNumberFormat="1" applyFont="1" applyBorder="1"/>
    <xf numFmtId="9" fontId="0" fillId="0" borderId="41" xfId="0" applyNumberFormat="1" applyBorder="1"/>
    <xf numFmtId="164" fontId="0" fillId="0" borderId="5" xfId="1" applyNumberFormat="1" applyFont="1" applyBorder="1"/>
    <xf numFmtId="164" fontId="0" fillId="0" borderId="3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0" fontId="0" fillId="0" borderId="51" xfId="0" applyBorder="1"/>
    <xf numFmtId="10" fontId="0" fillId="0" borderId="6" xfId="2" applyNumberFormat="1" applyFont="1" applyBorder="1"/>
    <xf numFmtId="10" fontId="0" fillId="0" borderId="8" xfId="2" applyNumberFormat="1" applyFont="1" applyBorder="1"/>
    <xf numFmtId="0" fontId="0" fillId="0" borderId="39" xfId="0" applyFill="1" applyBorder="1"/>
    <xf numFmtId="10" fontId="0" fillId="0" borderId="3" xfId="2" applyNumberFormat="1" applyFont="1" applyBorder="1"/>
    <xf numFmtId="43" fontId="0" fillId="0" borderId="1" xfId="0" applyNumberFormat="1" applyBorder="1"/>
    <xf numFmtId="43" fontId="0" fillId="0" borderId="52" xfId="0" applyNumberFormat="1" applyBorder="1"/>
    <xf numFmtId="164" fontId="0" fillId="0" borderId="52" xfId="1" applyNumberFormat="1" applyFont="1" applyFill="1" applyBorder="1"/>
    <xf numFmtId="169" fontId="2" fillId="0" borderId="2" xfId="2" applyNumberFormat="1" applyFont="1" applyFill="1" applyBorder="1"/>
    <xf numFmtId="0" fontId="0" fillId="0" borderId="53" xfId="0" applyBorder="1"/>
    <xf numFmtId="0" fontId="0" fillId="0" borderId="54" xfId="0" applyBorder="1"/>
    <xf numFmtId="170" fontId="2" fillId="0" borderId="36" xfId="2" applyNumberFormat="1" applyFont="1" applyFill="1" applyBorder="1"/>
    <xf numFmtId="0" fontId="0" fillId="0" borderId="52" xfId="0" applyBorder="1"/>
    <xf numFmtId="170" fontId="2" fillId="0" borderId="15" xfId="2" applyNumberFormat="1" applyFont="1" applyFill="1" applyBorder="1"/>
    <xf numFmtId="0" fontId="0" fillId="0" borderId="7" xfId="0" applyFill="1" applyBorder="1"/>
    <xf numFmtId="43" fontId="0" fillId="0" borderId="0" xfId="0" applyNumberFormat="1" applyBorder="1"/>
    <xf numFmtId="43" fontId="0" fillId="0" borderId="0" xfId="1" applyFont="1" applyBorder="1"/>
    <xf numFmtId="10" fontId="0" fillId="0" borderId="0" xfId="2" applyNumberFormat="1" applyFont="1" applyBorder="1"/>
    <xf numFmtId="10" fontId="0" fillId="0" borderId="2" xfId="0" applyNumberFormat="1" applyBorder="1"/>
    <xf numFmtId="0" fontId="0" fillId="0" borderId="27" xfId="0" applyFill="1" applyBorder="1"/>
    <xf numFmtId="0" fontId="0" fillId="0" borderId="28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BBBE-A57D-BE4E-A5D7-DB2A07B6EB22}">
  <dimension ref="C2:M103"/>
  <sheetViews>
    <sheetView tabSelected="1" topLeftCell="A23" zoomScaleNormal="150" workbookViewId="0">
      <selection activeCell="L46" sqref="L46"/>
    </sheetView>
  </sheetViews>
  <sheetFormatPr baseColWidth="10" defaultRowHeight="16" x14ac:dyDescent="0.2"/>
  <cols>
    <col min="3" max="3" width="26.1640625" bestFit="1" customWidth="1"/>
    <col min="4" max="4" width="27.6640625" customWidth="1"/>
    <col min="5" max="5" width="13" bestFit="1" customWidth="1"/>
    <col min="6" max="6" width="17.33203125" customWidth="1"/>
    <col min="7" max="7" width="14" bestFit="1" customWidth="1"/>
    <col min="8" max="8" width="16.5" bestFit="1" customWidth="1"/>
    <col min="9" max="9" width="14.83203125" customWidth="1"/>
    <col min="10" max="10" width="16.5" customWidth="1"/>
    <col min="11" max="11" width="15.1640625" bestFit="1" customWidth="1"/>
    <col min="12" max="12" width="35.83203125" customWidth="1"/>
  </cols>
  <sheetData>
    <row r="2" spans="3:12" ht="17" thickBot="1" x14ac:dyDescent="0.25"/>
    <row r="3" spans="3:12" x14ac:dyDescent="0.2">
      <c r="D3" s="47" t="s">
        <v>4</v>
      </c>
      <c r="E3" s="48"/>
      <c r="F3" s="48"/>
      <c r="G3" s="48"/>
      <c r="H3" s="49"/>
      <c r="I3" s="47" t="s">
        <v>8</v>
      </c>
      <c r="J3" s="48"/>
      <c r="K3" s="49"/>
      <c r="L3" s="50" t="s">
        <v>11</v>
      </c>
    </row>
    <row r="4" spans="3:12" ht="17" thickBot="1" x14ac:dyDescent="0.25">
      <c r="D4" s="3">
        <v>0</v>
      </c>
      <c r="E4" s="1">
        <v>0.25</v>
      </c>
      <c r="F4" s="1">
        <v>0.5</v>
      </c>
      <c r="G4" s="1">
        <v>0.75</v>
      </c>
      <c r="H4" s="12">
        <v>1</v>
      </c>
      <c r="I4" s="5" t="s">
        <v>5</v>
      </c>
      <c r="J4" s="2" t="s">
        <v>6</v>
      </c>
      <c r="K4" s="4" t="s">
        <v>7</v>
      </c>
      <c r="L4" s="51"/>
    </row>
    <row r="5" spans="3:12" x14ac:dyDescent="0.2">
      <c r="C5" s="45" t="s">
        <v>0</v>
      </c>
      <c r="D5" s="5">
        <v>0.57999999999999996</v>
      </c>
      <c r="E5" s="2">
        <v>56.84</v>
      </c>
      <c r="F5" s="2">
        <v>78.47</v>
      </c>
      <c r="G5" s="13">
        <v>111.69</v>
      </c>
      <c r="H5" s="4">
        <v>318.19</v>
      </c>
      <c r="I5" s="5">
        <v>0.57999999999999996</v>
      </c>
      <c r="J5" s="2">
        <v>88.5</v>
      </c>
      <c r="K5" s="4">
        <v>318.19</v>
      </c>
      <c r="L5" s="52" t="s">
        <v>13</v>
      </c>
    </row>
    <row r="6" spans="3:12" x14ac:dyDescent="0.2">
      <c r="C6" s="40" t="s">
        <v>1</v>
      </c>
      <c r="D6" s="5">
        <v>0.37</v>
      </c>
      <c r="E6" s="2">
        <v>32.58</v>
      </c>
      <c r="F6" s="2">
        <v>45.01</v>
      </c>
      <c r="G6" s="13">
        <v>64.3</v>
      </c>
      <c r="H6" s="4">
        <v>180.23</v>
      </c>
      <c r="I6" s="5">
        <v>0.37</v>
      </c>
      <c r="J6" s="2">
        <v>50.84</v>
      </c>
      <c r="K6" s="4">
        <v>180.23</v>
      </c>
      <c r="L6" s="53"/>
    </row>
    <row r="7" spans="3:12" x14ac:dyDescent="0.2">
      <c r="C7" s="40" t="s">
        <v>2</v>
      </c>
      <c r="D7" s="5">
        <v>1.51</v>
      </c>
      <c r="E7" s="2">
        <v>41.1</v>
      </c>
      <c r="F7" s="2">
        <v>57.61</v>
      </c>
      <c r="G7" s="13">
        <v>77.150000000000006</v>
      </c>
      <c r="H7" s="4">
        <v>203.25</v>
      </c>
      <c r="I7" s="5">
        <v>1.51</v>
      </c>
      <c r="J7" s="2">
        <v>62.03</v>
      </c>
      <c r="K7" s="4">
        <v>203.25</v>
      </c>
      <c r="L7" s="53"/>
    </row>
    <row r="8" spans="3:12" x14ac:dyDescent="0.2">
      <c r="C8" s="40" t="s">
        <v>3</v>
      </c>
      <c r="D8" s="5">
        <v>0.71</v>
      </c>
      <c r="E8" s="2">
        <v>23.48</v>
      </c>
      <c r="F8" s="2">
        <v>33.01</v>
      </c>
      <c r="G8" s="13">
        <v>44.48</v>
      </c>
      <c r="H8" s="4">
        <v>123.64</v>
      </c>
      <c r="I8" s="5">
        <v>0.71</v>
      </c>
      <c r="J8" s="2">
        <v>35.64</v>
      </c>
      <c r="K8" s="4">
        <v>123.64</v>
      </c>
      <c r="L8" s="53"/>
    </row>
    <row r="9" spans="3:12" x14ac:dyDescent="0.2">
      <c r="C9" s="40" t="s">
        <v>9</v>
      </c>
      <c r="D9" s="15">
        <v>3.22</v>
      </c>
      <c r="E9" s="16">
        <v>29.037500000000001</v>
      </c>
      <c r="F9" s="16">
        <v>42.42</v>
      </c>
      <c r="G9" s="17">
        <v>55.58</v>
      </c>
      <c r="H9" s="18">
        <v>136.74</v>
      </c>
      <c r="I9" s="15">
        <v>3.22</v>
      </c>
      <c r="J9" s="16">
        <v>43.63</v>
      </c>
      <c r="K9" s="18">
        <v>136.74</v>
      </c>
      <c r="L9" s="53"/>
    </row>
    <row r="10" spans="3:12" ht="17" thickBot="1" x14ac:dyDescent="0.25">
      <c r="C10" s="40" t="s">
        <v>10</v>
      </c>
      <c r="D10" s="5">
        <v>2.13</v>
      </c>
      <c r="E10" s="2">
        <v>16.47</v>
      </c>
      <c r="F10" s="2">
        <v>24.35</v>
      </c>
      <c r="G10" s="13">
        <v>32.03</v>
      </c>
      <c r="H10" s="4">
        <v>77.099999999999994</v>
      </c>
      <c r="I10" s="5">
        <v>2.13</v>
      </c>
      <c r="J10" s="2">
        <v>25.16</v>
      </c>
      <c r="K10" s="4">
        <v>77.099999999999994</v>
      </c>
      <c r="L10" s="54"/>
    </row>
    <row r="11" spans="3:12" ht="52" thickBot="1" x14ac:dyDescent="0.25">
      <c r="C11" s="41" t="s">
        <v>24</v>
      </c>
      <c r="D11" s="6">
        <v>0.96</v>
      </c>
      <c r="E11" s="7">
        <v>68.72</v>
      </c>
      <c r="F11" s="7">
        <v>93.33</v>
      </c>
      <c r="G11" s="14">
        <v>132.49</v>
      </c>
      <c r="H11" s="8">
        <v>467.93</v>
      </c>
      <c r="I11" s="6">
        <v>0.96</v>
      </c>
      <c r="J11" s="7">
        <v>106.86</v>
      </c>
      <c r="K11" s="8">
        <v>467.93</v>
      </c>
      <c r="L11" s="39" t="s">
        <v>51</v>
      </c>
    </row>
    <row r="12" spans="3:12" ht="103" thickBot="1" x14ac:dyDescent="0.25">
      <c r="C12" s="38" t="s">
        <v>12</v>
      </c>
      <c r="D12" s="42">
        <v>7.3</v>
      </c>
      <c r="E12" s="43">
        <v>98</v>
      </c>
      <c r="F12" s="43">
        <v>128.61000000000001</v>
      </c>
      <c r="G12" s="27">
        <v>168.33</v>
      </c>
      <c r="H12" s="43">
        <v>511.15</v>
      </c>
      <c r="I12" s="43">
        <v>7.3</v>
      </c>
      <c r="J12" s="43">
        <v>139.15</v>
      </c>
      <c r="K12" s="44">
        <v>511.14</v>
      </c>
      <c r="L12" s="24" t="s">
        <v>14</v>
      </c>
    </row>
    <row r="13" spans="3:12" ht="69" thickBot="1" x14ac:dyDescent="0.25">
      <c r="C13" s="23" t="s">
        <v>15</v>
      </c>
      <c r="D13" s="25">
        <v>4.99</v>
      </c>
      <c r="E13" s="26">
        <v>19</v>
      </c>
      <c r="F13" s="26">
        <v>31</v>
      </c>
      <c r="G13" s="27">
        <v>43.99</v>
      </c>
      <c r="H13" s="26">
        <v>100.01</v>
      </c>
      <c r="I13" s="26">
        <v>4.99</v>
      </c>
      <c r="J13" s="26">
        <v>32.28</v>
      </c>
      <c r="K13" s="28">
        <v>100.01</v>
      </c>
      <c r="L13" s="22" t="s">
        <v>16</v>
      </c>
    </row>
    <row r="16" spans="3:12" ht="17" thickBot="1" x14ac:dyDescent="0.25"/>
    <row r="17" spans="3:12" ht="17" thickBot="1" x14ac:dyDescent="0.25">
      <c r="C17" s="59" t="s">
        <v>17</v>
      </c>
      <c r="D17" s="58" t="s">
        <v>27</v>
      </c>
      <c r="E17" s="21" t="s">
        <v>23</v>
      </c>
      <c r="F17" s="20" t="s">
        <v>18</v>
      </c>
      <c r="G17" s="20" t="s">
        <v>19</v>
      </c>
      <c r="H17" s="20" t="s">
        <v>20</v>
      </c>
      <c r="I17" s="20" t="s">
        <v>21</v>
      </c>
      <c r="J17" s="102" t="s">
        <v>22</v>
      </c>
      <c r="K17" s="105" t="s">
        <v>50</v>
      </c>
      <c r="L17" s="71" t="s">
        <v>46</v>
      </c>
    </row>
    <row r="18" spans="3:12" x14ac:dyDescent="0.2">
      <c r="C18" s="45">
        <v>150224</v>
      </c>
      <c r="D18" s="9">
        <v>78272</v>
      </c>
      <c r="E18" s="30">
        <v>2553321</v>
      </c>
      <c r="F18" s="31">
        <v>32.6</v>
      </c>
      <c r="G18" s="31">
        <v>10897840</v>
      </c>
      <c r="H18" s="31">
        <v>139</v>
      </c>
      <c r="I18" s="31">
        <v>8344519</v>
      </c>
      <c r="J18" s="32">
        <v>107</v>
      </c>
      <c r="K18" s="106">
        <f>E18/G18</f>
        <v>0.23429606233895892</v>
      </c>
      <c r="L18" s="72">
        <v>0.40144290597433258</v>
      </c>
    </row>
    <row r="19" spans="3:12" x14ac:dyDescent="0.2">
      <c r="C19" s="40">
        <v>150277</v>
      </c>
      <c r="D19" s="10">
        <v>78788</v>
      </c>
      <c r="E19" s="33">
        <v>2574946</v>
      </c>
      <c r="F19" s="29">
        <v>32.700000000000003</v>
      </c>
      <c r="G19" s="29">
        <v>11019019</v>
      </c>
      <c r="H19" s="29">
        <v>140</v>
      </c>
      <c r="I19" s="29">
        <v>8444071</v>
      </c>
      <c r="J19" s="34">
        <v>107</v>
      </c>
      <c r="K19" s="103">
        <f t="shared" ref="K19:K21" si="0">E19/G19</f>
        <v>0.23368196388444379</v>
      </c>
      <c r="L19" s="73">
        <v>0.40484287129075575</v>
      </c>
    </row>
    <row r="20" spans="3:12" x14ac:dyDescent="0.2">
      <c r="C20" s="40">
        <v>150278</v>
      </c>
      <c r="D20" s="10">
        <v>20093</v>
      </c>
      <c r="E20" s="33">
        <v>619851</v>
      </c>
      <c r="F20" s="29">
        <v>30.8</v>
      </c>
      <c r="G20" s="29">
        <v>2755853</v>
      </c>
      <c r="H20" s="29">
        <v>137</v>
      </c>
      <c r="I20" s="29">
        <v>2136003</v>
      </c>
      <c r="J20" s="34">
        <v>106</v>
      </c>
      <c r="K20" s="103">
        <f t="shared" si="0"/>
        <v>0.2249216485784982</v>
      </c>
      <c r="L20" s="73">
        <v>9.7455348039316644E-2</v>
      </c>
    </row>
    <row r="21" spans="3:12" ht="17" thickBot="1" x14ac:dyDescent="0.25">
      <c r="C21" s="41">
        <v>150841</v>
      </c>
      <c r="D21" s="11">
        <v>19807</v>
      </c>
      <c r="E21" s="35">
        <v>612241</v>
      </c>
      <c r="F21" s="36">
        <v>30.9</v>
      </c>
      <c r="G21" s="36">
        <v>2734662</v>
      </c>
      <c r="H21" s="36">
        <v>138</v>
      </c>
      <c r="I21" s="36">
        <v>2122421</v>
      </c>
      <c r="J21" s="37">
        <v>107</v>
      </c>
      <c r="K21" s="104">
        <f t="shared" si="0"/>
        <v>0.22388178136822759</v>
      </c>
      <c r="L21" s="74">
        <v>9.6258874695595006E-2</v>
      </c>
    </row>
    <row r="22" spans="3:12" x14ac:dyDescent="0.2">
      <c r="E22" s="109">
        <v>2017</v>
      </c>
      <c r="F22" s="109">
        <v>2018</v>
      </c>
      <c r="H22" s="46"/>
    </row>
    <row r="23" spans="3:12" x14ac:dyDescent="0.2">
      <c r="D23" s="93" t="s">
        <v>25</v>
      </c>
      <c r="E23" s="107">
        <f>SUM(E18:E21)</f>
        <v>6360359</v>
      </c>
      <c r="F23" s="107">
        <f>E23-E24</f>
        <v>4770269.25</v>
      </c>
    </row>
    <row r="24" spans="3:12" x14ac:dyDescent="0.2">
      <c r="D24" s="2" t="s">
        <v>26</v>
      </c>
      <c r="E24" s="108">
        <f>E23*25%</f>
        <v>1590089.75</v>
      </c>
      <c r="F24" s="46"/>
    </row>
    <row r="26" spans="3:12" ht="17" thickBot="1" x14ac:dyDescent="0.25"/>
    <row r="27" spans="3:12" ht="17" thickBot="1" x14ac:dyDescent="0.25">
      <c r="C27" s="19" t="s">
        <v>17</v>
      </c>
      <c r="D27" s="58" t="s">
        <v>27</v>
      </c>
      <c r="E27" s="111" t="s">
        <v>23</v>
      </c>
      <c r="F27" s="70" t="s">
        <v>18</v>
      </c>
      <c r="G27" s="70" t="s">
        <v>19</v>
      </c>
      <c r="H27" s="70" t="s">
        <v>20</v>
      </c>
      <c r="I27" s="70" t="s">
        <v>21</v>
      </c>
      <c r="J27" s="71" t="s">
        <v>22</v>
      </c>
      <c r="K27" s="105" t="s">
        <v>50</v>
      </c>
    </row>
    <row r="28" spans="3:12" x14ac:dyDescent="0.2">
      <c r="C28" s="9">
        <v>150224</v>
      </c>
      <c r="D28" s="45">
        <v>78272</v>
      </c>
      <c r="E28" s="30">
        <f>D28*F28</f>
        <v>1879669.9884799998</v>
      </c>
      <c r="F28" s="31">
        <f>H28-J28</f>
        <v>24.014589999999998</v>
      </c>
      <c r="G28" s="31">
        <f>D28*H28</f>
        <v>10879808</v>
      </c>
      <c r="H28" s="31">
        <v>139</v>
      </c>
      <c r="I28" s="31">
        <f>J28*D28</f>
        <v>9000138.0115200002</v>
      </c>
      <c r="J28" s="31">
        <f>J18*1.07463</f>
        <v>114.98541</v>
      </c>
      <c r="K28" s="72">
        <f>E28/G28</f>
        <v>0.1727668345323741</v>
      </c>
    </row>
    <row r="29" spans="3:12" x14ac:dyDescent="0.2">
      <c r="C29" s="10">
        <v>150277</v>
      </c>
      <c r="D29" s="40">
        <v>78788</v>
      </c>
      <c r="E29" s="33">
        <f t="shared" ref="E29:E31" si="1">D29*F29</f>
        <v>1970849.5169199998</v>
      </c>
      <c r="F29" s="29">
        <f t="shared" ref="F29:F31" si="2">H29-J29</f>
        <v>25.014589999999998</v>
      </c>
      <c r="G29" s="29">
        <f>H29*D29</f>
        <v>11030320</v>
      </c>
      <c r="H29" s="29">
        <v>140</v>
      </c>
      <c r="I29" s="29">
        <f>J29*D29</f>
        <v>9059470.4830799997</v>
      </c>
      <c r="J29" s="29">
        <f t="shared" ref="J29:J30" si="3">J19*1.07463</f>
        <v>114.98541</v>
      </c>
      <c r="K29" s="73">
        <f t="shared" ref="K29:K31" si="4">E29/G29</f>
        <v>0.17867564285714285</v>
      </c>
    </row>
    <row r="30" spans="3:12" x14ac:dyDescent="0.2">
      <c r="C30" s="10">
        <v>150278</v>
      </c>
      <c r="D30" s="40">
        <v>20093</v>
      </c>
      <c r="E30" s="33">
        <f t="shared" si="1"/>
        <v>463931.69745999994</v>
      </c>
      <c r="F30" s="29">
        <f t="shared" si="2"/>
        <v>23.089219999999997</v>
      </c>
      <c r="G30" s="29">
        <f>H30*D30</f>
        <v>2752741</v>
      </c>
      <c r="H30" s="29">
        <v>137</v>
      </c>
      <c r="I30" s="29">
        <f t="shared" ref="I30:I31" si="5">J30*D30</f>
        <v>2288809.3025400001</v>
      </c>
      <c r="J30" s="29">
        <f t="shared" si="3"/>
        <v>113.91078</v>
      </c>
      <c r="K30" s="73">
        <f t="shared" si="4"/>
        <v>0.1685344525547445</v>
      </c>
    </row>
    <row r="31" spans="3:12" ht="17" thickBot="1" x14ac:dyDescent="0.25">
      <c r="C31" s="11">
        <v>150841</v>
      </c>
      <c r="D31" s="41">
        <v>19807</v>
      </c>
      <c r="E31" s="35">
        <f t="shared" si="1"/>
        <v>455849.98412999994</v>
      </c>
      <c r="F31" s="36">
        <f t="shared" si="2"/>
        <v>23.014589999999998</v>
      </c>
      <c r="G31" s="36">
        <f>H31*D31</f>
        <v>2733366</v>
      </c>
      <c r="H31" s="36">
        <v>138</v>
      </c>
      <c r="I31" s="36">
        <f t="shared" si="5"/>
        <v>2277516.0158700002</v>
      </c>
      <c r="J31" s="36">
        <f>J21*1.07463</f>
        <v>114.98541</v>
      </c>
      <c r="K31" s="74">
        <f t="shared" si="4"/>
        <v>0.16677239130434782</v>
      </c>
    </row>
    <row r="32" spans="3:12" ht="17" thickBot="1" x14ac:dyDescent="0.25">
      <c r="D32" s="2" t="s">
        <v>28</v>
      </c>
      <c r="E32" s="108">
        <f>SUM(E28:E31)</f>
        <v>4770301.1869899994</v>
      </c>
      <c r="F32" s="112" t="s">
        <v>45</v>
      </c>
      <c r="G32" s="113">
        <v>7.4630000000000002E-2</v>
      </c>
    </row>
    <row r="33" spans="3:11" x14ac:dyDescent="0.2">
      <c r="E33" s="46"/>
    </row>
    <row r="36" spans="3:11" ht="17" thickBot="1" x14ac:dyDescent="0.25"/>
    <row r="37" spans="3:11" ht="17" thickBot="1" x14ac:dyDescent="0.25">
      <c r="C37" s="19" t="s">
        <v>17</v>
      </c>
      <c r="D37" s="58" t="s">
        <v>27</v>
      </c>
      <c r="E37" s="111" t="s">
        <v>23</v>
      </c>
      <c r="F37" s="70" t="s">
        <v>18</v>
      </c>
      <c r="G37" s="70" t="s">
        <v>19</v>
      </c>
      <c r="H37" s="70" t="s">
        <v>20</v>
      </c>
      <c r="I37" s="70" t="s">
        <v>21</v>
      </c>
      <c r="J37" s="71" t="s">
        <v>22</v>
      </c>
      <c r="K37" s="105" t="s">
        <v>50</v>
      </c>
    </row>
    <row r="38" spans="3:11" x14ac:dyDescent="0.2">
      <c r="C38" s="9">
        <v>150224</v>
      </c>
      <c r="D38" s="45">
        <v>78272</v>
      </c>
      <c r="E38" s="30">
        <f>D38*F38</f>
        <v>1880638.2131200002</v>
      </c>
      <c r="F38" s="31">
        <f>H38-J38</f>
        <v>24.026960000000003</v>
      </c>
      <c r="G38" s="31">
        <f>D38*H38</f>
        <v>10255742.21312</v>
      </c>
      <c r="H38" s="31">
        <f>H18*0.94264</f>
        <v>131.02696</v>
      </c>
      <c r="I38" s="31">
        <f>J38*D38</f>
        <v>8375104</v>
      </c>
      <c r="J38" s="31">
        <v>107</v>
      </c>
      <c r="K38" s="72">
        <f>E38/G38</f>
        <v>0.18337416971285911</v>
      </c>
    </row>
    <row r="39" spans="3:11" x14ac:dyDescent="0.2">
      <c r="C39" s="10">
        <v>150277</v>
      </c>
      <c r="D39" s="40">
        <v>78788</v>
      </c>
      <c r="E39" s="33">
        <f t="shared" ref="E39:E41" si="6">D39*F39</f>
        <v>1967304.844800001</v>
      </c>
      <c r="F39" s="29">
        <f t="shared" ref="F39:F41" si="7">H39-J39</f>
        <v>24.969600000000014</v>
      </c>
      <c r="G39" s="29">
        <f>H39*D39</f>
        <v>10397620.844800001</v>
      </c>
      <c r="H39" s="29">
        <f t="shared" ref="H39:H41" si="8">H19*0.94264</f>
        <v>131.96960000000001</v>
      </c>
      <c r="I39" s="29">
        <f>J39*D39</f>
        <v>8430316</v>
      </c>
      <c r="J39" s="29">
        <v>107</v>
      </c>
      <c r="K39" s="73">
        <f t="shared" ref="K39:K41" si="9">E39/G39</f>
        <v>0.18920721135776733</v>
      </c>
    </row>
    <row r="40" spans="3:11" x14ac:dyDescent="0.2">
      <c r="C40" s="10">
        <v>150278</v>
      </c>
      <c r="D40" s="40">
        <v>20093</v>
      </c>
      <c r="E40" s="33">
        <f t="shared" si="6"/>
        <v>464985.77624000015</v>
      </c>
      <c r="F40" s="29">
        <f t="shared" si="7"/>
        <v>23.141680000000008</v>
      </c>
      <c r="G40" s="29">
        <f>H40*D40</f>
        <v>2594843.77624</v>
      </c>
      <c r="H40" s="29">
        <f t="shared" si="8"/>
        <v>129.14168000000001</v>
      </c>
      <c r="I40" s="29">
        <f t="shared" ref="I40:I41" si="10">J40*D40</f>
        <v>2129858</v>
      </c>
      <c r="J40" s="29">
        <v>106</v>
      </c>
      <c r="K40" s="73">
        <f t="shared" si="9"/>
        <v>0.17919605815876027</v>
      </c>
    </row>
    <row r="41" spans="3:11" ht="17" thickBot="1" x14ac:dyDescent="0.25">
      <c r="C41" s="11">
        <v>150841</v>
      </c>
      <c r="D41" s="41">
        <v>19807</v>
      </c>
      <c r="E41" s="35">
        <f t="shared" si="6"/>
        <v>457231.12623999984</v>
      </c>
      <c r="F41" s="36">
        <f t="shared" si="7"/>
        <v>23.084319999999991</v>
      </c>
      <c r="G41" s="36">
        <f>H41*D41</f>
        <v>2576580.1262399997</v>
      </c>
      <c r="H41" s="36">
        <f t="shared" si="8"/>
        <v>130.08431999999999</v>
      </c>
      <c r="I41" s="36">
        <f t="shared" si="10"/>
        <v>2119349</v>
      </c>
      <c r="J41" s="36">
        <v>107</v>
      </c>
      <c r="K41" s="74">
        <f t="shared" si="9"/>
        <v>0.17745659123251745</v>
      </c>
    </row>
    <row r="42" spans="3:11" ht="17" thickBot="1" x14ac:dyDescent="0.25">
      <c r="D42" s="2" t="s">
        <v>28</v>
      </c>
      <c r="E42" s="108">
        <f>SUM(E38:E41)</f>
        <v>4770159.9604000021</v>
      </c>
      <c r="F42" s="114" t="s">
        <v>43</v>
      </c>
      <c r="G42" s="115">
        <f>1-0.94264</f>
        <v>5.7359999999999967E-2</v>
      </c>
    </row>
    <row r="43" spans="3:11" x14ac:dyDescent="0.2">
      <c r="E43" s="46"/>
    </row>
    <row r="45" spans="3:11" x14ac:dyDescent="0.2">
      <c r="E45" s="46"/>
      <c r="G45" s="68"/>
    </row>
    <row r="46" spans="3:11" ht="17" thickBot="1" x14ac:dyDescent="0.25">
      <c r="E46" s="46"/>
      <c r="G46" s="68"/>
    </row>
    <row r="47" spans="3:11" ht="17" thickBot="1" x14ac:dyDescent="0.25">
      <c r="C47" s="19" t="s">
        <v>17</v>
      </c>
      <c r="D47" s="58" t="s">
        <v>27</v>
      </c>
      <c r="E47" s="111" t="s">
        <v>23</v>
      </c>
      <c r="F47" s="70" t="s">
        <v>18</v>
      </c>
      <c r="G47" s="70" t="s">
        <v>19</v>
      </c>
      <c r="H47" s="70" t="s">
        <v>20</v>
      </c>
      <c r="I47" s="70" t="s">
        <v>21</v>
      </c>
      <c r="J47" s="71" t="s">
        <v>22</v>
      </c>
      <c r="K47" s="105" t="s">
        <v>50</v>
      </c>
    </row>
    <row r="48" spans="3:11" x14ac:dyDescent="0.2">
      <c r="C48" s="9">
        <v>150224</v>
      </c>
      <c r="D48" s="45">
        <v>78272</v>
      </c>
      <c r="E48" s="30">
        <f>D48*F48</f>
        <v>2044073.2800000007</v>
      </c>
      <c r="F48" s="31">
        <f>H48-J48</f>
        <v>26.115000000000009</v>
      </c>
      <c r="G48" s="31">
        <f>D48*H48</f>
        <v>10879808</v>
      </c>
      <c r="H48" s="31">
        <v>139</v>
      </c>
      <c r="I48" s="31">
        <f>J48*D48</f>
        <v>8835734.7199999988</v>
      </c>
      <c r="J48" s="31">
        <f>J38*1.055</f>
        <v>112.88499999999999</v>
      </c>
      <c r="K48" s="72">
        <f>E48/G48</f>
        <v>0.1878776978417267</v>
      </c>
    </row>
    <row r="49" spans="3:11" x14ac:dyDescent="0.2">
      <c r="C49" s="10">
        <v>150277</v>
      </c>
      <c r="D49" s="40">
        <v>78788</v>
      </c>
      <c r="E49" s="33">
        <f t="shared" ref="E49:E51" si="11">D49*F49</f>
        <v>2136336.6200000006</v>
      </c>
      <c r="F49" s="29">
        <f t="shared" ref="F49:F51" si="12">H49-J49</f>
        <v>27.115000000000009</v>
      </c>
      <c r="G49" s="29">
        <f>H49*D49</f>
        <v>11030320</v>
      </c>
      <c r="H49" s="29">
        <v>140</v>
      </c>
      <c r="I49" s="29">
        <f>J49*D49</f>
        <v>8893983.379999999</v>
      </c>
      <c r="J49" s="29">
        <f t="shared" ref="J49:J51" si="13">J39*1.055</f>
        <v>112.88499999999999</v>
      </c>
      <c r="K49" s="73">
        <f t="shared" ref="K49:K51" si="14">E49/G49</f>
        <v>0.19367857142857148</v>
      </c>
    </row>
    <row r="50" spans="3:11" x14ac:dyDescent="0.2">
      <c r="C50" s="10">
        <v>150278</v>
      </c>
      <c r="D50" s="40">
        <v>20093</v>
      </c>
      <c r="E50" s="33">
        <f t="shared" si="11"/>
        <v>505740.81000000006</v>
      </c>
      <c r="F50" s="29">
        <f t="shared" si="12"/>
        <v>25.17</v>
      </c>
      <c r="G50" s="29">
        <f>H50*D50</f>
        <v>2752741</v>
      </c>
      <c r="H50" s="29">
        <v>137</v>
      </c>
      <c r="I50" s="29">
        <f t="shared" ref="I50:I51" si="15">J50*D50</f>
        <v>2247000.19</v>
      </c>
      <c r="J50" s="29">
        <f t="shared" si="13"/>
        <v>111.83</v>
      </c>
      <c r="K50" s="73">
        <f t="shared" si="14"/>
        <v>0.18372262773722631</v>
      </c>
    </row>
    <row r="51" spans="3:11" ht="17" thickBot="1" x14ac:dyDescent="0.25">
      <c r="C51" s="11">
        <v>150841</v>
      </c>
      <c r="D51" s="41">
        <v>19807</v>
      </c>
      <c r="E51" s="35">
        <f t="shared" si="11"/>
        <v>497452.80500000017</v>
      </c>
      <c r="F51" s="36">
        <f t="shared" si="12"/>
        <v>25.115000000000009</v>
      </c>
      <c r="G51" s="36">
        <f>H51*D51</f>
        <v>2733366</v>
      </c>
      <c r="H51" s="36">
        <v>138</v>
      </c>
      <c r="I51" s="36">
        <f t="shared" si="15"/>
        <v>2235913.1949999998</v>
      </c>
      <c r="J51" s="36">
        <f t="shared" si="13"/>
        <v>112.88499999999999</v>
      </c>
      <c r="K51" s="74">
        <f>E51/G51</f>
        <v>0.18199275362318848</v>
      </c>
    </row>
    <row r="52" spans="3:11" ht="17" thickBot="1" x14ac:dyDescent="0.25">
      <c r="K52" s="75"/>
    </row>
    <row r="53" spans="3:11" ht="17" thickBot="1" x14ac:dyDescent="0.25">
      <c r="D53" s="2" t="s">
        <v>42</v>
      </c>
      <c r="E53" s="107">
        <f>SUM(E48:E51)</f>
        <v>5183603.5150000006</v>
      </c>
      <c r="F53" s="93" t="s">
        <v>44</v>
      </c>
      <c r="G53" s="110">
        <v>5.5E-2</v>
      </c>
      <c r="H53" s="120">
        <f>G32-G53</f>
        <v>1.9630000000000002E-2</v>
      </c>
    </row>
    <row r="54" spans="3:11" x14ac:dyDescent="0.2">
      <c r="D54" s="2" t="s">
        <v>41</v>
      </c>
      <c r="E54" s="107">
        <f>E32*1.1</f>
        <v>5247331.3056889996</v>
      </c>
      <c r="H54" s="60"/>
    </row>
    <row r="55" spans="3:11" x14ac:dyDescent="0.2">
      <c r="D55" s="63"/>
      <c r="E55" s="117"/>
      <c r="H55" s="60"/>
    </row>
    <row r="56" spans="3:11" ht="17" thickBot="1" x14ac:dyDescent="0.25">
      <c r="D56" s="63"/>
      <c r="E56" s="117"/>
      <c r="H56" s="60"/>
    </row>
    <row r="57" spans="3:11" ht="17" thickBot="1" x14ac:dyDescent="0.25">
      <c r="C57" s="58" t="s">
        <v>17</v>
      </c>
      <c r="D57" s="58" t="s">
        <v>27</v>
      </c>
      <c r="E57" s="111" t="s">
        <v>23</v>
      </c>
      <c r="F57" s="70" t="s">
        <v>18</v>
      </c>
      <c r="G57" s="70" t="s">
        <v>19</v>
      </c>
      <c r="H57" s="70" t="s">
        <v>20</v>
      </c>
      <c r="I57" s="70" t="s">
        <v>21</v>
      </c>
      <c r="J57" s="71" t="s">
        <v>22</v>
      </c>
      <c r="K57" s="105" t="s">
        <v>50</v>
      </c>
    </row>
    <row r="58" spans="3:11" x14ac:dyDescent="0.2">
      <c r="C58" s="45">
        <v>150224</v>
      </c>
      <c r="D58" s="9">
        <f>D48-D62</f>
        <v>58704</v>
      </c>
      <c r="E58" s="55">
        <f>D58*F58</f>
        <v>1690088.1599999995</v>
      </c>
      <c r="F58" s="31">
        <f>H58-J58</f>
        <v>28.789999999999992</v>
      </c>
      <c r="G58" s="31">
        <f>D58*H58</f>
        <v>8159856</v>
      </c>
      <c r="H58" s="31">
        <v>139</v>
      </c>
      <c r="I58" s="31">
        <f>J58*D58</f>
        <v>6469767.8400000008</v>
      </c>
      <c r="J58" s="31">
        <f>J38*1.03</f>
        <v>110.21000000000001</v>
      </c>
      <c r="K58" s="72">
        <f>E58/G58</f>
        <v>0.20712230215827332</v>
      </c>
    </row>
    <row r="59" spans="3:11" x14ac:dyDescent="0.2">
      <c r="C59" s="40">
        <v>150277</v>
      </c>
      <c r="D59" s="10">
        <f>D49-D63</f>
        <v>59091</v>
      </c>
      <c r="E59" s="56">
        <f t="shared" ref="E59:E63" si="16">D59*F59</f>
        <v>1760320.8899999994</v>
      </c>
      <c r="F59" s="29">
        <f t="shared" ref="F59:F63" si="17">H59-J59</f>
        <v>29.789999999999992</v>
      </c>
      <c r="G59" s="29">
        <f>H59*D59</f>
        <v>8272740</v>
      </c>
      <c r="H59" s="29">
        <v>140</v>
      </c>
      <c r="I59" s="29">
        <f>J59*D59</f>
        <v>6512419.1100000003</v>
      </c>
      <c r="J59" s="29">
        <f t="shared" ref="J59:J61" si="18">J39*1.03</f>
        <v>110.21000000000001</v>
      </c>
      <c r="K59" s="73">
        <f t="shared" ref="K59:K63" si="19">E59/G59</f>
        <v>0.21278571428571422</v>
      </c>
    </row>
    <row r="60" spans="3:11" x14ac:dyDescent="0.2">
      <c r="C60" s="40">
        <v>150278</v>
      </c>
      <c r="D60" s="10">
        <v>20093</v>
      </c>
      <c r="E60" s="56">
        <f t="shared" si="16"/>
        <v>558987.25999999989</v>
      </c>
      <c r="F60" s="29">
        <f t="shared" si="17"/>
        <v>27.819999999999993</v>
      </c>
      <c r="G60" s="29">
        <f>H60*D60</f>
        <v>2752741</v>
      </c>
      <c r="H60" s="29">
        <v>137</v>
      </c>
      <c r="I60" s="29">
        <f t="shared" ref="I60:I61" si="20">J60*D60</f>
        <v>2193753.7400000002</v>
      </c>
      <c r="J60" s="29">
        <f t="shared" si="18"/>
        <v>109.18</v>
      </c>
      <c r="K60" s="73">
        <f t="shared" si="19"/>
        <v>0.20306569343065689</v>
      </c>
    </row>
    <row r="61" spans="3:11" x14ac:dyDescent="0.2">
      <c r="C61" s="40">
        <v>150841</v>
      </c>
      <c r="D61" s="10">
        <v>19807</v>
      </c>
      <c r="E61" s="56">
        <f t="shared" si="16"/>
        <v>550436.5299999998</v>
      </c>
      <c r="F61" s="29">
        <f t="shared" si="17"/>
        <v>27.789999999999992</v>
      </c>
      <c r="G61" s="29">
        <f>H61*D61</f>
        <v>2733366</v>
      </c>
      <c r="H61" s="29">
        <v>138</v>
      </c>
      <c r="I61" s="29">
        <f t="shared" si="20"/>
        <v>2182929.4700000002</v>
      </c>
      <c r="J61" s="29">
        <f t="shared" si="18"/>
        <v>110.21000000000001</v>
      </c>
      <c r="K61" s="73">
        <f t="shared" si="19"/>
        <v>0.20137681159420281</v>
      </c>
    </row>
    <row r="62" spans="3:11" x14ac:dyDescent="0.2">
      <c r="C62" s="121">
        <v>150275</v>
      </c>
      <c r="D62" s="10">
        <f>D48*25%</f>
        <v>19568</v>
      </c>
      <c r="E62" s="56">
        <f t="shared" si="16"/>
        <v>558617.47999999975</v>
      </c>
      <c r="F62" s="29">
        <f>H62-J62</f>
        <v>28.547499999999985</v>
      </c>
      <c r="G62" s="29">
        <f>D62*H62</f>
        <v>2710168</v>
      </c>
      <c r="H62" s="29">
        <f>AVERAGE(H58:H61)</f>
        <v>138.5</v>
      </c>
      <c r="I62" s="29">
        <f>J62*D62</f>
        <v>2151550.5200000005</v>
      </c>
      <c r="J62" s="29">
        <f>AVERAGE(J58:J61)</f>
        <v>109.95250000000001</v>
      </c>
      <c r="K62" s="73">
        <f t="shared" si="19"/>
        <v>0.20611913357400713</v>
      </c>
    </row>
    <row r="63" spans="3:11" ht="17" thickBot="1" x14ac:dyDescent="0.25">
      <c r="C63" s="122">
        <v>150225</v>
      </c>
      <c r="D63" s="11">
        <f>D49*25%</f>
        <v>19697</v>
      </c>
      <c r="E63" s="57">
        <f t="shared" si="16"/>
        <v>561105.97687499993</v>
      </c>
      <c r="F63" s="36">
        <f t="shared" si="17"/>
        <v>28.486874999999998</v>
      </c>
      <c r="G63" s="36">
        <f>H63*D63</f>
        <v>2725572.375</v>
      </c>
      <c r="H63" s="36">
        <f t="shared" ref="H63:H64" si="21">AVERAGE(H59:H62)</f>
        <v>138.375</v>
      </c>
      <c r="I63" s="36">
        <f>J63*D63</f>
        <v>2164466.3981249998</v>
      </c>
      <c r="J63" s="36">
        <f>AVERAGE(J59:J62)</f>
        <v>109.888125</v>
      </c>
      <c r="K63" s="74">
        <f t="shared" si="19"/>
        <v>0.20586720867208669</v>
      </c>
    </row>
    <row r="64" spans="3:11" x14ac:dyDescent="0.2">
      <c r="C64" s="63"/>
      <c r="D64" s="63"/>
      <c r="E64" s="118"/>
      <c r="F64" s="118"/>
      <c r="G64" s="118"/>
      <c r="H64" s="118"/>
      <c r="I64" s="118"/>
      <c r="J64" s="118"/>
      <c r="K64" s="119"/>
    </row>
    <row r="65" spans="3:10" ht="17" thickBot="1" x14ac:dyDescent="0.25"/>
    <row r="66" spans="3:10" ht="17" thickBot="1" x14ac:dyDescent="0.25">
      <c r="D66" s="2" t="s">
        <v>42</v>
      </c>
      <c r="E66" s="107">
        <f>SUM(E58:E63)</f>
        <v>5679556.2968749972</v>
      </c>
      <c r="F66" s="93" t="s">
        <v>44</v>
      </c>
      <c r="G66" s="110">
        <v>0.03</v>
      </c>
      <c r="H66" s="120">
        <f>G32-G66</f>
        <v>4.4630000000000003E-2</v>
      </c>
    </row>
    <row r="67" spans="3:10" x14ac:dyDescent="0.2">
      <c r="D67" s="2" t="s">
        <v>41</v>
      </c>
      <c r="E67" s="107">
        <f>E42*1.1</f>
        <v>5247175.9564400027</v>
      </c>
      <c r="H67" s="60"/>
    </row>
    <row r="68" spans="3:10" x14ac:dyDescent="0.2">
      <c r="D68" s="63"/>
      <c r="E68" s="117"/>
      <c r="H68" s="60"/>
    </row>
    <row r="69" spans="3:10" x14ac:dyDescent="0.2">
      <c r="D69" s="63"/>
      <c r="E69" s="117"/>
      <c r="H69" s="60"/>
    </row>
    <row r="70" spans="3:10" x14ac:dyDescent="0.2">
      <c r="D70" s="63"/>
      <c r="E70" s="117"/>
      <c r="H70" s="60"/>
    </row>
    <row r="71" spans="3:10" x14ac:dyDescent="0.2">
      <c r="D71" s="63"/>
      <c r="E71" s="117"/>
      <c r="H71" s="60"/>
    </row>
    <row r="72" spans="3:10" x14ac:dyDescent="0.2">
      <c r="D72" s="63"/>
      <c r="E72" s="117"/>
      <c r="H72" s="60"/>
    </row>
    <row r="75" spans="3:10" ht="17" thickBot="1" x14ac:dyDescent="0.25"/>
    <row r="76" spans="3:10" ht="17" thickBot="1" x14ac:dyDescent="0.25">
      <c r="C76" s="19" t="s">
        <v>49</v>
      </c>
      <c r="D76" s="47" t="s">
        <v>4</v>
      </c>
      <c r="E76" s="48"/>
      <c r="F76" s="48"/>
      <c r="G76" s="48"/>
      <c r="H76" s="49"/>
    </row>
    <row r="77" spans="3:10" ht="17" thickBot="1" x14ac:dyDescent="0.25">
      <c r="C77" s="19" t="s">
        <v>29</v>
      </c>
      <c r="D77" s="86">
        <v>0</v>
      </c>
      <c r="E77" s="61">
        <v>0.25</v>
      </c>
      <c r="F77" s="61">
        <v>0.5</v>
      </c>
      <c r="G77" s="61">
        <v>0.75</v>
      </c>
      <c r="H77" s="91">
        <v>1</v>
      </c>
      <c r="I77" s="69" t="s">
        <v>30</v>
      </c>
      <c r="J77" s="97">
        <v>0.25</v>
      </c>
    </row>
    <row r="78" spans="3:10" x14ac:dyDescent="0.2">
      <c r="C78" s="90" t="s">
        <v>31</v>
      </c>
      <c r="D78" s="87">
        <v>1</v>
      </c>
      <c r="E78" s="65">
        <v>1</v>
      </c>
      <c r="F78" s="65">
        <v>1</v>
      </c>
      <c r="G78" s="65">
        <v>1</v>
      </c>
      <c r="H78" s="92">
        <v>153</v>
      </c>
      <c r="I78" s="99">
        <v>23301</v>
      </c>
      <c r="J78" s="98">
        <f>I78*$J$77</f>
        <v>5825.25</v>
      </c>
    </row>
    <row r="79" spans="3:10" x14ac:dyDescent="0.2">
      <c r="C79" s="10" t="s">
        <v>32</v>
      </c>
      <c r="D79" s="88">
        <v>1</v>
      </c>
      <c r="E79" s="2">
        <v>1</v>
      </c>
      <c r="F79" s="2">
        <v>1</v>
      </c>
      <c r="G79" s="2">
        <v>1</v>
      </c>
      <c r="H79" s="93">
        <v>98</v>
      </c>
      <c r="I79" s="100">
        <v>42780</v>
      </c>
      <c r="J79" s="95">
        <f t="shared" ref="J79:J87" si="22">I79*$J$77</f>
        <v>10695</v>
      </c>
    </row>
    <row r="80" spans="3:10" x14ac:dyDescent="0.2">
      <c r="C80" s="10" t="s">
        <v>33</v>
      </c>
      <c r="D80" s="88">
        <v>1</v>
      </c>
      <c r="E80" s="2">
        <v>1</v>
      </c>
      <c r="F80" s="2">
        <v>1</v>
      </c>
      <c r="G80" s="2">
        <v>1</v>
      </c>
      <c r="H80" s="93">
        <v>243</v>
      </c>
      <c r="I80" s="100">
        <v>1693</v>
      </c>
      <c r="J80" s="95">
        <f t="shared" si="22"/>
        <v>423.25</v>
      </c>
    </row>
    <row r="81" spans="3:13" x14ac:dyDescent="0.2">
      <c r="C81" s="10" t="s">
        <v>34</v>
      </c>
      <c r="D81" s="88">
        <v>1</v>
      </c>
      <c r="E81" s="2">
        <v>1</v>
      </c>
      <c r="F81" s="2">
        <v>1</v>
      </c>
      <c r="G81" s="2">
        <v>1</v>
      </c>
      <c r="H81" s="93">
        <v>38</v>
      </c>
      <c r="I81" s="100">
        <v>15392</v>
      </c>
      <c r="J81" s="95">
        <f t="shared" si="22"/>
        <v>3848</v>
      </c>
    </row>
    <row r="82" spans="3:13" x14ac:dyDescent="0.2">
      <c r="C82" s="10" t="s">
        <v>35</v>
      </c>
      <c r="D82" s="88">
        <v>1</v>
      </c>
      <c r="E82" s="2">
        <v>1</v>
      </c>
      <c r="F82" s="2">
        <v>1</v>
      </c>
      <c r="G82" s="2">
        <v>1</v>
      </c>
      <c r="H82" s="93">
        <v>84</v>
      </c>
      <c r="I82" s="100">
        <v>7403</v>
      </c>
      <c r="J82" s="95">
        <f t="shared" si="22"/>
        <v>1850.75</v>
      </c>
    </row>
    <row r="83" spans="3:13" x14ac:dyDescent="0.2">
      <c r="C83" s="10" t="s">
        <v>36</v>
      </c>
      <c r="D83" s="88">
        <v>1</v>
      </c>
      <c r="E83" s="2">
        <v>1</v>
      </c>
      <c r="F83" s="2">
        <v>1</v>
      </c>
      <c r="G83" s="2">
        <v>1</v>
      </c>
      <c r="H83" s="93">
        <v>72</v>
      </c>
      <c r="I83" s="100">
        <v>6861</v>
      </c>
      <c r="J83" s="95">
        <f t="shared" si="22"/>
        <v>1715.25</v>
      </c>
    </row>
    <row r="84" spans="3:13" x14ac:dyDescent="0.2">
      <c r="C84" s="10" t="s">
        <v>37</v>
      </c>
      <c r="D84" s="88">
        <v>1</v>
      </c>
      <c r="E84" s="2">
        <v>1</v>
      </c>
      <c r="F84" s="2">
        <v>1</v>
      </c>
      <c r="G84" s="2">
        <v>1</v>
      </c>
      <c r="H84" s="93">
        <v>36</v>
      </c>
      <c r="I84" s="100">
        <v>10161</v>
      </c>
      <c r="J84" s="95">
        <f t="shared" si="22"/>
        <v>2540.25</v>
      </c>
    </row>
    <row r="85" spans="3:13" x14ac:dyDescent="0.2">
      <c r="C85" s="10" t="s">
        <v>38</v>
      </c>
      <c r="D85" s="88">
        <v>1</v>
      </c>
      <c r="E85" s="2">
        <v>1</v>
      </c>
      <c r="F85" s="2">
        <v>1</v>
      </c>
      <c r="G85" s="2">
        <v>1</v>
      </c>
      <c r="H85" s="93">
        <v>54</v>
      </c>
      <c r="I85" s="100">
        <v>16559</v>
      </c>
      <c r="J85" s="95">
        <f t="shared" si="22"/>
        <v>4139.75</v>
      </c>
    </row>
    <row r="86" spans="3:13" x14ac:dyDescent="0.2">
      <c r="C86" s="10" t="s">
        <v>39</v>
      </c>
      <c r="D86" s="88">
        <v>1</v>
      </c>
      <c r="E86" s="2">
        <v>1</v>
      </c>
      <c r="F86" s="2">
        <v>1</v>
      </c>
      <c r="G86" s="2">
        <v>1</v>
      </c>
      <c r="H86" s="93">
        <v>27</v>
      </c>
      <c r="I86" s="100">
        <v>1402</v>
      </c>
      <c r="J86" s="95">
        <f t="shared" si="22"/>
        <v>350.5</v>
      </c>
    </row>
    <row r="87" spans="3:13" ht="17" thickBot="1" x14ac:dyDescent="0.25">
      <c r="C87" s="11" t="s">
        <v>40</v>
      </c>
      <c r="D87" s="89">
        <v>1</v>
      </c>
      <c r="E87" s="7">
        <v>1</v>
      </c>
      <c r="F87" s="7">
        <v>1</v>
      </c>
      <c r="G87" s="7">
        <v>2</v>
      </c>
      <c r="H87" s="94">
        <v>129</v>
      </c>
      <c r="I87" s="101">
        <v>716</v>
      </c>
      <c r="J87" s="96">
        <f t="shared" si="22"/>
        <v>179</v>
      </c>
    </row>
    <row r="89" spans="3:13" ht="17" thickBot="1" x14ac:dyDescent="0.25"/>
    <row r="90" spans="3:13" ht="17" thickBot="1" x14ac:dyDescent="0.25">
      <c r="C90" s="69" t="s">
        <v>29</v>
      </c>
      <c r="D90" s="70" t="s">
        <v>27</v>
      </c>
      <c r="E90" s="70" t="s">
        <v>23</v>
      </c>
      <c r="F90" s="70" t="s">
        <v>19</v>
      </c>
      <c r="G90" s="70" t="s">
        <v>21</v>
      </c>
      <c r="H90" s="71" t="s">
        <v>18</v>
      </c>
      <c r="I90" s="62" t="s">
        <v>47</v>
      </c>
      <c r="J90" s="82" t="s">
        <v>48</v>
      </c>
    </row>
    <row r="91" spans="3:13" x14ac:dyDescent="0.2">
      <c r="C91" s="64" t="s">
        <v>32</v>
      </c>
      <c r="D91" s="65">
        <v>67573</v>
      </c>
      <c r="E91" s="31">
        <v>1983696</v>
      </c>
      <c r="F91" s="31">
        <v>8952513</v>
      </c>
      <c r="G91" s="31">
        <v>6968819</v>
      </c>
      <c r="H91" s="66">
        <v>29.4</v>
      </c>
      <c r="I91" s="76">
        <v>0.34180602345038291</v>
      </c>
      <c r="J91" s="83">
        <v>0.31073837677601507</v>
      </c>
    </row>
    <row r="92" spans="3:13" x14ac:dyDescent="0.2">
      <c r="C92" s="5" t="s">
        <v>31</v>
      </c>
      <c r="D92" s="2">
        <v>35649</v>
      </c>
      <c r="E92" s="29">
        <v>1028762</v>
      </c>
      <c r="F92" s="29">
        <v>4694369</v>
      </c>
      <c r="G92" s="29">
        <v>3665607</v>
      </c>
      <c r="H92" s="4">
        <v>28.9</v>
      </c>
      <c r="I92" s="77">
        <v>0.18032413730310479</v>
      </c>
      <c r="J92" s="84">
        <v>0.16115162503168168</v>
      </c>
    </row>
    <row r="93" spans="3:13" x14ac:dyDescent="0.2">
      <c r="C93" s="5" t="s">
        <v>34</v>
      </c>
      <c r="D93" s="2">
        <v>23942</v>
      </c>
      <c r="E93" s="29">
        <v>783039</v>
      </c>
      <c r="F93" s="29">
        <v>3398362</v>
      </c>
      <c r="G93" s="29">
        <v>2615323</v>
      </c>
      <c r="H93" s="116">
        <v>32.700000000000003</v>
      </c>
      <c r="I93" s="77">
        <v>0.13576031644865297</v>
      </c>
      <c r="J93" s="84">
        <v>0.1226600587047179</v>
      </c>
      <c r="M93" s="75"/>
    </row>
    <row r="94" spans="3:13" x14ac:dyDescent="0.2">
      <c r="C94" s="5" t="s">
        <v>38</v>
      </c>
      <c r="D94" s="2">
        <v>26839</v>
      </c>
      <c r="E94" s="29">
        <v>757551</v>
      </c>
      <c r="F94" s="29">
        <v>3344177</v>
      </c>
      <c r="G94" s="29">
        <v>2586625</v>
      </c>
      <c r="H94" s="4">
        <v>28.2</v>
      </c>
      <c r="I94" s="77">
        <v>0.12110635628800065</v>
      </c>
      <c r="J94" s="84">
        <v>0.11866746117603051</v>
      </c>
      <c r="M94" s="75"/>
    </row>
    <row r="95" spans="3:13" x14ac:dyDescent="0.2">
      <c r="C95" s="5" t="s">
        <v>37</v>
      </c>
      <c r="D95" s="2">
        <v>14290</v>
      </c>
      <c r="E95" s="29">
        <v>637207</v>
      </c>
      <c r="F95" s="29">
        <v>2191067</v>
      </c>
      <c r="G95" s="29">
        <v>1553860</v>
      </c>
      <c r="H95" s="85">
        <v>44.6</v>
      </c>
      <c r="I95" s="77">
        <v>7.2283427923963292E-2</v>
      </c>
      <c r="J95" s="84">
        <v>9.9816034740360549E-2</v>
      </c>
      <c r="M95" s="75"/>
    </row>
    <row r="96" spans="3:13" x14ac:dyDescent="0.2">
      <c r="C96" s="5" t="s">
        <v>35</v>
      </c>
      <c r="D96" s="2">
        <v>12353</v>
      </c>
      <c r="E96" s="29">
        <v>555663</v>
      </c>
      <c r="F96" s="29">
        <v>2183219</v>
      </c>
      <c r="G96" s="29">
        <v>1627556</v>
      </c>
      <c r="H96" s="85">
        <v>45</v>
      </c>
      <c r="I96" s="78">
        <v>6.2485457322933424E-2</v>
      </c>
      <c r="J96" s="80">
        <v>8.7042479621116775E-2</v>
      </c>
      <c r="M96" s="75"/>
    </row>
    <row r="97" spans="3:13" x14ac:dyDescent="0.2">
      <c r="C97" s="5" t="s">
        <v>36</v>
      </c>
      <c r="D97" s="2">
        <v>9448</v>
      </c>
      <c r="E97" s="29">
        <v>334693</v>
      </c>
      <c r="F97" s="29">
        <v>1487850</v>
      </c>
      <c r="G97" s="29">
        <v>1153157</v>
      </c>
      <c r="H97" s="116">
        <v>35.4</v>
      </c>
      <c r="I97" s="78">
        <v>4.7791030582617577E-2</v>
      </c>
      <c r="J97" s="80">
        <v>5.2428375889397777E-2</v>
      </c>
      <c r="M97" s="75"/>
    </row>
    <row r="98" spans="3:13" x14ac:dyDescent="0.2">
      <c r="C98" s="5" t="s">
        <v>33</v>
      </c>
      <c r="D98" s="2">
        <v>4438</v>
      </c>
      <c r="E98" s="29">
        <v>195241</v>
      </c>
      <c r="F98" s="29">
        <v>784216</v>
      </c>
      <c r="G98" s="29">
        <v>588975</v>
      </c>
      <c r="H98" s="85">
        <v>44</v>
      </c>
      <c r="I98" s="78">
        <v>2.2448835068337936E-2</v>
      </c>
      <c r="J98" s="80">
        <v>3.0583754476555865E-2</v>
      </c>
      <c r="M98" s="75"/>
    </row>
    <row r="99" spans="3:13" x14ac:dyDescent="0.2">
      <c r="C99" s="5" t="s">
        <v>40</v>
      </c>
      <c r="D99" s="2">
        <v>1384</v>
      </c>
      <c r="E99" s="29">
        <v>56691</v>
      </c>
      <c r="F99" s="29">
        <v>246619</v>
      </c>
      <c r="G99" s="29">
        <v>189928</v>
      </c>
      <c r="H99" s="85">
        <v>41</v>
      </c>
      <c r="I99" s="78">
        <v>8.9936973302174074E-3</v>
      </c>
      <c r="J99" s="80">
        <v>8.8804279072040634E-3</v>
      </c>
      <c r="M99" s="75"/>
    </row>
    <row r="100" spans="3:13" ht="17" thickBot="1" x14ac:dyDescent="0.25">
      <c r="C100" s="6" t="s">
        <v>39</v>
      </c>
      <c r="D100" s="7">
        <v>1778</v>
      </c>
      <c r="E100" s="36">
        <v>51271</v>
      </c>
      <c r="F100" s="36">
        <v>227343</v>
      </c>
      <c r="G100" s="36">
        <v>176072</v>
      </c>
      <c r="H100" s="8">
        <v>28.8</v>
      </c>
      <c r="I100" s="79">
        <v>7.0007182817890274E-3</v>
      </c>
      <c r="J100" s="81">
        <v>8.0314056769197843E-3</v>
      </c>
      <c r="M100" s="75"/>
    </row>
    <row r="101" spans="3:13" x14ac:dyDescent="0.2">
      <c r="M101" s="75"/>
    </row>
    <row r="102" spans="3:13" x14ac:dyDescent="0.2">
      <c r="M102" s="75"/>
    </row>
    <row r="103" spans="3:13" x14ac:dyDescent="0.2">
      <c r="G103" s="67"/>
    </row>
  </sheetData>
  <mergeCells count="5">
    <mergeCell ref="D3:H3"/>
    <mergeCell ref="I3:K3"/>
    <mergeCell ref="L3:L4"/>
    <mergeCell ref="L5:L10"/>
    <mergeCell ref="D76:H76"/>
  </mergeCells>
  <pageMargins left="0.7" right="0.7" top="0.75" bottom="0.75" header="0.3" footer="0.3"/>
  <ignoredErrors>
    <ignoredError sqref="I62:I63 G6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2022-10-15T20:37:35Z</dcterms:created>
  <dcterms:modified xsi:type="dcterms:W3CDTF">2022-10-17T02:51:05Z</dcterms:modified>
</cp:coreProperties>
</file>