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lvarado/Desktop/DataWrangling/Laboratorio7/"/>
    </mc:Choice>
  </mc:AlternateContent>
  <xr:revisionPtr revIDLastSave="0" documentId="13_ncr:1_{409EE0B0-98A7-8546-B7F1-6EB35EFD2656}" xr6:coauthVersionLast="47" xr6:coauthVersionMax="47" xr10:uidLastSave="{00000000-0000-0000-0000-000000000000}"/>
  <bookViews>
    <workbookView xWindow="380" yWindow="500" windowWidth="28040" windowHeight="16280" xr2:uid="{76613434-D4DF-EB48-AFF9-487F39CC1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L20" i="1"/>
  <c r="L21" i="1"/>
  <c r="L18" i="1"/>
  <c r="L17" i="1"/>
  <c r="J49" i="1"/>
  <c r="J50" i="1"/>
  <c r="F50" i="1" s="1"/>
  <c r="E50" i="1" s="1"/>
  <c r="K50" i="1" s="1"/>
  <c r="J51" i="1"/>
  <c r="J48" i="1"/>
  <c r="F48" i="1" s="1"/>
  <c r="E48" i="1" s="1"/>
  <c r="F51" i="1"/>
  <c r="E51" i="1" s="1"/>
  <c r="K51" i="1" s="1"/>
  <c r="G44" i="1"/>
  <c r="H39" i="1"/>
  <c r="H40" i="1"/>
  <c r="H41" i="1"/>
  <c r="H38" i="1"/>
  <c r="F38" i="1" s="1"/>
  <c r="E38" i="1" s="1"/>
  <c r="F40" i="1"/>
  <c r="E40" i="1" s="1"/>
  <c r="K40" i="1" s="1"/>
  <c r="F49" i="1"/>
  <c r="E49" i="1" s="1"/>
  <c r="K49" i="1" s="1"/>
  <c r="E55" i="1"/>
  <c r="G74" i="1"/>
  <c r="G82" i="1" s="1"/>
  <c r="J61" i="1"/>
  <c r="J62" i="1"/>
  <c r="J63" i="1"/>
  <c r="J64" i="1"/>
  <c r="J65" i="1"/>
  <c r="J66" i="1"/>
  <c r="J67" i="1"/>
  <c r="J68" i="1"/>
  <c r="J69" i="1"/>
  <c r="J60" i="1"/>
  <c r="J28" i="1"/>
  <c r="J31" i="1"/>
  <c r="F31" i="1" s="1"/>
  <c r="E31" i="1" s="1"/>
  <c r="K31" i="1" s="1"/>
  <c r="J29" i="1"/>
  <c r="F29" i="1" s="1"/>
  <c r="E29" i="1" s="1"/>
  <c r="K29" i="1" s="1"/>
  <c r="J30" i="1"/>
  <c r="F30" i="1"/>
  <c r="E30" i="1" s="1"/>
  <c r="K30" i="1" s="1"/>
  <c r="F28" i="1"/>
  <c r="E28" i="1" s="1"/>
  <c r="F39" i="1"/>
  <c r="E39" i="1" s="1"/>
  <c r="K39" i="1" s="1"/>
  <c r="F41" i="1"/>
  <c r="E41" i="1" s="1"/>
  <c r="K41" i="1" s="1"/>
  <c r="K18" i="1"/>
  <c r="E24" i="1"/>
  <c r="K19" i="1"/>
  <c r="K20" i="1"/>
  <c r="K21" i="1"/>
  <c r="E54" i="1" l="1"/>
  <c r="K48" i="1"/>
  <c r="G75" i="1"/>
  <c r="H75" i="1" s="1"/>
  <c r="G79" i="1"/>
  <c r="G83" i="1"/>
  <c r="G76" i="1"/>
  <c r="H76" i="1" s="1"/>
  <c r="G80" i="1"/>
  <c r="G84" i="1"/>
  <c r="G77" i="1"/>
  <c r="G81" i="1"/>
  <c r="G78" i="1"/>
  <c r="K38" i="1"/>
  <c r="E44" i="1"/>
  <c r="K28" i="1"/>
  <c r="E34" i="1"/>
  <c r="E25" i="1"/>
  <c r="F24" i="1" s="1"/>
  <c r="G85" i="1" l="1"/>
  <c r="H77" i="1"/>
  <c r="H78" i="1" s="1"/>
  <c r="H79" i="1" s="1"/>
  <c r="H80" i="1" s="1"/>
  <c r="H81" i="1" s="1"/>
  <c r="H82" i="1" s="1"/>
  <c r="H83" i="1" s="1"/>
  <c r="H84" i="1" s="1"/>
</calcChain>
</file>

<file path=xl/sharedStrings.xml><?xml version="1.0" encoding="utf-8"?>
<sst xmlns="http://schemas.openxmlformats.org/spreadsheetml/2006/main" count="91" uniqueCount="51">
  <si>
    <t>Directo Camion</t>
  </si>
  <si>
    <t>Fijo Camion</t>
  </si>
  <si>
    <t>Directo Pickup</t>
  </si>
  <si>
    <t>Fijo Pickup</t>
  </si>
  <si>
    <t>Cuartiles Qs</t>
  </si>
  <si>
    <t>minimo</t>
  </si>
  <si>
    <t>media</t>
  </si>
  <si>
    <t>maximo</t>
  </si>
  <si>
    <t>Rango</t>
  </si>
  <si>
    <t>Directo Moto</t>
  </si>
  <si>
    <t>Fijo Moto</t>
  </si>
  <si>
    <t>Observaciones</t>
  </si>
  <si>
    <t>Facturas</t>
  </si>
  <si>
    <t>El último 25% de los costos, son aquellos que suben nuestra "media" de costos. Puede ser un factor, que haya aumentado en 2018.</t>
  </si>
  <si>
    <t xml:space="preserve">25% tiene un en un rango demaciado grande, puede ser por servicios muy costosos, que cumplan un plazo más grande. Es decir, que no sea necesario realizar muchas veces al año o durante años. </t>
  </si>
  <si>
    <t>Margen operativo</t>
  </si>
  <si>
    <t xml:space="preserve">Por una parte, si los costos en algunos servicios eran elevados, permitián realizar facturas altas y "mantener" el margen de ganancias. </t>
  </si>
  <si>
    <t>origen</t>
  </si>
  <si>
    <t>margen_promedio</t>
  </si>
  <si>
    <t>factura_total</t>
  </si>
  <si>
    <t>factura_promedio</t>
  </si>
  <si>
    <t>costos_total</t>
  </si>
  <si>
    <t>costos_promedio</t>
  </si>
  <si>
    <t>margen_total</t>
  </si>
  <si>
    <t>Total de costos</t>
  </si>
  <si>
    <t>Hay un gango grande entre el último 25% de los datos. De igual forma, entre la media y el dato maximo</t>
  </si>
  <si>
    <t>% de margen venta y factura</t>
  </si>
  <si>
    <t>Total hasta septiembre</t>
  </si>
  <si>
    <t>25% perdídido para 2018</t>
  </si>
  <si>
    <t>viajes</t>
  </si>
  <si>
    <t>total hasta sep 2018 simulación</t>
  </si>
  <si>
    <t>Cod</t>
  </si>
  <si>
    <t>Postes</t>
  </si>
  <si>
    <t>VERIFICACION_MEDIDORES</t>
  </si>
  <si>
    <t>REVISION</t>
  </si>
  <si>
    <t>OTRO</t>
  </si>
  <si>
    <t>VERIFICACION_INDICADORES</t>
  </si>
  <si>
    <t>VISITA_POR_CORRECCION</t>
  </si>
  <si>
    <t>REVISION_TRANSFORMADOR</t>
  </si>
  <si>
    <t>CAMBIO_FUSIBLE</t>
  </si>
  <si>
    <t>CAMBIO_CORRECTIVO</t>
  </si>
  <si>
    <t>VISITA</t>
  </si>
  <si>
    <t>CAMBIO_PUENTES</t>
  </si>
  <si>
    <t>total</t>
  </si>
  <si>
    <t>cantidad de postes</t>
  </si>
  <si>
    <t>Buscar el 10% del 2018 para 2019</t>
  </si>
  <si>
    <t>total hasta sep 2019 simulación</t>
  </si>
  <si>
    <t xml:space="preserve">Precios caen un: </t>
  </si>
  <si>
    <t>Reducir el % de costos a:</t>
  </si>
  <si>
    <t>Subida en costos en:</t>
  </si>
  <si>
    <t>% por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</si>
</sst>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9" formatCode="0.0%"/>
    <numFmt numFmtId="170" formatCode="0.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9" fontId="0" fillId="0" borderId="1" xfId="0" applyNumberFormat="1" applyBorder="1"/>
    <xf numFmtId="0" fontId="0" fillId="0" borderId="1" xfId="0" applyBorder="1"/>
    <xf numFmtId="9" fontId="0" fillId="0" borderId="6" xfId="0" applyNumberForma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9" fontId="0" fillId="0" borderId="7" xfId="0" applyNumberFormat="1" applyBorder="1"/>
    <xf numFmtId="0" fontId="0" fillId="2" borderId="1" xfId="0" applyFill="1" applyBorder="1"/>
    <xf numFmtId="0" fontId="0" fillId="2" borderId="9" xfId="0" applyFill="1" applyBorder="1"/>
    <xf numFmtId="0" fontId="0" fillId="0" borderId="16" xfId="0" applyBorder="1"/>
    <xf numFmtId="0" fontId="0" fillId="0" borderId="17" xfId="0" applyBorder="1"/>
    <xf numFmtId="0" fontId="0" fillId="2" borderId="17" xfId="0" applyFill="1" applyBorder="1"/>
    <xf numFmtId="0" fontId="0" fillId="0" borderId="18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" xfId="0" applyBorder="1" applyAlignment="1">
      <alignment wrapText="1"/>
    </xf>
    <xf numFmtId="0" fontId="0" fillId="0" borderId="2" xfId="0" applyFill="1" applyBorder="1"/>
    <xf numFmtId="0" fontId="0" fillId="0" borderId="22" xfId="0" applyBorder="1" applyAlignment="1">
      <alignment wrapText="1"/>
    </xf>
    <xf numFmtId="0" fontId="0" fillId="0" borderId="23" xfId="0" applyFill="1" applyBorder="1"/>
    <xf numFmtId="0" fontId="0" fillId="0" borderId="24" xfId="0" applyFill="1" applyBorder="1"/>
    <xf numFmtId="0" fontId="0" fillId="2" borderId="24" xfId="0" applyFill="1" applyBorder="1"/>
    <xf numFmtId="0" fontId="0" fillId="0" borderId="25" xfId="0" applyFill="1" applyBorder="1"/>
    <xf numFmtId="43" fontId="0" fillId="0" borderId="1" xfId="1" applyFont="1" applyBorder="1"/>
    <xf numFmtId="43" fontId="0" fillId="0" borderId="3" xfId="1" applyFont="1" applyBorder="1"/>
    <xf numFmtId="43" fontId="0" fillId="0" borderId="4" xfId="1" applyFont="1" applyBorder="1"/>
    <xf numFmtId="43" fontId="0" fillId="0" borderId="5" xfId="1" applyFont="1" applyBorder="1"/>
    <xf numFmtId="43" fontId="0" fillId="0" borderId="7" xfId="1" applyFont="1" applyBorder="1"/>
    <xf numFmtId="43" fontId="0" fillId="0" borderId="9" xfId="1" applyFont="1" applyBorder="1"/>
    <xf numFmtId="43" fontId="0" fillId="0" borderId="10" xfId="1" applyFont="1" applyBorder="1"/>
    <xf numFmtId="0" fontId="0" fillId="0" borderId="14" xfId="0" applyBorder="1"/>
    <xf numFmtId="0" fontId="0" fillId="0" borderId="27" xfId="0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4" xfId="0" applyBorder="1"/>
    <xf numFmtId="0" fontId="0" fillId="0" borderId="25" xfId="0" applyBorder="1"/>
    <xf numFmtId="0" fontId="0" fillId="0" borderId="32" xfId="0" applyBorder="1"/>
    <xf numFmtId="0" fontId="0" fillId="0" borderId="28" xfId="0" applyFill="1" applyBorder="1"/>
    <xf numFmtId="10" fontId="0" fillId="0" borderId="0" xfId="2" applyNumberFormat="1" applyFont="1"/>
    <xf numFmtId="43" fontId="0" fillId="0" borderId="0" xfId="0" applyNumberFormat="1"/>
    <xf numFmtId="164" fontId="0" fillId="0" borderId="0" xfId="1" applyNumberFormat="1" applyFont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3" fontId="0" fillId="0" borderId="34" xfId="1" applyFont="1" applyBorder="1"/>
    <xf numFmtId="43" fontId="0" fillId="0" borderId="35" xfId="1" applyFont="1" applyBorder="1"/>
    <xf numFmtId="43" fontId="0" fillId="0" borderId="36" xfId="1" applyFont="1" applyBorder="1"/>
    <xf numFmtId="0" fontId="0" fillId="0" borderId="37" xfId="0" applyBorder="1"/>
    <xf numFmtId="0" fontId="0" fillId="0" borderId="38" xfId="0" applyBorder="1"/>
    <xf numFmtId="169" fontId="0" fillId="0" borderId="0" xfId="2" applyNumberFormat="1" applyFont="1" applyFill="1" applyBorder="1"/>
    <xf numFmtId="170" fontId="0" fillId="0" borderId="0" xfId="2" applyNumberFormat="1" applyFont="1" applyFill="1" applyBorder="1"/>
    <xf numFmtId="9" fontId="0" fillId="0" borderId="0" xfId="0" applyNumberFormat="1"/>
    <xf numFmtId="164" fontId="0" fillId="0" borderId="0" xfId="1" applyNumberFormat="1" applyFont="1"/>
    <xf numFmtId="169" fontId="0" fillId="0" borderId="0" xfId="2" applyNumberFormat="1" applyFont="1"/>
    <xf numFmtId="9" fontId="0" fillId="0" borderId="16" xfId="0" applyNumberFormat="1" applyBorder="1"/>
    <xf numFmtId="9" fontId="0" fillId="0" borderId="17" xfId="0" applyNumberFormat="1" applyBorder="1"/>
    <xf numFmtId="9" fontId="0" fillId="0" borderId="18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9" fontId="0" fillId="0" borderId="0" xfId="0" applyNumberFormat="1"/>
    <xf numFmtId="17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BBBE-A57D-BE4E-A5D7-DB2A07B6EB22}">
  <dimension ref="C2:L85"/>
  <sheetViews>
    <sheetView tabSelected="1" topLeftCell="B12" zoomScaleNormal="150" workbookViewId="0">
      <selection activeCell="L18" sqref="L18:L19"/>
    </sheetView>
  </sheetViews>
  <sheetFormatPr baseColWidth="10" defaultRowHeight="16" x14ac:dyDescent="0.2"/>
  <cols>
    <col min="3" max="3" width="26.1640625" bestFit="1" customWidth="1"/>
    <col min="4" max="4" width="29.33203125" bestFit="1" customWidth="1"/>
    <col min="5" max="5" width="26.1640625" bestFit="1" customWidth="1"/>
    <col min="6" max="6" width="21.83203125" bestFit="1" customWidth="1"/>
    <col min="7" max="7" width="14" bestFit="1" customWidth="1"/>
    <col min="8" max="8" width="15.83203125" bestFit="1" customWidth="1"/>
    <col min="9" max="9" width="13" bestFit="1" customWidth="1"/>
    <col min="10" max="10" width="15.1640625" bestFit="1" customWidth="1"/>
    <col min="11" max="11" width="25" bestFit="1" customWidth="1"/>
    <col min="12" max="12" width="27.33203125" bestFit="1" customWidth="1"/>
  </cols>
  <sheetData>
    <row r="2" spans="3:12" ht="17" thickBot="1" x14ac:dyDescent="0.25"/>
    <row r="3" spans="3:12" x14ac:dyDescent="0.2">
      <c r="D3" s="49" t="s">
        <v>4</v>
      </c>
      <c r="E3" s="50"/>
      <c r="F3" s="50"/>
      <c r="G3" s="50"/>
      <c r="H3" s="51"/>
      <c r="I3" s="49" t="s">
        <v>8</v>
      </c>
      <c r="J3" s="50"/>
      <c r="K3" s="51"/>
      <c r="L3" s="52" t="s">
        <v>11</v>
      </c>
    </row>
    <row r="4" spans="3:12" ht="17" thickBot="1" x14ac:dyDescent="0.25">
      <c r="D4" s="3">
        <v>0</v>
      </c>
      <c r="E4" s="1">
        <v>0.25</v>
      </c>
      <c r="F4" s="1">
        <v>0.5</v>
      </c>
      <c r="G4" s="1">
        <v>0.75</v>
      </c>
      <c r="H4" s="12">
        <v>1</v>
      </c>
      <c r="I4" s="5" t="s">
        <v>5</v>
      </c>
      <c r="J4" s="2" t="s">
        <v>6</v>
      </c>
      <c r="K4" s="4" t="s">
        <v>7</v>
      </c>
      <c r="L4" s="53"/>
    </row>
    <row r="5" spans="3:12" ht="16" customHeight="1" x14ac:dyDescent="0.2">
      <c r="C5" s="44" t="s">
        <v>0</v>
      </c>
      <c r="D5" s="5">
        <v>0.57999999999999996</v>
      </c>
      <c r="E5" s="2">
        <v>56.84</v>
      </c>
      <c r="F5" s="2">
        <v>78.47</v>
      </c>
      <c r="G5" s="13">
        <v>111.69</v>
      </c>
      <c r="H5" s="4">
        <v>318.19</v>
      </c>
      <c r="I5" s="5">
        <v>0.57999999999999996</v>
      </c>
      <c r="J5" s="2">
        <v>88.5</v>
      </c>
      <c r="K5" s="4">
        <v>318.19</v>
      </c>
      <c r="L5" s="54" t="s">
        <v>13</v>
      </c>
    </row>
    <row r="6" spans="3:12" x14ac:dyDescent="0.2">
      <c r="C6" s="39" t="s">
        <v>1</v>
      </c>
      <c r="D6" s="5">
        <v>0.37</v>
      </c>
      <c r="E6" s="2">
        <v>32.58</v>
      </c>
      <c r="F6" s="2">
        <v>45.01</v>
      </c>
      <c r="G6" s="13">
        <v>64.3</v>
      </c>
      <c r="H6" s="4">
        <v>180.23</v>
      </c>
      <c r="I6" s="5">
        <v>0.37</v>
      </c>
      <c r="J6" s="2">
        <v>50.84</v>
      </c>
      <c r="K6" s="4">
        <v>180.23</v>
      </c>
      <c r="L6" s="55"/>
    </row>
    <row r="7" spans="3:12" x14ac:dyDescent="0.2">
      <c r="C7" s="39" t="s">
        <v>2</v>
      </c>
      <c r="D7" s="5">
        <v>1.51</v>
      </c>
      <c r="E7" s="2">
        <v>41.1</v>
      </c>
      <c r="F7" s="2">
        <v>57.61</v>
      </c>
      <c r="G7" s="13">
        <v>77.150000000000006</v>
      </c>
      <c r="H7" s="4">
        <v>203.25</v>
      </c>
      <c r="I7" s="5">
        <v>1.51</v>
      </c>
      <c r="J7" s="2">
        <v>62.03</v>
      </c>
      <c r="K7" s="4">
        <v>203.25</v>
      </c>
      <c r="L7" s="55"/>
    </row>
    <row r="8" spans="3:12" x14ac:dyDescent="0.2">
      <c r="C8" s="39" t="s">
        <v>3</v>
      </c>
      <c r="D8" s="5">
        <v>0.71</v>
      </c>
      <c r="E8" s="2">
        <v>23.48</v>
      </c>
      <c r="F8" s="2">
        <v>33.01</v>
      </c>
      <c r="G8" s="13">
        <v>44.48</v>
      </c>
      <c r="H8" s="4">
        <v>123.64</v>
      </c>
      <c r="I8" s="5">
        <v>0.71</v>
      </c>
      <c r="J8" s="2">
        <v>35.64</v>
      </c>
      <c r="K8" s="4">
        <v>123.64</v>
      </c>
      <c r="L8" s="55"/>
    </row>
    <row r="9" spans="3:12" x14ac:dyDescent="0.2">
      <c r="C9" s="39" t="s">
        <v>9</v>
      </c>
      <c r="D9" s="15">
        <v>3.22</v>
      </c>
      <c r="E9" s="16">
        <v>29.037500000000001</v>
      </c>
      <c r="F9" s="16">
        <v>42.42</v>
      </c>
      <c r="G9" s="17">
        <v>55.58</v>
      </c>
      <c r="H9" s="18">
        <v>136.74</v>
      </c>
      <c r="I9" s="15">
        <v>3.22</v>
      </c>
      <c r="J9" s="16">
        <v>43.63</v>
      </c>
      <c r="K9" s="18">
        <v>136.74</v>
      </c>
      <c r="L9" s="55"/>
    </row>
    <row r="10" spans="3:12" ht="17" thickBot="1" x14ac:dyDescent="0.25">
      <c r="C10" s="39" t="s">
        <v>10</v>
      </c>
      <c r="D10" s="5">
        <v>2.13</v>
      </c>
      <c r="E10" s="2">
        <v>16.47</v>
      </c>
      <c r="F10" s="2">
        <v>24.35</v>
      </c>
      <c r="G10" s="13">
        <v>32.03</v>
      </c>
      <c r="H10" s="4">
        <v>77.099999999999994</v>
      </c>
      <c r="I10" s="5">
        <v>2.13</v>
      </c>
      <c r="J10" s="2">
        <v>25.16</v>
      </c>
      <c r="K10" s="4">
        <v>77.099999999999994</v>
      </c>
      <c r="L10" s="56"/>
    </row>
    <row r="11" spans="3:12" ht="69" thickBot="1" x14ac:dyDescent="0.25">
      <c r="C11" s="40" t="s">
        <v>24</v>
      </c>
      <c r="D11" s="6">
        <v>0.96</v>
      </c>
      <c r="E11" s="7">
        <v>68.72</v>
      </c>
      <c r="F11" s="7">
        <v>93.33</v>
      </c>
      <c r="G11" s="14">
        <v>132.49</v>
      </c>
      <c r="H11" s="8">
        <v>467.93</v>
      </c>
      <c r="I11" s="6">
        <v>0.96</v>
      </c>
      <c r="J11" s="7">
        <v>106.86</v>
      </c>
      <c r="K11" s="8">
        <v>467.93</v>
      </c>
      <c r="L11" s="38" t="s">
        <v>25</v>
      </c>
    </row>
    <row r="12" spans="3:12" ht="120" thickBot="1" x14ac:dyDescent="0.25">
      <c r="C12" s="37" t="s">
        <v>12</v>
      </c>
      <c r="D12" s="41">
        <v>7.3</v>
      </c>
      <c r="E12" s="42">
        <v>98</v>
      </c>
      <c r="F12" s="42">
        <v>128.61000000000001</v>
      </c>
      <c r="G12" s="28">
        <v>168.33</v>
      </c>
      <c r="H12" s="42">
        <v>511.15</v>
      </c>
      <c r="I12" s="42">
        <v>7.3</v>
      </c>
      <c r="J12" s="42">
        <v>139.15</v>
      </c>
      <c r="K12" s="43">
        <v>511.14</v>
      </c>
      <c r="L12" s="25" t="s">
        <v>14</v>
      </c>
    </row>
    <row r="13" spans="3:12" ht="86" thickBot="1" x14ac:dyDescent="0.25">
      <c r="C13" s="24" t="s">
        <v>15</v>
      </c>
      <c r="D13" s="26">
        <v>4.99</v>
      </c>
      <c r="E13" s="27">
        <v>19</v>
      </c>
      <c r="F13" s="27">
        <v>31</v>
      </c>
      <c r="G13" s="28">
        <v>43.99</v>
      </c>
      <c r="H13" s="27">
        <v>100.01</v>
      </c>
      <c r="I13" s="27">
        <v>4.99</v>
      </c>
      <c r="J13" s="27">
        <v>32.28</v>
      </c>
      <c r="K13" s="29">
        <v>100.01</v>
      </c>
      <c r="L13" s="23" t="s">
        <v>16</v>
      </c>
    </row>
    <row r="16" spans="3:12" ht="17" thickBot="1" x14ac:dyDescent="0.25">
      <c r="L16" t="s">
        <v>50</v>
      </c>
    </row>
    <row r="17" spans="3:12" ht="17" thickBot="1" x14ac:dyDescent="0.25">
      <c r="C17" s="61" t="s">
        <v>17</v>
      </c>
      <c r="D17" s="60" t="s">
        <v>29</v>
      </c>
      <c r="E17" s="22" t="s">
        <v>23</v>
      </c>
      <c r="F17" s="20" t="s">
        <v>18</v>
      </c>
      <c r="G17" s="20" t="s">
        <v>19</v>
      </c>
      <c r="H17" s="20" t="s">
        <v>20</v>
      </c>
      <c r="I17" s="20" t="s">
        <v>21</v>
      </c>
      <c r="J17" s="21" t="s">
        <v>22</v>
      </c>
      <c r="K17" s="45" t="s">
        <v>26</v>
      </c>
      <c r="L17" s="47">
        <f>SUM(E18:E21)</f>
        <v>6360359</v>
      </c>
    </row>
    <row r="18" spans="3:12" x14ac:dyDescent="0.2">
      <c r="C18" s="44">
        <v>150224</v>
      </c>
      <c r="D18" s="9">
        <v>78272</v>
      </c>
      <c r="E18" s="57">
        <v>2553321</v>
      </c>
      <c r="F18" s="32">
        <v>32.6</v>
      </c>
      <c r="G18" s="32">
        <v>10897840</v>
      </c>
      <c r="H18" s="32">
        <v>139</v>
      </c>
      <c r="I18" s="32">
        <v>8344519</v>
      </c>
      <c r="J18" s="33">
        <v>107</v>
      </c>
      <c r="K18" s="46">
        <f>E18/G18</f>
        <v>0.23429606233895892</v>
      </c>
      <c r="L18" s="46">
        <f>E18/$L$17</f>
        <v>0.40144290597433258</v>
      </c>
    </row>
    <row r="19" spans="3:12" x14ac:dyDescent="0.2">
      <c r="C19" s="39">
        <v>150277</v>
      </c>
      <c r="D19" s="10">
        <v>78788</v>
      </c>
      <c r="E19" s="58">
        <v>2574946</v>
      </c>
      <c r="F19" s="30">
        <v>32.700000000000003</v>
      </c>
      <c r="G19" s="30">
        <v>11019019</v>
      </c>
      <c r="H19" s="30">
        <v>140</v>
      </c>
      <c r="I19" s="30">
        <v>8444071</v>
      </c>
      <c r="J19" s="34">
        <v>107</v>
      </c>
      <c r="K19" s="46">
        <f t="shared" ref="K19:K21" si="0">E19/G19</f>
        <v>0.23368196388444379</v>
      </c>
      <c r="L19" s="46">
        <f t="shared" ref="L19:L21" si="1">E19/$L$17</f>
        <v>0.40484287129075575</v>
      </c>
    </row>
    <row r="20" spans="3:12" x14ac:dyDescent="0.2">
      <c r="C20" s="39">
        <v>150278</v>
      </c>
      <c r="D20" s="10">
        <v>20093</v>
      </c>
      <c r="E20" s="58">
        <v>619851</v>
      </c>
      <c r="F20" s="30">
        <v>30.8</v>
      </c>
      <c r="G20" s="30">
        <v>2755853</v>
      </c>
      <c r="H20" s="30">
        <v>137</v>
      </c>
      <c r="I20" s="30">
        <v>2136003</v>
      </c>
      <c r="J20" s="34">
        <v>106</v>
      </c>
      <c r="K20" s="46">
        <f t="shared" si="0"/>
        <v>0.2249216485784982</v>
      </c>
      <c r="L20" s="46">
        <f t="shared" si="1"/>
        <v>9.7455348039316644E-2</v>
      </c>
    </row>
    <row r="21" spans="3:12" ht="17" thickBot="1" x14ac:dyDescent="0.25">
      <c r="C21" s="40">
        <v>150841</v>
      </c>
      <c r="D21" s="11">
        <v>19807</v>
      </c>
      <c r="E21" s="59">
        <v>612241</v>
      </c>
      <c r="F21" s="35">
        <v>30.9</v>
      </c>
      <c r="G21" s="35">
        <v>2734662</v>
      </c>
      <c r="H21" s="35">
        <v>138</v>
      </c>
      <c r="I21" s="35">
        <v>2122421</v>
      </c>
      <c r="J21" s="36">
        <v>107</v>
      </c>
      <c r="K21" s="46">
        <f t="shared" si="0"/>
        <v>0.22388178136822759</v>
      </c>
      <c r="L21" s="46">
        <f t="shared" si="1"/>
        <v>9.6258874695595006E-2</v>
      </c>
    </row>
    <row r="22" spans="3:12" x14ac:dyDescent="0.2">
      <c r="H22" s="47"/>
    </row>
    <row r="23" spans="3:12" x14ac:dyDescent="0.2">
      <c r="E23" s="48">
        <v>2017</v>
      </c>
      <c r="F23" s="48">
        <v>2018</v>
      </c>
    </row>
    <row r="24" spans="3:12" x14ac:dyDescent="0.2">
      <c r="D24" t="s">
        <v>27</v>
      </c>
      <c r="E24" s="47">
        <f>SUM(E18:E21)</f>
        <v>6360359</v>
      </c>
      <c r="F24" s="47">
        <f>E24-E25</f>
        <v>4770269.25</v>
      </c>
    </row>
    <row r="25" spans="3:12" x14ac:dyDescent="0.2">
      <c r="D25" t="s">
        <v>28</v>
      </c>
      <c r="E25" s="47">
        <f>E24*25%</f>
        <v>1590089.75</v>
      </c>
      <c r="F25" s="47"/>
    </row>
    <row r="26" spans="3:12" ht="17" thickBot="1" x14ac:dyDescent="0.25"/>
    <row r="27" spans="3:12" ht="17" thickBot="1" x14ac:dyDescent="0.25">
      <c r="C27" s="19" t="s">
        <v>17</v>
      </c>
      <c r="D27" s="60" t="s">
        <v>29</v>
      </c>
      <c r="E27" s="22" t="s">
        <v>23</v>
      </c>
      <c r="F27" s="20" t="s">
        <v>18</v>
      </c>
      <c r="G27" s="20" t="s">
        <v>19</v>
      </c>
      <c r="H27" s="20" t="s">
        <v>20</v>
      </c>
      <c r="I27" s="20" t="s">
        <v>21</v>
      </c>
      <c r="J27" s="21" t="s">
        <v>22</v>
      </c>
      <c r="K27" s="45" t="s">
        <v>26</v>
      </c>
    </row>
    <row r="28" spans="3:12" ht="17" thickBot="1" x14ac:dyDescent="0.25">
      <c r="C28" s="9">
        <v>150224</v>
      </c>
      <c r="D28" s="9">
        <v>78272</v>
      </c>
      <c r="E28" s="31">
        <f>D28*F28</f>
        <v>1879669.9884799998</v>
      </c>
      <c r="F28" s="32">
        <f>H28-J28</f>
        <v>24.014589999999998</v>
      </c>
      <c r="G28" s="32">
        <v>10897840</v>
      </c>
      <c r="H28" s="32">
        <v>139</v>
      </c>
      <c r="I28" s="32">
        <v>8344519</v>
      </c>
      <c r="J28" s="33">
        <f>J18*1.07463</f>
        <v>114.98541</v>
      </c>
      <c r="K28" s="46">
        <f>E28/G28</f>
        <v>0.17248096764863494</v>
      </c>
    </row>
    <row r="29" spans="3:12" ht="17" thickBot="1" x14ac:dyDescent="0.25">
      <c r="C29" s="10">
        <v>150277</v>
      </c>
      <c r="D29" s="10">
        <v>78788</v>
      </c>
      <c r="E29" s="31">
        <f t="shared" ref="E29:E31" si="2">D29*F29</f>
        <v>1970849.5169199998</v>
      </c>
      <c r="F29" s="32">
        <f t="shared" ref="F29:F31" si="3">H29-J29</f>
        <v>25.014589999999998</v>
      </c>
      <c r="G29" s="30">
        <v>11019019</v>
      </c>
      <c r="H29" s="30">
        <v>140</v>
      </c>
      <c r="I29" s="30">
        <v>8444071</v>
      </c>
      <c r="J29" s="33">
        <f t="shared" ref="J29:J30" si="4">J19*1.07463</f>
        <v>114.98541</v>
      </c>
      <c r="K29" s="46">
        <f t="shared" ref="K29:K31" si="5">E29/G29</f>
        <v>0.17885889087948753</v>
      </c>
    </row>
    <row r="30" spans="3:12" ht="17" thickBot="1" x14ac:dyDescent="0.25">
      <c r="C30" s="10">
        <v>150278</v>
      </c>
      <c r="D30" s="10">
        <v>20093</v>
      </c>
      <c r="E30" s="31">
        <f t="shared" si="2"/>
        <v>463931.69745999994</v>
      </c>
      <c r="F30" s="32">
        <f t="shared" si="3"/>
        <v>23.089219999999997</v>
      </c>
      <c r="G30" s="30">
        <v>2755853</v>
      </c>
      <c r="H30" s="30">
        <v>137</v>
      </c>
      <c r="I30" s="30">
        <v>2136003</v>
      </c>
      <c r="J30" s="33">
        <f t="shared" si="4"/>
        <v>113.91078</v>
      </c>
      <c r="K30" s="46">
        <f t="shared" si="5"/>
        <v>0.16834413789850183</v>
      </c>
    </row>
    <row r="31" spans="3:12" ht="17" thickBot="1" x14ac:dyDescent="0.25">
      <c r="C31" s="11">
        <v>150841</v>
      </c>
      <c r="D31" s="11">
        <v>19807</v>
      </c>
      <c r="E31" s="31">
        <f t="shared" si="2"/>
        <v>455849.98412999994</v>
      </c>
      <c r="F31" s="32">
        <f t="shared" si="3"/>
        <v>23.014589999999998</v>
      </c>
      <c r="G31" s="35">
        <v>2734662</v>
      </c>
      <c r="H31" s="35">
        <v>138</v>
      </c>
      <c r="I31" s="35">
        <v>2122421</v>
      </c>
      <c r="J31" s="33">
        <f>J21*1.07463</f>
        <v>114.98541</v>
      </c>
      <c r="K31" s="46">
        <f t="shared" si="5"/>
        <v>0.16669335520440914</v>
      </c>
    </row>
    <row r="33" spans="3:11" x14ac:dyDescent="0.2">
      <c r="E33" s="47"/>
    </row>
    <row r="34" spans="3:11" x14ac:dyDescent="0.2">
      <c r="D34" t="s">
        <v>30</v>
      </c>
      <c r="E34" s="47">
        <f>SUM(E28:E31)</f>
        <v>4770301.1869899994</v>
      </c>
      <c r="F34" t="s">
        <v>49</v>
      </c>
      <c r="G34" s="63">
        <v>7.4630000000000002E-2</v>
      </c>
    </row>
    <row r="36" spans="3:11" ht="17" thickBot="1" x14ac:dyDescent="0.25"/>
    <row r="37" spans="3:11" ht="17" thickBot="1" x14ac:dyDescent="0.25">
      <c r="C37" s="19" t="s">
        <v>17</v>
      </c>
      <c r="D37" s="60" t="s">
        <v>29</v>
      </c>
      <c r="E37" s="22" t="s">
        <v>23</v>
      </c>
      <c r="F37" s="20" t="s">
        <v>18</v>
      </c>
      <c r="G37" s="20" t="s">
        <v>19</v>
      </c>
      <c r="H37" s="20" t="s">
        <v>20</v>
      </c>
      <c r="I37" s="20" t="s">
        <v>21</v>
      </c>
      <c r="J37" s="21" t="s">
        <v>22</v>
      </c>
      <c r="K37" s="45" t="s">
        <v>26</v>
      </c>
    </row>
    <row r="38" spans="3:11" ht="17" thickBot="1" x14ac:dyDescent="0.25">
      <c r="C38" s="9">
        <v>150224</v>
      </c>
      <c r="D38" s="9">
        <v>78272</v>
      </c>
      <c r="E38" s="31">
        <f>D38*F38</f>
        <v>1880638.2131200002</v>
      </c>
      <c r="F38" s="32">
        <f>H38-J38</f>
        <v>24.026960000000003</v>
      </c>
      <c r="G38" s="32">
        <v>10897840</v>
      </c>
      <c r="H38" s="32">
        <f>H18*0.94264</f>
        <v>131.02696</v>
      </c>
      <c r="I38" s="32">
        <v>8344519</v>
      </c>
      <c r="J38" s="33">
        <v>107</v>
      </c>
      <c r="K38" s="46">
        <f>E38/G38</f>
        <v>0.17256981320335041</v>
      </c>
    </row>
    <row r="39" spans="3:11" ht="17" thickBot="1" x14ac:dyDescent="0.25">
      <c r="C39" s="10">
        <v>150277</v>
      </c>
      <c r="D39" s="10">
        <v>78788</v>
      </c>
      <c r="E39" s="31">
        <f t="shared" ref="E39:E41" si="6">D39*F39</f>
        <v>1967304.844800001</v>
      </c>
      <c r="F39" s="32">
        <f t="shared" ref="F39:F41" si="7">H39-J39</f>
        <v>24.969600000000014</v>
      </c>
      <c r="G39" s="30">
        <v>11019019</v>
      </c>
      <c r="H39" s="32">
        <f t="shared" ref="H39:H41" si="8">H19*0.94264</f>
        <v>131.96960000000001</v>
      </c>
      <c r="I39" s="30">
        <v>8444071</v>
      </c>
      <c r="J39" s="34">
        <v>107</v>
      </c>
      <c r="K39" s="46">
        <f t="shared" ref="K39:K41" si="9">E39/G39</f>
        <v>0.17853720415583285</v>
      </c>
    </row>
    <row r="40" spans="3:11" ht="17" thickBot="1" x14ac:dyDescent="0.25">
      <c r="C40" s="10">
        <v>150278</v>
      </c>
      <c r="D40" s="10">
        <v>20093</v>
      </c>
      <c r="E40" s="31">
        <f t="shared" si="6"/>
        <v>464985.77624000015</v>
      </c>
      <c r="F40" s="32">
        <f t="shared" si="7"/>
        <v>23.141680000000008</v>
      </c>
      <c r="G40" s="30">
        <v>2755853</v>
      </c>
      <c r="H40" s="32">
        <f t="shared" si="8"/>
        <v>129.14168000000001</v>
      </c>
      <c r="I40" s="30">
        <v>2136003</v>
      </c>
      <c r="J40" s="34">
        <v>106</v>
      </c>
      <c r="K40" s="46">
        <f t="shared" si="9"/>
        <v>0.16872662520098139</v>
      </c>
    </row>
    <row r="41" spans="3:11" ht="17" thickBot="1" x14ac:dyDescent="0.25">
      <c r="C41" s="11">
        <v>150841</v>
      </c>
      <c r="D41" s="11">
        <v>19807</v>
      </c>
      <c r="E41" s="31">
        <f t="shared" si="6"/>
        <v>457231.12623999984</v>
      </c>
      <c r="F41" s="32">
        <f t="shared" si="7"/>
        <v>23.084319999999991</v>
      </c>
      <c r="G41" s="35">
        <v>2734662</v>
      </c>
      <c r="H41" s="32">
        <f t="shared" si="8"/>
        <v>130.08431999999999</v>
      </c>
      <c r="I41" s="35">
        <v>2122421</v>
      </c>
      <c r="J41" s="36">
        <v>107</v>
      </c>
      <c r="K41" s="46">
        <f t="shared" si="9"/>
        <v>0.16719840559454874</v>
      </c>
    </row>
    <row r="43" spans="3:11" x14ac:dyDescent="0.2">
      <c r="E43" s="47"/>
    </row>
    <row r="44" spans="3:11" x14ac:dyDescent="0.2">
      <c r="D44" t="s">
        <v>30</v>
      </c>
      <c r="E44" s="47">
        <f>SUM(E38:E41)</f>
        <v>4770159.9604000021</v>
      </c>
      <c r="F44" t="s">
        <v>47</v>
      </c>
      <c r="G44" s="74">
        <f>1-0.94264</f>
        <v>5.7359999999999967E-2</v>
      </c>
    </row>
    <row r="45" spans="3:11" x14ac:dyDescent="0.2">
      <c r="E45" s="47"/>
      <c r="G45" s="74"/>
    </row>
    <row r="46" spans="3:11" ht="17" thickBot="1" x14ac:dyDescent="0.25">
      <c r="E46" s="47"/>
      <c r="G46" s="74"/>
    </row>
    <row r="47" spans="3:11" ht="17" thickBot="1" x14ac:dyDescent="0.25">
      <c r="C47" s="19" t="s">
        <v>17</v>
      </c>
      <c r="D47" s="60" t="s">
        <v>29</v>
      </c>
      <c r="E47" s="22" t="s">
        <v>23</v>
      </c>
      <c r="F47" s="20" t="s">
        <v>18</v>
      </c>
      <c r="G47" s="20" t="s">
        <v>19</v>
      </c>
      <c r="H47" s="20" t="s">
        <v>20</v>
      </c>
      <c r="I47" s="20" t="s">
        <v>21</v>
      </c>
      <c r="J47" s="21" t="s">
        <v>22</v>
      </c>
      <c r="K47" s="45" t="s">
        <v>26</v>
      </c>
    </row>
    <row r="48" spans="3:11" ht="17" thickBot="1" x14ac:dyDescent="0.25">
      <c r="C48" s="9">
        <v>150224</v>
      </c>
      <c r="D48" s="9">
        <v>78272</v>
      </c>
      <c r="E48" s="31">
        <f>D48*F48</f>
        <v>2044073.2800000007</v>
      </c>
      <c r="F48" s="32">
        <f>H48-J48</f>
        <v>26.115000000000009</v>
      </c>
      <c r="G48" s="32">
        <v>10897840</v>
      </c>
      <c r="H48" s="32">
        <v>139</v>
      </c>
      <c r="I48" s="32">
        <v>8344519</v>
      </c>
      <c r="J48" s="33">
        <f>J38*1.055</f>
        <v>112.88499999999999</v>
      </c>
      <c r="K48" s="46">
        <f>E48/G48</f>
        <v>0.18756682792186349</v>
      </c>
    </row>
    <row r="49" spans="3:11" ht="17" thickBot="1" x14ac:dyDescent="0.25">
      <c r="C49" s="10">
        <v>150277</v>
      </c>
      <c r="D49" s="10">
        <v>78788</v>
      </c>
      <c r="E49" s="31">
        <f t="shared" ref="E49:E51" si="10">D49*F49</f>
        <v>2136336.6200000006</v>
      </c>
      <c r="F49" s="32">
        <f t="shared" ref="F49:F51" si="11">H49-J49</f>
        <v>27.115000000000009</v>
      </c>
      <c r="G49" s="30">
        <v>11019019</v>
      </c>
      <c r="H49" s="30">
        <v>140</v>
      </c>
      <c r="I49" s="30">
        <v>8444071</v>
      </c>
      <c r="J49" s="33">
        <f t="shared" ref="J49:J51" si="12">J39*1.055</f>
        <v>112.88499999999999</v>
      </c>
      <c r="K49" s="46">
        <f t="shared" ref="K49:K51" si="13">E49/G49</f>
        <v>0.19387720631028957</v>
      </c>
    </row>
    <row r="50" spans="3:11" ht="17" thickBot="1" x14ac:dyDescent="0.25">
      <c r="C50" s="10">
        <v>150278</v>
      </c>
      <c r="D50" s="10">
        <v>20093</v>
      </c>
      <c r="E50" s="31">
        <f t="shared" si="10"/>
        <v>505740.81000000006</v>
      </c>
      <c r="F50" s="32">
        <f t="shared" si="11"/>
        <v>25.17</v>
      </c>
      <c r="G50" s="30">
        <v>2755853</v>
      </c>
      <c r="H50" s="30">
        <v>137</v>
      </c>
      <c r="I50" s="30">
        <v>2136003</v>
      </c>
      <c r="J50" s="33">
        <f t="shared" si="12"/>
        <v>111.83</v>
      </c>
      <c r="K50" s="46">
        <f t="shared" si="13"/>
        <v>0.18351516209318858</v>
      </c>
    </row>
    <row r="51" spans="3:11" ht="17" thickBot="1" x14ac:dyDescent="0.25">
      <c r="C51" s="11">
        <v>150841</v>
      </c>
      <c r="D51" s="11">
        <v>19807</v>
      </c>
      <c r="E51" s="31">
        <f t="shared" si="10"/>
        <v>497452.80500000017</v>
      </c>
      <c r="F51" s="32">
        <f t="shared" si="11"/>
        <v>25.115000000000009</v>
      </c>
      <c r="G51" s="35">
        <v>2734662</v>
      </c>
      <c r="H51" s="35">
        <v>138</v>
      </c>
      <c r="I51" s="35">
        <v>2122421</v>
      </c>
      <c r="J51" s="33">
        <f t="shared" si="12"/>
        <v>112.88499999999999</v>
      </c>
      <c r="K51" s="46">
        <f t="shared" si="13"/>
        <v>0.18190650435044631</v>
      </c>
    </row>
    <row r="53" spans="3:11" x14ac:dyDescent="0.2">
      <c r="E53" s="47"/>
    </row>
    <row r="54" spans="3:11" x14ac:dyDescent="0.2">
      <c r="D54" t="s">
        <v>46</v>
      </c>
      <c r="E54" s="47">
        <f>SUM(E48:E51)</f>
        <v>5183603.5150000006</v>
      </c>
      <c r="F54" t="s">
        <v>48</v>
      </c>
      <c r="G54" s="62">
        <v>5.5E-2</v>
      </c>
      <c r="H54" s="66"/>
    </row>
    <row r="55" spans="3:11" x14ac:dyDescent="0.2">
      <c r="D55" t="s">
        <v>45</v>
      </c>
      <c r="E55" s="47">
        <f>E34*1.1</f>
        <v>5247331.3056889996</v>
      </c>
    </row>
    <row r="57" spans="3:11" ht="17" thickBot="1" x14ac:dyDescent="0.25"/>
    <row r="58" spans="3:11" x14ac:dyDescent="0.2">
      <c r="D58" s="49" t="s">
        <v>4</v>
      </c>
      <c r="E58" s="50"/>
      <c r="F58" s="50"/>
      <c r="G58" s="50"/>
      <c r="H58" s="51"/>
    </row>
    <row r="59" spans="3:11" ht="17" thickBot="1" x14ac:dyDescent="0.25">
      <c r="C59" t="s">
        <v>31</v>
      </c>
      <c r="D59" s="67">
        <v>0</v>
      </c>
      <c r="E59" s="68">
        <v>0.25</v>
      </c>
      <c r="F59" s="68">
        <v>0.5</v>
      </c>
      <c r="G59" s="68">
        <v>0.75</v>
      </c>
      <c r="H59" s="69">
        <v>1</v>
      </c>
      <c r="I59" t="s">
        <v>32</v>
      </c>
      <c r="J59" s="64">
        <v>0.25</v>
      </c>
    </row>
    <row r="60" spans="3:11" x14ac:dyDescent="0.2">
      <c r="C60" t="s">
        <v>33</v>
      </c>
      <c r="D60" s="70">
        <v>1</v>
      </c>
      <c r="E60" s="71">
        <v>1</v>
      </c>
      <c r="F60" s="71">
        <v>1</v>
      </c>
      <c r="G60" s="71">
        <v>1</v>
      </c>
      <c r="H60" s="72">
        <v>153</v>
      </c>
      <c r="I60">
        <v>23301</v>
      </c>
      <c r="J60" s="65">
        <f>I60*$J$59</f>
        <v>5825.25</v>
      </c>
    </row>
    <row r="61" spans="3:11" x14ac:dyDescent="0.2">
      <c r="C61" t="s">
        <v>34</v>
      </c>
      <c r="D61" s="5">
        <v>1</v>
      </c>
      <c r="E61" s="2">
        <v>1</v>
      </c>
      <c r="F61" s="2">
        <v>1</v>
      </c>
      <c r="G61" s="2">
        <v>1</v>
      </c>
      <c r="H61" s="4">
        <v>98</v>
      </c>
      <c r="I61">
        <v>42780</v>
      </c>
      <c r="J61" s="65">
        <f t="shared" ref="J61:J69" si="14">I61*$J$59</f>
        <v>10695</v>
      </c>
    </row>
    <row r="62" spans="3:11" x14ac:dyDescent="0.2">
      <c r="C62" t="s">
        <v>35</v>
      </c>
      <c r="D62" s="5">
        <v>1</v>
      </c>
      <c r="E62" s="2">
        <v>1</v>
      </c>
      <c r="F62" s="2">
        <v>1</v>
      </c>
      <c r="G62" s="2">
        <v>1</v>
      </c>
      <c r="H62" s="4">
        <v>243</v>
      </c>
      <c r="I62">
        <v>1693</v>
      </c>
      <c r="J62" s="65">
        <f t="shared" si="14"/>
        <v>423.25</v>
      </c>
    </row>
    <row r="63" spans="3:11" x14ac:dyDescent="0.2">
      <c r="C63" t="s">
        <v>36</v>
      </c>
      <c r="D63" s="5">
        <v>1</v>
      </c>
      <c r="E63" s="2">
        <v>1</v>
      </c>
      <c r="F63" s="2">
        <v>1</v>
      </c>
      <c r="G63" s="2">
        <v>1</v>
      </c>
      <c r="H63" s="4">
        <v>38</v>
      </c>
      <c r="I63">
        <v>15392</v>
      </c>
      <c r="J63" s="65">
        <f t="shared" si="14"/>
        <v>3848</v>
      </c>
    </row>
    <row r="64" spans="3:11" x14ac:dyDescent="0.2">
      <c r="C64" t="s">
        <v>37</v>
      </c>
      <c r="D64" s="5">
        <v>1</v>
      </c>
      <c r="E64" s="2">
        <v>1</v>
      </c>
      <c r="F64" s="2">
        <v>1</v>
      </c>
      <c r="G64" s="2">
        <v>1</v>
      </c>
      <c r="H64" s="4">
        <v>84</v>
      </c>
      <c r="I64">
        <v>7403</v>
      </c>
      <c r="J64" s="65">
        <f t="shared" si="14"/>
        <v>1850.75</v>
      </c>
    </row>
    <row r="65" spans="3:10" x14ac:dyDescent="0.2">
      <c r="C65" t="s">
        <v>38</v>
      </c>
      <c r="D65" s="5">
        <v>1</v>
      </c>
      <c r="E65" s="2">
        <v>1</v>
      </c>
      <c r="F65" s="2">
        <v>1</v>
      </c>
      <c r="G65" s="2">
        <v>1</v>
      </c>
      <c r="H65" s="4">
        <v>72</v>
      </c>
      <c r="I65">
        <v>6861</v>
      </c>
      <c r="J65" s="65">
        <f t="shared" si="14"/>
        <v>1715.25</v>
      </c>
    </row>
    <row r="66" spans="3:10" x14ac:dyDescent="0.2">
      <c r="C66" t="s">
        <v>39</v>
      </c>
      <c r="D66" s="5">
        <v>1</v>
      </c>
      <c r="E66" s="2">
        <v>1</v>
      </c>
      <c r="F66" s="2">
        <v>1</v>
      </c>
      <c r="G66" s="2">
        <v>1</v>
      </c>
      <c r="H66" s="4">
        <v>36</v>
      </c>
      <c r="I66">
        <v>10161</v>
      </c>
      <c r="J66" s="65">
        <f t="shared" si="14"/>
        <v>2540.25</v>
      </c>
    </row>
    <row r="67" spans="3:10" x14ac:dyDescent="0.2">
      <c r="C67" t="s">
        <v>40</v>
      </c>
      <c r="D67" s="5">
        <v>1</v>
      </c>
      <c r="E67" s="2">
        <v>1</v>
      </c>
      <c r="F67" s="2">
        <v>1</v>
      </c>
      <c r="G67" s="2">
        <v>1</v>
      </c>
      <c r="H67" s="4">
        <v>54</v>
      </c>
      <c r="I67">
        <v>16559</v>
      </c>
      <c r="J67" s="65">
        <f t="shared" si="14"/>
        <v>4139.75</v>
      </c>
    </row>
    <row r="68" spans="3:10" x14ac:dyDescent="0.2">
      <c r="C68" t="s">
        <v>41</v>
      </c>
      <c r="D68" s="5">
        <v>1</v>
      </c>
      <c r="E68" s="2">
        <v>1</v>
      </c>
      <c r="F68" s="2">
        <v>1</v>
      </c>
      <c r="G68" s="2">
        <v>1</v>
      </c>
      <c r="H68" s="4">
        <v>27</v>
      </c>
      <c r="I68">
        <v>1402</v>
      </c>
      <c r="J68" s="65">
        <f t="shared" si="14"/>
        <v>350.5</v>
      </c>
    </row>
    <row r="69" spans="3:10" ht="17" thickBot="1" x14ac:dyDescent="0.25">
      <c r="C69" t="s">
        <v>42</v>
      </c>
      <c r="D69" s="6">
        <v>1</v>
      </c>
      <c r="E69" s="7">
        <v>1</v>
      </c>
      <c r="F69" s="7">
        <v>1</v>
      </c>
      <c r="G69" s="7">
        <v>2</v>
      </c>
      <c r="H69" s="8">
        <v>129</v>
      </c>
      <c r="I69">
        <v>716</v>
      </c>
      <c r="J69" s="65">
        <f t="shared" si="14"/>
        <v>179</v>
      </c>
    </row>
    <row r="73" spans="3:10" x14ac:dyDescent="0.2">
      <c r="G73" t="s">
        <v>43</v>
      </c>
    </row>
    <row r="74" spans="3:10" x14ac:dyDescent="0.2">
      <c r="E74" t="s">
        <v>31</v>
      </c>
      <c r="F74" t="s">
        <v>44</v>
      </c>
      <c r="G74">
        <f>SUM(F75:F84)</f>
        <v>197694</v>
      </c>
    </row>
    <row r="75" spans="3:10" x14ac:dyDescent="0.2">
      <c r="E75" t="s">
        <v>34</v>
      </c>
      <c r="F75">
        <v>67573</v>
      </c>
      <c r="G75" s="66">
        <f>F75/G74</f>
        <v>0.34180602345038291</v>
      </c>
      <c r="H75" s="73">
        <f>G75</f>
        <v>0.34180602345038291</v>
      </c>
      <c r="I75" s="73"/>
    </row>
    <row r="76" spans="3:10" x14ac:dyDescent="0.2">
      <c r="E76" t="s">
        <v>33</v>
      </c>
      <c r="F76">
        <v>35649</v>
      </c>
      <c r="G76" s="66">
        <f>F76/G74</f>
        <v>0.18032413730310479</v>
      </c>
      <c r="H76" s="73">
        <f>G76+H75</f>
        <v>0.52213016075348773</v>
      </c>
    </row>
    <row r="77" spans="3:10" x14ac:dyDescent="0.2">
      <c r="E77" t="s">
        <v>40</v>
      </c>
      <c r="F77">
        <v>26839</v>
      </c>
      <c r="G77" s="66">
        <f>F77/G74</f>
        <v>0.13576031644865297</v>
      </c>
      <c r="H77" s="73">
        <f t="shared" ref="H77:H84" si="15">G77+H76</f>
        <v>0.65789047720214067</v>
      </c>
    </row>
    <row r="78" spans="3:10" x14ac:dyDescent="0.2">
      <c r="E78" t="s">
        <v>36</v>
      </c>
      <c r="F78">
        <v>23942</v>
      </c>
      <c r="G78" s="66">
        <f>F78/G74</f>
        <v>0.12110635628800065</v>
      </c>
      <c r="H78" s="73">
        <f t="shared" si="15"/>
        <v>0.77899683349014137</v>
      </c>
    </row>
    <row r="79" spans="3:10" x14ac:dyDescent="0.2">
      <c r="E79" t="s">
        <v>39</v>
      </c>
      <c r="F79">
        <v>14290</v>
      </c>
      <c r="G79" s="66">
        <f>F79/G74</f>
        <v>7.2283427923963292E-2</v>
      </c>
      <c r="H79" s="73">
        <f t="shared" si="15"/>
        <v>0.85128026141410462</v>
      </c>
    </row>
    <row r="80" spans="3:10" x14ac:dyDescent="0.2">
      <c r="E80" t="s">
        <v>37</v>
      </c>
      <c r="F80">
        <v>12353</v>
      </c>
      <c r="G80" s="66">
        <f>F80/G74</f>
        <v>6.2485457322933424E-2</v>
      </c>
      <c r="H80" s="73">
        <f t="shared" si="15"/>
        <v>0.91376571873703805</v>
      </c>
    </row>
    <row r="81" spans="5:8" x14ac:dyDescent="0.2">
      <c r="E81" t="s">
        <v>38</v>
      </c>
      <c r="F81">
        <v>9448</v>
      </c>
      <c r="G81" s="66">
        <f>F81/G74</f>
        <v>4.7791030582617577E-2</v>
      </c>
      <c r="H81" s="73">
        <f t="shared" si="15"/>
        <v>0.96155674931965562</v>
      </c>
    </row>
    <row r="82" spans="5:8" x14ac:dyDescent="0.2">
      <c r="E82" t="s">
        <v>35</v>
      </c>
      <c r="F82">
        <v>4438</v>
      </c>
      <c r="G82" s="66">
        <f>F82/G74</f>
        <v>2.2448835068337936E-2</v>
      </c>
      <c r="H82" s="73">
        <f t="shared" si="15"/>
        <v>0.98400558438799357</v>
      </c>
    </row>
    <row r="83" spans="5:8" x14ac:dyDescent="0.2">
      <c r="E83" t="s">
        <v>41</v>
      </c>
      <c r="F83">
        <v>1778</v>
      </c>
      <c r="G83" s="66">
        <f>F83/G74</f>
        <v>8.9936973302174074E-3</v>
      </c>
      <c r="H83" s="73">
        <f t="shared" si="15"/>
        <v>0.99299928171821095</v>
      </c>
    </row>
    <row r="84" spans="5:8" x14ac:dyDescent="0.2">
      <c r="E84" t="s">
        <v>42</v>
      </c>
      <c r="F84">
        <v>1384</v>
      </c>
      <c r="G84" s="66">
        <f>F84/G74</f>
        <v>7.0007182817890274E-3</v>
      </c>
      <c r="H84" s="73">
        <f t="shared" si="15"/>
        <v>1</v>
      </c>
    </row>
    <row r="85" spans="5:8" x14ac:dyDescent="0.2">
      <c r="G85" s="73">
        <f>SUM(G75:G84)</f>
        <v>1</v>
      </c>
    </row>
  </sheetData>
  <mergeCells count="5">
    <mergeCell ref="D3:H3"/>
    <mergeCell ref="I3:K3"/>
    <mergeCell ref="L3:L4"/>
    <mergeCell ref="L5:L10"/>
    <mergeCell ref="D58:H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2022-10-15T20:37:35Z</dcterms:created>
  <dcterms:modified xsi:type="dcterms:W3CDTF">2022-10-16T20:16:15Z</dcterms:modified>
</cp:coreProperties>
</file>