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NG\OneDrive\Escritorio\agua\"/>
    </mc:Choice>
  </mc:AlternateContent>
  <xr:revisionPtr revIDLastSave="0" documentId="13_ncr:1_{4C4A5A6F-6F9D-4CD8-BF88-3BF14C79A2C0}" xr6:coauthVersionLast="47" xr6:coauthVersionMax="47" xr10:uidLastSave="{00000000-0000-0000-0000-000000000000}"/>
  <bookViews>
    <workbookView xWindow="-120" yWindow="-120" windowWidth="29040" windowHeight="16440" xr2:uid="{24BD10DB-8162-4033-B5F0-76A035F1476A}"/>
  </bookViews>
  <sheets>
    <sheet name="COSTOS" sheetId="1" r:id="rId1"/>
    <sheet name="Hoja1" sheetId="3" r:id="rId2"/>
    <sheet name="Hoja2" sheetId="2" r:id="rId3"/>
    <sheet name="Hoj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L56" i="4"/>
  <c r="F41" i="3"/>
  <c r="B24" i="1"/>
  <c r="B25" i="1" s="1"/>
  <c r="E24" i="1" s="1"/>
  <c r="F50" i="4"/>
  <c r="D30" i="4"/>
  <c r="D31" i="4"/>
  <c r="D32" i="4"/>
  <c r="D29" i="4"/>
  <c r="D7" i="4"/>
  <c r="D3" i="4"/>
  <c r="D4" i="4"/>
  <c r="D5" i="4"/>
  <c r="D6" i="4"/>
  <c r="G70" i="4" l="1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E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E10" i="4"/>
  <c r="D10" i="4"/>
  <c r="E9" i="4"/>
  <c r="D9" i="4"/>
  <c r="D8" i="4"/>
  <c r="E561" i="2"/>
  <c r="E560" i="2"/>
  <c r="C560" i="2"/>
  <c r="E559" i="2"/>
  <c r="E558" i="2"/>
  <c r="E557" i="2"/>
  <c r="E556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3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3" i="2"/>
  <c r="E62" i="2"/>
  <c r="E53" i="2"/>
  <c r="E52" i="2"/>
  <c r="E51" i="2"/>
  <c r="E50" i="2"/>
  <c r="E49" i="2"/>
  <c r="E48" i="2"/>
  <c r="E17" i="2"/>
  <c r="E41" i="3"/>
  <c r="D41" i="3"/>
  <c r="C41" i="3"/>
  <c r="B41" i="3"/>
  <c r="E15" i="1"/>
  <c r="B15" i="1"/>
  <c r="B10" i="1"/>
  <c r="B9" i="1"/>
  <c r="B8" i="1"/>
  <c r="B7" i="1"/>
  <c r="B6" i="1"/>
  <c r="B5" i="1"/>
  <c r="F4" i="1"/>
  <c r="E4" i="1"/>
  <c r="E10" i="1" s="1"/>
  <c r="B16" i="1" s="1"/>
  <c r="B4" i="1"/>
  <c r="B3" i="1"/>
  <c r="B11" i="1" l="1"/>
  <c r="D24" i="1" s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Franco Ardiles Gonzalez</author>
  </authors>
  <commentList>
    <comment ref="F41" authorId="0" shapeId="0" xr:uid="{C5643DE2-5048-4DB2-AA04-D807C57EDC39}">
      <text>
        <r>
          <rPr>
            <b/>
            <sz val="9"/>
            <color indexed="81"/>
            <rFont val="Tahoma"/>
            <family val="2"/>
          </rPr>
          <t>Carlos Franco Ardiles Gonzalez:</t>
        </r>
        <r>
          <rPr>
            <sz val="9"/>
            <color indexed="81"/>
            <rFont val="Tahoma"/>
            <family val="2"/>
          </rPr>
          <t xml:space="preserve">
Generado para aproximar Julio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Franco Ardiles Gonzalez</author>
  </authors>
  <commentList>
    <comment ref="A560" authorId="0" shapeId="0" xr:uid="{93C89D81-1DD0-4E64-AD7E-5D62027CD3DA}">
      <text>
        <r>
          <rPr>
            <b/>
            <sz val="9"/>
            <color indexed="81"/>
            <rFont val="Tahoma"/>
            <family val="2"/>
          </rPr>
          <t>Carlos Franco Ardiles Gonzalez:</t>
        </r>
        <r>
          <rPr>
            <sz val="9"/>
            <color indexed="81"/>
            <rFont val="Tahoma"/>
            <family val="2"/>
          </rPr>
          <t xml:space="preserve">
Aproximado para Julio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69FF0-5E56-4E22-BFC5-BEC0D0786551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B1E7BC59-9BF1-46A7-AFCC-F27CFF5F8817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3" xr16:uid="{3D3E1DAB-0FD2-4BC6-9715-CDDCF659D6A8}" keepAlive="1" name="Query - Table003 (Page 1)" description="Connection to the 'Table003 (Page 1)' query in the workbook." type="5" refreshedVersion="8" background="1" saveData="1">
    <dbPr connection="Provider=Microsoft.Mashup.OleDb.1;Data Source=$Workbook$;Location=&quot;Table003 (Page 1)&quot;;Extended Properties=&quot;&quot;" command="SELECT * FROM [Table003 (Page 1)]"/>
  </connection>
  <connection id="4" xr16:uid="{084231BE-D395-4380-99C3-CCBF45408E6D}" keepAlive="1" name="Query - Table007 (Page 2)" description="Connection to the 'Table007 (Page 2)' query in the workbook." type="5" refreshedVersion="0" background="1">
    <dbPr connection="Provider=Microsoft.Mashup.OleDb.1;Data Source=$Workbook$;Location=&quot;Table007 (Page 2)&quot;;Extended Properties=&quot;&quot;" command="SELECT * FROM [Table007 (Page 2)]"/>
  </connection>
  <connection id="5" xr16:uid="{443CC7B4-58FB-4D96-B418-32033DBF453B}" keepAlive="1" name="Query - Table011 (Page 3)" description="Connection to the 'Table011 (Page 3)' query in the workbook." type="5" refreshedVersion="0" background="1">
    <dbPr connection="Provider=Microsoft.Mashup.OleDb.1;Data Source=$Workbook$;Location=&quot;Table011 (Page 3)&quot;;Extended Properties=&quot;&quot;" command="SELECT * FROM [Table011 (Page 3)]"/>
  </connection>
  <connection id="6" xr16:uid="{B628602A-227A-46DD-B080-4BA56683E5D9}" keepAlive="1" name="Query - Table015 (Page 4)" description="Connection to the 'Table015 (Page 4)' query in the workbook." type="5" refreshedVersion="0" background="1">
    <dbPr connection="Provider=Microsoft.Mashup.OleDb.1;Data Source=$Workbook$;Location=&quot;Table015 (Page 4)&quot;;Extended Properties=&quot;&quot;" command="SELECT * FROM [Table015 (Page 4)]"/>
  </connection>
  <connection id="7" xr16:uid="{82666DAB-E2B9-4A8F-8F12-3DB869339B0F}" keepAlive="1" name="Query - Table019 (Page 5)" description="Connection to the 'Table019 (Page 5)' query in the workbook." type="5" refreshedVersion="0" background="1">
    <dbPr connection="Provider=Microsoft.Mashup.OleDb.1;Data Source=$Workbook$;Location=&quot;Table019 (Page 5)&quot;;Extended Properties=&quot;&quot;" command="SELECT * FROM [Table019 (Page 5)]"/>
  </connection>
</connections>
</file>

<file path=xl/sharedStrings.xml><?xml version="1.0" encoding="utf-8"?>
<sst xmlns="http://schemas.openxmlformats.org/spreadsheetml/2006/main" count="1225" uniqueCount="431">
  <si>
    <t>CONSUMO AGUA FAENA TOVAKU</t>
  </si>
  <si>
    <t>MES</t>
  </si>
  <si>
    <t>COSTO</t>
  </si>
  <si>
    <t>CAUPOLICAN 730</t>
  </si>
  <si>
    <t>CHALET 211</t>
  </si>
  <si>
    <t>CONCEPCION 1153</t>
  </si>
  <si>
    <t>GALVARINO 891</t>
  </si>
  <si>
    <t>TOTAL</t>
  </si>
  <si>
    <t>DESCRIPCION</t>
  </si>
  <si>
    <t>CANTIDAD</t>
  </si>
  <si>
    <t>PRECIO</t>
  </si>
  <si>
    <t>P Kit Reparación Pescante Ezy Lock</t>
  </si>
  <si>
    <t>CONSUMO COMBUSTIBLE DE PERFORACIÓN FAENA TOVAKU</t>
  </si>
  <si>
    <t>ARRIENDO CAMION SURTIDOR DE COMBUSTIBLE CAPACIDAD 6000 LTS</t>
  </si>
  <si>
    <t>UN</t>
  </si>
  <si>
    <t>COMBUSTIBLES TRASLADO A FAENA</t>
  </si>
  <si>
    <t>COMBUSTIBLE DIESEL</t>
  </si>
  <si>
    <t>UNIDAD</t>
  </si>
  <si>
    <t>ARRIENDO CAMIONETA TOYOTA HILUX 4X4 ACMINERA PPU LXDC73</t>
  </si>
  <si>
    <t>ARRIENDO CAMIONETA TOYOTA HILUX 4X4 ACMINERA PPU SPLR54</t>
  </si>
  <si>
    <t>ARRIENDO CAMIONETA TOYOTA HILUX 4X4 ACMINERA PPU TBYR58</t>
  </si>
  <si>
    <t>ARRIENDO CAMIONETA TOYOTA HILUX 4X4 ACMINERA PPU JHFL50</t>
  </si>
  <si>
    <t>Servicio arriendo mensual 30 DIAS CORRIDOS de Camión Pluma</t>
  </si>
  <si>
    <t>NOTA</t>
  </si>
  <si>
    <t>Seal Kit</t>
  </si>
  <si>
    <t>CHUCK SEAL KIT</t>
  </si>
  <si>
    <t>GR</t>
  </si>
  <si>
    <t>DURMIENTES MADERA</t>
  </si>
  <si>
    <t>CAMIONETA ARREINDO MITSUBISHI L200 AÑO 2022  RSRJ47</t>
  </si>
  <si>
    <t>CAMIONETA ARREINDO MITSUBISHI L200 Dakar 2.4 KVLR12</t>
  </si>
  <si>
    <t>tubo 110mm pn06 x 6mts</t>
  </si>
  <si>
    <t>tapa gorro pvc 110 ccem</t>
  </si>
  <si>
    <t>12R22.5 16PR 150147F CB972 GOODRIDE</t>
  </si>
  <si>
    <t>ARRIENDO CAMIONETA MITSUBISHI L200 RK.PR82</t>
  </si>
  <si>
    <t>REPARACIONES CAMIONETA RK.PR82</t>
  </si>
  <si>
    <t>ARRIENDO CAMIONETA NISSAN NP300 4X2 AC ESTANDAR MINERO PATENTE PKYT-60</t>
  </si>
  <si>
    <t>Mini Anemómetro Digital Unit Ut363 Velocidad Y Temperatura</t>
  </si>
  <si>
    <t>OT 1000347560 INSUMOS SANT- COQ</t>
  </si>
  <si>
    <t>OT 1000368220 INSUMO SANT- COQ MAQ 12</t>
  </si>
  <si>
    <t>OT 2000044145 ENVIO INSUMOS A FAENA PUCOBRE ANTOFAGASTA</t>
  </si>
  <si>
    <t>CENIZA DE SODA PESADA 25 KG</t>
  </si>
  <si>
    <t>DPR XAN SACO 25 KG DUOVIS</t>
  </si>
  <si>
    <t>ANILLO ESTABILIZADOR DE BRONCE PQQ</t>
  </si>
  <si>
    <t>CORONA PQ3 SERIE 2-4</t>
  </si>
  <si>
    <t>CORONA PO3 SERIE 6-9</t>
  </si>
  <si>
    <t>CORONA PQ3 SERIE 4-6</t>
  </si>
  <si>
    <t>BENTONITA NORTH STAR WYOMING 50 LB</t>
  </si>
  <si>
    <t>DPR MUD P SACO 25 KG POLYPLUS</t>
  </si>
  <si>
    <t>BATERIA</t>
  </si>
  <si>
    <t>FILM STRETCH NEGRO 2 KG.FILM MANUAL NEGRO 2 KG.</t>
  </si>
  <si>
    <t>FLEX R2-1 16-16FJX 16-16MJ LT0.4Mts.</t>
  </si>
  <si>
    <t>LARGO 087 MTS</t>
  </si>
  <si>
    <t>LUVAL ANTIFREEZE COOLANT 50% BL.19 LT</t>
  </si>
  <si>
    <t>ZEREX EXTENDED LIFE 5O BL.19 LT</t>
  </si>
  <si>
    <t>VALVOLINE EURODIESEL E-4 15W40 CI-4BL.19 LT</t>
  </si>
  <si>
    <t>VALVOLINE A.T.F. D.II BL.I9 LT</t>
  </si>
  <si>
    <t>VALVOLINE G.O 80W90 BL.19LT</t>
  </si>
  <si>
    <t>VALVOLINE HYDRAULIC PLUS ISO 68 BL. 19 LT</t>
  </si>
  <si>
    <t>SYNPOX DEF BIDON 20 LTS</t>
  </si>
  <si>
    <t>VALRED GREASE EP-2 B1.16 KG</t>
  </si>
  <si>
    <t>POLY PLUS M0003657 20LTS</t>
  </si>
  <si>
    <t>M-I PAC R M0006238 22.7KG</t>
  </si>
  <si>
    <t>DUO-VIS M0002944 SACO 25kg</t>
  </si>
  <si>
    <t>MAX GEL USAM0007387 SACO 227 KG</t>
  </si>
  <si>
    <t>PLATINUM FOAM PLUS M0014684 20LTS</t>
  </si>
  <si>
    <t>CENIZA DE SODA M0006886 25KG</t>
  </si>
  <si>
    <t>MAX GEL USA M0007387 22.7</t>
  </si>
  <si>
    <t>POLY PLUS RD M0007968 25KG</t>
  </si>
  <si>
    <t>DUOVIS (M0002944) 25KG</t>
  </si>
  <si>
    <t>SODA ASH M0006886 25KG</t>
  </si>
  <si>
    <t>Sack Black M0005493 (227 Kg)</t>
  </si>
  <si>
    <t>M-I GEL SUPREME M0001950 25KG</t>
  </si>
  <si>
    <t>SLANT AL200 BASE MAGNETICA</t>
  </si>
  <si>
    <t>ESTANQUES AUTOSOPORTANTE DE 20 m3</t>
  </si>
  <si>
    <t>GRILLETE LIRA TIPO G209 KINGLIFT 34</t>
  </si>
  <si>
    <t>GRILLETE LIRA TIPO G209 KINGLIFT 1</t>
  </si>
  <si>
    <t>ESLINGA SINTETICA 2 CAPAS 75MM X 2MT</t>
  </si>
  <si>
    <t>ESLINGA SINTETICA 2 CAPAS 75MM X 4MT</t>
  </si>
  <si>
    <t>ESLINGA SINTETICA 2 CAPAS 75MM X 6MT</t>
  </si>
  <si>
    <t>PRISIONERO RUEDA 34 x10 Pulg. UNFX3</t>
  </si>
  <si>
    <t>TUERCA RUEDA TRASERA 34-10NC</t>
  </si>
  <si>
    <t>MORDAZA RUEDA TRASERA</t>
  </si>
  <si>
    <t>GOLILLA PERNO AMORTIGUADOR TRASERO</t>
  </si>
  <si>
    <t>TUBO INTERIOR P. BARRA RC 4.5 FABER PIN-BOX X 6 MTS</t>
  </si>
  <si>
    <t>BANDAS EPECIALES PARA BARRA FABER 45</t>
  </si>
  <si>
    <t>ELEVADOR TIPO PÁJARO CON TAZA Y ASA PARA BARRAS RC 4.5 IN FABER X 6 MTS</t>
  </si>
  <si>
    <t>Total</t>
  </si>
  <si>
    <t>ARRIENDO CAMIONETA TOYOTA HILUX 4X4 AÑO 2022 RGBR-42</t>
  </si>
  <si>
    <t>SERVICIO ARRIENDO TELEFONO SATELITAL</t>
  </si>
  <si>
    <t>ARRIENDO CAMIONETA TOYOTA JHFL-50</t>
  </si>
  <si>
    <t>ARRIENDO CAMIONETA TOYOTA HILUX 4X4 ACMINERA PPU KLXW57</t>
  </si>
  <si>
    <t>ARRIENDO CAMIONETA MITSUBISHI L200 KATANA 4X4 PPU RKRZ32 AÑO 2022</t>
  </si>
  <si>
    <t>SERVICIO VENTA Y TRASLADO DE AGUA INDUSTRIAL 30M3</t>
  </si>
  <si>
    <t>ARRIENDOS PERFORACIÓN FAENA TOVAKU</t>
  </si>
  <si>
    <t>CONSUMO INSUMOS PERFORACIÓN FAENA TOVAKU</t>
  </si>
  <si>
    <t>ESTANQUE AUTOSOPORTANTE DE 10 m</t>
  </si>
  <si>
    <t>Tacos Pq</t>
  </si>
  <si>
    <t>Cajas porta testigos PQ</t>
  </si>
  <si>
    <t>CAJA MADERA HQ</t>
  </si>
  <si>
    <t>TACOS HQ</t>
  </si>
  <si>
    <t>ENVIO AEREO</t>
  </si>
  <si>
    <t>SETRVICIO DE RETIRO Y TRASLADO DE REPUESTOS</t>
  </si>
  <si>
    <t>LOTE INSUMO DIAMANTINA FAENA PUCOBRE MAQ15</t>
  </si>
  <si>
    <t>FABRICACION FLEXIBLE HIDRAULICO R2 X 14 X 7.50MTS CONEXIONES JIC04-04HEMRECT X JIC04-04 X90</t>
  </si>
  <si>
    <t>REPARACION DE MANGUERA COMBUSTIBE CORTE MAS CAMBIO DE CONEXIÓN 1NPT FERRULA MAS PRESADO</t>
  </si>
  <si>
    <t>ABRAZADERAS CON PERNOS ALTA PRESION 48-51</t>
  </si>
  <si>
    <t>ADAPTADOR MP10-FJX12</t>
  </si>
  <si>
    <t>ADAPTADOR MP12-FJX16</t>
  </si>
  <si>
    <t>ADAPTADOR MP08-FJX10</t>
  </si>
  <si>
    <t>FABRICACION FLEXIBLE R2 X 1.2 X 4 MTS JIC 8-8 HEMBRA RECTO</t>
  </si>
  <si>
    <t>FABRICACION FLEXIBLE R2X 12 X 6MTS JIC 8-8 HEMBRA MACHO</t>
  </si>
  <si>
    <t>PERNOS 1.2 UNC X 4 LG GRADO 8</t>
  </si>
  <si>
    <t>TUERCAS 1.2 UNC CON SEGURO DE NYLON</t>
  </si>
  <si>
    <t>PERNOS PARKER 14 UNC x 1 LARGO</t>
  </si>
  <si>
    <t>RELLENO CON SOLDADURA A MORDAZAS EXTRACTORAS DE SONDAJE</t>
  </si>
  <si>
    <t>GOLILLA PRESION 38</t>
  </si>
  <si>
    <t>PERNOS 38 x 112 LG UNC GRADO 8</t>
  </si>
  <si>
    <t>CAMBIO DE TUGSTENO A MORDAZA DE EXTRACCION BARRA M14</t>
  </si>
  <si>
    <t>BAÑO QUIMICO 2 MANTENCION SEMANAL</t>
  </si>
  <si>
    <t>CAJA LAPICERA BIC</t>
  </si>
  <si>
    <t>CARPETA ACOCLIP</t>
  </si>
  <si>
    <t>RESMA CARTA EQUALIT Equalit</t>
  </si>
  <si>
    <t>CARGADOR DE BATERIA SCANRECO</t>
  </si>
  <si>
    <t>CABEZA INYECTORA K25000</t>
  </si>
  <si>
    <t>KIT EMPAQUETADURA COBRE 435535</t>
  </si>
  <si>
    <t>SOPAPA 435535 CON CAÑA</t>
  </si>
  <si>
    <t>CORONA PQ ST.S-24</t>
  </si>
  <si>
    <t>ORING 229. PARA PISTON DE BRNCE HQ3</t>
  </si>
  <si>
    <t>CABEZAL PO WL HEAD ASSEMBLY PO WL</t>
  </si>
  <si>
    <t>CORONA HQ3 SERIE 46</t>
  </si>
  <si>
    <t>CORONA HQ3 ST. S-24</t>
  </si>
  <si>
    <t>CANDADO PQ</t>
  </si>
  <si>
    <t>PORTA CANDODO PQ</t>
  </si>
  <si>
    <t>ANILLO ESTABILIZADOR DE BRONCE PQ</t>
  </si>
  <si>
    <t>CORONA HQ3 ST. SERIE 911</t>
  </si>
  <si>
    <t>Nico Press 316</t>
  </si>
  <si>
    <t>THRUST BEARING HQ</t>
  </si>
  <si>
    <t>KIT REP CABEZA INY K25000 COMPLETO</t>
  </si>
  <si>
    <t>CORONA PQ3 SERIE 9-11</t>
  </si>
  <si>
    <t>BOLSA PE 60 X 80 X 200 MICRONES</t>
  </si>
  <si>
    <t>BOLSA PE 40 X 60 X 200 MICRONES</t>
  </si>
  <si>
    <t>CAJA CORCHETES 5000 UNIDADES PARA BOSTITCH P6C-8</t>
  </si>
  <si>
    <t>CAJA CUTTING 20 DIVISIONES IMPORTADA TRANSPARENTE</t>
  </si>
  <si>
    <t>CORCHETERA BOSTITCH P6C -8</t>
  </si>
  <si>
    <t>BOLSA SENTRY 40 X 60</t>
  </si>
  <si>
    <t>BOLSA SENTRY 60 X 80</t>
  </si>
  <si>
    <t>TALONARIO TIKETS 50 NUMEROS 26001 AL 27750</t>
  </si>
  <si>
    <t>PASTILLAS FRENO TOYOTA HILUX</t>
  </si>
  <si>
    <t>P Escareador REFORZADO Reaming Shell 6 45155201</t>
  </si>
  <si>
    <t>HWT Casing Pin A2212705</t>
  </si>
  <si>
    <t>HWT Casing Pin A2212804</t>
  </si>
  <si>
    <t>Adaptador HWT BOX- PWT PIN A2311606</t>
  </si>
  <si>
    <t>P-3 Corona Serie 12-14 Hayden 10mm 45148302</t>
  </si>
  <si>
    <t>P-3 Corona Serie 2 Hayden 10mm 45148360</t>
  </si>
  <si>
    <t>P-3 Corona Serie 6-9 Hayden 10mm 45148374</t>
  </si>
  <si>
    <t>1 P-3 Corona Serie 9-11Hayden 10mm 45148356</t>
  </si>
  <si>
    <t>PWT Casing 3 mts. 3543977</t>
  </si>
  <si>
    <t>Tapon Elevedor 30.000 Lbs. NWB</t>
  </si>
  <si>
    <t>P Tubo Interior 5 26159</t>
  </si>
  <si>
    <t>P Tubo Exterior 5 3543802</t>
  </si>
  <si>
    <t>HWT Barras 3mts. Drill Rod 3542314</t>
  </si>
  <si>
    <t>Inclinometro Johnson</t>
  </si>
  <si>
    <t>P Pescante Auto Lock 3546895</t>
  </si>
  <si>
    <t>Nico Press Sleeve 316 30172</t>
  </si>
  <si>
    <t>Oval Tool 316 30171</t>
  </si>
  <si>
    <t>B-N-H-P Piston Plug 26662</t>
  </si>
  <si>
    <t>B-N-H Spearhead Point 42913</t>
  </si>
  <si>
    <t>B-N-H Bolitas 22mm 62374</t>
  </si>
  <si>
    <t>B-N-H Buje Ind. de Contacto 62380</t>
  </si>
  <si>
    <t>P Goma Extra Dura 3540308 New style</t>
  </si>
  <si>
    <t>P Candado Locking Coupling Box HWT 101343</t>
  </si>
  <si>
    <t>P Porta Candado Adapter Coupling 3543808</t>
  </si>
  <si>
    <t>P Anillo Suspensión Landing Ring 3543814</t>
  </si>
  <si>
    <t>P Estabilizador 44923</t>
  </si>
  <si>
    <t>P Llave Tubo Interior 26171 Lee Keer</t>
  </si>
  <si>
    <t>P Cabezal Link Latch Culatin 3549000 5001444</t>
  </si>
  <si>
    <t>P Aletas LL 3543796</t>
  </si>
  <si>
    <t>P Landing Shoulder Ring 3543797</t>
  </si>
  <si>
    <t>P-3 O Ring Botador de Lainas 26178</t>
  </si>
  <si>
    <t>P-3 Piston 26179</t>
  </si>
  <si>
    <t>P-3 Tubo Partido 5 Lainas Split Tube 26180</t>
  </si>
  <si>
    <t>P-3 Porta Resortes Core Lifter Case 26160</t>
  </si>
  <si>
    <t>WP32132 P-3 ANILLO TOPE</t>
  </si>
  <si>
    <t>P-3 Resortes Brochados Core Lifter Broached 26177</t>
  </si>
  <si>
    <t>P-3 Adaptador Adapter 26182</t>
  </si>
  <si>
    <t>Cabeza Iny. K25 HD WS Assy 67321</t>
  </si>
  <si>
    <t>Kit Reparacion K25 Universal WS Repair Kit 67628</t>
  </si>
  <si>
    <t>1200 R24 20PR SET CR928T GOLDEN CROWN</t>
  </si>
  <si>
    <t>ESCAREADOR PQ NUEVO SIN USO</t>
  </si>
  <si>
    <t>Inspección Visual EQUIPO SANDVIK SERIE 710--398-11</t>
  </si>
  <si>
    <t>Modificar adaptador de barra</t>
  </si>
  <si>
    <t>Modificar eje para motorin</t>
  </si>
  <si>
    <t>CENTRALIZADOR CHUCK CT 14 PQ</t>
  </si>
  <si>
    <t>CENTRALIZADOR CHUCK CT 14 HQ</t>
  </si>
  <si>
    <t>GUIA BARRA HQ ITEM 22</t>
  </si>
  <si>
    <t>GUIA BARRA PQ ITEM 22</t>
  </si>
  <si>
    <t>MORDAZA CHUCK CT14 HQ</t>
  </si>
  <si>
    <t>MORDAZA CHUCK CT14 PQ</t>
  </si>
  <si>
    <t>MORDAZA PRENSA CT14 PQ</t>
  </si>
  <si>
    <t>MORDAZA PRENSA CT14 HQ</t>
  </si>
  <si>
    <t>CENTRALIZADOR CHUCK CT 14 NQ</t>
  </si>
  <si>
    <t>GUIA BARRA NQ ITEM 22</t>
  </si>
  <si>
    <t>MORDAZA CHUCK CT14 NQ</t>
  </si>
  <si>
    <t>MORDAZA PRENSA CT14 NQ</t>
  </si>
  <si>
    <t>PERNO</t>
  </si>
  <si>
    <t>SCREW</t>
  </si>
  <si>
    <t>SEGURO</t>
  </si>
  <si>
    <t>RODAMIENTO</t>
  </si>
  <si>
    <t>BACK COVER</t>
  </si>
  <si>
    <t>RETAINER</t>
  </si>
  <si>
    <t>SOCKET</t>
  </si>
  <si>
    <t>BOMBA LUBRICADORA CABEZAL PQ</t>
  </si>
  <si>
    <t>POLEA WIRELINE CON RODAMIENTO</t>
  </si>
  <si>
    <t>BOMBA DE LUBRICACION</t>
  </si>
  <si>
    <t>TIP BOMBA</t>
  </si>
  <si>
    <t>Reparacion de camino eliminar calaminas</t>
  </si>
  <si>
    <t>Traslado cama baja</t>
  </si>
  <si>
    <t>04 MP</t>
  </si>
  <si>
    <t>04 MP 90</t>
  </si>
  <si>
    <t>06 MP 90</t>
  </si>
  <si>
    <t>Oral GP CUP</t>
  </si>
  <si>
    <t>Bit RT PR54 RC 5-34 TCI 18mm</t>
  </si>
  <si>
    <t>Bit RT PR54 RC 5-12 TCI 18mm</t>
  </si>
  <si>
    <t>Zapata 5-1116 PR54 Para Bit 5-34</t>
  </si>
  <si>
    <t>Zapata 5-716 PR54 Para Bit 5-12</t>
  </si>
  <si>
    <t>Tubo interior Martillo Tubo largo RT PR54</t>
  </si>
  <si>
    <t>Adaptor Tube Tubo corto RT PR54</t>
  </si>
  <si>
    <t>Packer de soplado Blow down sub4.5 Faber Pin-Box</t>
  </si>
  <si>
    <t>Saver Sub 4.5 Faber Pin-Pin</t>
  </si>
  <si>
    <t>Porta tricono 3-12 api reg a Faber 4-12 BOX</t>
  </si>
  <si>
    <t>Zapata porta tricono 5-1116</t>
  </si>
  <si>
    <t>O ring 2-231</t>
  </si>
  <si>
    <t>Tricono 5-34 Rod. Sellados. Pin 3-12 api IADC 537</t>
  </si>
  <si>
    <t>ZAPA PORTA TRICONO 5-716</t>
  </si>
  <si>
    <t>ZAPATA PORTA TRICONO 6--8</t>
  </si>
  <si>
    <t>PORTA TRICONO 2-78 API REG A FABER 4-12 BOX</t>
  </si>
  <si>
    <t>TRICONO 5-58ROD SELLADS</t>
  </si>
  <si>
    <t>TRICONO 5-1.2 ROD SELLADOS 2-7.8 API IADC 537</t>
  </si>
  <si>
    <t>ZAPATA ODEX 6</t>
  </si>
  <si>
    <t>Martillo Aire Reverso RT PR54 Remet 4-12</t>
  </si>
  <si>
    <t>TDPW36R001 PIPE WRENCH 36 TORQUE DRILL BRAND</t>
  </si>
  <si>
    <t>FILTRO DE COMBUSTIBLE FF5612</t>
  </si>
  <si>
    <t>FILTRO DE AIRE AF25962</t>
  </si>
  <si>
    <t>FILTRO DE AIRE AF25963</t>
  </si>
  <si>
    <t>FILTRO DE COMBUSTIBLE SEPARADOR FS19624.</t>
  </si>
  <si>
    <t>FILTRO DE ACEITE LF3970</t>
  </si>
  <si>
    <t>CORONA HQ ST. S-46</t>
  </si>
  <si>
    <t>corona HQ ST . S.24</t>
  </si>
  <si>
    <t>Básica Sin Condición de Riesgo Laboral</t>
  </si>
  <si>
    <t>Manómetro</t>
  </si>
  <si>
    <t>Abrazadera</t>
  </si>
  <si>
    <t>Sifon</t>
  </si>
  <si>
    <t>Mantención PQS 10 Kg</t>
  </si>
  <si>
    <t>Válvula</t>
  </si>
  <si>
    <t>Manguera</t>
  </si>
  <si>
    <t>Manometro</t>
  </si>
  <si>
    <t>Recarga PQS 10 Kg</t>
  </si>
  <si>
    <t>PERNO HEX G8 NC 34x2</t>
  </si>
  <si>
    <t>MORDAZA CABLE 316</t>
  </si>
  <si>
    <t>CUNA 5 TON NARANJA CU</t>
  </si>
  <si>
    <t>PERTIGA LED 8 PIE COMP 2.4 MTS</t>
  </si>
  <si>
    <t>BALIZA LED 40 12 48V APERNA AZUL</t>
  </si>
  <si>
    <t>PIOLA ACERO PVC 532 A 316 6X7</t>
  </si>
  <si>
    <t>BOQUILLA PARA PATO GRASERO</t>
  </si>
  <si>
    <t>VELLUMOIDE 116 1.588 MM</t>
  </si>
  <si>
    <t>GOLILLA PLANA ZINC 316 CALIB</t>
  </si>
  <si>
    <t>PERNO COCINA MM 5x16</t>
  </si>
  <si>
    <t>TUERCA MM ZINC 5</t>
  </si>
  <si>
    <t>GOLILLA PRESION ZINC 3-16</t>
  </si>
  <si>
    <t>BOCINA TONO ALTO 12V 430HZ FLOSSER</t>
  </si>
  <si>
    <t>BARRAS PWT USADA</t>
  </si>
  <si>
    <t>HWL3 Corona D7 DL Dimatec</t>
  </si>
  <si>
    <t>TRASLADO A FAENA ASEORIA</t>
  </si>
  <si>
    <t>ARRIENDO BAÑO QUIMICO</t>
  </si>
  <si>
    <t>COMER DE ART PROT Y SEG IND MANQUEHUE L</t>
  </si>
  <si>
    <t>SEGURYCEL SA</t>
  </si>
  <si>
    <t>CONSUMO SSO FAENA TOVAKU</t>
  </si>
  <si>
    <t>RESERVA EXAMENES</t>
  </si>
  <si>
    <t>EXAMENES DROGAS Y PSICOLABORAL</t>
  </si>
  <si>
    <t>EXAMEN PSICOLABORAL</t>
  </si>
  <si>
    <t>EXAMENES SUCURSAL LA SERENA</t>
  </si>
  <si>
    <t xml:space="preserve">EXAMENES PSICOLABORAL </t>
  </si>
  <si>
    <t>EXAMENES PSICOLABORAL Y DROGAS</t>
  </si>
  <si>
    <t>EXAMENES SUCURSAL</t>
  </si>
  <si>
    <t xml:space="preserve">EXAMENES SUCURSAL LA SERENA </t>
  </si>
  <si>
    <t>EXAMENES</t>
  </si>
  <si>
    <t>EXAMENES PSICOLABORAL</t>
  </si>
  <si>
    <t>EXAMENES MARCO MIRANDA</t>
  </si>
  <si>
    <t>PAGO OC 6308 - PSICOLABORAL 6 DROGAS ALCOHOL EXAMENES PUCOBRE</t>
  </si>
  <si>
    <t>EXAMENES DROGAR Y PSICOLABORAL</t>
  </si>
  <si>
    <t>EXAMEN PSICOLABORAL - DROGAS</t>
  </si>
  <si>
    <t>EXAMENES SUCURSA ANTOFAGASTA</t>
  </si>
  <si>
    <t xml:space="preserve">EXAMENES </t>
  </si>
  <si>
    <t>PSICOLABORAL - 6 DROGAS EXAMENES</t>
  </si>
  <si>
    <t>EXAMENES SUCURSAL CALAMA</t>
  </si>
  <si>
    <t>EXAMENES SUCURSAL CONCEPCION</t>
  </si>
  <si>
    <t>EXAMENES SUCURSAL COPIAPO</t>
  </si>
  <si>
    <t xml:space="preserve">EXAMENES SUCURSAL CONCEPCION </t>
  </si>
  <si>
    <t>CAJA CHICA FAENA TOVAKU</t>
  </si>
  <si>
    <t>FONDOS POR RENDIR - TRASLADO MAQUINA 15</t>
  </si>
  <si>
    <t>FONDOS POR RENDIR - HERRAMIENTAS DE PERFORACION</t>
  </si>
  <si>
    <t>FONDOS POR RENDIR</t>
  </si>
  <si>
    <t>FONDOS POR RENDIR - LUIS ALFARO CAMION 51 Y RETORNO CAMION 42</t>
  </si>
  <si>
    <t>FONDOS POR RENDIR - EPP</t>
  </si>
  <si>
    <t>FONDOS POR RENDIR - ENVIO</t>
  </si>
  <si>
    <t xml:space="preserve">FONDOS POR RENDIR - LUIS ALFARO - TRASLADO DE BARRAS </t>
  </si>
  <si>
    <t>FONDOS POR RENDIR - PASAJES</t>
  </si>
  <si>
    <t>FONDOS POR RENDIR - TRASLADO DE INSUMOS Y HERRAMIENTAS</t>
  </si>
  <si>
    <t xml:space="preserve">FONDOS POR RENDIR - JUAN CARVAJAL TRASLADO EN CAMIONETA </t>
  </si>
  <si>
    <t>FONDOS POR RENDIR LUIS ALFARO - TRASLADO DE CAMIONETA EN CAMION 62</t>
  </si>
  <si>
    <t>FONDOS POR RENDIR - TRASLADO DE HERRAMIENTAS</t>
  </si>
  <si>
    <t>FONDOS POR RENDIR - COMBUSTIBLE</t>
  </si>
  <si>
    <t>FONDOS POR RENDIR - TRASLADO A FAENA</t>
  </si>
  <si>
    <t>FONDOS POR RENDIR - TRASLADO DE BARRAS</t>
  </si>
  <si>
    <t xml:space="preserve">FONDOS POR RENDIR - TRASLADO </t>
  </si>
  <si>
    <t xml:space="preserve">FONDOS POR RENDIR </t>
  </si>
  <si>
    <t>FONDOS POR RENDIR - TRASLADO DE INSUMOS</t>
  </si>
  <si>
    <t>FONDOS POR RENDIR - TRASLADO DE SISTEMA SPT</t>
  </si>
  <si>
    <t>FONDOS POR RENDIR TRASLADO</t>
  </si>
  <si>
    <t>FONDOS POR RENDIR TRASLADO EN CAMIONETA</t>
  </si>
  <si>
    <t>FONDOS POR RENDIR COMBUSTIBLE</t>
  </si>
  <si>
    <t xml:space="preserve">FONDOS POR RENDIR CORREA </t>
  </si>
  <si>
    <t>FONDOS POR RENDIR PASAJES</t>
  </si>
  <si>
    <t>FONDOS POR RENDIR - TOVAKO</t>
  </si>
  <si>
    <t xml:space="preserve">FONDOS POR RENDIR / CAMION INTERNACIONAL 7600 PLUMA </t>
  </si>
  <si>
    <t>FONDOS POR RENDIR / TRASLADO DE CAMIONETA 32</t>
  </si>
  <si>
    <t>FONDOS POR RENDIR / TRASLADO CAMION 62</t>
  </si>
  <si>
    <t>FONDOS POR RENDIR / TRASLADO DE INSUMOS A FAENA</t>
  </si>
  <si>
    <t>FONDOS POR RENDIR / TAPAS MANTENCION GENERADOR</t>
  </si>
  <si>
    <t>FONDOS POR RENDIR - DEVOLUCION DE CAMION PLUMA AFTA</t>
  </si>
  <si>
    <t>FONDOS POR RENDIR - TRASLADOS</t>
  </si>
  <si>
    <t>FONDOS POR RENDIR - TRASLADO</t>
  </si>
  <si>
    <t>FONDOS POR RENDIR - TRASLADO CAMIONETA E INSUMOS</t>
  </si>
  <si>
    <t xml:space="preserve">FONDOS POR RENDIR - TRASLADO DE RETORNO </t>
  </si>
  <si>
    <t>FONDOS POR RENDIR TRASLADO EN TRACTO CAMION</t>
  </si>
  <si>
    <t>FONODS POR RENDIR</t>
  </si>
  <si>
    <t>FONDOS POR RENDIR - TRASLADO DE CAMION 57</t>
  </si>
  <si>
    <t>FONDOS POR RENDIR MATERIALES</t>
  </si>
  <si>
    <t>FONDOS POR RENDIR BALANZAS</t>
  </si>
  <si>
    <t>FONDOS POR RENDIR CAJA CHICA</t>
  </si>
  <si>
    <t>FONDOS POR RENDIR- TRASLADO DE CAMION COMBUSTIBLE</t>
  </si>
  <si>
    <t>FONDOS POR RENDIR TRASLADO DE CAMION</t>
  </si>
  <si>
    <t xml:space="preserve">FONDOS POR RENDIR TRASLADOS </t>
  </si>
  <si>
    <t>FONDOS POR RENDIR TRASLADO A FAENA EN CAMIONETA</t>
  </si>
  <si>
    <t>FONDOS POR RENDIR - TRASLADO FAENA</t>
  </si>
  <si>
    <t>FONDOS POR RENDIR - COMBUSTIBLE TRASLADO</t>
  </si>
  <si>
    <t xml:space="preserve">FONDOS POR RENDIR - MATERIALES PARA FAENA </t>
  </si>
  <si>
    <t>FONDOS RENDIR TRASLADO</t>
  </si>
  <si>
    <t>FONDOS POR RENDIR ALIMENTACION Y CAJA CHICA</t>
  </si>
  <si>
    <t xml:space="preserve">FONDOS POR RENDIR RETIRO DE CAMIONETA </t>
  </si>
  <si>
    <t>$</t>
  </si>
  <si>
    <t>PASAJES</t>
  </si>
  <si>
    <t>SILVIA AGUILERA ARAYA</t>
  </si>
  <si>
    <t>Combustible</t>
  </si>
  <si>
    <t>Arriendos</t>
  </si>
  <si>
    <t>Agua</t>
  </si>
  <si>
    <t>EPP</t>
  </si>
  <si>
    <t>Insumos</t>
  </si>
  <si>
    <t>Caja Chica</t>
  </si>
  <si>
    <t>Alimentación</t>
  </si>
  <si>
    <t>coronas</t>
  </si>
  <si>
    <t>bentonita</t>
  </si>
  <si>
    <t>Ceniza de Soda</t>
  </si>
  <si>
    <t>q</t>
  </si>
  <si>
    <t>Duo Vis</t>
  </si>
  <si>
    <t>Clear Mud</t>
  </si>
  <si>
    <t>Poly Plus RD</t>
  </si>
  <si>
    <t>M-I PAC R</t>
  </si>
  <si>
    <t>Costo</t>
  </si>
  <si>
    <t>Item</t>
  </si>
  <si>
    <t>Aditivos</t>
  </si>
  <si>
    <t>marzo</t>
  </si>
  <si>
    <t>abril</t>
  </si>
  <si>
    <t>mayo</t>
  </si>
  <si>
    <t>junio</t>
  </si>
  <si>
    <t>SUELDOS TOVAKU</t>
  </si>
  <si>
    <t>a</t>
  </si>
  <si>
    <t>JULIO</t>
  </si>
  <si>
    <t>Sueldos</t>
  </si>
  <si>
    <t>Coronas</t>
  </si>
  <si>
    <t>Cantidad</t>
  </si>
  <si>
    <t>Pozo</t>
  </si>
  <si>
    <t>DDHGTP013</t>
  </si>
  <si>
    <t>Duración</t>
  </si>
  <si>
    <t>Inicio</t>
  </si>
  <si>
    <t>Fin</t>
  </si>
  <si>
    <t>SONDMET21</t>
  </si>
  <si>
    <t>Azimut (°)</t>
  </si>
  <si>
    <t>Programado (m)</t>
  </si>
  <si>
    <t>DDHGTP014</t>
  </si>
  <si>
    <t>SONDMET22</t>
  </si>
  <si>
    <t>DDHGTP015</t>
  </si>
  <si>
    <t>DDHGTP016</t>
  </si>
  <si>
    <t>SONDMET23</t>
  </si>
  <si>
    <t>DDHGTP017</t>
  </si>
  <si>
    <t>SONDMET24</t>
  </si>
  <si>
    <t>DDHGTP018</t>
  </si>
  <si>
    <t>DDHGTP019</t>
  </si>
  <si>
    <t>SONDMET25</t>
  </si>
  <si>
    <t>SONDMET26</t>
  </si>
  <si>
    <t>SONDMET28</t>
  </si>
  <si>
    <t>SONDMET27</t>
  </si>
  <si>
    <t>SONDMET29</t>
  </si>
  <si>
    <t>SONDMET30</t>
  </si>
  <si>
    <t>SONDMET31</t>
  </si>
  <si>
    <t>Dip (°)</t>
  </si>
  <si>
    <t>Dip Inicial</t>
  </si>
  <si>
    <t>Dip Final</t>
  </si>
  <si>
    <t>Dip Desv.</t>
  </si>
  <si>
    <t>Az Inicial</t>
  </si>
  <si>
    <t>Az Final</t>
  </si>
  <si>
    <t>Az. Desv.</t>
  </si>
  <si>
    <t>Perforado (m)</t>
  </si>
  <si>
    <t>Bentonita</t>
  </si>
  <si>
    <t>AR-PU-0114</t>
  </si>
  <si>
    <t>AR-PU-0115</t>
  </si>
  <si>
    <t>AR-PU-0116</t>
  </si>
  <si>
    <t>AR-PU-0117</t>
  </si>
  <si>
    <t>AR-PU-0118</t>
  </si>
  <si>
    <t>EDP</t>
  </si>
  <si>
    <t>Ingresos</t>
  </si>
  <si>
    <t>FVAELECT-1025</t>
  </si>
  <si>
    <t>FVAELECT-1037</t>
  </si>
  <si>
    <t>FVAELECT-1034</t>
  </si>
  <si>
    <t>FVAELECT-1029</t>
  </si>
  <si>
    <t>Con IVA</t>
  </si>
  <si>
    <t xml:space="preserve">Costos </t>
  </si>
  <si>
    <t>Entregado</t>
  </si>
  <si>
    <t>OK</t>
  </si>
  <si>
    <t>edp 5,6,7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</si>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</sst>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[$$-80A]* #,##0_-;\-[$$-80A]* #,##0_-;_-[$$-80A]* &quot;-&quot;??_-;_-@_-"/>
    <numFmt numFmtId="165" formatCode="_ [$$-340A]* #,##0.00_ ;_ [$$-340A]* \-#,##0.00_ ;_ [$$-340A]* &quot;-&quot;??_ ;_ @_ "/>
    <numFmt numFmtId="166" formatCode="_ [$$-340A]* #,##0.0_ ;_ [$$-340A]* \-#,##0.0_ ;_ [$$-340A]* &quot;-&quot;??_ ;_ @_ "/>
    <numFmt numFmtId="167" formatCode="_ [$$-340A]* #,##0_ ;_ [$$-340A]* \-#,##0_ ;_ [$$-340A]* &quot;-&quot;??_ ;_ @_ 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7" fontId="0" fillId="0" borderId="0" xfId="1" applyNumberFormat="1" applyFont="1"/>
    <xf numFmtId="165" fontId="0" fillId="3" borderId="4" xfId="2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3" fillId="0" borderId="0" xfId="0" applyFont="1" applyAlignment="1">
      <alignment vertical="center"/>
    </xf>
    <xf numFmtId="0" fontId="0" fillId="4" borderId="5" xfId="0" applyFill="1" applyBorder="1" applyAlignment="1">
      <alignment horizontal="left" vertical="center"/>
    </xf>
    <xf numFmtId="165" fontId="0" fillId="4" borderId="6" xfId="0" applyNumberFormat="1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2" borderId="6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5" borderId="0" xfId="0" applyFill="1"/>
    <xf numFmtId="167" fontId="0" fillId="5" borderId="0" xfId="0" applyNumberFormat="1" applyFill="1"/>
    <xf numFmtId="165" fontId="0" fillId="5" borderId="0" xfId="0" applyNumberFormat="1" applyFill="1"/>
    <xf numFmtId="0" fontId="0" fillId="0" borderId="7" xfId="0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2" fontId="7" fillId="0" borderId="10" xfId="0" applyNumberFormat="1" applyFont="1" applyBorder="1" applyAlignment="1">
      <alignment horizontal="right" vertical="center"/>
    </xf>
    <xf numFmtId="0" fontId="0" fillId="5" borderId="0" xfId="0" applyFill="1" applyAlignment="1">
      <alignment horizontal="lef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14" fontId="0" fillId="4" borderId="8" xfId="0" applyNumberFormat="1" applyFill="1" applyBorder="1" applyAlignment="1">
      <alignment horizontal="right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6" borderId="6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Moneda" xfId="1" builtinId="4"/>
    <cellStyle name="Moneda [0]" xfId="2" builtinId="7"/>
    <cellStyle name="Normal" xfId="0" builtinId="0"/>
  </cellStyles>
  <dxfs count="10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border outline="0">
        <top style="thin">
          <color theme="4" tint="0.39997558519241921"/>
        </top>
      </border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5" formatCode="_ [$$-340A]* #,##0.00_ ;_ [$$-340A]* \-#,##0.00_ ;_ [$$-340A]* &quot;-&quot;??_ ;_ @_ 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 [$$-340A]* #,##0.0_ ;_ [$$-340A]* \-#,##0.0_ ;_ [$$-340A]* &quot;-&quot;??_ ;_ @_ "/>
    </dxf>
    <dxf>
      <numFmt numFmtId="166" formatCode="_ [$$-340A]* #,##0.0_ ;_ [$$-340A]* \-#,##0.0_ ;_ [$$-340A]* &quot;-&quot;??_ ;_ @_ "/>
    </dxf>
    <dxf>
      <numFmt numFmtId="165" formatCode="_ [$$-340A]* #,##0.00_ ;_ [$$-340A]* \-#,##0.00_ ;_ [$$-340A]* &quot;-&quot;??_ ;_ @_ "/>
      <fill>
        <patternFill patternType="solid">
          <fgColor indexed="64"/>
          <bgColor rgb="FFFFFF00"/>
        </patternFill>
      </fill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7" formatCode="_ [$$-340A]* #,##0_ ;_ [$$-340A]* \-#,##0_ ;_ [$$-340A]* &quot;-&quot;??_ ;_ @_ "/>
    </dxf>
    <dxf>
      <numFmt numFmtId="165" formatCode="_ [$$-340A]* #,##0.00_ ;_ [$$-340A]* \-#,##0.00_ ;_ [$$-340A]* &quot;-&quot;??_ ;_ @_ "/>
    </dxf>
    <dxf>
      <numFmt numFmtId="165" formatCode="_ [$$-340A]* #,##0.00_ ;_ [$$-340A]* \-#,##0.00_ ;_ [$$-340A]* &quot;-&quot;??_ ;_ @_ 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_ [$$-340A]* #,##0.00_ ;_ [$$-340A]* \-#,##0.00_ ;_ [$$-340A]* &quot;-&quot;??_ ;_ @_ "/>
      <alignment horizontal="left" vertical="center" textRotation="0" wrapText="0" indent="0" justifyLastLine="0" shrinkToFit="0" readingOrder="0"/>
    </dxf>
    <dxf>
      <numFmt numFmtId="165" formatCode="_ [$$-340A]* #,##0.00_ ;_ [$$-340A]* \-#,##0.00_ ;_ [$$-340A]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left" vertical="center" textRotation="0" wrapText="0" indent="0" justifyLastLine="0" shrinkToFit="0" readingOrder="0"/>
    </dxf>
    <dxf>
      <numFmt numFmtId="165" formatCode="_ [$$-340A]* #,##0.00_ ;_ [$$-340A]* \-#,##0.00_ ;_ [$$-340A]* &quot;-&quot;??_ ;_ @_ "/>
      <alignment horizontal="left" vertical="center" textRotation="0" wrapText="0" indent="0" justifyLastLine="0" shrinkToFit="0" readingOrder="0"/>
    </dxf>
    <dxf>
      <numFmt numFmtId="165" formatCode="_ [$$-340A]* #,##0.00_ ;_ [$$-340A]* \-#,##0.00_ ;_ [$$-340A]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Costos Totales Tovaku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46-43AB-BEFF-14F62C1648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6-43AB-BEFF-14F62C1648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46-43AB-BEFF-14F62C1648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46-43AB-BEFF-14F62C1648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46-43AB-BEFF-14F62C1648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46-43AB-BEFF-14F62C1648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46-43AB-BEFF-14F62C1648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46-43AB-BEFF-14F62C1648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COSTOS!$A$3:$A$10</c:f>
              <c:strCache>
                <c:ptCount val="8"/>
                <c:pt idx="0">
                  <c:v>Combustible</c:v>
                </c:pt>
                <c:pt idx="1">
                  <c:v>Arriendos</c:v>
                </c:pt>
                <c:pt idx="2">
                  <c:v>Agua</c:v>
                </c:pt>
                <c:pt idx="3">
                  <c:v>EPP</c:v>
                </c:pt>
                <c:pt idx="4">
                  <c:v>Insumos</c:v>
                </c:pt>
                <c:pt idx="5">
                  <c:v>Caja Chica</c:v>
                </c:pt>
                <c:pt idx="6">
                  <c:v>Alimentación</c:v>
                </c:pt>
                <c:pt idx="7">
                  <c:v>Sueldos</c:v>
                </c:pt>
              </c:strCache>
            </c:strRef>
          </c:cat>
          <c:val>
            <c:numRef>
              <c:f>COSTOS!$B$3:$B$10</c:f>
              <c:numCache>
                <c:formatCode>_ [$$-340A]* #,##0.00_ ;_ [$$-340A]* \-#,##0.00_ ;_ [$$-340A]* "-"??_ ;_ @_ </c:formatCode>
                <c:ptCount val="8"/>
                <c:pt idx="0">
                  <c:v>37231092.299999997</c:v>
                </c:pt>
                <c:pt idx="1">
                  <c:v>55893068</c:v>
                </c:pt>
                <c:pt idx="2">
                  <c:v>49050000</c:v>
                </c:pt>
                <c:pt idx="3">
                  <c:v>14802353</c:v>
                </c:pt>
                <c:pt idx="4">
                  <c:v>316712158.28790003</c:v>
                </c:pt>
                <c:pt idx="5">
                  <c:v>29988056</c:v>
                </c:pt>
                <c:pt idx="6">
                  <c:v>28629339.699999999</c:v>
                </c:pt>
                <c:pt idx="7">
                  <c:v>259258168.75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0-4D3B-8E42-0F1BA1874A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Insumos de Perforación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98-4D70-9E38-C0ED65AF13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98-4D70-9E38-C0ED65AF13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98-4D70-9E38-C0ED65AF13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COSTOS!$A$14:$A$16</c:f>
              <c:strCache>
                <c:ptCount val="3"/>
                <c:pt idx="0">
                  <c:v>Insumos</c:v>
                </c:pt>
                <c:pt idx="1">
                  <c:v>Coronas</c:v>
                </c:pt>
                <c:pt idx="2">
                  <c:v>Aditivos</c:v>
                </c:pt>
              </c:strCache>
            </c:strRef>
          </c:cat>
          <c:val>
            <c:numRef>
              <c:f>COSTOS!$B$14:$B$16</c:f>
              <c:numCache>
                <c:formatCode>_ [$$-340A]* #,##0.00_ ;_ [$$-340A]* \-#,##0.00_ ;_ [$$-340A]* "-"??_ ;_ @_ </c:formatCode>
                <c:ptCount val="3"/>
                <c:pt idx="0">
                  <c:v>209735767.72190005</c:v>
                </c:pt>
                <c:pt idx="1">
                  <c:v>30250630.566</c:v>
                </c:pt>
                <c:pt idx="2">
                  <c:v>76725760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2-4079-825F-8641D9EAA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Unidades</a:t>
            </a:r>
            <a:r>
              <a:rPr lang="es-CL" baseline="0"/>
              <a:t> Consumidas de Aditivos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COSTOS!$E$14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462-8566-C0709AA6B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462-8566-C0709AA6B5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76-4462-8566-C0709AA6B5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76-4462-8566-C0709AA6B5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76-4462-8566-C0709AA6B5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76-4462-8566-C0709AA6B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COSTOS!$D$15:$D$20</c:f>
              <c:strCache>
                <c:ptCount val="6"/>
                <c:pt idx="0">
                  <c:v>Bentonita</c:v>
                </c:pt>
                <c:pt idx="1">
                  <c:v>Ceniza de Soda</c:v>
                </c:pt>
                <c:pt idx="2">
                  <c:v>Duo Vis</c:v>
                </c:pt>
                <c:pt idx="3">
                  <c:v>Clear Mud</c:v>
                </c:pt>
                <c:pt idx="4">
                  <c:v>Poly Plus RD</c:v>
                </c:pt>
                <c:pt idx="5">
                  <c:v>M-I PAC R</c:v>
                </c:pt>
              </c:strCache>
            </c:strRef>
          </c:cat>
          <c:val>
            <c:numRef>
              <c:f>COSTOS!$E$15:$E$20</c:f>
              <c:numCache>
                <c:formatCode>General</c:formatCode>
                <c:ptCount val="6"/>
                <c:pt idx="0">
                  <c:v>616</c:v>
                </c:pt>
                <c:pt idx="1">
                  <c:v>240</c:v>
                </c:pt>
                <c:pt idx="2">
                  <c:v>100</c:v>
                </c:pt>
                <c:pt idx="3">
                  <c:v>40</c:v>
                </c:pt>
                <c:pt idx="4">
                  <c:v>99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4DE8-A718-24358B2DBA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</a:t>
            </a:r>
            <a:r>
              <a:rPr lang="es-CL" baseline="0"/>
              <a:t> Costos vs Ingresos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COSTOS!$D$23</c:f>
              <c:strCache>
                <c:ptCount val="1"/>
                <c:pt idx="0">
                  <c:v>Costos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3-4A07-99F1-CB07FA180EEA}"/>
              </c:ext>
            </c:extLst>
          </c:dPt>
          <c:val>
            <c:numRef>
              <c:f>COSTOS!$D$24</c:f>
              <c:numCache>
                <c:formatCode>General</c:formatCode>
                <c:ptCount val="1"/>
                <c:pt idx="0">
                  <c:v>791564236.03789997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A07-99F1-CB07FA180EEA}"/>
            </c:ext>
          </c:extLst>
        </c:ser>
        <c:ser>
          <c:idx val="1"/>
          <c:order val="1"/>
          <c:tx>
            <c:strRef>
              <c:f>COSTOS!$E$23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COSTOS!$E$24</c:f>
              <c:numCache>
                <c:formatCode>_ [$$-340A]* #,##0.00_ ;_ [$$-340A]* \-#,##0.00_ ;_ [$$-340A]* "-"??_ ;_ @_ </c:formatCode>
                <c:ptCount val="1"/>
                <c:pt idx="0">
                  <c:v>928958082.36000001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3-4A07-99F1-CB07FA18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219183"/>
        <c:axId val="148235983"/>
      </c:barChart>
      <c:catAx>
        <c:axId val="148219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235983"/>
        <c:crosses val="autoZero"/>
        <c:auto val="1"/>
        <c:lblAlgn val="ctr"/>
        <c:lblOffset val="100"/>
        <c:noMultiLvlLbl val="0"/>
      </c:catAx>
      <c:valAx>
        <c:axId val="148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40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2191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Consumo</a:t>
            </a:r>
            <a:r>
              <a:rPr lang="es-CL" baseline="0"/>
              <a:t> de Coronas por Pozo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Hoja3!$A$3:$A$25</c:f>
              <c:strCache>
                <c:ptCount val="23"/>
                <c:pt idx="0">
                  <c:v>AR-PU-0114</c:v>
                </c:pt>
                <c:pt idx="1">
                  <c:v>AR-PU-0115</c:v>
                </c:pt>
                <c:pt idx="2">
                  <c:v>AR-PU-0116</c:v>
                </c:pt>
                <c:pt idx="3">
                  <c:v>AR-PU-0117</c:v>
                </c:pt>
                <c:pt idx="4">
                  <c:v>AR-PU-0118</c:v>
                </c:pt>
                <c:pt idx="5">
                  <c:v>DDHGTP013</c:v>
                </c:pt>
                <c:pt idx="6">
                  <c:v>SONDMET21</c:v>
                </c:pt>
                <c:pt idx="7">
                  <c:v>DDHGTP014</c:v>
                </c:pt>
                <c:pt idx="8">
                  <c:v>SONDMET22</c:v>
                </c:pt>
                <c:pt idx="9">
                  <c:v>DDHGTP015</c:v>
                </c:pt>
                <c:pt idx="10">
                  <c:v>DDHGTP016</c:v>
                </c:pt>
                <c:pt idx="11">
                  <c:v>SONDMET23</c:v>
                </c:pt>
                <c:pt idx="12">
                  <c:v>DDHGTP017</c:v>
                </c:pt>
                <c:pt idx="13">
                  <c:v>SONDMET24</c:v>
                </c:pt>
                <c:pt idx="14">
                  <c:v>DDHGTP018</c:v>
                </c:pt>
                <c:pt idx="15">
                  <c:v>DDHGTP019</c:v>
                </c:pt>
                <c:pt idx="16">
                  <c:v>SONDMET25</c:v>
                </c:pt>
                <c:pt idx="17">
                  <c:v>SONDMET26</c:v>
                </c:pt>
                <c:pt idx="18">
                  <c:v>SONDMET28</c:v>
                </c:pt>
                <c:pt idx="19">
                  <c:v>SONDMET27</c:v>
                </c:pt>
                <c:pt idx="20">
                  <c:v>SONDMET29</c:v>
                </c:pt>
                <c:pt idx="21">
                  <c:v>SONDMET30</c:v>
                </c:pt>
                <c:pt idx="22">
                  <c:v>SONDMET31</c:v>
                </c:pt>
              </c:strCache>
            </c:strRef>
          </c:cat>
          <c:val>
            <c:numRef>
              <c:f>Hoja3!$E$3:$E$25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2-47E5-986D-B0F3CF36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806623"/>
        <c:axId val="511115359"/>
      </c:barChart>
      <c:catAx>
        <c:axId val="17538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1115359"/>
        <c:crosses val="autoZero"/>
        <c:auto val="1"/>
        <c:lblAlgn val="ctr"/>
        <c:lblOffset val="100"/>
        <c:noMultiLvlLbl val="0"/>
      </c:catAx>
      <c:valAx>
        <c:axId val="5111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38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Metros Perforados vs Metros</a:t>
            </a:r>
            <a:r>
              <a:rPr lang="es-CL" baseline="0"/>
              <a:t> Programados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Hoja3!$E$50</c:f>
              <c:numCache>
                <c:formatCode>0.00</c:formatCode>
                <c:ptCount val="1"/>
                <c:pt idx="0">
                  <c:v>3750.25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1E-4EEB-A031-C8DECC7C8D1B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Hoja3!$F$50</c:f>
              <c:numCache>
                <c:formatCode>0.00</c:formatCode>
                <c:ptCount val="1"/>
                <c:pt idx="0">
                  <c:v>3786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1E-4EEB-A031-C8DECC7C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654303"/>
        <c:axId val="689049615"/>
      </c:barChart>
      <c:catAx>
        <c:axId val="69465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9049615"/>
        <c:crosses val="autoZero"/>
        <c:auto val="1"/>
        <c:lblAlgn val="ctr"/>
        <c:lblOffset val="100"/>
        <c:noMultiLvlLbl val="0"/>
      </c:catAx>
      <c:valAx>
        <c:axId val="689049615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465430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2</xdr:row>
      <xdr:rowOff>19050</xdr:rowOff>
    </xdr:from>
    <xdr:to>
      <xdr:col>12</xdr:col>
      <xdr:colOff>228600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B7AF8B-67F8-8BE2-FDA8-559ECE3A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407670</xdr:colOff>
      <xdr:row>21</xdr:row>
      <xdr:rowOff>57150</xdr:rowOff>
    </xdr:from>
    <xdr:to>
      <xdr:col>12</xdr:col>
      <xdr:colOff>213360</xdr:colOff>
      <xdr:row>41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40E0AC-583D-4226-F246-E3C75AA0A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29</xdr:row>
      <xdr:rowOff>11430</xdr:rowOff>
    </xdr:from>
    <xdr:to>
      <xdr:col>6</xdr:col>
      <xdr:colOff>312420</xdr:colOff>
      <xdr:row>49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7CEA60-750C-9163-732A-981FAAB8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41</xdr:row>
      <xdr:rowOff>156210</xdr:rowOff>
    </xdr:from>
    <xdr:to>
      <xdr:col>12</xdr:col>
      <xdr:colOff>182880</xdr:colOff>
      <xdr:row>60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02E1DC-6417-7CDF-B107-4C67C2D53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596265</xdr:colOff>
      <xdr:row>0</xdr:row>
      <xdr:rowOff>66675</xdr:rowOff>
    </xdr:from>
    <xdr:to>
      <xdr:col>15</xdr:col>
      <xdr:colOff>760095</xdr:colOff>
      <xdr:row>19</xdr:row>
      <xdr:rowOff>100965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52A24-E4C9-0D48-124D-9A2A67BE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554354</xdr:colOff>
      <xdr:row>20</xdr:row>
      <xdr:rowOff>78104</xdr:rowOff>
    </xdr:from>
    <xdr:to>
      <xdr:col>15</xdr:col>
      <xdr:colOff>685800</xdr:colOff>
      <xdr:row>40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930D47-FF78-99F4-7DC8-07F8285D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76320-C69A-486A-8CE0-F83EDFA7C787}" name="Tabla1" displayName="Tabla1" ref="A2:B11" totalsRowCount="1" headerRowDxfId="104">
  <autoFilter ref="A2:B10" xr:uid="{12476320-C69A-486A-8CE0-F83EDFA7C787}"/>
  <tableColumns count="2">
    <tableColumn id="1" xr3:uid="{A58C6457-B502-4A54-839C-1D37450CA507}" name="Item" totalsRowLabel="Total" dataDxfId="103" totalsRowDxfId="102"/>
    <tableColumn id="2" xr3:uid="{5D03BF00-0A0A-4CC8-BCFD-C0A113D163A8}" name="Costo" totalsRowFunction="sum" dataDxfId="101" totalsRow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5BB2AB-CD7C-4BF4-9F58-50D618FDA40B}" name="Tabla16" displayName="Tabla16" ref="A148:E463" totalsRowCount="1" tableBorderDxfId="51">
  <autoFilter ref="A148:E462" xr:uid="{9D5BB2AB-CD7C-4BF4-9F58-50D618FDA40B}"/>
  <tableColumns count="5">
    <tableColumn id="1" xr3:uid="{FD3F0C73-3FBF-4FF7-9096-479BFE8A9E21}" name="DESCRIPCION" totalsRowLabel="Total"/>
    <tableColumn id="2" xr3:uid="{BA4A7EFD-00D1-42F4-BE28-83A5D7CB9071}" name="UNIDAD"/>
    <tableColumn id="3" xr3:uid="{9F41621D-FEC0-41F5-8D85-E10B6E7A8950}" name="PRECIO" dataDxfId="50"/>
    <tableColumn id="4" xr3:uid="{477AE4AB-2ECC-4977-B6C8-0DA638735C33}" name="CANTIDAD"/>
    <tableColumn id="5" xr3:uid="{83DB1396-8532-4D27-AC08-B3C2C9A99ED0}" name="COSTO" totalsRowFunction="sum" dataDxfId="4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E6EB6-BCF3-402F-BD9A-00F63B3CEA64}" name="Tabla2" displayName="Tabla2" ref="A466:E551" totalsRowCount="1" headerRowDxfId="48">
  <autoFilter ref="A466:E550" xr:uid="{327E6EB6-BCF3-402F-BD9A-00F63B3CEA64}"/>
  <tableColumns count="5">
    <tableColumn id="1" xr3:uid="{43128339-D08D-41D3-81C3-CEEFD440ED5D}" name="DESCRIPCION" totalsRowLabel="Total"/>
    <tableColumn id="2" xr3:uid="{A8954443-0AEA-4084-84F2-0772ADBCE378}" name="UNIDAD"/>
    <tableColumn id="3" xr3:uid="{F6DE3A39-9344-4800-B9F3-52388C6B944F}" name="PRECIO" dataDxfId="47"/>
    <tableColumn id="4" xr3:uid="{04D45CAA-B618-42E4-9E8F-A9D4E5DE057C}" name="CANTIDAD"/>
    <tableColumn id="5" xr3:uid="{838E7A74-BCDB-4B7C-AE6B-CC9F3A13DB95}" name="COSTO" totalsRowFunction="sum" dataDxfId="46" totalsRowDxfId="45">
      <calculatedColumnFormula>+C467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7F0B7-FAD6-4AC5-AC48-C72438AFBF72}" name="Tabla3" displayName="Tabla3" ref="A555:E561" totalsRowCount="1" headerRowDxfId="44" headerRowBorderDxfId="43" tableBorderDxfId="42">
  <autoFilter ref="A555:E560" xr:uid="{0067F0B7-FAD6-4AC5-AC48-C72438AFBF72}"/>
  <tableColumns count="5">
    <tableColumn id="1" xr3:uid="{1B43A954-79E0-4556-ADEC-16390AD275D8}" name="DESCRIPCION" totalsRowLabel="Total"/>
    <tableColumn id="2" xr3:uid="{09FC88B4-ABA4-4FF8-8B29-B12CA29FCC9D}" name="UNIDAD"/>
    <tableColumn id="3" xr3:uid="{E6B06818-2E10-41FC-AB73-8B267F145BA0}" name="PRECIO" dataDxfId="41"/>
    <tableColumn id="4" xr3:uid="{DB831267-1AC9-4978-86B1-5BE2D04BC457}" name="CANTIDAD"/>
    <tableColumn id="5" xr3:uid="{D8EFBB13-2E33-4464-9C24-9A92E0518089}" name="COSTO" totalsRowFunction="sum" dataDxfId="40" totalsRowDxfId="39">
      <calculatedColumnFormula>+Tabla3[[#This Row],[CANTIDAD]]*Tabla3[[#This Row],[PRECIO]]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D99DE6-B26F-4556-899F-ED3BB84BDA62}" name="Tabla7" displayName="Tabla7" ref="A2:I25" totalsRowShown="0" dataDxfId="38">
  <autoFilter ref="A2:I25" xr:uid="{28D99DE6-B26F-4556-899F-ED3BB84BDA62}"/>
  <tableColumns count="9">
    <tableColumn id="1" xr3:uid="{1E6A82D8-9AB7-411B-A197-025CE0C20DF1}" name="Pozo" dataDxfId="37"/>
    <tableColumn id="2" xr3:uid="{EBC96E3F-A935-4B1C-9F1B-2B85EE85403B}" name="Inicio" dataDxfId="36"/>
    <tableColumn id="3" xr3:uid="{95F97CAB-36D9-421E-B955-261FA438719C}" name="Fin" dataDxfId="35"/>
    <tableColumn id="4" xr3:uid="{6BBC2E21-EE15-4EAB-B5DE-CB3B7AFE13CC}" name="Duración" dataDxfId="34">
      <calculatedColumnFormula>+_xlfn.DAYS(C3,B3)</calculatedColumnFormula>
    </tableColumn>
    <tableColumn id="5" xr3:uid="{31E25A00-9B84-465E-AEE2-71923D6194B6}" name="Coronas" dataDxfId="33"/>
    <tableColumn id="6" xr3:uid="{9E0C283C-9C41-4D91-8570-1DD5AD9FC9FD}" name="Perforado (m)" dataDxfId="32"/>
    <tableColumn id="9" xr3:uid="{55E4947B-6280-48B0-A6B0-D5FDB0D2C822}" name="Programado (m)" dataDxfId="31"/>
    <tableColumn id="7" xr3:uid="{45D57582-A359-46DD-87A0-429FA6AA85E6}" name="Dip (°)" dataDxfId="30"/>
    <tableColumn id="8" xr3:uid="{DE3968A9-F593-4BBC-992E-56B41FF0C732}" name="Azimut (°)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C34219-2AA0-4774-8488-47FDEAB28F59}" name="Tabla79" displayName="Tabla79" ref="A28:H50" totalsRowCount="1" dataDxfId="28">
  <autoFilter ref="A28:H49" xr:uid="{66C34219-2AA0-4774-8488-47FDEAB28F59}"/>
  <sortState xmlns:xlrd2="http://schemas.microsoft.com/office/spreadsheetml/2017/richdata2" ref="A29:H49">
    <sortCondition ref="B28:B49"/>
  </sortState>
  <tableColumns count="8">
    <tableColumn id="1" xr3:uid="{1079B7CD-0BED-4D66-A513-C68C94F8A4D2}" name="Pozo" totalsRowLabel="Total" dataDxfId="27" totalsRowDxfId="26"/>
    <tableColumn id="2" xr3:uid="{66B56EA9-E427-40A9-A370-B3CF4346F196}" name="Inicio" dataDxfId="25" totalsRowDxfId="24"/>
    <tableColumn id="3" xr3:uid="{B8466477-7E29-4015-8A64-A1C70C80EDA9}" name="Fin" dataDxfId="23" totalsRowDxfId="22"/>
    <tableColumn id="4" xr3:uid="{AD16C300-C6BA-47C4-BA3C-587AC15E105C}" name="Duración" dataDxfId="21" totalsRowDxfId="20">
      <calculatedColumnFormula>+_xlfn.DAYS(C29,E29)</calculatedColumnFormula>
    </tableColumn>
    <tableColumn id="6" xr3:uid="{0F6D1F50-9756-4E41-AC0F-D0CDA7EC3223}" name="Perforado (m)" totalsRowFunction="sum" dataDxfId="19" totalsRowDxfId="18"/>
    <tableColumn id="9" xr3:uid="{38210F27-9F87-420F-A29C-06EC8A4B933E}" name="Programado (m)" totalsRowFunction="sum" dataDxfId="17" totalsRowDxfId="16"/>
    <tableColumn id="7" xr3:uid="{0F4E3D3A-4B93-4C58-B2BC-EFE2197979A9}" name="Dip (°)" dataDxfId="15" totalsRowDxfId="14"/>
    <tableColumn id="8" xr3:uid="{98285AAC-4E3D-4786-B032-83A992117389}" name="Azimut (°)" dataDxfId="13" totalsRowDxfId="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F97F6A-12CD-4947-8AD5-AAE7F85B3599}" name="Tabla9" displayName="Tabla9" ref="A53:G70" totalsRowShown="0" tableBorderDxfId="11">
  <autoFilter ref="A53:G70" xr:uid="{9FF97F6A-12CD-4947-8AD5-AAE7F85B3599}"/>
  <tableColumns count="7">
    <tableColumn id="1" xr3:uid="{A9C1CC1D-B6D6-4D86-AB18-46EA684D12BB}" name="Pozo" dataDxfId="10"/>
    <tableColumn id="2" xr3:uid="{3670BB09-3089-4256-B60E-A4F7C5F1E213}" name="Dip Inicial"/>
    <tableColumn id="3" xr3:uid="{A90B2584-738A-488A-B77F-6A67478E0528}" name="Dip Final"/>
    <tableColumn id="4" xr3:uid="{99FD2F40-7B84-496B-B924-227D7AC21688}" name="Dip Desv." dataDxfId="9">
      <calculatedColumnFormula>+ABS(Tabla9[[#This Row],[Dip Inicial]]-Tabla9[[#This Row],[Dip Final]])</calculatedColumnFormula>
    </tableColumn>
    <tableColumn id="5" xr3:uid="{68CC448C-007D-4494-B3B2-142E6B46FF92}" name="Az Inicial"/>
    <tableColumn id="6" xr3:uid="{9CF26F50-4080-4CB9-B556-D0C2632BCF60}" name="Az Final"/>
    <tableColumn id="7" xr3:uid="{82945D74-F20A-4E05-AD63-E1FDAE5B9468}" name="Az. Desv.">
      <calculatedColumnFormula>+ABS(Tabla9[[#This Row],[Az Final]]-Tabla9[[#This Row],[Az Inicial]])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6D3907-34C7-4482-971C-8D258E43ACC3}" name="Tabla14" displayName="Tabla14" ref="A75:D96" totalsRowShown="0" headerRowDxfId="8" dataDxfId="6" headerRowBorderDxfId="7" tableBorderDxfId="5" totalsRowBorderDxfId="4">
  <autoFilter ref="A75:D96" xr:uid="{EA6D3907-34C7-4482-971C-8D258E43ACC3}"/>
  <tableColumns count="4">
    <tableColumn id="1" xr3:uid="{F51FEDF6-6FAF-461B-B781-05F4E5C5B2CE}" name="Pozo" dataDxfId="3"/>
    <tableColumn id="2" xr3:uid="{833B49A2-C4D4-428A-8AD5-F9F0C5E3430D}" name="Inicio" dataDxfId="2"/>
    <tableColumn id="3" xr3:uid="{19C13AC9-536C-4C62-B818-F44A8F8AB4FD}" name="Fin" dataDxfId="1"/>
    <tableColumn id="4" xr3:uid="{EC0D1507-ACAD-472B-86EB-5909D3727B1A}" name="Entregado" dataDxfId="0">
      <calculatedColumnFormula>+_xlfn.DAYS(C76,B76)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24B8A0-D512-41BC-8FBA-349487343E57}" name="Tabla4" displayName="Tabla4" ref="D3:F10" totalsRowCount="1" headerRowDxfId="99">
  <autoFilter ref="D3:F9" xr:uid="{5824B8A0-D512-41BC-8FBA-349487343E57}"/>
  <tableColumns count="3">
    <tableColumn id="1" xr3:uid="{0CC04FDC-1004-4A34-8333-8CB3989A2571}" name="Aditivos" totalsRowLabel="Total" dataDxfId="98" totalsRowDxfId="97"/>
    <tableColumn id="2" xr3:uid="{FDB1116D-7A8B-40BA-9E97-44F4512088D1}" name="Costo" totalsRowFunction="sum" dataDxfId="96" totalsRowDxfId="95"/>
    <tableColumn id="3" xr3:uid="{129F0605-1CC2-4AF4-A1D9-7F7E9F259BA3}" name="q" dataDxfId="94" totalsRowDxfId="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4A7AD2-7493-48C2-8C59-80E9AB463C66}" name="Tabla6" displayName="Tabla6" ref="D14:E20" totalsRowShown="0" tableBorderDxfId="92">
  <autoFilter ref="D14:E20" xr:uid="{614A7AD2-7493-48C2-8C59-80E9AB463C66}"/>
  <tableColumns count="2">
    <tableColumn id="1" xr3:uid="{1579D7FA-54EC-44FB-B385-28C419617F35}" name="Aditivos" dataDxfId="91"/>
    <tableColumn id="2" xr3:uid="{19E0CD9C-FEC0-4ABE-96CE-B8277F1FD5BC}" name="Cantidad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F73DF-3FCC-4069-A830-924D497B3286}" name="Tabla13" displayName="Tabla13" ref="A18:B24" totalsRowCount="1" headerRowDxfId="89">
  <autoFilter ref="A18:B23" xr:uid="{405F73DF-3FCC-4069-A830-924D497B3286}"/>
  <tableColumns count="2">
    <tableColumn id="1" xr3:uid="{E8A5E1A7-11A9-4781-988D-FDE1894D8556}" name="EDP" totalsRowLabel="Total" dataDxfId="88" totalsRowDxfId="87"/>
    <tableColumn id="2" xr3:uid="{95D06810-3E82-49CB-BA26-5B1E6FF6EEC6}" name="Ingresos" totalsRowFunction="sum" dataDxfId="86" totalsRowDxfId="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CEE581-51C3-4A16-9EA2-BCD83DCA8CE5}" name="Tabla5" displayName="Tabla5" ref="A2:F41" totalsRowCount="1" headerRowDxfId="84" dataDxfId="83">
  <autoFilter ref="A2:F40" xr:uid="{75CEE581-51C3-4A16-9EA2-BCD83DCA8CE5}"/>
  <tableColumns count="6">
    <tableColumn id="5" xr3:uid="{98739222-5D57-4CA6-9132-5ED32FA43A84}" name="a" totalsRowLabel="Total" dataDxfId="82"/>
    <tableColumn id="1" xr3:uid="{E09289F1-B2F8-4926-AE96-69B65628B42C}" name="marzo" totalsRowFunction="sum" dataDxfId="81" totalsRowDxfId="80"/>
    <tableColumn id="2" xr3:uid="{334EC1CE-F000-4CDD-B9F2-4A2106A9B56A}" name="abril" totalsRowFunction="sum" dataDxfId="79" totalsRowDxfId="78"/>
    <tableColumn id="3" xr3:uid="{15A75CB6-0216-454F-B9BD-E70236659D61}" name="mayo" totalsRowFunction="sum" dataDxfId="77" totalsRowDxfId="76"/>
    <tableColumn id="4" xr3:uid="{9BE62C45-C02F-4B6B-BD1B-57F054629354}" name="junio" totalsRowFunction="sum" dataDxfId="75" totalsRowDxfId="74"/>
    <tableColumn id="6" xr3:uid="{5D0FD153-1596-4DCB-BD4A-92C7BBCD1BEE}" name="JULIO" totalsRowFunction="custom" dataDxfId="73" totalsRowDxfId="72">
      <totalsRowFormula>+AVERAGE(Tabla5[[#Totals],[marzo]:[junio]])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B31ABA-5C37-4D20-9C21-4BF0E198A265}" name="Tabla10" displayName="Tabla10" ref="A2:E17" totalsRowCount="1">
  <autoFilter ref="A2:E16" xr:uid="{8DB31ABA-5C37-4D20-9C21-4BF0E198A265}"/>
  <tableColumns count="5">
    <tableColumn id="1" xr3:uid="{0DED9C8C-04F9-4904-B841-7847F43650C4}" name="DESCRIPCION" totalsRowLabel="Total"/>
    <tableColumn id="2" xr3:uid="{C9BADE2A-9BAC-4FE4-B9E7-0C483A3CE7EE}" name="UNIDAD"/>
    <tableColumn id="3" xr3:uid="{0D298D58-C230-4B3D-B8D6-B574E663B4D3}" name="PRECIO" dataDxfId="71"/>
    <tableColumn id="4" xr3:uid="{17B6C62B-1046-4838-B921-5B4375FFEDBE}" name="CANTIDAD"/>
    <tableColumn id="5" xr3:uid="{888B253A-DF06-4C5F-B7D1-E8D13101F2B8}" name="COSTO" totalsRowFunction="sum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7BC939-4AC8-490B-A1F0-4DF4FDD78C4D}" name="Tabla11" displayName="Tabla11" ref="A20:E53" totalsRowCount="1" headerRowDxfId="69" headerRowBorderDxfId="68" tableBorderDxfId="67">
  <autoFilter ref="A20:E52" xr:uid="{957BC939-4AC8-490B-A1F0-4DF4FDD78C4D}"/>
  <tableColumns count="5">
    <tableColumn id="1" xr3:uid="{2195A796-689E-4395-8C9B-949CDFC65829}" name="DESCRIPCION" totalsRowLabel="Total"/>
    <tableColumn id="2" xr3:uid="{444D00D5-E777-4246-97D9-FAA642946CEC}" name="UNIDAD"/>
    <tableColumn id="3" xr3:uid="{5F7ED778-0C7D-4B95-AFCD-1BC80A85F03C}" name="PRECIO" dataDxfId="66" dataCellStyle="Moneda"/>
    <tableColumn id="4" xr3:uid="{58B2014E-EEA0-4F97-91A4-30BE158332FA}" name="CANTIDAD"/>
    <tableColumn id="5" xr3:uid="{8C3354D8-CA75-48D2-8C74-C19368459BDC}" name="COSTO" totalsRowFunction="sum" dataDxfId="65" totalsRowDxfId="64" dataCellStyle="Mon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A6A493-D556-4D39-A12E-777036D6DA07}" name="Tabla12" displayName="Tabla12" ref="A55:E63" totalsRowCount="1" headerRowDxfId="63" headerRowBorderDxfId="62" tableBorderDxfId="61">
  <autoFilter ref="A55:E62" xr:uid="{96A6A493-D556-4D39-A12E-777036D6DA07}"/>
  <tableColumns count="5">
    <tableColumn id="1" xr3:uid="{58124DD5-19DA-40B9-84F9-18CA66B38E05}" name="DESCRIPCION" totalsRowLabel="Total"/>
    <tableColumn id="2" xr3:uid="{8C6471F3-135C-484D-8CDE-FA06F107E65B}" name="UNIDAD"/>
    <tableColumn id="3" xr3:uid="{56D97B79-9A74-42B4-863F-54CAE358764B}" name="PRECIO" dataDxfId="60"/>
    <tableColumn id="4" xr3:uid="{339B66C7-7DEB-42FB-AB10-5901DB9DFA05}" name="CANTIDAD"/>
    <tableColumn id="5" xr3:uid="{7A56EA1C-0587-401C-BC8A-0C9C487C7444}" name="COSTO" totalsRowFunction="sum" dataDxfId="59" totalsRowDxfId="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91CFCF-3338-4CE7-BFAB-347424C6D85F}" name="Tabla15" displayName="Tabla15" ref="A65:E146" totalsRowCount="1" headerRowDxfId="57" headerRowBorderDxfId="56" tableBorderDxfId="55">
  <autoFilter ref="A65:E145" xr:uid="{0391CFCF-3338-4CE7-BFAB-347424C6D85F}"/>
  <tableColumns count="5">
    <tableColumn id="1" xr3:uid="{AE933C7B-CADF-45EB-B6AB-2778D975AD29}" name="DESCRIPCION" totalsRowLabel="Total"/>
    <tableColumn id="2" xr3:uid="{8ECF2B5A-166F-4009-B683-CDC91C82D597}" name="UNIDAD"/>
    <tableColumn id="3" xr3:uid="{7E74F3BF-0882-4254-9745-FF6C15FF0D39}" name="PRECIO" dataDxfId="54"/>
    <tableColumn id="4" xr3:uid="{88324C53-762B-423D-A763-787DC3BB4883}" name="CANTIDAD"/>
    <tableColumn id="5" xr3:uid="{8A36FCF1-FAB6-4A0A-B4E3-0991ECAEE9DB}" name="COSTO" totalsRowFunction="sum" dataDxfId="53" totalsRowDxfId="52">
      <calculatedColumnFormula>+Tabla15[[#This Row],[PRECIO]]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comments" Target="../comments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F3A0-9191-4BC4-9AD2-B8AAE5857B8D}">
  <dimension ref="A1:K29"/>
  <sheetViews>
    <sheetView tabSelected="1" workbookViewId="0">
      <selection activeCell="A29" sqref="A29"/>
    </sheetView>
  </sheetViews>
  <sheetFormatPr baseColWidth="10" defaultColWidth="11.25" defaultRowHeight="14.25"/>
  <cols>
    <col min="1" max="1" width="17.875" style="14" customWidth="1"/>
    <col min="2" max="2" width="16.5" style="14" customWidth="1"/>
    <col min="3" max="3" width="14.625" style="14" bestFit="1" customWidth="1"/>
    <col min="4" max="4" width="13.625" style="14" bestFit="1" customWidth="1"/>
    <col min="5" max="5" width="15.375" style="14" bestFit="1" customWidth="1"/>
    <col min="6" max="6" width="4" style="14" bestFit="1" customWidth="1"/>
    <col min="7" max="7" width="14.625" style="14" bestFit="1" customWidth="1"/>
    <col min="8" max="8" width="11.25" style="14"/>
    <col min="9" max="9" width="17.625" style="14" bestFit="1" customWidth="1"/>
    <col min="10" max="11" width="14.375" style="14" bestFit="1" customWidth="1"/>
    <col min="12" max="16384" width="11.25" style="14"/>
  </cols>
  <sheetData>
    <row r="1" spans="1:11" ht="15">
      <c r="A1" s="52"/>
      <c r="B1" s="52"/>
      <c r="C1" s="52"/>
      <c r="D1" s="52"/>
      <c r="E1" s="52"/>
      <c r="F1" s="52"/>
      <c r="G1" s="52"/>
    </row>
    <row r="2" spans="1:11" ht="15">
      <c r="A2" s="21" t="s">
        <v>369</v>
      </c>
      <c r="B2" s="21" t="s">
        <v>368</v>
      </c>
      <c r="C2" s="21"/>
      <c r="E2" s="52"/>
      <c r="F2" s="52"/>
      <c r="G2" s="52"/>
    </row>
    <row r="3" spans="1:11" s="18" customFormat="1">
      <c r="A3" s="18" t="s">
        <v>353</v>
      </c>
      <c r="B3" s="19">
        <f>+Tabla10[[#Totals],[COSTO]]</f>
        <v>37231092.299999997</v>
      </c>
      <c r="D3" s="14" t="s">
        <v>370</v>
      </c>
      <c r="E3" s="18" t="s">
        <v>368</v>
      </c>
      <c r="F3" s="18" t="s">
        <v>363</v>
      </c>
    </row>
    <row r="4" spans="1:11">
      <c r="A4" s="14" t="s">
        <v>354</v>
      </c>
      <c r="B4" s="20">
        <f>+Tabla11[[#Totals],[COSTO]]</f>
        <v>55893068</v>
      </c>
      <c r="C4" s="15"/>
      <c r="D4" s="14" t="s">
        <v>361</v>
      </c>
      <c r="E4" s="20">
        <f>9732184+1028104</f>
        <v>10760288</v>
      </c>
      <c r="F4" s="14">
        <f>56+560</f>
        <v>616</v>
      </c>
      <c r="G4" s="15"/>
      <c r="J4" s="16"/>
      <c r="K4" s="16"/>
    </row>
    <row r="5" spans="1:11">
      <c r="A5" s="14" t="s">
        <v>355</v>
      </c>
      <c r="B5" s="20">
        <f>+Tabla12[[#Totals],[COSTO]]</f>
        <v>49050000</v>
      </c>
      <c r="C5" s="15"/>
      <c r="D5" s="14" t="s">
        <v>362</v>
      </c>
      <c r="E5" s="20">
        <v>6003440</v>
      </c>
      <c r="F5" s="14">
        <v>240</v>
      </c>
      <c r="G5" s="15"/>
      <c r="J5" s="16"/>
      <c r="K5" s="16"/>
    </row>
    <row r="6" spans="1:11">
      <c r="A6" s="14" t="s">
        <v>356</v>
      </c>
      <c r="B6" s="20">
        <f>+Tabla15[[#Totals],[COSTO]]</f>
        <v>14802353</v>
      </c>
      <c r="C6" s="15"/>
      <c r="D6" s="14" t="s">
        <v>364</v>
      </c>
      <c r="E6" s="20">
        <v>22687140</v>
      </c>
      <c r="F6" s="14">
        <v>100</v>
      </c>
      <c r="G6" s="15"/>
      <c r="J6" s="16"/>
      <c r="K6" s="16"/>
    </row>
    <row r="7" spans="1:11">
      <c r="A7" s="14" t="s">
        <v>357</v>
      </c>
      <c r="B7" s="20">
        <f>+Tabla16[[#Totals],[COSTO]]</f>
        <v>316712158.28790003</v>
      </c>
      <c r="C7" s="15"/>
      <c r="D7" s="14" t="s">
        <v>365</v>
      </c>
      <c r="E7" s="20">
        <v>5496880</v>
      </c>
      <c r="F7" s="14">
        <v>40</v>
      </c>
      <c r="J7" s="16"/>
      <c r="K7" s="16"/>
    </row>
    <row r="8" spans="1:11" ht="15">
      <c r="A8" s="14" t="s">
        <v>358</v>
      </c>
      <c r="B8" s="20">
        <f>+Tabla2[[#Totals],[COSTO]]</f>
        <v>29988056</v>
      </c>
      <c r="C8" s="15"/>
      <c r="D8" s="14" t="s">
        <v>366</v>
      </c>
      <c r="E8" s="20">
        <v>16649372</v>
      </c>
      <c r="F8" s="14">
        <v>99</v>
      </c>
      <c r="J8" s="17"/>
      <c r="K8" s="16"/>
    </row>
    <row r="9" spans="1:11">
      <c r="A9" s="14" t="s">
        <v>359</v>
      </c>
      <c r="B9" s="20">
        <f>+Tabla3[[#Totals],[COSTO]]</f>
        <v>28629339.699999999</v>
      </c>
      <c r="C9" s="15"/>
      <c r="D9" s="14" t="s">
        <v>367</v>
      </c>
      <c r="E9" s="20">
        <v>15128640</v>
      </c>
      <c r="F9" s="14">
        <v>80</v>
      </c>
    </row>
    <row r="10" spans="1:11">
      <c r="A10" s="14" t="s">
        <v>378</v>
      </c>
      <c r="B10" s="20">
        <f>+SUM(Tabla5[[#Totals],[marzo]:[JULIO]])</f>
        <v>259258168.75</v>
      </c>
      <c r="D10" s="14" t="s">
        <v>86</v>
      </c>
      <c r="E10" s="20">
        <f>SUBTOTAL(109,Tabla4[Costo])</f>
        <v>76725760</v>
      </c>
    </row>
    <row r="11" spans="1:11">
      <c r="A11" s="14" t="s">
        <v>86</v>
      </c>
      <c r="B11" s="20">
        <f>SUBTOTAL(109,Tabla1[Costo])</f>
        <v>791564236.03789997</v>
      </c>
      <c r="G11" s="15"/>
    </row>
    <row r="12" spans="1:11">
      <c r="B12" s="20"/>
      <c r="D12" s="22" t="s">
        <v>360</v>
      </c>
      <c r="E12" s="23">
        <v>30250630.566</v>
      </c>
      <c r="F12" s="24">
        <v>43</v>
      </c>
    </row>
    <row r="14" spans="1:11" ht="15">
      <c r="A14" s="14" t="s">
        <v>357</v>
      </c>
      <c r="B14" s="20">
        <f>+B7-Tabla4[[#Totals],[Costo]]-E12</f>
        <v>209735767.72190005</v>
      </c>
      <c r="D14" s="32" t="s">
        <v>370</v>
      </c>
      <c r="E14" s="14" t="s">
        <v>380</v>
      </c>
    </row>
    <row r="15" spans="1:11">
      <c r="A15" s="14" t="s">
        <v>379</v>
      </c>
      <c r="B15" s="20">
        <f>+E12</f>
        <v>30250630.566</v>
      </c>
      <c r="D15" s="33" t="s">
        <v>413</v>
      </c>
      <c r="E15" s="24">
        <f>56+560</f>
        <v>616</v>
      </c>
    </row>
    <row r="16" spans="1:11">
      <c r="A16" s="14" t="s">
        <v>370</v>
      </c>
      <c r="B16" s="20">
        <f>+Tabla4[[#Totals],[Costo]]</f>
        <v>76725760</v>
      </c>
      <c r="D16" s="34" t="s">
        <v>362</v>
      </c>
      <c r="E16" s="31">
        <v>240</v>
      </c>
    </row>
    <row r="17" spans="1:5">
      <c r="D17" s="33" t="s">
        <v>364</v>
      </c>
      <c r="E17" s="24">
        <v>100</v>
      </c>
    </row>
    <row r="18" spans="1:5">
      <c r="A18" s="14" t="s">
        <v>419</v>
      </c>
      <c r="B18" s="14" t="s">
        <v>420</v>
      </c>
      <c r="D18" s="34" t="s">
        <v>365</v>
      </c>
      <c r="E18" s="31">
        <v>40</v>
      </c>
    </row>
    <row r="19" spans="1:5">
      <c r="A19" s="14" t="s">
        <v>421</v>
      </c>
      <c r="B19" s="3">
        <v>107563525</v>
      </c>
      <c r="D19" s="33" t="s">
        <v>366</v>
      </c>
      <c r="E19" s="24">
        <v>99</v>
      </c>
    </row>
    <row r="20" spans="1:5">
      <c r="A20" s="14" t="s">
        <v>422</v>
      </c>
      <c r="B20" s="3">
        <v>102738929</v>
      </c>
      <c r="D20" s="35" t="s">
        <v>367</v>
      </c>
      <c r="E20" s="36">
        <v>80</v>
      </c>
    </row>
    <row r="21" spans="1:5">
      <c r="A21" s="14" t="s">
        <v>423</v>
      </c>
      <c r="B21" s="3">
        <v>135361728</v>
      </c>
    </row>
    <row r="22" spans="1:5">
      <c r="A22" s="14" t="s">
        <v>424</v>
      </c>
      <c r="B22" s="3">
        <v>129656300</v>
      </c>
    </row>
    <row r="23" spans="1:5">
      <c r="A23" s="44" t="s">
        <v>429</v>
      </c>
      <c r="B23" s="30">
        <v>305316562</v>
      </c>
      <c r="D23" s="14" t="s">
        <v>426</v>
      </c>
      <c r="E23" s="14" t="s">
        <v>420</v>
      </c>
    </row>
    <row r="24" spans="1:5">
      <c r="A24" s="14" t="s">
        <v>86</v>
      </c>
      <c r="B24" s="3">
        <f>SUBTOTAL(109,Tabla13[Ingresos])</f>
        <v>780637044</v>
      </c>
      <c r="D24" s="14">
        <f>+Tabla1[[#Totals],[Costo]]</f>
        <v>791564236.03789997</v>
      </c>
      <c r="E24" s="20">
        <f>+B25</f>
        <v>928958082.36000001</v>
      </c>
    </row>
    <row r="25" spans="1:5">
      <c r="A25" s="14" t="s">
        <v>425</v>
      </c>
      <c r="B25" s="20">
        <f>+Tabla13[[#Totals],[Ingresos]]*1.19</f>
        <v>928958082.36000001</v>
      </c>
    </row>
    <row r="27" spans="1:5">
      <c r="A27" s="14" t="s">
        <v>430</v>
      </c>
      <c r="B27" s="20">
        <f>+B25-Tabla1[[#Totals],[Costo]]</f>
        <v>137393846.32210004</v>
      </c>
    </row>
    <row r="29" spans="1:5">
      <c r="A29" s="14">
        <v>137393846.32210001</v>
      </c>
    </row>
  </sheetData>
  <mergeCells count="2">
    <mergeCell ref="E2:G2"/>
    <mergeCell ref="A1:G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563D-9296-4F4A-9F2F-57618A768EB6}">
  <dimension ref="A1:F41"/>
  <sheetViews>
    <sheetView topLeftCell="A9" workbookViewId="0">
      <selection activeCell="I29" sqref="I29"/>
    </sheetView>
  </sheetViews>
  <sheetFormatPr baseColWidth="10" defaultRowHeight="14.25"/>
  <cols>
    <col min="1" max="1" width="5.25" bestFit="1" customWidth="1"/>
    <col min="2" max="4" width="13.375" bestFit="1" customWidth="1"/>
    <col min="5" max="5" width="11.875" bestFit="1" customWidth="1"/>
    <col min="6" max="6" width="14.375" bestFit="1" customWidth="1"/>
  </cols>
  <sheetData>
    <row r="1" spans="1:6" ht="15">
      <c r="A1" s="53" t="s">
        <v>375</v>
      </c>
      <c r="B1" s="53"/>
      <c r="C1" s="53"/>
      <c r="D1" s="53"/>
      <c r="E1" s="53"/>
      <c r="F1" s="53"/>
    </row>
    <row r="2" spans="1:6">
      <c r="A2" s="5" t="s">
        <v>376</v>
      </c>
      <c r="B2" s="5" t="s">
        <v>371</v>
      </c>
      <c r="C2" s="5" t="s">
        <v>372</v>
      </c>
      <c r="D2" s="5" t="s">
        <v>373</v>
      </c>
      <c r="E2" s="5" t="s">
        <v>374</v>
      </c>
      <c r="F2" s="5" t="s">
        <v>377</v>
      </c>
    </row>
    <row r="3" spans="1:6">
      <c r="A3" s="5"/>
      <c r="B3" s="5">
        <v>2466183</v>
      </c>
      <c r="C3" s="5">
        <v>912966</v>
      </c>
      <c r="D3" s="5">
        <v>1636897</v>
      </c>
      <c r="E3" s="5">
        <v>963261</v>
      </c>
      <c r="F3" s="5"/>
    </row>
    <row r="4" spans="1:6">
      <c r="A4" s="5"/>
      <c r="B4" s="5">
        <v>992676</v>
      </c>
      <c r="C4" s="5">
        <v>903553</v>
      </c>
      <c r="D4" s="5">
        <v>887185</v>
      </c>
      <c r="E4" s="5">
        <v>1767722</v>
      </c>
      <c r="F4" s="5"/>
    </row>
    <row r="5" spans="1:6">
      <c r="A5" s="5"/>
      <c r="B5" s="5">
        <v>194441</v>
      </c>
      <c r="C5" s="5">
        <v>1580620</v>
      </c>
      <c r="D5" s="5">
        <v>983647</v>
      </c>
      <c r="E5" s="5">
        <v>982471</v>
      </c>
      <c r="F5" s="5"/>
    </row>
    <row r="6" spans="1:6">
      <c r="A6" s="5"/>
      <c r="B6" s="5">
        <v>2471222</v>
      </c>
      <c r="C6" s="5">
        <v>2465912</v>
      </c>
      <c r="D6" s="5">
        <v>654202</v>
      </c>
      <c r="E6" s="5">
        <v>1667722</v>
      </c>
      <c r="F6" s="5"/>
    </row>
    <row r="7" spans="1:6">
      <c r="A7" s="5"/>
      <c r="B7" s="5">
        <v>1461627</v>
      </c>
      <c r="C7" s="5">
        <v>1441510</v>
      </c>
      <c r="D7" s="5">
        <v>1767949</v>
      </c>
      <c r="E7" s="5">
        <v>361147</v>
      </c>
      <c r="F7" s="5"/>
    </row>
    <row r="8" spans="1:6">
      <c r="A8" s="5"/>
      <c r="B8" s="5">
        <v>2471222</v>
      </c>
      <c r="C8" s="5">
        <v>1827550</v>
      </c>
      <c r="D8" s="5">
        <v>845745</v>
      </c>
      <c r="E8" s="5">
        <v>989592</v>
      </c>
      <c r="F8" s="5"/>
    </row>
    <row r="9" spans="1:6">
      <c r="A9" s="5"/>
      <c r="B9" s="5">
        <v>1461627</v>
      </c>
      <c r="C9" s="5">
        <v>1461357</v>
      </c>
      <c r="D9" s="5">
        <v>1441328</v>
      </c>
      <c r="E9" s="5">
        <v>968637</v>
      </c>
      <c r="F9" s="5"/>
    </row>
    <row r="10" spans="1:6">
      <c r="A10" s="5"/>
      <c r="B10" s="5">
        <v>2102383</v>
      </c>
      <c r="C10" s="5">
        <v>1461357</v>
      </c>
      <c r="D10" s="5">
        <v>2080379</v>
      </c>
      <c r="E10" s="5">
        <v>999267</v>
      </c>
      <c r="F10" s="5"/>
    </row>
    <row r="11" spans="1:6">
      <c r="A11" s="5"/>
      <c r="B11" s="5">
        <v>1441781</v>
      </c>
      <c r="C11" s="5">
        <v>954428</v>
      </c>
      <c r="D11" s="5">
        <v>914428</v>
      </c>
      <c r="E11" s="5">
        <v>1620239</v>
      </c>
      <c r="F11" s="5"/>
    </row>
    <row r="12" spans="1:6">
      <c r="A12" s="5"/>
      <c r="B12" s="5">
        <v>1013472</v>
      </c>
      <c r="C12" s="5">
        <v>2470952</v>
      </c>
      <c r="D12" s="5">
        <v>1043718</v>
      </c>
      <c r="E12" s="5">
        <v>979592</v>
      </c>
      <c r="F12" s="5"/>
    </row>
    <row r="13" spans="1:6">
      <c r="A13" s="5"/>
      <c r="B13" s="5">
        <v>832511</v>
      </c>
      <c r="C13" s="5">
        <v>1948870</v>
      </c>
      <c r="D13" s="5">
        <v>923294</v>
      </c>
      <c r="E13" s="5">
        <v>963261</v>
      </c>
      <c r="F13" s="5"/>
    </row>
    <row r="14" spans="1:6">
      <c r="A14" s="5"/>
      <c r="B14" s="5">
        <v>1023647</v>
      </c>
      <c r="C14" s="5">
        <v>1441510</v>
      </c>
      <c r="D14" s="5">
        <v>1599605</v>
      </c>
      <c r="E14" s="5">
        <v>2470542</v>
      </c>
      <c r="F14" s="5"/>
    </row>
    <row r="15" spans="1:6">
      <c r="A15" s="5"/>
      <c r="B15" s="5">
        <v>1895023</v>
      </c>
      <c r="C15" s="5">
        <v>923294</v>
      </c>
      <c r="D15" s="5">
        <v>1948688</v>
      </c>
      <c r="E15" s="5">
        <v>1011059</v>
      </c>
      <c r="F15" s="5"/>
    </row>
    <row r="16" spans="1:6">
      <c r="A16" s="5"/>
      <c r="B16" s="5">
        <v>2449141</v>
      </c>
      <c r="C16" s="5">
        <v>893553</v>
      </c>
      <c r="D16" s="5">
        <v>1521418</v>
      </c>
      <c r="E16" s="5">
        <v>2391459</v>
      </c>
      <c r="F16" s="5"/>
    </row>
    <row r="17" spans="1:6">
      <c r="A17" s="5"/>
      <c r="B17" s="5">
        <v>2027620</v>
      </c>
      <c r="C17" s="5">
        <v>914428</v>
      </c>
      <c r="D17" s="5">
        <v>654202</v>
      </c>
      <c r="E17" s="5">
        <v>1587553</v>
      </c>
      <c r="F17" s="5"/>
    </row>
    <row r="18" spans="1:6">
      <c r="A18" s="5"/>
      <c r="B18" s="5">
        <v>1196192</v>
      </c>
      <c r="C18" s="5">
        <v>2027349</v>
      </c>
      <c r="D18" s="5">
        <v>2470770</v>
      </c>
      <c r="E18" s="5">
        <v>1906281</v>
      </c>
      <c r="F18" s="5"/>
    </row>
    <row r="19" spans="1:6">
      <c r="A19" s="5"/>
      <c r="B19" s="5">
        <v>2081061</v>
      </c>
      <c r="C19" s="5">
        <v>1641510</v>
      </c>
      <c r="D19" s="5">
        <v>935655</v>
      </c>
      <c r="E19" s="5">
        <v>1415579</v>
      </c>
      <c r="F19" s="5"/>
    </row>
    <row r="20" spans="1:6">
      <c r="A20" s="5"/>
      <c r="B20" s="5">
        <v>1409127</v>
      </c>
      <c r="C20" s="5">
        <v>1638310</v>
      </c>
      <c r="D20" s="5">
        <v>2549962</v>
      </c>
      <c r="E20" s="5">
        <v>995800</v>
      </c>
      <c r="F20" s="5"/>
    </row>
    <row r="21" spans="1:6">
      <c r="A21" s="5"/>
      <c r="B21" s="5">
        <v>993497</v>
      </c>
      <c r="C21" s="5">
        <v>1698870</v>
      </c>
      <c r="D21" s="5">
        <v>1714386</v>
      </c>
      <c r="E21" s="5">
        <v>2952642</v>
      </c>
      <c r="F21" s="5"/>
    </row>
    <row r="22" spans="1:6">
      <c r="A22" s="5"/>
      <c r="B22" s="5">
        <v>991162</v>
      </c>
      <c r="C22" s="5">
        <v>1637077</v>
      </c>
      <c r="D22" s="5">
        <v>1827369</v>
      </c>
      <c r="E22" s="5">
        <v>1714471</v>
      </c>
      <c r="F22" s="5"/>
    </row>
    <row r="23" spans="1:6">
      <c r="A23" s="5"/>
      <c r="B23" s="5">
        <v>1641627</v>
      </c>
      <c r="C23" s="5">
        <v>1718870</v>
      </c>
      <c r="D23" s="5">
        <v>920099</v>
      </c>
      <c r="E23" s="5">
        <v>988637</v>
      </c>
      <c r="F23" s="5"/>
    </row>
    <row r="24" spans="1:6">
      <c r="A24" s="5"/>
      <c r="B24" s="5">
        <v>1895023</v>
      </c>
      <c r="C24" s="5">
        <v>1408857</v>
      </c>
      <c r="D24" s="5">
        <v>2953402</v>
      </c>
      <c r="E24" s="5">
        <v>1162950</v>
      </c>
      <c r="F24" s="5"/>
    </row>
    <row r="25" spans="1:6">
      <c r="A25" s="5"/>
      <c r="B25" s="5">
        <v>3114387</v>
      </c>
      <c r="C25" s="5">
        <v>1830243</v>
      </c>
      <c r="D25" s="5">
        <v>1580442</v>
      </c>
      <c r="E25" s="5">
        <v>2205984</v>
      </c>
      <c r="F25" s="5"/>
    </row>
    <row r="26" spans="1:6">
      <c r="A26" s="5"/>
      <c r="B26" s="5">
        <v>1977820</v>
      </c>
      <c r="C26" s="5">
        <v>1328857</v>
      </c>
      <c r="D26" s="5">
        <v>1188637</v>
      </c>
      <c r="E26" s="5">
        <v>978939</v>
      </c>
      <c r="F26" s="5"/>
    </row>
    <row r="27" spans="1:6">
      <c r="A27" s="5"/>
      <c r="B27" s="5">
        <v>841198</v>
      </c>
      <c r="C27" s="5">
        <v>901183</v>
      </c>
      <c r="D27" s="5">
        <v>697950</v>
      </c>
      <c r="E27" s="5">
        <v>1562840</v>
      </c>
      <c r="F27" s="5"/>
    </row>
    <row r="28" spans="1:6">
      <c r="A28" s="5"/>
      <c r="B28" s="5">
        <v>1632643</v>
      </c>
      <c r="C28" s="5">
        <v>1632375</v>
      </c>
      <c r="D28" s="5">
        <v>2066255</v>
      </c>
      <c r="E28" s="5">
        <v>1757659</v>
      </c>
      <c r="F28" s="5"/>
    </row>
    <row r="29" spans="1:6">
      <c r="A29" s="5"/>
      <c r="B29" s="5">
        <v>2066655</v>
      </c>
      <c r="C29" s="5">
        <v>1641357</v>
      </c>
      <c r="D29" s="5">
        <v>1054910</v>
      </c>
      <c r="E29" s="5">
        <v>1667722</v>
      </c>
      <c r="F29" s="5"/>
    </row>
    <row r="30" spans="1:6">
      <c r="A30" s="5"/>
      <c r="B30" s="5">
        <v>851198</v>
      </c>
      <c r="C30" s="5">
        <v>1641510</v>
      </c>
      <c r="D30" s="5">
        <v>2180612</v>
      </c>
      <c r="E30" s="5">
        <v>1955389</v>
      </c>
      <c r="F30" s="5"/>
    </row>
    <row r="31" spans="1:6">
      <c r="A31" s="5"/>
      <c r="B31" s="5"/>
      <c r="C31" s="5">
        <v>902966</v>
      </c>
      <c r="D31" s="5">
        <v>1689236</v>
      </c>
      <c r="E31" s="5">
        <v>976988</v>
      </c>
      <c r="F31" s="5"/>
    </row>
    <row r="32" spans="1:6">
      <c r="A32" s="5"/>
      <c r="B32" s="5"/>
      <c r="C32" s="5">
        <v>1437077</v>
      </c>
      <c r="D32" s="5">
        <v>3185040</v>
      </c>
      <c r="E32" s="5">
        <v>662679</v>
      </c>
      <c r="F32" s="5"/>
    </row>
    <row r="33" spans="1:6">
      <c r="A33" s="5"/>
      <c r="B33" s="5"/>
      <c r="C33" s="5">
        <v>2066416</v>
      </c>
      <c r="D33" s="5">
        <v>1632196</v>
      </c>
      <c r="E33" s="5">
        <v>1767553</v>
      </c>
      <c r="F33" s="5"/>
    </row>
    <row r="34" spans="1:6">
      <c r="A34" s="5"/>
      <c r="B34" s="5"/>
      <c r="C34" s="5">
        <v>1827550</v>
      </c>
      <c r="D34" s="5">
        <v>1694570</v>
      </c>
      <c r="E34" s="5">
        <v>1454619</v>
      </c>
      <c r="F34" s="5"/>
    </row>
    <row r="35" spans="1:6">
      <c r="A35" s="5"/>
      <c r="B35" s="5"/>
      <c r="C35" s="5">
        <v>3044518</v>
      </c>
      <c r="D35" s="5">
        <v>2047949</v>
      </c>
      <c r="E35" s="5">
        <v>1825082</v>
      </c>
      <c r="F35" s="5"/>
    </row>
    <row r="36" spans="1:6">
      <c r="A36" s="5"/>
      <c r="B36" s="5"/>
      <c r="C36" s="5"/>
      <c r="D36" s="5">
        <v>901183</v>
      </c>
      <c r="E36" s="5">
        <v>1636670</v>
      </c>
      <c r="F36" s="5"/>
    </row>
    <row r="37" spans="1:6">
      <c r="A37" s="5"/>
      <c r="B37" s="5"/>
      <c r="C37" s="5"/>
      <c r="D37" s="5">
        <v>1894386</v>
      </c>
      <c r="E37" s="5">
        <v>1022319</v>
      </c>
      <c r="F37" s="5"/>
    </row>
    <row r="38" spans="1:6">
      <c r="A38" s="5"/>
      <c r="B38" s="5"/>
      <c r="C38" s="5"/>
      <c r="D38" s="5">
        <v>1581015</v>
      </c>
      <c r="E38" s="5">
        <v>969592</v>
      </c>
      <c r="F38" s="5"/>
    </row>
    <row r="39" spans="1:6">
      <c r="A39" s="5"/>
      <c r="B39" s="5"/>
      <c r="C39" s="5"/>
      <c r="D39" s="5">
        <v>1951931</v>
      </c>
      <c r="E39" s="5"/>
      <c r="F39" s="5"/>
    </row>
    <row r="40" spans="1:6">
      <c r="A40" s="5"/>
      <c r="B40" s="5"/>
      <c r="C40" s="5"/>
      <c r="D40" s="5">
        <v>1859055</v>
      </c>
      <c r="E40" s="5"/>
      <c r="F40" s="5"/>
    </row>
    <row r="41" spans="1:6">
      <c r="A41" t="s">
        <v>86</v>
      </c>
      <c r="B41" s="5">
        <f>SUBTOTAL(109,Tabla5[marzo])</f>
        <v>44996166</v>
      </c>
      <c r="C41" s="5">
        <f>SUBTOTAL(109,Tabla5[abril])</f>
        <v>51626755</v>
      </c>
      <c r="D41" s="5">
        <f>SUBTOTAL(109,Tabla5[mayo])</f>
        <v>59479695</v>
      </c>
      <c r="E41" s="5">
        <f>SUBTOTAL(109,Tabla5[junio])</f>
        <v>51303919</v>
      </c>
      <c r="F41" s="30">
        <f>+AVERAGE(Tabla5[[#Totals],[marzo]:[junio]])</f>
        <v>51851633.75</v>
      </c>
    </row>
  </sheetData>
  <mergeCells count="1">
    <mergeCell ref="A1:F1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D8B7-DCAD-4F96-B05B-8F4AE2D8A587}">
  <dimension ref="A1:G561"/>
  <sheetViews>
    <sheetView topLeftCell="A375" zoomScale="85" zoomScaleNormal="85" zoomScaleSheetLayoutView="82" workbookViewId="0">
      <selection activeCell="C62" sqref="C62"/>
    </sheetView>
  </sheetViews>
  <sheetFormatPr baseColWidth="10" defaultRowHeight="14.25"/>
  <cols>
    <col min="1" max="1" width="76.5" bestFit="1" customWidth="1"/>
    <col min="3" max="3" width="14.125" bestFit="1" customWidth="1"/>
    <col min="4" max="4" width="12" customWidth="1"/>
    <col min="5" max="5" width="14.375" bestFit="1" customWidth="1"/>
  </cols>
  <sheetData>
    <row r="1" spans="1:5" ht="15">
      <c r="A1" s="54" t="s">
        <v>12</v>
      </c>
      <c r="B1" s="54"/>
      <c r="C1" s="54"/>
      <c r="D1" s="54"/>
      <c r="E1" s="54"/>
    </row>
    <row r="2" spans="1:5">
      <c r="A2" t="s">
        <v>8</v>
      </c>
      <c r="B2" t="s">
        <v>17</v>
      </c>
      <c r="C2" t="s">
        <v>10</v>
      </c>
      <c r="D2" t="s">
        <v>9</v>
      </c>
      <c r="E2" t="s">
        <v>2</v>
      </c>
    </row>
    <row r="3" spans="1:5">
      <c r="A3" t="s">
        <v>15</v>
      </c>
      <c r="B3" t="s">
        <v>14</v>
      </c>
      <c r="C3" s="4">
        <v>250000</v>
      </c>
      <c r="D3">
        <v>1</v>
      </c>
      <c r="E3" s="4">
        <v>250000</v>
      </c>
    </row>
    <row r="4" spans="1:5">
      <c r="A4" t="s">
        <v>15</v>
      </c>
      <c r="B4" t="s">
        <v>14</v>
      </c>
      <c r="C4" s="4">
        <v>250000</v>
      </c>
      <c r="D4">
        <v>1</v>
      </c>
      <c r="E4" s="4">
        <v>250000</v>
      </c>
    </row>
    <row r="5" spans="1:5">
      <c r="A5" t="s">
        <v>16</v>
      </c>
      <c r="B5" t="s">
        <v>14</v>
      </c>
      <c r="C5" s="4">
        <v>5440336</v>
      </c>
      <c r="D5">
        <v>1</v>
      </c>
      <c r="E5" s="4">
        <v>5440336</v>
      </c>
    </row>
    <row r="6" spans="1:5">
      <c r="A6" t="s">
        <v>16</v>
      </c>
      <c r="B6" t="s">
        <v>14</v>
      </c>
      <c r="C6" s="4">
        <v>3801680.67</v>
      </c>
      <c r="D6">
        <v>1</v>
      </c>
      <c r="E6" s="4">
        <v>3801680.67</v>
      </c>
    </row>
    <row r="7" spans="1:5">
      <c r="A7" t="s">
        <v>16</v>
      </c>
      <c r="B7" t="s">
        <v>14</v>
      </c>
      <c r="C7" s="4">
        <v>3714285.71</v>
      </c>
      <c r="D7">
        <v>1</v>
      </c>
      <c r="E7" s="4">
        <v>3714285.71</v>
      </c>
    </row>
    <row r="8" spans="1:5">
      <c r="A8" t="s">
        <v>16</v>
      </c>
      <c r="B8" t="s">
        <v>14</v>
      </c>
      <c r="C8" s="4">
        <v>3636974.79</v>
      </c>
      <c r="D8">
        <v>1</v>
      </c>
      <c r="E8" s="4">
        <v>3636974.79</v>
      </c>
    </row>
    <row r="9" spans="1:5">
      <c r="A9" t="s">
        <v>16</v>
      </c>
      <c r="B9" t="s">
        <v>14</v>
      </c>
      <c r="C9" s="4">
        <v>1260504.2</v>
      </c>
      <c r="D9">
        <v>1</v>
      </c>
      <c r="E9" s="4">
        <v>1260504.2</v>
      </c>
    </row>
    <row r="10" spans="1:5">
      <c r="A10" t="s">
        <v>16</v>
      </c>
      <c r="B10" t="s">
        <v>14</v>
      </c>
      <c r="C10" s="4">
        <v>3633613.45</v>
      </c>
      <c r="D10">
        <v>1</v>
      </c>
      <c r="E10" s="4">
        <v>3633613.45</v>
      </c>
    </row>
    <row r="11" spans="1:5">
      <c r="A11" t="s">
        <v>16</v>
      </c>
      <c r="B11" t="s">
        <v>14</v>
      </c>
      <c r="C11" s="4">
        <v>3633613.45</v>
      </c>
      <c r="D11">
        <v>1</v>
      </c>
      <c r="E11" s="4">
        <v>3633613.45</v>
      </c>
    </row>
    <row r="12" spans="1:5">
      <c r="A12" t="s">
        <v>16</v>
      </c>
      <c r="B12" t="s">
        <v>14</v>
      </c>
      <c r="C12" s="4">
        <v>3563025.21</v>
      </c>
      <c r="D12">
        <v>1</v>
      </c>
      <c r="E12" s="4">
        <v>3563025.21</v>
      </c>
    </row>
    <row r="13" spans="1:5">
      <c r="A13" t="s">
        <v>16</v>
      </c>
      <c r="B13" t="s">
        <v>14</v>
      </c>
      <c r="C13" s="4">
        <v>3566386.55</v>
      </c>
      <c r="D13">
        <v>1</v>
      </c>
      <c r="E13" s="4">
        <v>3566386.55</v>
      </c>
    </row>
    <row r="14" spans="1:5">
      <c r="A14" t="s">
        <v>16</v>
      </c>
      <c r="B14" t="s">
        <v>14</v>
      </c>
      <c r="C14" s="4">
        <v>1784873.95</v>
      </c>
      <c r="D14">
        <v>1</v>
      </c>
      <c r="E14" s="4">
        <v>1784873.95</v>
      </c>
    </row>
    <row r="15" spans="1:5">
      <c r="A15" t="s">
        <v>16</v>
      </c>
      <c r="B15" t="s">
        <v>14</v>
      </c>
      <c r="C15" s="4">
        <v>1784873.95</v>
      </c>
      <c r="D15">
        <v>1</v>
      </c>
      <c r="E15" s="4">
        <v>1784873.95</v>
      </c>
    </row>
    <row r="16" spans="1:5">
      <c r="A16" t="s">
        <v>16</v>
      </c>
      <c r="B16" t="s">
        <v>14</v>
      </c>
      <c r="C16" s="4">
        <v>910924.37</v>
      </c>
      <c r="D16">
        <v>1</v>
      </c>
      <c r="E16" s="4">
        <v>910924.37</v>
      </c>
    </row>
    <row r="17" spans="1:5">
      <c r="A17" t="s">
        <v>86</v>
      </c>
      <c r="E17" s="4">
        <f>SUBTOTAL(109,Tabla10[COSTO])</f>
        <v>37231092.299999997</v>
      </c>
    </row>
    <row r="19" spans="1:5" ht="15">
      <c r="A19" s="54" t="s">
        <v>93</v>
      </c>
      <c r="B19" s="54"/>
      <c r="C19" s="54"/>
      <c r="D19" s="54"/>
      <c r="E19" s="54"/>
    </row>
    <row r="20" spans="1:5" ht="15">
      <c r="A20" s="6" t="s">
        <v>8</v>
      </c>
      <c r="B20" s="7" t="s">
        <v>17</v>
      </c>
      <c r="C20" s="7" t="s">
        <v>10</v>
      </c>
      <c r="D20" s="7" t="s">
        <v>9</v>
      </c>
      <c r="E20" s="8" t="s">
        <v>2</v>
      </c>
    </row>
    <row r="21" spans="1:5">
      <c r="A21" t="s">
        <v>87</v>
      </c>
      <c r="B21" t="s">
        <v>14</v>
      </c>
      <c r="C21" s="9">
        <v>1400000</v>
      </c>
      <c r="D21">
        <v>1</v>
      </c>
      <c r="E21" s="9">
        <v>1400000</v>
      </c>
    </row>
    <row r="22" spans="1:5">
      <c r="A22" t="s">
        <v>87</v>
      </c>
      <c r="B22" t="s">
        <v>14</v>
      </c>
      <c r="C22" s="9">
        <v>1400000</v>
      </c>
      <c r="D22">
        <v>1</v>
      </c>
      <c r="E22" s="9">
        <v>1400000</v>
      </c>
    </row>
    <row r="23" spans="1:5">
      <c r="A23" t="s">
        <v>88</v>
      </c>
      <c r="B23" t="s">
        <v>14</v>
      </c>
      <c r="C23" s="9">
        <v>725900</v>
      </c>
      <c r="D23">
        <v>1</v>
      </c>
      <c r="E23" s="9">
        <v>725900</v>
      </c>
    </row>
    <row r="24" spans="1:5">
      <c r="A24" t="s">
        <v>13</v>
      </c>
      <c r="B24" t="s">
        <v>14</v>
      </c>
      <c r="C24" s="9">
        <v>3000000</v>
      </c>
      <c r="D24">
        <v>1</v>
      </c>
      <c r="E24" s="9">
        <v>3000000</v>
      </c>
    </row>
    <row r="25" spans="1:5">
      <c r="A25" t="s">
        <v>19</v>
      </c>
      <c r="B25" t="s">
        <v>14</v>
      </c>
      <c r="C25" s="9">
        <v>1600000</v>
      </c>
      <c r="D25">
        <v>1</v>
      </c>
      <c r="E25" s="9">
        <v>1600000</v>
      </c>
    </row>
    <row r="26" spans="1:5">
      <c r="A26" t="s">
        <v>89</v>
      </c>
      <c r="B26" t="s">
        <v>14</v>
      </c>
      <c r="C26" s="9">
        <v>1100000</v>
      </c>
      <c r="D26">
        <v>1</v>
      </c>
      <c r="E26" s="9">
        <v>1100000</v>
      </c>
    </row>
    <row r="27" spans="1:5">
      <c r="A27" t="s">
        <v>90</v>
      </c>
      <c r="B27" t="s">
        <v>14</v>
      </c>
      <c r="C27" s="9">
        <v>990664</v>
      </c>
      <c r="D27">
        <v>1</v>
      </c>
      <c r="E27" s="9">
        <v>990664</v>
      </c>
    </row>
    <row r="28" spans="1:5">
      <c r="A28" t="s">
        <v>19</v>
      </c>
      <c r="B28" t="s">
        <v>14</v>
      </c>
      <c r="C28" s="9">
        <v>1600000</v>
      </c>
      <c r="D28">
        <v>1</v>
      </c>
      <c r="E28" s="9">
        <v>1600000</v>
      </c>
    </row>
    <row r="29" spans="1:5">
      <c r="A29" t="s">
        <v>91</v>
      </c>
      <c r="B29" t="s">
        <v>14</v>
      </c>
      <c r="C29" s="9">
        <v>1600000</v>
      </c>
      <c r="D29">
        <v>1</v>
      </c>
      <c r="E29" s="9">
        <v>1600000</v>
      </c>
    </row>
    <row r="30" spans="1:5">
      <c r="A30" t="s">
        <v>18</v>
      </c>
      <c r="B30" t="s">
        <v>14</v>
      </c>
      <c r="C30" s="9">
        <v>1500000</v>
      </c>
      <c r="D30">
        <v>1</v>
      </c>
      <c r="E30" s="9">
        <v>1500000</v>
      </c>
    </row>
    <row r="31" spans="1:5">
      <c r="A31" t="s">
        <v>19</v>
      </c>
      <c r="B31" t="s">
        <v>14</v>
      </c>
      <c r="C31" s="9">
        <v>1600000</v>
      </c>
      <c r="D31">
        <v>1</v>
      </c>
      <c r="E31" s="9">
        <v>1600000</v>
      </c>
    </row>
    <row r="32" spans="1:5">
      <c r="A32" t="s">
        <v>21</v>
      </c>
      <c r="B32" t="s">
        <v>14</v>
      </c>
      <c r="C32" s="9">
        <v>800000</v>
      </c>
      <c r="D32">
        <v>1</v>
      </c>
      <c r="E32" s="9">
        <v>800000</v>
      </c>
    </row>
    <row r="33" spans="1:7">
      <c r="A33" t="s">
        <v>18</v>
      </c>
      <c r="B33" t="s">
        <v>14</v>
      </c>
      <c r="C33" s="9">
        <v>1500000</v>
      </c>
      <c r="D33">
        <v>1</v>
      </c>
      <c r="E33" s="9">
        <v>1500000</v>
      </c>
    </row>
    <row r="34" spans="1:7">
      <c r="A34" t="s">
        <v>19</v>
      </c>
      <c r="B34" t="s">
        <v>14</v>
      </c>
      <c r="C34" s="9">
        <v>1000000</v>
      </c>
      <c r="D34">
        <v>1</v>
      </c>
      <c r="E34" s="9">
        <v>1000000</v>
      </c>
    </row>
    <row r="35" spans="1:7">
      <c r="A35" t="s">
        <v>20</v>
      </c>
      <c r="B35" t="s">
        <v>14</v>
      </c>
      <c r="C35" s="9">
        <v>1600000</v>
      </c>
      <c r="D35">
        <v>1</v>
      </c>
      <c r="E35" s="9">
        <v>1600000</v>
      </c>
    </row>
    <row r="36" spans="1:7">
      <c r="A36" t="s">
        <v>21</v>
      </c>
      <c r="B36" t="s">
        <v>14</v>
      </c>
      <c r="C36" s="9">
        <v>1200000</v>
      </c>
      <c r="D36">
        <v>1</v>
      </c>
      <c r="E36" s="9">
        <v>1200000</v>
      </c>
    </row>
    <row r="37" spans="1:7">
      <c r="A37" t="s">
        <v>18</v>
      </c>
      <c r="B37" t="s">
        <v>14</v>
      </c>
      <c r="C37" s="9">
        <v>1500000</v>
      </c>
      <c r="D37">
        <v>1</v>
      </c>
      <c r="E37" s="9">
        <v>1500000</v>
      </c>
    </row>
    <row r="38" spans="1:7">
      <c r="A38" t="s">
        <v>19</v>
      </c>
      <c r="B38" t="s">
        <v>14</v>
      </c>
      <c r="C38" s="9">
        <v>1000000</v>
      </c>
      <c r="D38">
        <v>1</v>
      </c>
      <c r="E38" s="9">
        <v>1000000</v>
      </c>
    </row>
    <row r="39" spans="1:7">
      <c r="A39" t="s">
        <v>20</v>
      </c>
      <c r="B39" t="s">
        <v>14</v>
      </c>
      <c r="C39" s="9">
        <v>1600000</v>
      </c>
      <c r="D39">
        <v>1</v>
      </c>
      <c r="E39" s="9">
        <v>1600000</v>
      </c>
    </row>
    <row r="40" spans="1:7">
      <c r="A40" t="s">
        <v>21</v>
      </c>
      <c r="B40" t="s">
        <v>14</v>
      </c>
      <c r="C40" s="9">
        <v>1200000</v>
      </c>
      <c r="D40">
        <v>1</v>
      </c>
      <c r="E40" s="9">
        <v>1200000</v>
      </c>
    </row>
    <row r="41" spans="1:7">
      <c r="A41" t="s">
        <v>22</v>
      </c>
      <c r="B41" t="s">
        <v>14</v>
      </c>
      <c r="C41" s="9">
        <v>7800120</v>
      </c>
      <c r="D41">
        <v>1</v>
      </c>
      <c r="E41" s="9">
        <v>7800120</v>
      </c>
    </row>
    <row r="42" spans="1:7">
      <c r="A42" t="s">
        <v>33</v>
      </c>
      <c r="B42" t="s">
        <v>14</v>
      </c>
      <c r="C42" s="9">
        <v>1400000</v>
      </c>
      <c r="D42">
        <v>1</v>
      </c>
      <c r="E42" s="9">
        <v>1400000</v>
      </c>
    </row>
    <row r="43" spans="1:7">
      <c r="A43" t="s">
        <v>35</v>
      </c>
      <c r="B43" t="s">
        <v>14</v>
      </c>
      <c r="C43" s="9">
        <v>43000</v>
      </c>
      <c r="D43">
        <v>31</v>
      </c>
      <c r="E43" s="9">
        <v>1333000</v>
      </c>
    </row>
    <row r="44" spans="1:7">
      <c r="A44" t="s">
        <v>28</v>
      </c>
      <c r="B44" t="s">
        <v>14</v>
      </c>
      <c r="C44" s="9">
        <v>1400000</v>
      </c>
      <c r="D44">
        <v>1</v>
      </c>
      <c r="E44" s="9">
        <v>1400000</v>
      </c>
    </row>
    <row r="45" spans="1:7">
      <c r="A45" t="s">
        <v>29</v>
      </c>
      <c r="B45" t="s">
        <v>14</v>
      </c>
      <c r="C45" s="9">
        <v>1500000</v>
      </c>
      <c r="D45">
        <v>1</v>
      </c>
      <c r="E45" s="9">
        <v>1500000</v>
      </c>
    </row>
    <row r="46" spans="1:7" ht="15">
      <c r="A46" t="s">
        <v>28</v>
      </c>
      <c r="B46" t="s">
        <v>14</v>
      </c>
      <c r="C46" s="9">
        <v>1500000</v>
      </c>
      <c r="D46">
        <v>1</v>
      </c>
      <c r="E46" s="9">
        <v>1500000</v>
      </c>
      <c r="F46" s="1"/>
      <c r="G46" s="1"/>
    </row>
    <row r="47" spans="1:7">
      <c r="A47" t="s">
        <v>28</v>
      </c>
      <c r="B47" t="s">
        <v>14</v>
      </c>
      <c r="C47" s="9">
        <v>1500000</v>
      </c>
      <c r="D47">
        <v>1</v>
      </c>
      <c r="E47" s="9">
        <v>1500000</v>
      </c>
    </row>
    <row r="48" spans="1:7">
      <c r="A48" t="s">
        <v>3</v>
      </c>
      <c r="B48" t="s">
        <v>1</v>
      </c>
      <c r="C48" s="9">
        <v>71500</v>
      </c>
      <c r="D48">
        <v>4</v>
      </c>
      <c r="E48" s="9">
        <f>+Tabla11[[#This Row],[PRECIO]]*Tabla11[[#This Row],[CANTIDAD]]</f>
        <v>286000</v>
      </c>
    </row>
    <row r="49" spans="1:5">
      <c r="A49" t="s">
        <v>4</v>
      </c>
      <c r="B49" t="s">
        <v>1</v>
      </c>
      <c r="C49" s="9">
        <v>1000000</v>
      </c>
      <c r="D49">
        <v>4</v>
      </c>
      <c r="E49" s="9">
        <f>+Tabla11[[#This Row],[PRECIO]]*Tabla11[[#This Row],[CANTIDAD]]</f>
        <v>4000000</v>
      </c>
    </row>
    <row r="50" spans="1:5">
      <c r="A50" t="s">
        <v>5</v>
      </c>
      <c r="B50" t="s">
        <v>1</v>
      </c>
      <c r="C50" s="9">
        <v>93500</v>
      </c>
      <c r="D50">
        <v>4</v>
      </c>
      <c r="E50" s="9">
        <f>+Tabla11[[#This Row],[PRECIO]]*Tabla11[[#This Row],[CANTIDAD]]</f>
        <v>374000</v>
      </c>
    </row>
    <row r="51" spans="1:5">
      <c r="A51" t="s">
        <v>6</v>
      </c>
      <c r="B51" t="s">
        <v>1</v>
      </c>
      <c r="C51" s="9">
        <v>71500</v>
      </c>
      <c r="D51">
        <v>4</v>
      </c>
      <c r="E51" s="9">
        <f>+Tabla11[[#This Row],[PRECIO]]*Tabla11[[#This Row],[CANTIDAD]]</f>
        <v>286000</v>
      </c>
    </row>
    <row r="52" spans="1:5">
      <c r="A52" t="s">
        <v>273</v>
      </c>
      <c r="B52" t="s">
        <v>7</v>
      </c>
      <c r="C52" s="9">
        <v>6597384</v>
      </c>
      <c r="E52" s="9">
        <f>+Tabla11[[#This Row],[PRECIO]]</f>
        <v>6597384</v>
      </c>
    </row>
    <row r="53" spans="1:5">
      <c r="A53" t="s">
        <v>86</v>
      </c>
      <c r="E53" s="5">
        <f>SUBTOTAL(109,Tabla11[COSTO])</f>
        <v>55893068</v>
      </c>
    </row>
    <row r="54" spans="1:5" ht="15">
      <c r="A54" s="54" t="s">
        <v>0</v>
      </c>
      <c r="B54" s="54"/>
      <c r="C54" s="54"/>
      <c r="D54" s="54"/>
      <c r="E54" s="54"/>
    </row>
    <row r="55" spans="1:5" ht="15">
      <c r="A55" s="6" t="s">
        <v>8</v>
      </c>
      <c r="B55" s="7" t="s">
        <v>17</v>
      </c>
      <c r="C55" s="7" t="s">
        <v>10</v>
      </c>
      <c r="D55" s="7" t="s">
        <v>9</v>
      </c>
      <c r="E55" s="8" t="s">
        <v>2</v>
      </c>
    </row>
    <row r="56" spans="1:5">
      <c r="A56" t="s">
        <v>92</v>
      </c>
      <c r="B56" t="s">
        <v>14</v>
      </c>
      <c r="C56" s="5">
        <v>220000</v>
      </c>
      <c r="D56">
        <v>35</v>
      </c>
      <c r="E56" s="5">
        <v>7700000</v>
      </c>
    </row>
    <row r="57" spans="1:5">
      <c r="A57" t="s">
        <v>92</v>
      </c>
      <c r="B57" t="s">
        <v>14</v>
      </c>
      <c r="C57" s="5">
        <v>220000</v>
      </c>
      <c r="D57">
        <v>5</v>
      </c>
      <c r="E57" s="5">
        <v>1100000</v>
      </c>
    </row>
    <row r="58" spans="1:5">
      <c r="A58" t="s">
        <v>92</v>
      </c>
      <c r="B58" t="s">
        <v>14</v>
      </c>
      <c r="C58" s="5">
        <v>300000</v>
      </c>
      <c r="D58">
        <v>34</v>
      </c>
      <c r="E58" s="5">
        <v>10200000</v>
      </c>
    </row>
    <row r="59" spans="1:5">
      <c r="A59" t="s">
        <v>92</v>
      </c>
      <c r="B59" t="s">
        <v>14</v>
      </c>
      <c r="C59" s="5">
        <v>330000</v>
      </c>
      <c r="D59">
        <v>7</v>
      </c>
      <c r="E59" s="5">
        <v>2310000</v>
      </c>
    </row>
    <row r="60" spans="1:5">
      <c r="A60" t="s">
        <v>92</v>
      </c>
      <c r="B60" t="s">
        <v>14</v>
      </c>
      <c r="C60" s="5">
        <v>220000</v>
      </c>
      <c r="D60">
        <v>11</v>
      </c>
      <c r="E60" s="5">
        <v>2420000</v>
      </c>
    </row>
    <row r="61" spans="1:5">
      <c r="A61" t="s">
        <v>92</v>
      </c>
      <c r="B61" t="s">
        <v>14</v>
      </c>
      <c r="C61" s="5">
        <v>300000</v>
      </c>
      <c r="D61">
        <v>58</v>
      </c>
      <c r="E61" s="5">
        <v>17400000</v>
      </c>
    </row>
    <row r="62" spans="1:5">
      <c r="A62" t="s">
        <v>92</v>
      </c>
      <c r="B62" t="s">
        <v>14</v>
      </c>
      <c r="C62" s="5">
        <v>220000</v>
      </c>
      <c r="D62">
        <v>1080</v>
      </c>
      <c r="E62" s="5">
        <f>+(Tabla12[[#This Row],[CANTIDAD]]/30)*Tabla12[[#This Row],[PRECIO]]</f>
        <v>7920000</v>
      </c>
    </row>
    <row r="63" spans="1:5">
      <c r="A63" t="s">
        <v>86</v>
      </c>
      <c r="E63" s="5">
        <f>SUBTOTAL(109,Tabla12[COSTO])</f>
        <v>49050000</v>
      </c>
    </row>
    <row r="64" spans="1:5" ht="15">
      <c r="A64" s="55" t="s">
        <v>276</v>
      </c>
      <c r="B64" s="55"/>
      <c r="C64" s="55"/>
      <c r="D64" s="55"/>
      <c r="E64" s="55"/>
    </row>
    <row r="65" spans="1:5" ht="15">
      <c r="A65" s="6" t="s">
        <v>8</v>
      </c>
      <c r="B65" s="7" t="s">
        <v>17</v>
      </c>
      <c r="C65" s="7" t="s">
        <v>10</v>
      </c>
      <c r="D65" s="7" t="s">
        <v>9</v>
      </c>
      <c r="E65" s="8" t="s">
        <v>2</v>
      </c>
    </row>
    <row r="66" spans="1:5">
      <c r="A66" t="s">
        <v>274</v>
      </c>
      <c r="C66" s="3">
        <v>49861</v>
      </c>
      <c r="D66">
        <v>1</v>
      </c>
      <c r="E66" s="5">
        <f>+Tabla15[[#This Row],[PRECIO]]</f>
        <v>49861</v>
      </c>
    </row>
    <row r="67" spans="1:5">
      <c r="A67" t="s">
        <v>274</v>
      </c>
      <c r="C67" s="3">
        <v>570367</v>
      </c>
      <c r="D67">
        <v>1</v>
      </c>
      <c r="E67" s="5">
        <f>+Tabla15[[#This Row],[PRECIO]]</f>
        <v>570367</v>
      </c>
    </row>
    <row r="68" spans="1:5">
      <c r="A68" t="s">
        <v>275</v>
      </c>
      <c r="C68" s="3">
        <v>284086</v>
      </c>
      <c r="D68">
        <v>1</v>
      </c>
      <c r="E68" s="5">
        <f>+Tabla15[[#This Row],[PRECIO]]</f>
        <v>284086</v>
      </c>
    </row>
    <row r="69" spans="1:5">
      <c r="A69" t="s">
        <v>274</v>
      </c>
      <c r="C69" s="3">
        <v>107743</v>
      </c>
      <c r="D69">
        <v>1</v>
      </c>
      <c r="E69" s="5">
        <f>+Tabla15[[#This Row],[PRECIO]]</f>
        <v>107743</v>
      </c>
    </row>
    <row r="70" spans="1:5">
      <c r="A70" t="s">
        <v>274</v>
      </c>
      <c r="C70" s="3">
        <v>138338</v>
      </c>
      <c r="D70">
        <v>1</v>
      </c>
      <c r="E70" s="5">
        <f>+Tabla15[[#This Row],[PRECIO]]</f>
        <v>138338</v>
      </c>
    </row>
    <row r="71" spans="1:5">
      <c r="A71" t="s">
        <v>275</v>
      </c>
      <c r="C71" s="3">
        <v>225681</v>
      </c>
      <c r="D71">
        <v>1</v>
      </c>
      <c r="E71" s="5">
        <f>+Tabla15[[#This Row],[PRECIO]]</f>
        <v>225681</v>
      </c>
    </row>
    <row r="72" spans="1:5">
      <c r="A72" t="s">
        <v>274</v>
      </c>
      <c r="C72" s="3">
        <v>350907</v>
      </c>
      <c r="D72">
        <v>1</v>
      </c>
      <c r="E72" s="5">
        <f>+Tabla15[[#This Row],[PRECIO]]</f>
        <v>350907</v>
      </c>
    </row>
    <row r="73" spans="1:5">
      <c r="A73" t="s">
        <v>275</v>
      </c>
      <c r="C73" s="3">
        <v>144775</v>
      </c>
      <c r="D73">
        <v>1</v>
      </c>
      <c r="E73" s="5">
        <f>+Tabla15[[#This Row],[PRECIO]]</f>
        <v>144775</v>
      </c>
    </row>
    <row r="74" spans="1:5">
      <c r="A74" t="s">
        <v>274</v>
      </c>
      <c r="C74" s="3">
        <v>603444</v>
      </c>
      <c r="D74">
        <v>1</v>
      </c>
      <c r="E74" s="5">
        <f>+Tabla15[[#This Row],[PRECIO]]</f>
        <v>603444</v>
      </c>
    </row>
    <row r="75" spans="1:5">
      <c r="A75" t="s">
        <v>274</v>
      </c>
      <c r="C75" s="3">
        <v>53538</v>
      </c>
      <c r="D75">
        <v>1</v>
      </c>
      <c r="E75" s="5">
        <f>+Tabla15[[#This Row],[PRECIO]]</f>
        <v>53538</v>
      </c>
    </row>
    <row r="76" spans="1:5">
      <c r="A76" t="s">
        <v>274</v>
      </c>
      <c r="C76" s="3">
        <v>189220</v>
      </c>
      <c r="D76">
        <v>1</v>
      </c>
      <c r="E76" s="5">
        <f>+Tabla15[[#This Row],[PRECIO]]</f>
        <v>189220</v>
      </c>
    </row>
    <row r="77" spans="1:5">
      <c r="A77" t="s">
        <v>274</v>
      </c>
      <c r="C77" s="3">
        <v>45101</v>
      </c>
      <c r="D77">
        <v>1</v>
      </c>
      <c r="E77" s="5">
        <f>+Tabla15[[#This Row],[PRECIO]]</f>
        <v>45101</v>
      </c>
    </row>
    <row r="78" spans="1:5">
      <c r="A78" t="s">
        <v>274</v>
      </c>
      <c r="C78" s="3">
        <v>290879</v>
      </c>
      <c r="D78">
        <v>1</v>
      </c>
      <c r="E78" s="5">
        <f>+Tabla15[[#This Row],[PRECIO]]</f>
        <v>290879</v>
      </c>
    </row>
    <row r="79" spans="1:5">
      <c r="A79" t="s">
        <v>275</v>
      </c>
      <c r="C79" s="3">
        <v>123822</v>
      </c>
      <c r="D79">
        <v>1</v>
      </c>
      <c r="E79" s="5">
        <f>+Tabla15[[#This Row],[PRECIO]]</f>
        <v>123822</v>
      </c>
    </row>
    <row r="80" spans="1:5">
      <c r="A80" t="s">
        <v>275</v>
      </c>
      <c r="C80" s="3">
        <v>417609</v>
      </c>
      <c r="D80">
        <v>1</v>
      </c>
      <c r="E80" s="5">
        <f>+Tabla15[[#This Row],[PRECIO]]</f>
        <v>417609</v>
      </c>
    </row>
    <row r="81" spans="1:5">
      <c r="A81" t="s">
        <v>274</v>
      </c>
      <c r="C81" s="3">
        <v>288734</v>
      </c>
      <c r="D81">
        <v>1</v>
      </c>
      <c r="E81" s="5">
        <f>+Tabla15[[#This Row],[PRECIO]]</f>
        <v>288734</v>
      </c>
    </row>
    <row r="82" spans="1:5">
      <c r="A82" t="s">
        <v>274</v>
      </c>
      <c r="C82" s="3">
        <v>398517</v>
      </c>
      <c r="D82">
        <v>1</v>
      </c>
      <c r="E82" s="5">
        <f>+Tabla15[[#This Row],[PRECIO]]</f>
        <v>398517</v>
      </c>
    </row>
    <row r="83" spans="1:5">
      <c r="A83" t="s">
        <v>275</v>
      </c>
      <c r="C83" s="3">
        <v>215138</v>
      </c>
      <c r="D83">
        <v>1</v>
      </c>
      <c r="E83" s="5">
        <f>+Tabla15[[#This Row],[PRECIO]]</f>
        <v>215138</v>
      </c>
    </row>
    <row r="84" spans="1:5">
      <c r="A84" t="s">
        <v>274</v>
      </c>
      <c r="C84" s="3">
        <v>152582</v>
      </c>
      <c r="D84">
        <v>1</v>
      </c>
      <c r="E84" s="5">
        <f>+Tabla15[[#This Row],[PRECIO]]</f>
        <v>152582</v>
      </c>
    </row>
    <row r="85" spans="1:5">
      <c r="A85" t="s">
        <v>275</v>
      </c>
      <c r="C85" s="3">
        <v>373029</v>
      </c>
      <c r="D85">
        <v>1</v>
      </c>
      <c r="E85" s="5">
        <f>+Tabla15[[#This Row],[PRECIO]]</f>
        <v>373029</v>
      </c>
    </row>
    <row r="86" spans="1:5">
      <c r="A86" t="s">
        <v>275</v>
      </c>
      <c r="C86" s="3">
        <v>1096963</v>
      </c>
      <c r="D86">
        <v>1</v>
      </c>
      <c r="E86" s="5">
        <f>+Tabla15[[#This Row],[PRECIO]]</f>
        <v>1096963</v>
      </c>
    </row>
    <row r="87" spans="1:5">
      <c r="A87" t="s">
        <v>275</v>
      </c>
      <c r="C87" s="3">
        <v>131190</v>
      </c>
      <c r="D87">
        <v>1</v>
      </c>
      <c r="E87" s="5">
        <f>+Tabla15[[#This Row],[PRECIO]]</f>
        <v>131190</v>
      </c>
    </row>
    <row r="88" spans="1:5">
      <c r="A88" t="s">
        <v>275</v>
      </c>
      <c r="C88" s="3">
        <v>585304</v>
      </c>
      <c r="D88">
        <v>1</v>
      </c>
      <c r="E88" s="5">
        <f>+Tabla15[[#This Row],[PRECIO]]</f>
        <v>585304</v>
      </c>
    </row>
    <row r="89" spans="1:5">
      <c r="A89" t="s">
        <v>277</v>
      </c>
      <c r="C89" s="3">
        <v>250500</v>
      </c>
      <c r="E89" s="5">
        <f>+Tabla15[[#This Row],[PRECIO]]</f>
        <v>250500</v>
      </c>
    </row>
    <row r="90" spans="1:5">
      <c r="A90" t="s">
        <v>278</v>
      </c>
      <c r="C90" s="3">
        <v>107695</v>
      </c>
      <c r="E90" s="5">
        <f>+Tabla15[[#This Row],[PRECIO]]</f>
        <v>107695</v>
      </c>
    </row>
    <row r="91" spans="1:5">
      <c r="A91" t="s">
        <v>279</v>
      </c>
      <c r="C91" s="3">
        <v>65450</v>
      </c>
      <c r="E91" s="5">
        <f>+Tabla15[[#This Row],[PRECIO]]</f>
        <v>65450</v>
      </c>
    </row>
    <row r="92" spans="1:5">
      <c r="A92" t="s">
        <v>280</v>
      </c>
      <c r="C92" s="3">
        <v>189700</v>
      </c>
      <c r="E92" s="5">
        <f>+Tabla15[[#This Row],[PRECIO]]</f>
        <v>189700</v>
      </c>
    </row>
    <row r="93" spans="1:5">
      <c r="A93" t="s">
        <v>281</v>
      </c>
      <c r="C93" s="3">
        <v>215390</v>
      </c>
      <c r="E93" s="5">
        <f>+Tabla15[[#This Row],[PRECIO]]</f>
        <v>215390</v>
      </c>
    </row>
    <row r="94" spans="1:5">
      <c r="A94" t="s">
        <v>282</v>
      </c>
      <c r="C94" s="3">
        <v>261800</v>
      </c>
      <c r="E94" s="5">
        <f>+Tabla15[[#This Row],[PRECIO]]</f>
        <v>261800</v>
      </c>
    </row>
    <row r="95" spans="1:5">
      <c r="A95" t="s">
        <v>280</v>
      </c>
      <c r="C95" s="3">
        <v>141500</v>
      </c>
      <c r="E95" s="5">
        <f>+Tabla15[[#This Row],[PRECIO]]</f>
        <v>141500</v>
      </c>
    </row>
    <row r="96" spans="1:5">
      <c r="A96" t="s">
        <v>282</v>
      </c>
      <c r="C96" s="3">
        <v>323085</v>
      </c>
      <c r="E96" s="5">
        <f>+Tabla15[[#This Row],[PRECIO]]</f>
        <v>323085</v>
      </c>
    </row>
    <row r="97" spans="1:5">
      <c r="A97" t="s">
        <v>283</v>
      </c>
      <c r="C97" s="3">
        <v>128500</v>
      </c>
      <c r="E97" s="5">
        <f>+Tabla15[[#This Row],[PRECIO]]</f>
        <v>128500</v>
      </c>
    </row>
    <row r="98" spans="1:5">
      <c r="A98" t="s">
        <v>282</v>
      </c>
      <c r="C98" s="3">
        <v>323085</v>
      </c>
      <c r="E98" s="5">
        <f>+Tabla15[[#This Row],[PRECIO]]</f>
        <v>323085</v>
      </c>
    </row>
    <row r="99" spans="1:5">
      <c r="A99" t="s">
        <v>284</v>
      </c>
      <c r="C99" s="3">
        <v>123400</v>
      </c>
      <c r="E99" s="5">
        <f>+Tabla15[[#This Row],[PRECIO]]</f>
        <v>123400</v>
      </c>
    </row>
    <row r="100" spans="1:5">
      <c r="A100" t="s">
        <v>285</v>
      </c>
      <c r="C100" s="3">
        <v>107695</v>
      </c>
      <c r="E100" s="5">
        <f>+Tabla15[[#This Row],[PRECIO]]</f>
        <v>107695</v>
      </c>
    </row>
    <row r="101" spans="1:5">
      <c r="A101" t="s">
        <v>286</v>
      </c>
      <c r="C101" s="3">
        <v>107695</v>
      </c>
      <c r="E101" s="5">
        <f>+Tabla15[[#This Row],[PRECIO]]</f>
        <v>107695</v>
      </c>
    </row>
    <row r="102" spans="1:5">
      <c r="A102" t="s">
        <v>280</v>
      </c>
      <c r="C102" s="3">
        <v>60800</v>
      </c>
      <c r="E102" s="5">
        <f>+Tabla15[[#This Row],[PRECIO]]</f>
        <v>60800</v>
      </c>
    </row>
    <row r="103" spans="1:5">
      <c r="A103" t="s">
        <v>280</v>
      </c>
      <c r="C103" s="3">
        <v>60800</v>
      </c>
      <c r="E103" s="5">
        <f>+Tabla15[[#This Row],[PRECIO]]</f>
        <v>60800</v>
      </c>
    </row>
    <row r="104" spans="1:5">
      <c r="A104" t="s">
        <v>280</v>
      </c>
      <c r="C104" s="3">
        <v>102200</v>
      </c>
      <c r="E104" s="5">
        <f>+Tabla15[[#This Row],[PRECIO]]</f>
        <v>102200</v>
      </c>
    </row>
    <row r="105" spans="1:5">
      <c r="A105" t="s">
        <v>287</v>
      </c>
      <c r="C105" s="3">
        <v>107695</v>
      </c>
      <c r="E105" s="5">
        <f>+Tabla15[[#This Row],[PRECIO]]</f>
        <v>107695</v>
      </c>
    </row>
    <row r="106" spans="1:5">
      <c r="A106" t="s">
        <v>288</v>
      </c>
      <c r="C106" s="3">
        <v>107695</v>
      </c>
      <c r="E106" s="5">
        <f>+Tabla15[[#This Row],[PRECIO]]</f>
        <v>107695</v>
      </c>
    </row>
    <row r="107" spans="1:5">
      <c r="A107" t="s">
        <v>289</v>
      </c>
      <c r="C107" s="3">
        <v>130900</v>
      </c>
      <c r="E107" s="5">
        <f>+Tabla15[[#This Row],[PRECIO]]</f>
        <v>130900</v>
      </c>
    </row>
    <row r="108" spans="1:5">
      <c r="A108" t="s">
        <v>278</v>
      </c>
      <c r="C108" s="3">
        <v>130900</v>
      </c>
      <c r="E108" s="5">
        <f>+Tabla15[[#This Row],[PRECIO]]</f>
        <v>130900</v>
      </c>
    </row>
    <row r="109" spans="1:5">
      <c r="A109" t="s">
        <v>279</v>
      </c>
      <c r="C109" s="3">
        <v>65450</v>
      </c>
      <c r="E109" s="5">
        <f>+Tabla15[[#This Row],[PRECIO]]</f>
        <v>65450</v>
      </c>
    </row>
    <row r="110" spans="1:5">
      <c r="A110" t="s">
        <v>290</v>
      </c>
      <c r="C110" s="3">
        <v>430780</v>
      </c>
      <c r="E110" s="5">
        <f>+Tabla15[[#This Row],[PRECIO]]</f>
        <v>430780</v>
      </c>
    </row>
    <row r="111" spans="1:5">
      <c r="A111" t="s">
        <v>290</v>
      </c>
      <c r="C111" s="3">
        <v>107695</v>
      </c>
      <c r="E111" s="5">
        <f>+Tabla15[[#This Row],[PRECIO]]</f>
        <v>107695</v>
      </c>
    </row>
    <row r="112" spans="1:5">
      <c r="A112" t="s">
        <v>280</v>
      </c>
      <c r="C112" s="3">
        <v>135700</v>
      </c>
      <c r="E112" s="5">
        <f>+Tabla15[[#This Row],[PRECIO]]</f>
        <v>135700</v>
      </c>
    </row>
    <row r="113" spans="1:5">
      <c r="A113" t="s">
        <v>281</v>
      </c>
      <c r="C113" s="3">
        <v>77350</v>
      </c>
      <c r="E113" s="5">
        <f>+Tabla15[[#This Row],[PRECIO]]</f>
        <v>77350</v>
      </c>
    </row>
    <row r="114" spans="1:5">
      <c r="A114" t="s">
        <v>291</v>
      </c>
      <c r="C114" s="3">
        <v>176700</v>
      </c>
      <c r="E114" s="5">
        <f>+Tabla15[[#This Row],[PRECIO]]</f>
        <v>176700</v>
      </c>
    </row>
    <row r="115" spans="1:5">
      <c r="A115" t="s">
        <v>292</v>
      </c>
      <c r="C115" s="3">
        <v>107695</v>
      </c>
      <c r="E115" s="5">
        <f>+Tabla15[[#This Row],[PRECIO]]</f>
        <v>107695</v>
      </c>
    </row>
    <row r="116" spans="1:5">
      <c r="A116" t="s">
        <v>293</v>
      </c>
      <c r="C116" s="3">
        <v>107695</v>
      </c>
      <c r="E116" s="5">
        <f>+Tabla15[[#This Row],[PRECIO]]</f>
        <v>107695</v>
      </c>
    </row>
    <row r="117" spans="1:5">
      <c r="A117" t="s">
        <v>282</v>
      </c>
      <c r="C117" s="3">
        <v>107695</v>
      </c>
      <c r="E117" s="5">
        <f>+Tabla15[[#This Row],[PRECIO]]</f>
        <v>107695</v>
      </c>
    </row>
    <row r="118" spans="1:5">
      <c r="A118" t="s">
        <v>280</v>
      </c>
      <c r="C118" s="3">
        <v>54000</v>
      </c>
      <c r="E118" s="5">
        <f>+Tabla15[[#This Row],[PRECIO]]</f>
        <v>54000</v>
      </c>
    </row>
    <row r="119" spans="1:5">
      <c r="A119" t="s">
        <v>294</v>
      </c>
      <c r="C119" s="3">
        <v>176700</v>
      </c>
      <c r="E119" s="5">
        <f>+Tabla15[[#This Row],[PRECIO]]</f>
        <v>176700</v>
      </c>
    </row>
    <row r="120" spans="1:5">
      <c r="A120" t="s">
        <v>280</v>
      </c>
      <c r="C120" s="3">
        <v>109000</v>
      </c>
      <c r="E120" s="5">
        <f>+Tabla15[[#This Row],[PRECIO]]</f>
        <v>109000</v>
      </c>
    </row>
    <row r="121" spans="1:5">
      <c r="A121" t="s">
        <v>280</v>
      </c>
      <c r="C121" s="3">
        <v>189700</v>
      </c>
      <c r="E121" s="5">
        <f>+Tabla15[[#This Row],[PRECIO]]</f>
        <v>189700</v>
      </c>
    </row>
    <row r="122" spans="1:5">
      <c r="A122" t="s">
        <v>280</v>
      </c>
      <c r="C122" s="3">
        <v>109000</v>
      </c>
      <c r="E122" s="5">
        <f>+Tabla15[[#This Row],[PRECIO]]</f>
        <v>109000</v>
      </c>
    </row>
    <row r="123" spans="1:5">
      <c r="A123" t="s">
        <v>280</v>
      </c>
      <c r="C123" s="3">
        <v>229500</v>
      </c>
      <c r="E123" s="5">
        <f>+Tabla15[[#This Row],[PRECIO]]</f>
        <v>229500</v>
      </c>
    </row>
    <row r="124" spans="1:5">
      <c r="A124" t="s">
        <v>280</v>
      </c>
      <c r="C124" s="3">
        <v>109000</v>
      </c>
      <c r="E124" s="5">
        <f>+Tabla15[[#This Row],[PRECIO]]</f>
        <v>109000</v>
      </c>
    </row>
    <row r="125" spans="1:5">
      <c r="A125" t="s">
        <v>295</v>
      </c>
      <c r="C125" s="3">
        <v>109000</v>
      </c>
      <c r="E125" s="5">
        <f>+Tabla15[[#This Row],[PRECIO]]</f>
        <v>109000</v>
      </c>
    </row>
    <row r="126" spans="1:5">
      <c r="A126" t="s">
        <v>280</v>
      </c>
      <c r="C126" s="3">
        <v>109000</v>
      </c>
      <c r="E126" s="5">
        <f>+Tabla15[[#This Row],[PRECIO]]</f>
        <v>109000</v>
      </c>
    </row>
    <row r="127" spans="1:5">
      <c r="A127" t="s">
        <v>280</v>
      </c>
      <c r="C127" s="3">
        <v>250500</v>
      </c>
      <c r="E127" s="5">
        <f>+Tabla15[[#This Row],[PRECIO]]</f>
        <v>250500</v>
      </c>
    </row>
    <row r="128" spans="1:5">
      <c r="A128" t="s">
        <v>294</v>
      </c>
      <c r="C128" s="3">
        <v>109000</v>
      </c>
      <c r="E128" s="5">
        <f>+Tabla15[[#This Row],[PRECIO]]</f>
        <v>109000</v>
      </c>
    </row>
    <row r="129" spans="1:5">
      <c r="A129" t="s">
        <v>280</v>
      </c>
      <c r="C129" s="3">
        <v>120500</v>
      </c>
      <c r="E129" s="5">
        <f>+Tabla15[[#This Row],[PRECIO]]</f>
        <v>120500</v>
      </c>
    </row>
    <row r="130" spans="1:5">
      <c r="A130" t="s">
        <v>280</v>
      </c>
      <c r="C130" s="3">
        <v>109000</v>
      </c>
      <c r="E130" s="5">
        <f>+Tabla15[[#This Row],[PRECIO]]</f>
        <v>109000</v>
      </c>
    </row>
    <row r="131" spans="1:5">
      <c r="A131" t="s">
        <v>295</v>
      </c>
      <c r="C131" s="3">
        <v>120500</v>
      </c>
      <c r="E131" s="5">
        <f>+Tabla15[[#This Row],[PRECIO]]</f>
        <v>120500</v>
      </c>
    </row>
    <row r="132" spans="1:5">
      <c r="A132" t="s">
        <v>280</v>
      </c>
      <c r="C132" s="3">
        <v>109000</v>
      </c>
      <c r="E132" s="5">
        <f>+Tabla15[[#This Row],[PRECIO]]</f>
        <v>109000</v>
      </c>
    </row>
    <row r="133" spans="1:5">
      <c r="A133" t="s">
        <v>295</v>
      </c>
      <c r="C133" s="3">
        <v>109000</v>
      </c>
      <c r="E133" s="5">
        <f>+Tabla15[[#This Row],[PRECIO]]</f>
        <v>109000</v>
      </c>
    </row>
    <row r="134" spans="1:5">
      <c r="A134" t="s">
        <v>280</v>
      </c>
      <c r="C134" s="3">
        <v>109000</v>
      </c>
      <c r="E134" s="5">
        <f>+Tabla15[[#This Row],[PRECIO]]</f>
        <v>109000</v>
      </c>
    </row>
    <row r="135" spans="1:5">
      <c r="A135" t="s">
        <v>280</v>
      </c>
      <c r="C135" s="3">
        <v>163000</v>
      </c>
      <c r="E135" s="5">
        <f>+Tabla15[[#This Row],[PRECIO]]</f>
        <v>163000</v>
      </c>
    </row>
    <row r="136" spans="1:5">
      <c r="A136" t="s">
        <v>280</v>
      </c>
      <c r="C136" s="3">
        <v>109000</v>
      </c>
      <c r="E136" s="5">
        <f>+Tabla15[[#This Row],[PRECIO]]</f>
        <v>109000</v>
      </c>
    </row>
    <row r="137" spans="1:5">
      <c r="A137" t="s">
        <v>296</v>
      </c>
      <c r="C137" s="3">
        <v>120500</v>
      </c>
      <c r="E137" s="5">
        <f>+Tabla15[[#This Row],[PRECIO]]</f>
        <v>120500</v>
      </c>
    </row>
    <row r="138" spans="1:5">
      <c r="A138" t="s">
        <v>297</v>
      </c>
      <c r="C138" s="3">
        <v>109000</v>
      </c>
      <c r="E138" s="5">
        <f>+Tabla15[[#This Row],[PRECIO]]</f>
        <v>109000</v>
      </c>
    </row>
    <row r="139" spans="1:5">
      <c r="A139" t="s">
        <v>280</v>
      </c>
      <c r="C139" s="3">
        <v>109000</v>
      </c>
      <c r="E139" s="5">
        <f>+Tabla15[[#This Row],[PRECIO]]</f>
        <v>109000</v>
      </c>
    </row>
    <row r="140" spans="1:5">
      <c r="A140" t="s">
        <v>280</v>
      </c>
      <c r="C140" s="3">
        <v>120500</v>
      </c>
      <c r="E140" s="5">
        <f>+Tabla15[[#This Row],[PRECIO]]</f>
        <v>120500</v>
      </c>
    </row>
    <row r="141" spans="1:5">
      <c r="A141" t="s">
        <v>280</v>
      </c>
      <c r="C141" s="3">
        <v>109000</v>
      </c>
      <c r="E141" s="5">
        <f>+Tabla15[[#This Row],[PRECIO]]</f>
        <v>109000</v>
      </c>
    </row>
    <row r="142" spans="1:5">
      <c r="A142" t="s">
        <v>280</v>
      </c>
      <c r="C142" s="3">
        <v>120500</v>
      </c>
      <c r="E142" s="5">
        <f>+Tabla15[[#This Row],[PRECIO]]</f>
        <v>120500</v>
      </c>
    </row>
    <row r="143" spans="1:5">
      <c r="A143" t="s">
        <v>280</v>
      </c>
      <c r="C143" s="3">
        <v>109000</v>
      </c>
      <c r="E143" s="5">
        <f>+Tabla15[[#This Row],[PRECIO]]</f>
        <v>109000</v>
      </c>
    </row>
    <row r="144" spans="1:5">
      <c r="A144" t="s">
        <v>280</v>
      </c>
      <c r="C144" s="3">
        <v>120500</v>
      </c>
      <c r="E144" s="5">
        <f>+Tabla15[[#This Row],[PRECIO]]</f>
        <v>120500</v>
      </c>
    </row>
    <row r="145" spans="1:5">
      <c r="C145" s="10">
        <v>180880</v>
      </c>
      <c r="E145" s="5">
        <f>+Tabla15[[#This Row],[PRECIO]]</f>
        <v>180880</v>
      </c>
    </row>
    <row r="146" spans="1:5">
      <c r="A146" t="s">
        <v>86</v>
      </c>
      <c r="E146" s="5">
        <f>SUBTOTAL(109,Tabla15[COSTO])</f>
        <v>14802353</v>
      </c>
    </row>
    <row r="147" spans="1:5" ht="15">
      <c r="A147" s="54" t="s">
        <v>94</v>
      </c>
      <c r="B147" s="54"/>
      <c r="C147" s="54"/>
      <c r="D147" s="54"/>
      <c r="E147" s="54"/>
    </row>
    <row r="148" spans="1:5">
      <c r="A148" t="s">
        <v>8</v>
      </c>
      <c r="B148" t="s">
        <v>17</v>
      </c>
      <c r="C148" t="s">
        <v>10</v>
      </c>
      <c r="D148" t="s">
        <v>9</v>
      </c>
      <c r="E148" t="s">
        <v>2</v>
      </c>
    </row>
    <row r="149" spans="1:5">
      <c r="A149" t="s">
        <v>95</v>
      </c>
      <c r="B149" t="s">
        <v>14</v>
      </c>
      <c r="C149" s="5">
        <v>500000</v>
      </c>
      <c r="D149">
        <v>3</v>
      </c>
      <c r="E149" s="5">
        <v>1500000</v>
      </c>
    </row>
    <row r="150" spans="1:5">
      <c r="A150" t="s">
        <v>96</v>
      </c>
      <c r="B150" t="s">
        <v>14</v>
      </c>
      <c r="C150" s="5">
        <v>55</v>
      </c>
      <c r="D150">
        <v>3000</v>
      </c>
      <c r="E150" s="5">
        <v>165000</v>
      </c>
    </row>
    <row r="151" spans="1:5">
      <c r="A151" t="s">
        <v>97</v>
      </c>
      <c r="B151" t="s">
        <v>14</v>
      </c>
      <c r="C151" s="5">
        <v>6700</v>
      </c>
      <c r="D151">
        <v>200</v>
      </c>
      <c r="E151" s="5">
        <v>1340000</v>
      </c>
    </row>
    <row r="152" spans="1:5">
      <c r="A152" t="s">
        <v>96</v>
      </c>
      <c r="B152" t="s">
        <v>14</v>
      </c>
      <c r="C152" s="5">
        <v>55</v>
      </c>
      <c r="D152">
        <v>3000</v>
      </c>
      <c r="E152" s="5">
        <v>165000</v>
      </c>
    </row>
    <row r="153" spans="1:5">
      <c r="A153" t="s">
        <v>97</v>
      </c>
      <c r="B153" t="s">
        <v>14</v>
      </c>
      <c r="C153" s="5">
        <v>6700</v>
      </c>
      <c r="D153">
        <v>200</v>
      </c>
      <c r="E153" s="5">
        <v>1340000</v>
      </c>
    </row>
    <row r="154" spans="1:5">
      <c r="A154" t="s">
        <v>96</v>
      </c>
      <c r="B154" t="s">
        <v>14</v>
      </c>
      <c r="C154" s="5">
        <v>55</v>
      </c>
      <c r="D154">
        <v>6000</v>
      </c>
      <c r="E154" s="5">
        <v>330000</v>
      </c>
    </row>
    <row r="155" spans="1:5">
      <c r="A155" t="s">
        <v>97</v>
      </c>
      <c r="B155" t="s">
        <v>14</v>
      </c>
      <c r="C155" s="5">
        <v>6700</v>
      </c>
      <c r="D155">
        <v>300</v>
      </c>
      <c r="E155" s="5">
        <v>2010000</v>
      </c>
    </row>
    <row r="156" spans="1:5">
      <c r="A156" t="s">
        <v>98</v>
      </c>
      <c r="B156" t="s">
        <v>14</v>
      </c>
      <c r="C156" s="5">
        <v>6500</v>
      </c>
      <c r="D156">
        <v>200</v>
      </c>
      <c r="E156" s="5">
        <v>1300000</v>
      </c>
    </row>
    <row r="157" spans="1:5">
      <c r="A157" t="s">
        <v>98</v>
      </c>
      <c r="B157" t="s">
        <v>14</v>
      </c>
      <c r="C157" s="5">
        <v>6500</v>
      </c>
      <c r="D157">
        <v>100</v>
      </c>
      <c r="E157" s="5">
        <v>650000</v>
      </c>
    </row>
    <row r="158" spans="1:5">
      <c r="A158" t="s">
        <v>99</v>
      </c>
      <c r="B158" t="s">
        <v>14</v>
      </c>
      <c r="C158" s="5">
        <v>55</v>
      </c>
      <c r="D158">
        <v>600</v>
      </c>
      <c r="E158" s="5">
        <v>33000</v>
      </c>
    </row>
    <row r="159" spans="1:5">
      <c r="A159" t="s">
        <v>98</v>
      </c>
      <c r="B159" t="s">
        <v>14</v>
      </c>
      <c r="C159" s="5">
        <v>6500</v>
      </c>
      <c r="D159">
        <v>100</v>
      </c>
      <c r="E159" s="5">
        <v>650000</v>
      </c>
    </row>
    <row r="160" spans="1:5">
      <c r="A160" t="s">
        <v>99</v>
      </c>
      <c r="B160" t="s">
        <v>14</v>
      </c>
      <c r="C160" s="5">
        <v>55</v>
      </c>
      <c r="D160">
        <v>600</v>
      </c>
      <c r="E160" s="5">
        <v>33000</v>
      </c>
    </row>
    <row r="161" spans="1:5">
      <c r="A161" t="s">
        <v>100</v>
      </c>
      <c r="B161" t="s">
        <v>14</v>
      </c>
      <c r="C161" s="5">
        <v>28357</v>
      </c>
      <c r="D161">
        <v>1</v>
      </c>
      <c r="E161" s="5">
        <v>28357</v>
      </c>
    </row>
    <row r="162" spans="1:5">
      <c r="A162" t="s">
        <v>101</v>
      </c>
      <c r="B162" t="s">
        <v>14</v>
      </c>
      <c r="C162" s="5">
        <v>120000</v>
      </c>
      <c r="D162">
        <v>1</v>
      </c>
      <c r="E162" s="5">
        <v>120000</v>
      </c>
    </row>
    <row r="163" spans="1:5">
      <c r="A163" t="s">
        <v>102</v>
      </c>
      <c r="B163" t="s">
        <v>14</v>
      </c>
      <c r="C163" s="5">
        <v>3125000</v>
      </c>
      <c r="D163">
        <v>1</v>
      </c>
      <c r="E163" s="5">
        <v>3125000</v>
      </c>
    </row>
    <row r="164" spans="1:5">
      <c r="A164" t="s">
        <v>103</v>
      </c>
      <c r="B164" t="s">
        <v>14</v>
      </c>
      <c r="C164" s="5">
        <v>78320</v>
      </c>
      <c r="D164">
        <v>1</v>
      </c>
      <c r="E164" s="5">
        <v>78320</v>
      </c>
    </row>
    <row r="165" spans="1:5">
      <c r="A165" t="s">
        <v>104</v>
      </c>
      <c r="B165" t="s">
        <v>14</v>
      </c>
      <c r="C165" s="5">
        <v>22500</v>
      </c>
      <c r="D165">
        <v>1</v>
      </c>
      <c r="E165" s="5">
        <v>22500</v>
      </c>
    </row>
    <row r="166" spans="1:5">
      <c r="A166" t="s">
        <v>105</v>
      </c>
      <c r="B166" t="s">
        <v>14</v>
      </c>
      <c r="C166" s="5">
        <v>3075</v>
      </c>
      <c r="D166">
        <v>2</v>
      </c>
      <c r="E166" s="5">
        <v>6150</v>
      </c>
    </row>
    <row r="167" spans="1:5">
      <c r="A167" t="s">
        <v>106</v>
      </c>
      <c r="B167" t="s">
        <v>14</v>
      </c>
      <c r="C167" s="5">
        <v>10684</v>
      </c>
      <c r="D167">
        <v>1</v>
      </c>
      <c r="E167" s="5">
        <v>10684</v>
      </c>
    </row>
    <row r="168" spans="1:5">
      <c r="A168" t="s">
        <v>107</v>
      </c>
      <c r="B168" t="s">
        <v>14</v>
      </c>
      <c r="C168" s="5">
        <v>13151</v>
      </c>
      <c r="D168">
        <v>1</v>
      </c>
      <c r="E168" s="5">
        <v>13151</v>
      </c>
    </row>
    <row r="169" spans="1:5">
      <c r="A169" t="s">
        <v>108</v>
      </c>
      <c r="B169" t="s">
        <v>14</v>
      </c>
      <c r="C169" s="5">
        <v>7565</v>
      </c>
      <c r="D169">
        <v>3</v>
      </c>
      <c r="E169" s="5">
        <v>22695</v>
      </c>
    </row>
    <row r="170" spans="1:5">
      <c r="A170" t="s">
        <v>109</v>
      </c>
      <c r="B170" t="s">
        <v>14</v>
      </c>
      <c r="C170" s="5">
        <v>92521</v>
      </c>
      <c r="D170">
        <v>1</v>
      </c>
      <c r="E170" s="5">
        <v>92521</v>
      </c>
    </row>
    <row r="171" spans="1:5">
      <c r="A171" t="s">
        <v>110</v>
      </c>
      <c r="B171" t="s">
        <v>14</v>
      </c>
      <c r="C171" s="5">
        <v>131780</v>
      </c>
      <c r="D171">
        <v>2</v>
      </c>
      <c r="E171" s="5">
        <v>263560</v>
      </c>
    </row>
    <row r="172" spans="1:5">
      <c r="A172" t="s">
        <v>111</v>
      </c>
      <c r="B172" t="s">
        <v>14</v>
      </c>
      <c r="C172" s="5">
        <v>1624</v>
      </c>
      <c r="D172">
        <v>2</v>
      </c>
      <c r="E172" s="5">
        <v>3248</v>
      </c>
    </row>
    <row r="173" spans="1:5">
      <c r="A173" t="s">
        <v>112</v>
      </c>
      <c r="B173" t="s">
        <v>14</v>
      </c>
      <c r="C173" s="5">
        <v>477</v>
      </c>
      <c r="D173">
        <v>2</v>
      </c>
      <c r="E173" s="5">
        <v>954</v>
      </c>
    </row>
    <row r="174" spans="1:5">
      <c r="A174" t="s">
        <v>113</v>
      </c>
      <c r="B174" t="s">
        <v>14</v>
      </c>
      <c r="C174" s="5">
        <v>1914</v>
      </c>
      <c r="D174">
        <v>4</v>
      </c>
      <c r="E174" s="5">
        <v>7656</v>
      </c>
    </row>
    <row r="175" spans="1:5">
      <c r="A175" t="s">
        <v>114</v>
      </c>
      <c r="B175" t="s">
        <v>14</v>
      </c>
      <c r="C175" s="5">
        <v>30000</v>
      </c>
      <c r="D175">
        <v>1</v>
      </c>
      <c r="E175" s="5">
        <v>30000</v>
      </c>
    </row>
    <row r="176" spans="1:5">
      <c r="A176" t="s">
        <v>115</v>
      </c>
      <c r="B176" t="s">
        <v>14</v>
      </c>
      <c r="C176" s="5">
        <v>143</v>
      </c>
      <c r="D176">
        <v>4</v>
      </c>
      <c r="E176" s="5">
        <v>572</v>
      </c>
    </row>
    <row r="177" spans="1:5">
      <c r="A177" t="s">
        <v>116</v>
      </c>
      <c r="B177" t="s">
        <v>14</v>
      </c>
      <c r="C177" s="5">
        <v>335</v>
      </c>
      <c r="D177">
        <v>4</v>
      </c>
      <c r="E177" s="5">
        <v>1340</v>
      </c>
    </row>
    <row r="178" spans="1:5">
      <c r="A178" t="s">
        <v>117</v>
      </c>
      <c r="B178" t="s">
        <v>14</v>
      </c>
      <c r="C178" s="5">
        <v>40000</v>
      </c>
      <c r="D178">
        <v>1</v>
      </c>
      <c r="E178" s="5">
        <v>40000</v>
      </c>
    </row>
    <row r="179" spans="1:5">
      <c r="A179" t="s">
        <v>118</v>
      </c>
      <c r="B179" t="s">
        <v>14</v>
      </c>
      <c r="C179" s="5">
        <v>180000</v>
      </c>
      <c r="D179">
        <v>4</v>
      </c>
      <c r="E179" s="5">
        <v>720000</v>
      </c>
    </row>
    <row r="180" spans="1:5">
      <c r="A180" t="s">
        <v>119</v>
      </c>
      <c r="B180" t="s">
        <v>14</v>
      </c>
      <c r="C180" s="5">
        <v>16806.72</v>
      </c>
      <c r="D180">
        <v>1</v>
      </c>
      <c r="E180" s="5">
        <v>16806.72</v>
      </c>
    </row>
    <row r="181" spans="1:5">
      <c r="A181" t="s">
        <v>120</v>
      </c>
      <c r="B181" t="s">
        <v>14</v>
      </c>
      <c r="C181" s="5">
        <v>831.93</v>
      </c>
      <c r="D181">
        <v>4</v>
      </c>
      <c r="E181" s="5">
        <v>3327.72</v>
      </c>
    </row>
    <row r="182" spans="1:5">
      <c r="A182" t="s">
        <v>121</v>
      </c>
      <c r="B182" t="s">
        <v>14</v>
      </c>
      <c r="C182" s="5">
        <v>5033.6099999999997</v>
      </c>
      <c r="D182">
        <v>3</v>
      </c>
      <c r="E182" s="5">
        <v>15100.83</v>
      </c>
    </row>
    <row r="183" spans="1:5">
      <c r="A183" t="s">
        <v>122</v>
      </c>
      <c r="B183" t="s">
        <v>14</v>
      </c>
      <c r="C183" s="5">
        <v>369889</v>
      </c>
      <c r="D183">
        <v>1</v>
      </c>
      <c r="E183" s="5">
        <v>369889</v>
      </c>
    </row>
    <row r="184" spans="1:5">
      <c r="A184" t="s">
        <v>123</v>
      </c>
      <c r="B184" t="s">
        <v>14</v>
      </c>
      <c r="C184" s="5">
        <v>1078000</v>
      </c>
      <c r="D184">
        <v>2</v>
      </c>
      <c r="E184" s="5">
        <v>2156000</v>
      </c>
    </row>
    <row r="185" spans="1:5">
      <c r="A185" t="s">
        <v>124</v>
      </c>
      <c r="B185" t="s">
        <v>14</v>
      </c>
      <c r="C185" s="5">
        <v>65400</v>
      </c>
      <c r="D185">
        <v>4</v>
      </c>
      <c r="E185" s="5">
        <v>261600</v>
      </c>
    </row>
    <row r="186" spans="1:5">
      <c r="A186" t="s">
        <v>125</v>
      </c>
      <c r="B186" t="s">
        <v>14</v>
      </c>
      <c r="C186" s="5">
        <v>18334</v>
      </c>
      <c r="D186">
        <v>12</v>
      </c>
      <c r="E186" s="5">
        <v>220008</v>
      </c>
    </row>
    <row r="187" spans="1:5">
      <c r="A187" t="s">
        <v>126</v>
      </c>
      <c r="B187" t="s">
        <v>14</v>
      </c>
      <c r="C187" s="5">
        <v>821120</v>
      </c>
      <c r="D187">
        <v>1</v>
      </c>
      <c r="E187" s="5">
        <v>821120</v>
      </c>
    </row>
    <row r="188" spans="1:5">
      <c r="A188" t="s">
        <v>126</v>
      </c>
      <c r="B188" t="s">
        <v>14</v>
      </c>
      <c r="C188" s="5">
        <v>821120</v>
      </c>
      <c r="D188">
        <v>1</v>
      </c>
      <c r="E188" s="5">
        <v>821120</v>
      </c>
    </row>
    <row r="189" spans="1:5">
      <c r="A189" t="s">
        <v>124</v>
      </c>
      <c r="B189" t="s">
        <v>14</v>
      </c>
      <c r="C189" s="5">
        <v>65400</v>
      </c>
      <c r="D189">
        <v>4</v>
      </c>
      <c r="E189" s="5">
        <v>261600</v>
      </c>
    </row>
    <row r="190" spans="1:5">
      <c r="A190" t="s">
        <v>125</v>
      </c>
      <c r="B190" t="s">
        <v>14</v>
      </c>
      <c r="C190" s="5">
        <v>18334</v>
      </c>
      <c r="D190">
        <v>12</v>
      </c>
      <c r="E190" s="5">
        <v>220008</v>
      </c>
    </row>
    <row r="191" spans="1:5">
      <c r="A191" t="s">
        <v>127</v>
      </c>
      <c r="B191" t="s">
        <v>14</v>
      </c>
      <c r="C191" s="5">
        <v>920</v>
      </c>
      <c r="D191">
        <v>15</v>
      </c>
      <c r="E191" s="5">
        <v>13800</v>
      </c>
    </row>
    <row r="192" spans="1:5">
      <c r="A192" t="s">
        <v>128</v>
      </c>
      <c r="B192" t="s">
        <v>14</v>
      </c>
      <c r="C192" s="5">
        <v>1198000</v>
      </c>
      <c r="D192">
        <v>2</v>
      </c>
      <c r="E192" s="5">
        <v>2396000</v>
      </c>
    </row>
    <row r="193" spans="1:5">
      <c r="A193" t="s">
        <v>129</v>
      </c>
      <c r="B193" t="s">
        <v>14</v>
      </c>
      <c r="C193" s="5">
        <v>492000</v>
      </c>
      <c r="D193">
        <v>2</v>
      </c>
      <c r="E193" s="5">
        <v>984000</v>
      </c>
    </row>
    <row r="194" spans="1:5">
      <c r="A194" t="s">
        <v>130</v>
      </c>
      <c r="B194" t="s">
        <v>14</v>
      </c>
      <c r="C194" s="5">
        <v>518200</v>
      </c>
      <c r="D194">
        <v>2</v>
      </c>
      <c r="E194" s="5">
        <v>1036400</v>
      </c>
    </row>
    <row r="195" spans="1:5">
      <c r="A195" t="s">
        <v>131</v>
      </c>
      <c r="B195" t="s">
        <v>14</v>
      </c>
      <c r="C195" s="5">
        <v>288000</v>
      </c>
      <c r="D195">
        <v>2</v>
      </c>
      <c r="E195" s="5">
        <v>576000</v>
      </c>
    </row>
    <row r="196" spans="1:5">
      <c r="A196" t="s">
        <v>132</v>
      </c>
      <c r="B196" t="s">
        <v>14</v>
      </c>
      <c r="C196" s="5">
        <v>132000</v>
      </c>
      <c r="D196">
        <v>1</v>
      </c>
      <c r="E196" s="5">
        <v>132000</v>
      </c>
    </row>
    <row r="197" spans="1:5">
      <c r="A197" t="s">
        <v>133</v>
      </c>
      <c r="B197" t="s">
        <v>14</v>
      </c>
      <c r="C197" s="5">
        <v>55200</v>
      </c>
      <c r="D197">
        <v>2</v>
      </c>
      <c r="E197" s="5">
        <v>110400</v>
      </c>
    </row>
    <row r="198" spans="1:5">
      <c r="A198" t="s">
        <v>129</v>
      </c>
      <c r="B198" t="s">
        <v>14</v>
      </c>
      <c r="C198" s="5">
        <v>478000</v>
      </c>
      <c r="D198">
        <v>2</v>
      </c>
      <c r="E198" s="5">
        <v>956000</v>
      </c>
    </row>
    <row r="199" spans="1:5">
      <c r="A199" t="s">
        <v>134</v>
      </c>
      <c r="B199" t="s">
        <v>14</v>
      </c>
      <c r="C199" s="5">
        <v>506000</v>
      </c>
      <c r="D199">
        <v>1</v>
      </c>
      <c r="E199" s="5">
        <v>506000</v>
      </c>
    </row>
    <row r="200" spans="1:5">
      <c r="A200" t="s">
        <v>135</v>
      </c>
      <c r="B200" t="s">
        <v>14</v>
      </c>
      <c r="C200" s="5">
        <v>1600</v>
      </c>
      <c r="D200">
        <v>20</v>
      </c>
      <c r="E200" s="5">
        <v>32000</v>
      </c>
    </row>
    <row r="201" spans="1:5">
      <c r="A201" t="s">
        <v>136</v>
      </c>
      <c r="B201" t="s">
        <v>14</v>
      </c>
      <c r="C201" s="5">
        <v>13200</v>
      </c>
      <c r="D201">
        <v>4</v>
      </c>
      <c r="E201" s="5">
        <v>52800</v>
      </c>
    </row>
    <row r="202" spans="1:5">
      <c r="A202" t="s">
        <v>137</v>
      </c>
      <c r="B202" t="s">
        <v>14</v>
      </c>
      <c r="C202" s="5">
        <v>223600</v>
      </c>
      <c r="D202">
        <v>2</v>
      </c>
      <c r="E202" s="5">
        <v>447200</v>
      </c>
    </row>
    <row r="203" spans="1:5">
      <c r="A203" t="s">
        <v>133</v>
      </c>
      <c r="B203" t="s">
        <v>14</v>
      </c>
      <c r="C203" s="5">
        <v>56020</v>
      </c>
      <c r="D203">
        <v>2</v>
      </c>
      <c r="E203" s="5">
        <v>112040</v>
      </c>
    </row>
    <row r="204" spans="1:5">
      <c r="A204" t="s">
        <v>138</v>
      </c>
      <c r="B204" t="s">
        <v>14</v>
      </c>
      <c r="C204" s="5">
        <v>828000</v>
      </c>
      <c r="D204">
        <v>2</v>
      </c>
      <c r="E204" s="5">
        <v>1656000</v>
      </c>
    </row>
    <row r="205" spans="1:5">
      <c r="A205" t="s">
        <v>134</v>
      </c>
      <c r="B205" t="s">
        <v>14</v>
      </c>
      <c r="C205" s="5">
        <v>534000</v>
      </c>
      <c r="D205">
        <v>1</v>
      </c>
      <c r="E205" s="5">
        <v>534000</v>
      </c>
    </row>
    <row r="206" spans="1:5">
      <c r="A206" t="s">
        <v>139</v>
      </c>
      <c r="B206" t="s">
        <v>26</v>
      </c>
      <c r="C206" s="5">
        <v>680</v>
      </c>
      <c r="D206">
        <v>1000</v>
      </c>
      <c r="E206" s="5">
        <v>680000</v>
      </c>
    </row>
    <row r="207" spans="1:5">
      <c r="A207" t="s">
        <v>140</v>
      </c>
      <c r="B207" t="s">
        <v>14</v>
      </c>
      <c r="C207" s="5">
        <v>325</v>
      </c>
      <c r="D207">
        <v>2000</v>
      </c>
      <c r="E207" s="5">
        <v>650000</v>
      </c>
    </row>
    <row r="208" spans="1:5">
      <c r="A208" t="s">
        <v>141</v>
      </c>
      <c r="B208" t="s">
        <v>14</v>
      </c>
      <c r="C208" s="5">
        <v>4200</v>
      </c>
      <c r="D208">
        <v>3</v>
      </c>
      <c r="E208" s="5">
        <v>12600</v>
      </c>
    </row>
    <row r="209" spans="1:5">
      <c r="A209" t="s">
        <v>142</v>
      </c>
      <c r="B209" t="s">
        <v>14</v>
      </c>
      <c r="C209" s="5">
        <v>2450</v>
      </c>
      <c r="D209">
        <v>100</v>
      </c>
      <c r="E209" s="5">
        <v>245000</v>
      </c>
    </row>
    <row r="210" spans="1:5">
      <c r="A210" t="s">
        <v>143</v>
      </c>
      <c r="B210" t="s">
        <v>14</v>
      </c>
      <c r="C210" s="5">
        <v>52500</v>
      </c>
      <c r="D210">
        <v>2</v>
      </c>
      <c r="E210" s="5">
        <v>105000</v>
      </c>
    </row>
    <row r="211" spans="1:5">
      <c r="A211" t="s">
        <v>144</v>
      </c>
      <c r="B211" t="s">
        <v>14</v>
      </c>
      <c r="C211" s="5">
        <v>890</v>
      </c>
      <c r="D211">
        <v>800</v>
      </c>
      <c r="E211" s="5">
        <v>712000</v>
      </c>
    </row>
    <row r="212" spans="1:5">
      <c r="A212" t="s">
        <v>145</v>
      </c>
      <c r="B212" t="s">
        <v>14</v>
      </c>
      <c r="C212" s="5">
        <v>1190</v>
      </c>
      <c r="D212">
        <v>400</v>
      </c>
      <c r="E212" s="5">
        <v>476000</v>
      </c>
    </row>
    <row r="213" spans="1:5">
      <c r="A213" t="s">
        <v>146</v>
      </c>
      <c r="B213" t="s">
        <v>14</v>
      </c>
      <c r="C213" s="5">
        <v>5900</v>
      </c>
      <c r="D213">
        <v>35</v>
      </c>
      <c r="E213" s="5">
        <v>206500</v>
      </c>
    </row>
    <row r="214" spans="1:5">
      <c r="A214" t="s">
        <v>147</v>
      </c>
      <c r="B214" t="s">
        <v>14</v>
      </c>
      <c r="C214" s="5">
        <v>22689</v>
      </c>
      <c r="D214">
        <v>1</v>
      </c>
      <c r="E214" s="5">
        <v>22689</v>
      </c>
    </row>
    <row r="215" spans="1:5">
      <c r="A215" t="s">
        <v>148</v>
      </c>
      <c r="B215" t="s">
        <v>14</v>
      </c>
      <c r="C215" s="5">
        <v>578576.96</v>
      </c>
      <c r="D215">
        <v>6</v>
      </c>
      <c r="E215" s="5">
        <v>3471461.76</v>
      </c>
    </row>
    <row r="216" spans="1:5">
      <c r="A216" t="s">
        <v>149</v>
      </c>
      <c r="B216" t="s">
        <v>14</v>
      </c>
      <c r="C216" s="5">
        <v>2418800</v>
      </c>
      <c r="D216">
        <v>1</v>
      </c>
      <c r="E216" s="5">
        <v>2418800</v>
      </c>
    </row>
    <row r="217" spans="1:5">
      <c r="A217" t="s">
        <v>150</v>
      </c>
      <c r="B217" t="s">
        <v>14</v>
      </c>
      <c r="C217" s="5">
        <v>261230.4</v>
      </c>
      <c r="D217">
        <v>1</v>
      </c>
      <c r="E217" s="5">
        <v>261230.4</v>
      </c>
    </row>
    <row r="218" spans="1:5">
      <c r="A218" t="s">
        <v>150</v>
      </c>
      <c r="B218" t="s">
        <v>14</v>
      </c>
      <c r="C218" s="5">
        <v>261230.4</v>
      </c>
      <c r="D218">
        <v>1</v>
      </c>
      <c r="E218" s="5">
        <v>261230.4</v>
      </c>
    </row>
    <row r="219" spans="1:5">
      <c r="A219" t="s">
        <v>151</v>
      </c>
      <c r="B219" t="s">
        <v>14</v>
      </c>
      <c r="C219" s="5">
        <v>348307.20000000001</v>
      </c>
      <c r="D219">
        <v>1</v>
      </c>
      <c r="E219" s="5">
        <v>348307.20000000001</v>
      </c>
    </row>
    <row r="220" spans="1:5">
      <c r="A220" t="s">
        <v>152</v>
      </c>
      <c r="B220" t="s">
        <v>14</v>
      </c>
      <c r="C220" s="5">
        <v>783691.2</v>
      </c>
      <c r="D220">
        <v>1</v>
      </c>
      <c r="E220" s="5">
        <v>783691.2</v>
      </c>
    </row>
    <row r="221" spans="1:5">
      <c r="A221" t="s">
        <v>153</v>
      </c>
      <c r="B221" t="s">
        <v>14</v>
      </c>
      <c r="C221" s="5">
        <v>783691.2</v>
      </c>
      <c r="D221">
        <v>2</v>
      </c>
      <c r="E221" s="5">
        <v>1567382.4</v>
      </c>
    </row>
    <row r="222" spans="1:5">
      <c r="A222" t="s">
        <v>154</v>
      </c>
      <c r="B222" t="s">
        <v>14</v>
      </c>
      <c r="C222" s="5">
        <v>783691.2</v>
      </c>
      <c r="D222">
        <v>2</v>
      </c>
      <c r="E222" s="5">
        <v>1567382.4</v>
      </c>
    </row>
    <row r="223" spans="1:5">
      <c r="A223" t="s">
        <v>155</v>
      </c>
      <c r="B223" t="s">
        <v>14</v>
      </c>
      <c r="C223" s="5">
        <v>783691.2</v>
      </c>
      <c r="D223">
        <v>3</v>
      </c>
      <c r="E223" s="5">
        <v>2351073.6</v>
      </c>
    </row>
    <row r="224" spans="1:5">
      <c r="A224" t="s">
        <v>156</v>
      </c>
      <c r="B224" t="s">
        <v>14</v>
      </c>
      <c r="C224" s="5">
        <v>377332.8</v>
      </c>
      <c r="D224">
        <v>21</v>
      </c>
      <c r="E224" s="5">
        <v>7923988.7999999998</v>
      </c>
    </row>
    <row r="225" spans="1:5">
      <c r="A225" t="s">
        <v>157</v>
      </c>
      <c r="B225" t="s">
        <v>14</v>
      </c>
      <c r="C225" s="5">
        <v>628888</v>
      </c>
      <c r="D225">
        <v>1</v>
      </c>
      <c r="E225" s="5">
        <v>628888</v>
      </c>
    </row>
    <row r="226" spans="1:5">
      <c r="A226" t="s">
        <v>158</v>
      </c>
      <c r="B226" t="s">
        <v>14</v>
      </c>
      <c r="C226" s="5">
        <v>154803.20000000001</v>
      </c>
      <c r="D226">
        <v>2</v>
      </c>
      <c r="E226" s="5">
        <v>309606.40000000002</v>
      </c>
    </row>
    <row r="227" spans="1:5">
      <c r="A227" t="s">
        <v>159</v>
      </c>
      <c r="B227" t="s">
        <v>14</v>
      </c>
      <c r="C227" s="5">
        <v>357982.4</v>
      </c>
      <c r="D227">
        <v>2</v>
      </c>
      <c r="E227" s="5">
        <v>715964.8</v>
      </c>
    </row>
    <row r="228" spans="1:5">
      <c r="A228" t="s">
        <v>160</v>
      </c>
      <c r="B228" t="s">
        <v>14</v>
      </c>
      <c r="C228" s="5">
        <v>362820</v>
      </c>
      <c r="D228">
        <v>112</v>
      </c>
      <c r="E228" s="5">
        <v>40635840</v>
      </c>
    </row>
    <row r="229" spans="1:5">
      <c r="A229" t="s">
        <v>161</v>
      </c>
      <c r="B229" t="s">
        <v>14</v>
      </c>
      <c r="C229" s="5">
        <v>33863.199999999997</v>
      </c>
      <c r="D229">
        <v>1</v>
      </c>
      <c r="E229" s="5">
        <v>33863.199999999997</v>
      </c>
    </row>
    <row r="230" spans="1:5">
      <c r="A230" t="s">
        <v>162</v>
      </c>
      <c r="B230" t="s">
        <v>14</v>
      </c>
      <c r="C230" s="5">
        <v>1190049.6000000001</v>
      </c>
      <c r="D230">
        <v>2</v>
      </c>
      <c r="E230" s="5">
        <v>2380099.2000000002</v>
      </c>
    </row>
    <row r="231" spans="1:5">
      <c r="A231" t="s">
        <v>11</v>
      </c>
      <c r="B231" t="s">
        <v>14</v>
      </c>
      <c r="C231" s="5">
        <v>464409.59999999998</v>
      </c>
      <c r="D231">
        <v>1</v>
      </c>
      <c r="E231" s="5">
        <v>464409.59999999998</v>
      </c>
    </row>
    <row r="232" spans="1:5">
      <c r="A232" t="s">
        <v>163</v>
      </c>
      <c r="B232" t="s">
        <v>14</v>
      </c>
      <c r="C232" s="5">
        <v>2902.56</v>
      </c>
      <c r="D232">
        <v>40</v>
      </c>
      <c r="E232" s="5">
        <v>116102.39999999999</v>
      </c>
    </row>
    <row r="233" spans="1:5">
      <c r="A233" t="s">
        <v>164</v>
      </c>
      <c r="B233" t="s">
        <v>14</v>
      </c>
      <c r="C233" s="5">
        <v>299931.2</v>
      </c>
      <c r="D233">
        <v>1</v>
      </c>
      <c r="E233" s="5">
        <v>299931.2</v>
      </c>
    </row>
    <row r="234" spans="1:5">
      <c r="A234" t="s">
        <v>165</v>
      </c>
      <c r="B234" t="s">
        <v>14</v>
      </c>
      <c r="C234" s="5">
        <v>36765.760000000002</v>
      </c>
      <c r="D234">
        <v>2</v>
      </c>
      <c r="E234" s="5">
        <v>73531.520000000004</v>
      </c>
    </row>
    <row r="235" spans="1:5">
      <c r="A235" t="s">
        <v>166</v>
      </c>
      <c r="B235" t="s">
        <v>14</v>
      </c>
      <c r="C235" s="5">
        <v>33863.199999999997</v>
      </c>
      <c r="D235">
        <v>2</v>
      </c>
      <c r="E235" s="5">
        <v>67726.399999999994</v>
      </c>
    </row>
    <row r="236" spans="1:5">
      <c r="A236" t="s">
        <v>167</v>
      </c>
      <c r="B236" t="s">
        <v>14</v>
      </c>
      <c r="C236" s="5">
        <v>2902.56</v>
      </c>
      <c r="D236">
        <v>10</v>
      </c>
      <c r="E236" s="5">
        <v>29025.599999999999</v>
      </c>
    </row>
    <row r="237" spans="1:5">
      <c r="A237" t="s">
        <v>168</v>
      </c>
      <c r="B237" t="s">
        <v>14</v>
      </c>
      <c r="C237" s="5">
        <v>5805.12</v>
      </c>
      <c r="D237">
        <v>10</v>
      </c>
      <c r="E237" s="5">
        <v>58051.199999999997</v>
      </c>
    </row>
    <row r="238" spans="1:5">
      <c r="A238" t="s">
        <v>169</v>
      </c>
      <c r="B238" t="s">
        <v>14</v>
      </c>
      <c r="C238" s="5">
        <v>33863.199999999997</v>
      </c>
      <c r="D238">
        <v>10</v>
      </c>
      <c r="E238" s="5">
        <v>338632</v>
      </c>
    </row>
    <row r="239" spans="1:5">
      <c r="A239" t="s">
        <v>170</v>
      </c>
      <c r="B239" t="s">
        <v>14</v>
      </c>
      <c r="C239" s="5">
        <v>288320.96000000002</v>
      </c>
      <c r="D239">
        <v>4</v>
      </c>
      <c r="E239" s="5">
        <v>1153283.8400000001</v>
      </c>
    </row>
    <row r="240" spans="1:5">
      <c r="A240" t="s">
        <v>171</v>
      </c>
      <c r="B240" t="s">
        <v>14</v>
      </c>
      <c r="C240" s="5">
        <v>125777.60000000001</v>
      </c>
      <c r="D240">
        <v>4</v>
      </c>
      <c r="E240" s="5">
        <v>503110.40000000002</v>
      </c>
    </row>
    <row r="241" spans="1:5">
      <c r="A241" t="s">
        <v>172</v>
      </c>
      <c r="B241" t="s">
        <v>14</v>
      </c>
      <c r="C241" s="5">
        <v>46440.959999999999</v>
      </c>
      <c r="D241">
        <v>4</v>
      </c>
      <c r="E241" s="5">
        <v>185763.84</v>
      </c>
    </row>
    <row r="242" spans="1:5">
      <c r="A242" t="s">
        <v>173</v>
      </c>
      <c r="B242" t="s">
        <v>14</v>
      </c>
      <c r="C242" s="5">
        <v>56116.160000000003</v>
      </c>
      <c r="D242">
        <v>6</v>
      </c>
      <c r="E242" s="5">
        <v>336696.96</v>
      </c>
    </row>
    <row r="243" spans="1:5">
      <c r="A243" t="s">
        <v>174</v>
      </c>
      <c r="B243" t="s">
        <v>14</v>
      </c>
      <c r="C243" s="5">
        <v>328956.79999999999</v>
      </c>
      <c r="D243">
        <v>2</v>
      </c>
      <c r="E243" s="5">
        <v>657913.59999999998</v>
      </c>
    </row>
    <row r="244" spans="1:5">
      <c r="A244" t="s">
        <v>175</v>
      </c>
      <c r="B244" t="s">
        <v>14</v>
      </c>
      <c r="C244" s="5">
        <v>1538356.8</v>
      </c>
      <c r="D244">
        <v>2</v>
      </c>
      <c r="E244" s="5">
        <v>3076713.6</v>
      </c>
    </row>
    <row r="245" spans="1:5">
      <c r="A245" t="s">
        <v>176</v>
      </c>
      <c r="B245" t="s">
        <v>14</v>
      </c>
      <c r="C245" s="5">
        <v>58051.199999999997</v>
      </c>
      <c r="D245">
        <v>1</v>
      </c>
      <c r="E245" s="5">
        <v>58051.199999999997</v>
      </c>
    </row>
    <row r="246" spans="1:5">
      <c r="A246" t="s">
        <v>177</v>
      </c>
      <c r="B246" t="s">
        <v>14</v>
      </c>
      <c r="C246" s="5">
        <v>65791.360000000001</v>
      </c>
      <c r="D246">
        <v>4</v>
      </c>
      <c r="E246" s="5">
        <v>263165.44</v>
      </c>
    </row>
    <row r="247" spans="1:5">
      <c r="A247" t="s">
        <v>178</v>
      </c>
      <c r="B247" t="s">
        <v>14</v>
      </c>
      <c r="C247" s="5">
        <v>4837.6000000000004</v>
      </c>
      <c r="D247">
        <v>10</v>
      </c>
      <c r="E247" s="5">
        <v>48376</v>
      </c>
    </row>
    <row r="248" spans="1:5">
      <c r="A248" t="s">
        <v>179</v>
      </c>
      <c r="B248" t="s">
        <v>14</v>
      </c>
      <c r="C248" s="5">
        <v>174153.60000000001</v>
      </c>
      <c r="D248">
        <v>2</v>
      </c>
      <c r="E248" s="5">
        <v>348307.20000000001</v>
      </c>
    </row>
    <row r="249" spans="1:5">
      <c r="A249" t="s">
        <v>180</v>
      </c>
      <c r="B249" t="s">
        <v>14</v>
      </c>
      <c r="C249" s="5">
        <v>232204.79999999999</v>
      </c>
      <c r="D249">
        <v>4</v>
      </c>
      <c r="E249" s="5">
        <v>928819.19999999995</v>
      </c>
    </row>
    <row r="250" spans="1:5">
      <c r="A250" t="s">
        <v>181</v>
      </c>
      <c r="B250" t="s">
        <v>14</v>
      </c>
      <c r="C250" s="5">
        <v>82239.199999999997</v>
      </c>
      <c r="D250">
        <v>30</v>
      </c>
      <c r="E250" s="5">
        <v>2467176</v>
      </c>
    </row>
    <row r="251" spans="1:5">
      <c r="A251" t="s">
        <v>182</v>
      </c>
      <c r="B251" t="s">
        <v>14</v>
      </c>
      <c r="C251" s="5">
        <v>33863.199999999997</v>
      </c>
      <c r="D251">
        <v>30</v>
      </c>
      <c r="E251" s="5">
        <v>1015896</v>
      </c>
    </row>
    <row r="252" spans="1:5">
      <c r="A252" t="s">
        <v>183</v>
      </c>
      <c r="B252" t="s">
        <v>14</v>
      </c>
      <c r="C252" s="5">
        <v>53213.599999999999</v>
      </c>
      <c r="D252">
        <v>30</v>
      </c>
      <c r="E252" s="5">
        <v>1596408</v>
      </c>
    </row>
    <row r="253" spans="1:5">
      <c r="A253" t="s">
        <v>184</v>
      </c>
      <c r="B253" t="s">
        <v>14</v>
      </c>
      <c r="C253" s="5">
        <v>222529.6</v>
      </c>
      <c r="D253">
        <v>2</v>
      </c>
      <c r="E253" s="5">
        <v>445059.2</v>
      </c>
    </row>
    <row r="254" spans="1:5">
      <c r="A254" t="s">
        <v>185</v>
      </c>
      <c r="B254" t="s">
        <v>14</v>
      </c>
      <c r="C254" s="5">
        <v>957844.8</v>
      </c>
      <c r="D254">
        <v>2</v>
      </c>
      <c r="E254" s="5">
        <v>1915689.6</v>
      </c>
    </row>
    <row r="255" spans="1:5">
      <c r="A255" t="s">
        <v>186</v>
      </c>
      <c r="B255" t="s">
        <v>14</v>
      </c>
      <c r="C255" s="5">
        <v>183828.8</v>
      </c>
      <c r="D255">
        <v>1</v>
      </c>
      <c r="E255" s="5">
        <v>183828.8</v>
      </c>
    </row>
    <row r="256" spans="1:5">
      <c r="A256" t="s">
        <v>148</v>
      </c>
      <c r="B256" t="s">
        <v>14</v>
      </c>
      <c r="C256" s="5">
        <v>578606.86</v>
      </c>
      <c r="D256">
        <v>4</v>
      </c>
      <c r="E256" s="5">
        <v>2314427.44</v>
      </c>
    </row>
    <row r="257" spans="1:5">
      <c r="A257" t="s">
        <v>149</v>
      </c>
      <c r="B257" t="s">
        <v>14</v>
      </c>
      <c r="C257" s="5">
        <v>241892.5</v>
      </c>
      <c r="D257">
        <v>1</v>
      </c>
      <c r="E257" s="5">
        <v>241892.5</v>
      </c>
    </row>
    <row r="258" spans="1:5">
      <c r="A258" t="s">
        <v>150</v>
      </c>
      <c r="B258" t="s">
        <v>14</v>
      </c>
      <c r="C258" s="5">
        <v>261243.9</v>
      </c>
      <c r="D258">
        <v>1</v>
      </c>
      <c r="E258" s="5">
        <v>261243.9</v>
      </c>
    </row>
    <row r="259" spans="1:5">
      <c r="A259" t="s">
        <v>150</v>
      </c>
      <c r="B259" t="s">
        <v>14</v>
      </c>
      <c r="C259" s="5">
        <v>261243.9</v>
      </c>
      <c r="D259">
        <v>1</v>
      </c>
      <c r="E259" s="5">
        <v>261243.9</v>
      </c>
    </row>
    <row r="260" spans="1:5">
      <c r="A260" t="s">
        <v>151</v>
      </c>
      <c r="B260" t="s">
        <v>14</v>
      </c>
      <c r="C260" s="5">
        <v>348325.2</v>
      </c>
      <c r="D260">
        <v>1</v>
      </c>
      <c r="E260" s="5">
        <v>348325.2</v>
      </c>
    </row>
    <row r="261" spans="1:5">
      <c r="A261" t="s">
        <v>152</v>
      </c>
      <c r="B261" t="s">
        <v>14</v>
      </c>
      <c r="C261" s="5">
        <v>783731.7</v>
      </c>
      <c r="D261">
        <v>1</v>
      </c>
      <c r="E261" s="5">
        <v>783731.7</v>
      </c>
    </row>
    <row r="262" spans="1:5">
      <c r="A262" t="s">
        <v>153</v>
      </c>
      <c r="B262" t="s">
        <v>14</v>
      </c>
      <c r="C262" s="5">
        <v>783731.7</v>
      </c>
      <c r="D262">
        <v>2</v>
      </c>
      <c r="E262" s="5">
        <v>1567463.4</v>
      </c>
    </row>
    <row r="263" spans="1:5">
      <c r="A263" t="s">
        <v>154</v>
      </c>
      <c r="B263" t="s">
        <v>14</v>
      </c>
      <c r="C263" s="5">
        <v>783731.7</v>
      </c>
      <c r="D263">
        <v>2</v>
      </c>
      <c r="E263" s="5">
        <v>1567463.4</v>
      </c>
    </row>
    <row r="264" spans="1:5">
      <c r="A264" t="s">
        <v>155</v>
      </c>
      <c r="B264" t="s">
        <v>14</v>
      </c>
      <c r="C264" s="5">
        <v>783731.7</v>
      </c>
      <c r="D264">
        <v>3</v>
      </c>
      <c r="E264" s="5">
        <v>2351195.1</v>
      </c>
    </row>
    <row r="265" spans="1:5">
      <c r="A265" t="s">
        <v>157</v>
      </c>
      <c r="B265" t="s">
        <v>14</v>
      </c>
      <c r="C265" s="5">
        <v>628920.5</v>
      </c>
      <c r="D265">
        <v>1</v>
      </c>
      <c r="E265" s="5">
        <v>628920.5</v>
      </c>
    </row>
    <row r="266" spans="1:5">
      <c r="A266" t="s">
        <v>158</v>
      </c>
      <c r="B266" t="s">
        <v>14</v>
      </c>
      <c r="C266" s="5">
        <v>154811.20000000001</v>
      </c>
      <c r="D266">
        <v>2</v>
      </c>
      <c r="E266" s="5">
        <v>309622.40000000002</v>
      </c>
    </row>
    <row r="267" spans="1:5">
      <c r="A267" t="s">
        <v>159</v>
      </c>
      <c r="B267" t="s">
        <v>14</v>
      </c>
      <c r="C267" s="5">
        <v>358000.9</v>
      </c>
      <c r="D267">
        <v>2</v>
      </c>
      <c r="E267" s="5">
        <v>716001.8</v>
      </c>
    </row>
    <row r="268" spans="1:5">
      <c r="A268" t="s">
        <v>160</v>
      </c>
      <c r="B268" t="s">
        <v>14</v>
      </c>
      <c r="C268" s="5">
        <v>356065.76</v>
      </c>
      <c r="D268">
        <v>70</v>
      </c>
      <c r="E268" s="5">
        <v>24924603.199999999</v>
      </c>
    </row>
    <row r="269" spans="1:5">
      <c r="A269" t="s">
        <v>161</v>
      </c>
      <c r="B269" t="s">
        <v>14</v>
      </c>
      <c r="C269" s="5">
        <v>33864.949999999997</v>
      </c>
      <c r="D269">
        <v>4</v>
      </c>
      <c r="E269" s="5">
        <v>135459.79999999999</v>
      </c>
    </row>
    <row r="270" spans="1:5">
      <c r="A270" t="s">
        <v>162</v>
      </c>
      <c r="B270" t="s">
        <v>14</v>
      </c>
      <c r="C270" s="5">
        <v>1190111.1000000001</v>
      </c>
      <c r="D270">
        <v>2</v>
      </c>
      <c r="E270" s="5">
        <v>2380222.2000000002</v>
      </c>
    </row>
    <row r="271" spans="1:5">
      <c r="A271" t="s">
        <v>11</v>
      </c>
      <c r="B271" t="s">
        <v>14</v>
      </c>
      <c r="C271" s="5">
        <v>464433.6</v>
      </c>
      <c r="D271">
        <v>1</v>
      </c>
      <c r="E271" s="5">
        <v>464433.6</v>
      </c>
    </row>
    <row r="272" spans="1:5">
      <c r="A272" t="s">
        <v>163</v>
      </c>
      <c r="B272" t="s">
        <v>14</v>
      </c>
      <c r="C272" s="5">
        <v>2902.71</v>
      </c>
      <c r="D272">
        <v>40</v>
      </c>
      <c r="E272" s="5">
        <v>116108.4</v>
      </c>
    </row>
    <row r="273" spans="1:5">
      <c r="A273" t="s">
        <v>164</v>
      </c>
      <c r="B273" t="s">
        <v>14</v>
      </c>
      <c r="C273" s="5">
        <v>299946.7</v>
      </c>
      <c r="D273">
        <v>1</v>
      </c>
      <c r="E273" s="5">
        <v>299946.7</v>
      </c>
    </row>
    <row r="274" spans="1:5">
      <c r="A274" t="s">
        <v>165</v>
      </c>
      <c r="B274" t="s">
        <v>14</v>
      </c>
      <c r="C274" s="5">
        <v>36767.660000000003</v>
      </c>
      <c r="D274">
        <v>2</v>
      </c>
      <c r="E274" s="5">
        <v>73535.320000000007</v>
      </c>
    </row>
    <row r="275" spans="1:5">
      <c r="A275" t="s">
        <v>166</v>
      </c>
      <c r="B275" t="s">
        <v>14</v>
      </c>
      <c r="C275" s="5">
        <v>33864.949999999997</v>
      </c>
      <c r="D275">
        <v>2</v>
      </c>
      <c r="E275" s="5">
        <v>67729.899999999994</v>
      </c>
    </row>
    <row r="276" spans="1:5">
      <c r="A276" t="s">
        <v>167</v>
      </c>
      <c r="B276" t="s">
        <v>14</v>
      </c>
      <c r="C276" s="5">
        <v>2902.71</v>
      </c>
      <c r="D276">
        <v>10</v>
      </c>
      <c r="E276" s="5">
        <v>29027.1</v>
      </c>
    </row>
    <row r="277" spans="1:5">
      <c r="A277" t="s">
        <v>168</v>
      </c>
      <c r="B277" t="s">
        <v>14</v>
      </c>
      <c r="C277" s="5">
        <v>5805.42</v>
      </c>
      <c r="D277">
        <v>10</v>
      </c>
      <c r="E277" s="5">
        <v>58054.2</v>
      </c>
    </row>
    <row r="278" spans="1:5">
      <c r="A278" t="s">
        <v>169</v>
      </c>
      <c r="B278" t="s">
        <v>14</v>
      </c>
      <c r="C278" s="5">
        <v>33864.949999999997</v>
      </c>
      <c r="D278">
        <v>10</v>
      </c>
      <c r="E278" s="5">
        <v>338649.5</v>
      </c>
    </row>
    <row r="279" spans="1:5">
      <c r="A279" t="s">
        <v>170</v>
      </c>
      <c r="B279" t="s">
        <v>14</v>
      </c>
      <c r="C279" s="5">
        <v>288335.86</v>
      </c>
      <c r="D279">
        <v>3</v>
      </c>
      <c r="E279" s="5">
        <v>865007.58</v>
      </c>
    </row>
    <row r="280" spans="1:5">
      <c r="A280" t="s">
        <v>171</v>
      </c>
      <c r="B280" t="s">
        <v>14</v>
      </c>
      <c r="C280" s="5">
        <v>125784.1</v>
      </c>
      <c r="D280">
        <v>3</v>
      </c>
      <c r="E280" s="5">
        <v>377352.3</v>
      </c>
    </row>
    <row r="281" spans="1:5">
      <c r="A281" t="s">
        <v>172</v>
      </c>
      <c r="B281" t="s">
        <v>14</v>
      </c>
      <c r="C281" s="5">
        <v>46443.360000000001</v>
      </c>
      <c r="D281">
        <v>2</v>
      </c>
      <c r="E281" s="5">
        <v>92886.720000000001</v>
      </c>
    </row>
    <row r="282" spans="1:5">
      <c r="A282" t="s">
        <v>173</v>
      </c>
      <c r="B282" t="s">
        <v>14</v>
      </c>
      <c r="C282" s="5">
        <v>56119.06</v>
      </c>
      <c r="D282">
        <v>2</v>
      </c>
      <c r="E282" s="5">
        <v>112238.12</v>
      </c>
    </row>
    <row r="283" spans="1:5">
      <c r="A283" t="s">
        <v>174</v>
      </c>
      <c r="B283" t="s">
        <v>14</v>
      </c>
      <c r="C283" s="5">
        <v>328973.8</v>
      </c>
      <c r="D283">
        <v>2</v>
      </c>
      <c r="E283" s="5">
        <v>657947.6</v>
      </c>
    </row>
    <row r="284" spans="1:5">
      <c r="A284" t="s">
        <v>175</v>
      </c>
      <c r="B284" t="s">
        <v>14</v>
      </c>
      <c r="C284" s="5">
        <v>1538436.3</v>
      </c>
      <c r="D284">
        <v>2</v>
      </c>
      <c r="E284" s="5">
        <v>3076872.6</v>
      </c>
    </row>
    <row r="285" spans="1:5">
      <c r="A285" t="s">
        <v>176</v>
      </c>
      <c r="B285" t="s">
        <v>14</v>
      </c>
      <c r="C285" s="5">
        <v>58054.2</v>
      </c>
      <c r="D285">
        <v>2</v>
      </c>
      <c r="E285" s="5">
        <v>116108.4</v>
      </c>
    </row>
    <row r="286" spans="1:5">
      <c r="A286" t="s">
        <v>177</v>
      </c>
      <c r="B286" t="s">
        <v>14</v>
      </c>
      <c r="C286" s="5">
        <v>65794.759999999995</v>
      </c>
      <c r="D286">
        <v>2</v>
      </c>
      <c r="E286" s="5">
        <v>131589.51999999999</v>
      </c>
    </row>
    <row r="287" spans="1:5">
      <c r="A287" t="s">
        <v>178</v>
      </c>
      <c r="B287" t="s">
        <v>14</v>
      </c>
      <c r="C287" s="5">
        <v>4837.8500000000004</v>
      </c>
      <c r="D287">
        <v>5</v>
      </c>
      <c r="E287" s="5">
        <v>24189.25</v>
      </c>
    </row>
    <row r="288" spans="1:5">
      <c r="A288" t="s">
        <v>179</v>
      </c>
      <c r="B288" t="s">
        <v>14</v>
      </c>
      <c r="C288" s="5">
        <v>174162.6</v>
      </c>
      <c r="D288">
        <v>2</v>
      </c>
      <c r="E288" s="5">
        <v>348325.2</v>
      </c>
    </row>
    <row r="289" spans="1:5">
      <c r="A289" t="s">
        <v>180</v>
      </c>
      <c r="B289" t="s">
        <v>14</v>
      </c>
      <c r="C289" s="5">
        <v>232216.8</v>
      </c>
      <c r="D289">
        <v>2</v>
      </c>
      <c r="E289" s="5">
        <v>464433.6</v>
      </c>
    </row>
    <row r="290" spans="1:5">
      <c r="A290" t="s">
        <v>181</v>
      </c>
      <c r="B290" t="s">
        <v>14</v>
      </c>
      <c r="C290" s="5">
        <v>82243.45</v>
      </c>
      <c r="D290">
        <v>30</v>
      </c>
      <c r="E290" s="5">
        <v>2467303.5</v>
      </c>
    </row>
    <row r="291" spans="1:5">
      <c r="A291" t="s">
        <v>182</v>
      </c>
      <c r="B291" t="s">
        <v>14</v>
      </c>
      <c r="C291" s="5">
        <v>33864.949999999997</v>
      </c>
      <c r="D291">
        <v>30</v>
      </c>
      <c r="E291" s="5">
        <v>1015948.5</v>
      </c>
    </row>
    <row r="292" spans="1:5">
      <c r="A292" t="s">
        <v>183</v>
      </c>
      <c r="B292" t="s">
        <v>14</v>
      </c>
      <c r="C292" s="5">
        <v>53216.35</v>
      </c>
      <c r="D292">
        <v>30</v>
      </c>
      <c r="E292" s="5">
        <v>1596490.5</v>
      </c>
    </row>
    <row r="293" spans="1:5">
      <c r="A293" t="s">
        <v>184</v>
      </c>
      <c r="B293" t="s">
        <v>14</v>
      </c>
      <c r="C293" s="5">
        <v>222541.1</v>
      </c>
      <c r="D293">
        <v>1</v>
      </c>
      <c r="E293" s="5">
        <v>222541.1</v>
      </c>
    </row>
    <row r="294" spans="1:5">
      <c r="A294" t="s">
        <v>185</v>
      </c>
      <c r="B294" t="s">
        <v>14</v>
      </c>
      <c r="C294" s="5">
        <v>957894.3</v>
      </c>
      <c r="D294">
        <v>2</v>
      </c>
      <c r="E294" s="5">
        <v>1915788.6</v>
      </c>
    </row>
    <row r="295" spans="1:5">
      <c r="A295" t="s">
        <v>186</v>
      </c>
      <c r="B295" t="s">
        <v>14</v>
      </c>
      <c r="C295" s="5">
        <v>183838.3</v>
      </c>
      <c r="D295">
        <v>1</v>
      </c>
      <c r="E295" s="5">
        <v>183838.3</v>
      </c>
    </row>
    <row r="296" spans="1:5">
      <c r="A296" t="s">
        <v>187</v>
      </c>
      <c r="B296" t="s">
        <v>14</v>
      </c>
      <c r="C296" s="5">
        <v>262900</v>
      </c>
      <c r="D296">
        <v>2</v>
      </c>
      <c r="E296" s="5">
        <v>525800</v>
      </c>
    </row>
    <row r="297" spans="1:5">
      <c r="A297" t="s">
        <v>188</v>
      </c>
      <c r="B297" t="s">
        <v>14</v>
      </c>
      <c r="C297" s="5">
        <v>396000</v>
      </c>
      <c r="D297">
        <v>2</v>
      </c>
      <c r="E297" s="5">
        <v>792000</v>
      </c>
    </row>
    <row r="298" spans="1:5">
      <c r="A298" t="s">
        <v>189</v>
      </c>
      <c r="B298" t="s">
        <v>14</v>
      </c>
      <c r="C298" s="5">
        <v>384000</v>
      </c>
      <c r="D298">
        <v>1</v>
      </c>
      <c r="E298" s="5">
        <v>384000</v>
      </c>
    </row>
    <row r="299" spans="1:5">
      <c r="A299" t="s">
        <v>190</v>
      </c>
      <c r="B299" t="s">
        <v>14</v>
      </c>
      <c r="C299" s="5">
        <v>92000</v>
      </c>
      <c r="D299">
        <v>1</v>
      </c>
      <c r="E299" s="5">
        <v>92000</v>
      </c>
    </row>
    <row r="300" spans="1:5">
      <c r="A300" t="s">
        <v>191</v>
      </c>
      <c r="B300" t="s">
        <v>14</v>
      </c>
      <c r="C300" s="5">
        <v>28000</v>
      </c>
      <c r="D300">
        <v>2</v>
      </c>
      <c r="E300" s="5">
        <v>56000</v>
      </c>
    </row>
    <row r="301" spans="1:5">
      <c r="A301" t="s">
        <v>23</v>
      </c>
      <c r="B301" t="s">
        <v>14</v>
      </c>
      <c r="C301" s="5">
        <v>0</v>
      </c>
      <c r="D301">
        <v>1</v>
      </c>
      <c r="E301" s="5">
        <v>0</v>
      </c>
    </row>
    <row r="302" spans="1:5">
      <c r="A302" t="s">
        <v>192</v>
      </c>
      <c r="B302" t="s">
        <v>14</v>
      </c>
      <c r="C302" s="5">
        <v>110000</v>
      </c>
      <c r="D302">
        <v>1</v>
      </c>
      <c r="E302" s="5">
        <v>110000</v>
      </c>
    </row>
    <row r="303" spans="1:5">
      <c r="A303" t="s">
        <v>193</v>
      </c>
      <c r="B303" t="s">
        <v>14</v>
      </c>
      <c r="C303" s="5">
        <v>110000</v>
      </c>
      <c r="D303">
        <v>1</v>
      </c>
      <c r="E303" s="5">
        <v>110000</v>
      </c>
    </row>
    <row r="304" spans="1:5">
      <c r="A304" t="s">
        <v>194</v>
      </c>
      <c r="B304" t="s">
        <v>14</v>
      </c>
      <c r="C304" s="5">
        <v>95000</v>
      </c>
      <c r="D304">
        <v>1</v>
      </c>
      <c r="E304" s="5">
        <v>95000</v>
      </c>
    </row>
    <row r="305" spans="1:5">
      <c r="A305" t="s">
        <v>195</v>
      </c>
      <c r="B305" t="s">
        <v>14</v>
      </c>
      <c r="C305" s="5">
        <v>95000</v>
      </c>
      <c r="D305">
        <v>1</v>
      </c>
      <c r="E305" s="5">
        <v>95000</v>
      </c>
    </row>
    <row r="306" spans="1:5">
      <c r="A306" t="s">
        <v>196</v>
      </c>
      <c r="B306" t="s">
        <v>14</v>
      </c>
      <c r="C306" s="5">
        <v>395000</v>
      </c>
      <c r="D306">
        <v>1</v>
      </c>
      <c r="E306" s="5">
        <v>395000</v>
      </c>
    </row>
    <row r="307" spans="1:5">
      <c r="A307" t="s">
        <v>197</v>
      </c>
      <c r="B307" t="s">
        <v>14</v>
      </c>
      <c r="C307" s="5">
        <v>395000</v>
      </c>
      <c r="D307">
        <v>1</v>
      </c>
      <c r="E307" s="5">
        <v>395000</v>
      </c>
    </row>
    <row r="308" spans="1:5">
      <c r="A308" t="s">
        <v>198</v>
      </c>
      <c r="B308" t="s">
        <v>14</v>
      </c>
      <c r="C308" s="5">
        <v>550000</v>
      </c>
      <c r="D308">
        <v>1</v>
      </c>
      <c r="E308" s="5">
        <v>550000</v>
      </c>
    </row>
    <row r="309" spans="1:5">
      <c r="A309" t="s">
        <v>199</v>
      </c>
      <c r="B309" t="s">
        <v>14</v>
      </c>
      <c r="C309" s="5">
        <v>550000</v>
      </c>
      <c r="D309">
        <v>1</v>
      </c>
      <c r="E309" s="5">
        <v>550000</v>
      </c>
    </row>
    <row r="310" spans="1:5">
      <c r="A310" t="s">
        <v>200</v>
      </c>
      <c r="B310" t="s">
        <v>14</v>
      </c>
      <c r="C310" s="5">
        <v>110000</v>
      </c>
      <c r="D310">
        <v>1</v>
      </c>
      <c r="E310" s="5">
        <v>110000</v>
      </c>
    </row>
    <row r="311" spans="1:5">
      <c r="A311" t="s">
        <v>201</v>
      </c>
      <c r="B311" t="s">
        <v>14</v>
      </c>
      <c r="C311" s="5">
        <v>95000</v>
      </c>
      <c r="D311">
        <v>1</v>
      </c>
      <c r="E311" s="5">
        <v>95000</v>
      </c>
    </row>
    <row r="312" spans="1:5">
      <c r="A312" t="s">
        <v>202</v>
      </c>
      <c r="B312" t="s">
        <v>14</v>
      </c>
      <c r="C312" s="5">
        <v>395000</v>
      </c>
      <c r="D312">
        <v>1</v>
      </c>
      <c r="E312" s="5">
        <v>395000</v>
      </c>
    </row>
    <row r="313" spans="1:5">
      <c r="A313" t="s">
        <v>203</v>
      </c>
      <c r="B313" t="s">
        <v>14</v>
      </c>
      <c r="C313" s="5">
        <v>550000</v>
      </c>
      <c r="D313">
        <v>1</v>
      </c>
      <c r="E313" s="5">
        <v>550000</v>
      </c>
    </row>
    <row r="314" spans="1:5">
      <c r="A314" t="s">
        <v>204</v>
      </c>
      <c r="B314" t="s">
        <v>14</v>
      </c>
      <c r="C314" s="5">
        <v>12000</v>
      </c>
      <c r="D314">
        <v>1</v>
      </c>
      <c r="E314" s="5">
        <v>12000</v>
      </c>
    </row>
    <row r="315" spans="1:5">
      <c r="A315" t="s">
        <v>205</v>
      </c>
      <c r="B315" t="s">
        <v>14</v>
      </c>
      <c r="C315" s="5">
        <v>6500</v>
      </c>
      <c r="D315">
        <v>1</v>
      </c>
      <c r="E315" s="5">
        <v>6500</v>
      </c>
    </row>
    <row r="316" spans="1:5">
      <c r="A316" t="s">
        <v>206</v>
      </c>
      <c r="B316" t="s">
        <v>14</v>
      </c>
      <c r="C316" s="5">
        <v>25000</v>
      </c>
      <c r="D316">
        <v>1</v>
      </c>
      <c r="E316" s="5">
        <v>25000</v>
      </c>
    </row>
    <row r="317" spans="1:5">
      <c r="A317" t="s">
        <v>207</v>
      </c>
      <c r="B317" t="s">
        <v>14</v>
      </c>
      <c r="C317" s="5">
        <v>450000</v>
      </c>
      <c r="D317">
        <v>1</v>
      </c>
      <c r="E317" s="5">
        <v>450000</v>
      </c>
    </row>
    <row r="318" spans="1:5">
      <c r="A318" t="s">
        <v>208</v>
      </c>
      <c r="B318" t="s">
        <v>14</v>
      </c>
      <c r="C318" s="5">
        <v>350000</v>
      </c>
      <c r="D318">
        <v>1</v>
      </c>
      <c r="E318" s="5">
        <v>350000</v>
      </c>
    </row>
    <row r="319" spans="1:5">
      <c r="A319" t="s">
        <v>209</v>
      </c>
      <c r="B319" t="s">
        <v>14</v>
      </c>
      <c r="C319" s="5">
        <v>3200</v>
      </c>
      <c r="D319">
        <v>1</v>
      </c>
      <c r="E319" s="5">
        <v>3200</v>
      </c>
    </row>
    <row r="320" spans="1:5">
      <c r="A320" t="s">
        <v>210</v>
      </c>
      <c r="B320" t="s">
        <v>14</v>
      </c>
      <c r="C320" s="5">
        <v>190000</v>
      </c>
      <c r="D320">
        <v>1</v>
      </c>
      <c r="E320" s="5">
        <v>190000</v>
      </c>
    </row>
    <row r="321" spans="1:5">
      <c r="A321" t="s">
        <v>211</v>
      </c>
      <c r="B321" t="s">
        <v>14</v>
      </c>
      <c r="C321" s="5">
        <v>250000</v>
      </c>
      <c r="D321">
        <v>1</v>
      </c>
      <c r="E321" s="5">
        <v>250000</v>
      </c>
    </row>
    <row r="322" spans="1:5">
      <c r="A322" t="s">
        <v>212</v>
      </c>
      <c r="B322" t="s">
        <v>14</v>
      </c>
      <c r="C322" s="5">
        <v>410000</v>
      </c>
      <c r="D322">
        <v>2</v>
      </c>
      <c r="E322" s="5">
        <v>820000</v>
      </c>
    </row>
    <row r="323" spans="1:5">
      <c r="A323" t="s">
        <v>213</v>
      </c>
      <c r="B323" t="s">
        <v>14</v>
      </c>
      <c r="C323" s="5">
        <v>250000</v>
      </c>
      <c r="D323">
        <v>1</v>
      </c>
      <c r="E323" s="5">
        <v>250000</v>
      </c>
    </row>
    <row r="324" spans="1:5">
      <c r="A324" t="s">
        <v>214</v>
      </c>
      <c r="B324" t="s">
        <v>14</v>
      </c>
      <c r="C324" s="5">
        <v>80000</v>
      </c>
      <c r="D324">
        <v>1</v>
      </c>
      <c r="E324" s="5">
        <v>80000</v>
      </c>
    </row>
    <row r="325" spans="1:5">
      <c r="A325" t="s">
        <v>215</v>
      </c>
      <c r="B325" t="s">
        <v>14</v>
      </c>
      <c r="C325" s="5">
        <v>425000</v>
      </c>
      <c r="D325">
        <v>11</v>
      </c>
      <c r="E325" s="5">
        <v>4675000</v>
      </c>
    </row>
    <row r="326" spans="1:5">
      <c r="A326" t="s">
        <v>216</v>
      </c>
      <c r="B326" t="s">
        <v>14</v>
      </c>
      <c r="C326" s="5">
        <v>950000</v>
      </c>
      <c r="D326">
        <v>2</v>
      </c>
      <c r="E326" s="5">
        <v>1900000</v>
      </c>
    </row>
    <row r="327" spans="1:5">
      <c r="A327" t="s">
        <v>217</v>
      </c>
      <c r="B327" t="s">
        <v>14</v>
      </c>
      <c r="C327" s="5">
        <v>632</v>
      </c>
      <c r="D327">
        <v>1</v>
      </c>
      <c r="E327" s="5">
        <v>632</v>
      </c>
    </row>
    <row r="328" spans="1:5">
      <c r="A328" t="s">
        <v>218</v>
      </c>
      <c r="B328" t="s">
        <v>14</v>
      </c>
      <c r="C328" s="5">
        <v>1675</v>
      </c>
      <c r="D328">
        <v>1</v>
      </c>
      <c r="E328" s="5">
        <v>1675</v>
      </c>
    </row>
    <row r="329" spans="1:5">
      <c r="A329" t="s">
        <v>219</v>
      </c>
      <c r="B329" t="s">
        <v>14</v>
      </c>
      <c r="C329" s="5">
        <v>2854</v>
      </c>
      <c r="D329">
        <v>1</v>
      </c>
      <c r="E329" s="5">
        <v>2854</v>
      </c>
    </row>
    <row r="330" spans="1:5">
      <c r="A330" t="s">
        <v>217</v>
      </c>
      <c r="B330" t="s">
        <v>14</v>
      </c>
      <c r="C330" s="5">
        <v>672</v>
      </c>
      <c r="D330">
        <v>1</v>
      </c>
      <c r="E330" s="5">
        <v>672</v>
      </c>
    </row>
    <row r="331" spans="1:5">
      <c r="A331" t="s">
        <v>220</v>
      </c>
      <c r="B331" t="s">
        <v>14</v>
      </c>
      <c r="C331" s="5">
        <v>9905</v>
      </c>
      <c r="D331">
        <v>35</v>
      </c>
      <c r="E331" s="5">
        <v>346675</v>
      </c>
    </row>
    <row r="332" spans="1:5">
      <c r="A332" t="s">
        <v>221</v>
      </c>
      <c r="B332" t="s">
        <v>14</v>
      </c>
      <c r="C332" s="5">
        <v>728805</v>
      </c>
      <c r="D332">
        <v>3</v>
      </c>
      <c r="E332" s="5">
        <v>2186415</v>
      </c>
    </row>
    <row r="333" spans="1:5">
      <c r="A333" t="s">
        <v>222</v>
      </c>
      <c r="B333" t="s">
        <v>14</v>
      </c>
      <c r="C333" s="5">
        <v>689410</v>
      </c>
      <c r="D333">
        <v>1</v>
      </c>
      <c r="E333" s="5">
        <v>689410</v>
      </c>
    </row>
    <row r="334" spans="1:5">
      <c r="A334" t="s">
        <v>223</v>
      </c>
      <c r="B334" t="s">
        <v>14</v>
      </c>
      <c r="C334" s="5">
        <v>123131</v>
      </c>
      <c r="D334">
        <v>3</v>
      </c>
      <c r="E334" s="5">
        <v>369393</v>
      </c>
    </row>
    <row r="335" spans="1:5">
      <c r="A335" t="s">
        <v>224</v>
      </c>
      <c r="B335" t="s">
        <v>14</v>
      </c>
      <c r="C335" s="5">
        <v>123131</v>
      </c>
      <c r="D335">
        <v>1</v>
      </c>
      <c r="E335" s="5">
        <v>123131</v>
      </c>
    </row>
    <row r="336" spans="1:5">
      <c r="A336" t="s">
        <v>225</v>
      </c>
      <c r="B336" t="s">
        <v>14</v>
      </c>
      <c r="C336" s="5">
        <v>247363</v>
      </c>
      <c r="D336">
        <v>3</v>
      </c>
      <c r="E336" s="5">
        <v>742089</v>
      </c>
    </row>
    <row r="337" spans="1:5">
      <c r="A337" t="s">
        <v>226</v>
      </c>
      <c r="B337" t="s">
        <v>14</v>
      </c>
      <c r="C337" s="5">
        <v>116398</v>
      </c>
      <c r="D337">
        <v>3</v>
      </c>
      <c r="E337" s="5">
        <v>349194</v>
      </c>
    </row>
    <row r="338" spans="1:5">
      <c r="A338" t="s">
        <v>227</v>
      </c>
      <c r="B338" t="s">
        <v>14</v>
      </c>
      <c r="C338" s="5">
        <v>468000</v>
      </c>
      <c r="D338">
        <v>1</v>
      </c>
      <c r="E338" s="5">
        <v>468000</v>
      </c>
    </row>
    <row r="339" spans="1:5">
      <c r="A339" t="s">
        <v>228</v>
      </c>
      <c r="B339" t="s">
        <v>14</v>
      </c>
      <c r="C339" s="5">
        <v>390000</v>
      </c>
      <c r="D339">
        <v>1</v>
      </c>
      <c r="E339" s="5">
        <v>390000</v>
      </c>
    </row>
    <row r="340" spans="1:5">
      <c r="A340" t="s">
        <v>229</v>
      </c>
      <c r="B340" t="s">
        <v>14</v>
      </c>
      <c r="C340" s="5">
        <v>490000</v>
      </c>
      <c r="D340">
        <v>1</v>
      </c>
      <c r="E340" s="5">
        <v>490000</v>
      </c>
    </row>
    <row r="341" spans="1:5">
      <c r="A341" t="s">
        <v>230</v>
      </c>
      <c r="B341" t="s">
        <v>14</v>
      </c>
      <c r="C341" s="5">
        <v>203000</v>
      </c>
      <c r="D341">
        <v>2</v>
      </c>
      <c r="E341" s="5">
        <v>406000</v>
      </c>
    </row>
    <row r="342" spans="1:5">
      <c r="A342" t="s">
        <v>231</v>
      </c>
      <c r="B342" t="s">
        <v>14</v>
      </c>
      <c r="C342" s="5">
        <v>415</v>
      </c>
      <c r="D342">
        <v>500</v>
      </c>
      <c r="E342" s="5">
        <v>207500</v>
      </c>
    </row>
    <row r="343" spans="1:5">
      <c r="A343" t="s">
        <v>232</v>
      </c>
      <c r="B343" t="s">
        <v>14</v>
      </c>
      <c r="C343" s="5">
        <v>1099392</v>
      </c>
      <c r="D343">
        <v>2</v>
      </c>
      <c r="E343" s="5">
        <v>2198784</v>
      </c>
    </row>
    <row r="344" spans="1:5">
      <c r="A344" t="s">
        <v>230</v>
      </c>
      <c r="B344" t="s">
        <v>14</v>
      </c>
      <c r="C344" s="5">
        <v>205000</v>
      </c>
      <c r="D344">
        <v>1</v>
      </c>
      <c r="E344" s="5">
        <v>205000</v>
      </c>
    </row>
    <row r="345" spans="1:5">
      <c r="A345" t="s">
        <v>233</v>
      </c>
      <c r="B345" t="s">
        <v>14</v>
      </c>
      <c r="C345" s="5">
        <v>205000</v>
      </c>
      <c r="D345">
        <v>1</v>
      </c>
      <c r="E345" s="5">
        <v>205000</v>
      </c>
    </row>
    <row r="346" spans="1:5">
      <c r="A346" t="s">
        <v>234</v>
      </c>
      <c r="B346" t="s">
        <v>14</v>
      </c>
      <c r="C346" s="5">
        <v>205000</v>
      </c>
      <c r="D346">
        <v>1</v>
      </c>
      <c r="E346" s="5">
        <v>205000</v>
      </c>
    </row>
    <row r="347" spans="1:5">
      <c r="A347" t="s">
        <v>235</v>
      </c>
      <c r="B347" t="s">
        <v>14</v>
      </c>
      <c r="C347" s="5">
        <v>495000</v>
      </c>
      <c r="D347">
        <v>1</v>
      </c>
      <c r="E347" s="5">
        <v>495000</v>
      </c>
    </row>
    <row r="348" spans="1:5">
      <c r="A348" t="s">
        <v>236</v>
      </c>
      <c r="B348" t="s">
        <v>14</v>
      </c>
      <c r="C348" s="5">
        <v>1176476</v>
      </c>
      <c r="D348">
        <v>1</v>
      </c>
      <c r="E348" s="5">
        <v>1176476</v>
      </c>
    </row>
    <row r="349" spans="1:5">
      <c r="A349" t="s">
        <v>237</v>
      </c>
      <c r="B349" t="s">
        <v>14</v>
      </c>
      <c r="C349" s="5">
        <v>1176476</v>
      </c>
      <c r="D349">
        <v>1</v>
      </c>
      <c r="E349" s="5">
        <v>1176476</v>
      </c>
    </row>
    <row r="350" spans="1:5">
      <c r="A350" t="s">
        <v>238</v>
      </c>
      <c r="B350" t="s">
        <v>14</v>
      </c>
      <c r="C350" s="5">
        <v>223186</v>
      </c>
      <c r="D350">
        <v>1</v>
      </c>
      <c r="E350" s="5">
        <v>223186</v>
      </c>
    </row>
    <row r="351" spans="1:5">
      <c r="A351" t="s">
        <v>239</v>
      </c>
      <c r="B351" t="s">
        <v>14</v>
      </c>
      <c r="C351" s="5">
        <v>4300427</v>
      </c>
      <c r="D351">
        <v>1</v>
      </c>
      <c r="E351" s="5">
        <v>4300427</v>
      </c>
    </row>
    <row r="352" spans="1:5">
      <c r="A352" t="s">
        <v>240</v>
      </c>
      <c r="B352" t="s">
        <v>14</v>
      </c>
      <c r="C352" s="5">
        <v>310000</v>
      </c>
      <c r="D352">
        <v>2</v>
      </c>
      <c r="E352" s="5">
        <v>620000</v>
      </c>
    </row>
    <row r="353" spans="1:5">
      <c r="A353" t="s">
        <v>23</v>
      </c>
      <c r="B353" t="s">
        <v>14</v>
      </c>
      <c r="C353" s="5">
        <v>0</v>
      </c>
      <c r="D353">
        <v>1</v>
      </c>
      <c r="E353" s="5">
        <v>0</v>
      </c>
    </row>
    <row r="354" spans="1:5">
      <c r="A354" t="s">
        <v>241</v>
      </c>
      <c r="B354" t="s">
        <v>14</v>
      </c>
      <c r="C354" s="5">
        <v>13802</v>
      </c>
      <c r="D354">
        <v>1</v>
      </c>
      <c r="E354" s="5">
        <v>13802</v>
      </c>
    </row>
    <row r="355" spans="1:5">
      <c r="A355" t="s">
        <v>242</v>
      </c>
      <c r="B355" t="s">
        <v>14</v>
      </c>
      <c r="C355" s="5">
        <v>47439</v>
      </c>
      <c r="D355">
        <v>1</v>
      </c>
      <c r="E355" s="5">
        <v>47439</v>
      </c>
    </row>
    <row r="356" spans="1:5">
      <c r="A356" t="s">
        <v>243</v>
      </c>
      <c r="B356" t="s">
        <v>14</v>
      </c>
      <c r="C356" s="5">
        <v>39714</v>
      </c>
      <c r="D356">
        <v>1</v>
      </c>
      <c r="E356" s="5">
        <v>39714</v>
      </c>
    </row>
    <row r="357" spans="1:5">
      <c r="A357" t="s">
        <v>244</v>
      </c>
      <c r="B357" t="s">
        <v>14</v>
      </c>
      <c r="C357" s="5">
        <v>16040</v>
      </c>
      <c r="D357">
        <v>1</v>
      </c>
      <c r="E357" s="5">
        <v>16040</v>
      </c>
    </row>
    <row r="358" spans="1:5">
      <c r="A358" t="s">
        <v>245</v>
      </c>
      <c r="B358" t="s">
        <v>14</v>
      </c>
      <c r="C358" s="5">
        <v>9515</v>
      </c>
      <c r="D358">
        <v>1</v>
      </c>
      <c r="E358" s="5">
        <v>9515</v>
      </c>
    </row>
    <row r="359" spans="1:5">
      <c r="A359" t="s">
        <v>246</v>
      </c>
      <c r="B359" t="s">
        <v>14</v>
      </c>
      <c r="C359" s="5">
        <v>548000</v>
      </c>
      <c r="D359">
        <v>2</v>
      </c>
      <c r="E359" s="5">
        <v>1096000</v>
      </c>
    </row>
    <row r="360" spans="1:5">
      <c r="A360" t="s">
        <v>247</v>
      </c>
      <c r="B360" t="s">
        <v>14</v>
      </c>
      <c r="C360" s="5">
        <v>548000</v>
      </c>
      <c r="D360">
        <v>2</v>
      </c>
      <c r="E360" s="5">
        <v>1096000</v>
      </c>
    </row>
    <row r="361" spans="1:5">
      <c r="A361" t="s">
        <v>248</v>
      </c>
      <c r="B361" t="s">
        <v>14</v>
      </c>
      <c r="C361" s="5">
        <v>32000</v>
      </c>
      <c r="D361">
        <v>1</v>
      </c>
      <c r="E361" s="5">
        <v>32000</v>
      </c>
    </row>
    <row r="362" spans="1:5">
      <c r="A362" t="s">
        <v>248</v>
      </c>
      <c r="B362" t="s">
        <v>14</v>
      </c>
      <c r="C362" s="5">
        <v>32000</v>
      </c>
      <c r="D362">
        <v>1</v>
      </c>
      <c r="E362" s="5">
        <v>32000</v>
      </c>
    </row>
    <row r="363" spans="1:5">
      <c r="A363" t="s">
        <v>249</v>
      </c>
      <c r="B363" t="s">
        <v>14</v>
      </c>
      <c r="C363" s="5">
        <v>1597</v>
      </c>
      <c r="D363">
        <v>1</v>
      </c>
      <c r="E363" s="5">
        <v>1597</v>
      </c>
    </row>
    <row r="364" spans="1:5">
      <c r="A364" t="s">
        <v>250</v>
      </c>
      <c r="B364" t="s">
        <v>14</v>
      </c>
      <c r="C364" s="5">
        <v>1261</v>
      </c>
      <c r="D364">
        <v>1</v>
      </c>
      <c r="E364" s="5">
        <v>1261</v>
      </c>
    </row>
    <row r="365" spans="1:5">
      <c r="A365" t="s">
        <v>251</v>
      </c>
      <c r="B365" t="s">
        <v>14</v>
      </c>
      <c r="C365" s="5">
        <v>1597</v>
      </c>
      <c r="D365">
        <v>1</v>
      </c>
      <c r="E365" s="5">
        <v>1597</v>
      </c>
    </row>
    <row r="366" spans="1:5">
      <c r="A366" t="s">
        <v>252</v>
      </c>
      <c r="B366" t="s">
        <v>14</v>
      </c>
      <c r="C366" s="5">
        <v>11345</v>
      </c>
      <c r="D366">
        <v>2</v>
      </c>
      <c r="E366" s="5">
        <v>22690</v>
      </c>
    </row>
    <row r="367" spans="1:5">
      <c r="A367" t="s">
        <v>253</v>
      </c>
      <c r="B367" t="s">
        <v>14</v>
      </c>
      <c r="C367" s="5">
        <v>5462</v>
      </c>
      <c r="D367">
        <v>1</v>
      </c>
      <c r="E367" s="5">
        <v>5462</v>
      </c>
    </row>
    <row r="368" spans="1:5">
      <c r="A368" t="s">
        <v>250</v>
      </c>
      <c r="B368" t="s">
        <v>14</v>
      </c>
      <c r="C368" s="5">
        <v>1513</v>
      </c>
      <c r="D368">
        <v>4</v>
      </c>
      <c r="E368" s="5">
        <v>6052</v>
      </c>
    </row>
    <row r="369" spans="1:5">
      <c r="A369" t="s">
        <v>254</v>
      </c>
      <c r="B369" t="s">
        <v>14</v>
      </c>
      <c r="C369" s="5">
        <v>2437</v>
      </c>
      <c r="D369">
        <v>2</v>
      </c>
      <c r="E369" s="5">
        <v>4874</v>
      </c>
    </row>
    <row r="370" spans="1:5">
      <c r="A370" t="s">
        <v>255</v>
      </c>
      <c r="B370" t="s">
        <v>14</v>
      </c>
      <c r="C370" s="5">
        <v>1597</v>
      </c>
      <c r="D370">
        <v>1</v>
      </c>
      <c r="E370" s="5">
        <v>1597</v>
      </c>
    </row>
    <row r="371" spans="1:5">
      <c r="A371" t="s">
        <v>252</v>
      </c>
      <c r="B371" t="s">
        <v>14</v>
      </c>
      <c r="C371" s="5">
        <v>11345</v>
      </c>
      <c r="D371">
        <v>4</v>
      </c>
      <c r="E371" s="5">
        <v>45380</v>
      </c>
    </row>
    <row r="372" spans="1:5">
      <c r="A372" t="s">
        <v>256</v>
      </c>
      <c r="B372" t="s">
        <v>14</v>
      </c>
      <c r="C372" s="5">
        <v>24370</v>
      </c>
      <c r="D372">
        <v>1</v>
      </c>
      <c r="E372" s="5">
        <v>24370</v>
      </c>
    </row>
    <row r="373" spans="1:5">
      <c r="A373" t="s">
        <v>257</v>
      </c>
      <c r="B373" t="s">
        <v>14</v>
      </c>
      <c r="C373" s="5">
        <v>1021</v>
      </c>
      <c r="D373">
        <v>1</v>
      </c>
      <c r="E373" s="5">
        <v>1021</v>
      </c>
    </row>
    <row r="374" spans="1:5">
      <c r="A374" t="s">
        <v>258</v>
      </c>
      <c r="B374" t="s">
        <v>14</v>
      </c>
      <c r="C374" s="5">
        <v>121</v>
      </c>
      <c r="D374">
        <v>4</v>
      </c>
      <c r="E374" s="5">
        <v>484</v>
      </c>
    </row>
    <row r="375" spans="1:5">
      <c r="A375" t="s">
        <v>259</v>
      </c>
      <c r="B375" t="s">
        <v>14</v>
      </c>
      <c r="C375" s="5">
        <v>8271</v>
      </c>
      <c r="D375">
        <v>2</v>
      </c>
      <c r="E375" s="5">
        <v>16542</v>
      </c>
    </row>
    <row r="376" spans="1:5">
      <c r="A376" t="s">
        <v>260</v>
      </c>
      <c r="B376" t="s">
        <v>14</v>
      </c>
      <c r="C376" s="5">
        <v>36429</v>
      </c>
      <c r="D376">
        <v>1</v>
      </c>
      <c r="E376" s="5">
        <v>36429</v>
      </c>
    </row>
    <row r="377" spans="1:5">
      <c r="A377" t="s">
        <v>261</v>
      </c>
      <c r="B377" t="s">
        <v>14</v>
      </c>
      <c r="C377" s="5">
        <v>18571</v>
      </c>
      <c r="D377">
        <v>1</v>
      </c>
      <c r="E377" s="5">
        <v>18571</v>
      </c>
    </row>
    <row r="378" spans="1:5">
      <c r="A378" t="s">
        <v>262</v>
      </c>
      <c r="B378" t="s">
        <v>14</v>
      </c>
      <c r="C378" s="5">
        <v>650</v>
      </c>
      <c r="D378">
        <v>2</v>
      </c>
      <c r="E378" s="5">
        <v>1300</v>
      </c>
    </row>
    <row r="379" spans="1:5">
      <c r="A379" t="s">
        <v>263</v>
      </c>
      <c r="B379" t="s">
        <v>14</v>
      </c>
      <c r="C379" s="5">
        <v>2941.17</v>
      </c>
      <c r="D379">
        <v>3</v>
      </c>
      <c r="E379" s="5">
        <v>8823.51</v>
      </c>
    </row>
    <row r="380" spans="1:5">
      <c r="A380" t="s">
        <v>264</v>
      </c>
      <c r="B380" t="s">
        <v>14</v>
      </c>
      <c r="C380" s="5">
        <v>17890</v>
      </c>
      <c r="D380">
        <v>1</v>
      </c>
      <c r="E380" s="5">
        <v>17890</v>
      </c>
    </row>
    <row r="381" spans="1:5">
      <c r="A381" t="s">
        <v>265</v>
      </c>
      <c r="B381" t="s">
        <v>14</v>
      </c>
      <c r="C381" s="5">
        <v>17</v>
      </c>
      <c r="D381">
        <v>10</v>
      </c>
      <c r="E381" s="5">
        <v>170</v>
      </c>
    </row>
    <row r="382" spans="1:5">
      <c r="A382" t="s">
        <v>266</v>
      </c>
      <c r="B382" t="s">
        <v>14</v>
      </c>
      <c r="C382" s="5">
        <v>41.5</v>
      </c>
      <c r="D382">
        <v>10</v>
      </c>
      <c r="E382" s="5">
        <v>415</v>
      </c>
    </row>
    <row r="383" spans="1:5">
      <c r="A383" t="s">
        <v>267</v>
      </c>
      <c r="B383" t="s">
        <v>14</v>
      </c>
      <c r="C383" s="5">
        <v>17</v>
      </c>
      <c r="D383">
        <v>10</v>
      </c>
      <c r="E383" s="5">
        <v>170</v>
      </c>
    </row>
    <row r="384" spans="1:5">
      <c r="A384" t="s">
        <v>268</v>
      </c>
      <c r="B384" t="s">
        <v>14</v>
      </c>
      <c r="C384" s="5">
        <v>17</v>
      </c>
      <c r="D384">
        <v>10</v>
      </c>
      <c r="E384" s="5">
        <v>170</v>
      </c>
    </row>
    <row r="385" spans="1:5">
      <c r="A385" t="s">
        <v>269</v>
      </c>
      <c r="B385" t="s">
        <v>14</v>
      </c>
      <c r="C385" s="5">
        <v>6140</v>
      </c>
      <c r="D385">
        <v>1</v>
      </c>
      <c r="E385" s="5">
        <v>6140</v>
      </c>
    </row>
    <row r="386" spans="1:5">
      <c r="A386" t="s">
        <v>270</v>
      </c>
      <c r="B386" t="s">
        <v>14</v>
      </c>
      <c r="C386" s="5">
        <v>120000</v>
      </c>
      <c r="D386">
        <v>7</v>
      </c>
      <c r="E386" s="5">
        <v>840000</v>
      </c>
    </row>
    <row r="387" spans="1:5">
      <c r="A387" t="s">
        <v>160</v>
      </c>
      <c r="B387" t="s">
        <v>14</v>
      </c>
      <c r="C387" s="5">
        <v>100000</v>
      </c>
      <c r="D387">
        <v>60</v>
      </c>
      <c r="E387" s="5">
        <v>6000000</v>
      </c>
    </row>
    <row r="388" spans="1:5">
      <c r="A388" t="s">
        <v>271</v>
      </c>
      <c r="B388" t="s">
        <v>14</v>
      </c>
      <c r="C388" s="5">
        <v>495000</v>
      </c>
      <c r="D388">
        <v>2</v>
      </c>
      <c r="E388" s="5">
        <v>990000</v>
      </c>
    </row>
    <row r="389" spans="1:5">
      <c r="A389" t="s">
        <v>272</v>
      </c>
      <c r="B389" t="s">
        <v>14</v>
      </c>
      <c r="C389" s="5">
        <v>390000</v>
      </c>
      <c r="D389">
        <v>1</v>
      </c>
      <c r="E389" s="5">
        <v>390000</v>
      </c>
    </row>
    <row r="390" spans="1:5">
      <c r="A390" t="s">
        <v>23</v>
      </c>
      <c r="B390" t="s">
        <v>14</v>
      </c>
      <c r="C390" s="5">
        <v>0</v>
      </c>
      <c r="D390">
        <v>1</v>
      </c>
      <c r="E390" s="5">
        <v>0</v>
      </c>
    </row>
    <row r="391" spans="1:5">
      <c r="A391" t="s">
        <v>24</v>
      </c>
      <c r="B391" t="s">
        <v>14</v>
      </c>
      <c r="C391" s="5">
        <v>263375</v>
      </c>
      <c r="D391">
        <v>1</v>
      </c>
      <c r="E391" s="5">
        <v>263375</v>
      </c>
    </row>
    <row r="392" spans="1:5">
      <c r="A392" t="s">
        <v>25</v>
      </c>
      <c r="B392" t="s">
        <v>26</v>
      </c>
      <c r="C392" s="5">
        <v>198000</v>
      </c>
      <c r="D392">
        <v>1</v>
      </c>
      <c r="E392" s="5">
        <v>198000</v>
      </c>
    </row>
    <row r="393" spans="1:5">
      <c r="A393" t="s">
        <v>27</v>
      </c>
      <c r="B393" t="s">
        <v>14</v>
      </c>
      <c r="C393" s="5">
        <v>20000</v>
      </c>
      <c r="D393">
        <v>4</v>
      </c>
      <c r="E393" s="5">
        <v>80000</v>
      </c>
    </row>
    <row r="394" spans="1:5">
      <c r="A394" t="s">
        <v>30</v>
      </c>
      <c r="B394" t="s">
        <v>14</v>
      </c>
      <c r="C394" s="5">
        <v>18395</v>
      </c>
      <c r="D394">
        <v>2</v>
      </c>
      <c r="E394" s="5">
        <v>36790</v>
      </c>
    </row>
    <row r="395" spans="1:5">
      <c r="A395" t="s">
        <v>31</v>
      </c>
      <c r="B395" t="s">
        <v>14</v>
      </c>
      <c r="C395" s="5">
        <v>4873</v>
      </c>
      <c r="D395">
        <v>4</v>
      </c>
      <c r="E395" s="5">
        <v>19492</v>
      </c>
    </row>
    <row r="396" spans="1:5">
      <c r="A396" t="s">
        <v>32</v>
      </c>
      <c r="B396" t="s">
        <v>14</v>
      </c>
      <c r="C396" s="5">
        <v>266900</v>
      </c>
      <c r="D396">
        <v>1</v>
      </c>
      <c r="E396" s="5">
        <v>266900</v>
      </c>
    </row>
    <row r="397" spans="1:5">
      <c r="A397" t="s">
        <v>34</v>
      </c>
      <c r="B397" t="s">
        <v>14</v>
      </c>
      <c r="C397" s="5">
        <v>525000</v>
      </c>
      <c r="D397">
        <v>1</v>
      </c>
      <c r="E397" s="5">
        <v>525000</v>
      </c>
    </row>
    <row r="398" spans="1:5">
      <c r="A398" t="s">
        <v>36</v>
      </c>
      <c r="B398" t="s">
        <v>14</v>
      </c>
      <c r="C398" s="5">
        <v>20579.831900000001</v>
      </c>
      <c r="D398">
        <v>1</v>
      </c>
      <c r="E398" s="5">
        <v>20579.831900000001</v>
      </c>
    </row>
    <row r="399" spans="1:5">
      <c r="A399" t="s">
        <v>37</v>
      </c>
      <c r="B399" t="s">
        <v>14</v>
      </c>
      <c r="C399" s="5">
        <v>5235</v>
      </c>
      <c r="D399">
        <v>1</v>
      </c>
      <c r="E399" s="5">
        <v>5235</v>
      </c>
    </row>
    <row r="400" spans="1:5">
      <c r="A400" t="s">
        <v>38</v>
      </c>
      <c r="B400" t="s">
        <v>14</v>
      </c>
      <c r="C400" s="5">
        <v>22724</v>
      </c>
      <c r="D400">
        <v>1</v>
      </c>
      <c r="E400" s="5">
        <v>22724</v>
      </c>
    </row>
    <row r="401" spans="1:5">
      <c r="A401" t="s">
        <v>39</v>
      </c>
      <c r="B401" t="s">
        <v>14</v>
      </c>
      <c r="C401" s="5">
        <v>220624</v>
      </c>
      <c r="D401">
        <v>1</v>
      </c>
      <c r="E401" s="5">
        <v>220624</v>
      </c>
    </row>
    <row r="402" spans="1:5">
      <c r="A402" t="s">
        <v>40</v>
      </c>
      <c r="B402" t="s">
        <v>14</v>
      </c>
      <c r="C402" s="5">
        <v>22346</v>
      </c>
      <c r="D402">
        <v>40</v>
      </c>
      <c r="E402" s="5">
        <v>893840</v>
      </c>
    </row>
    <row r="403" spans="1:5">
      <c r="A403" t="s">
        <v>41</v>
      </c>
      <c r="B403" t="s">
        <v>14</v>
      </c>
      <c r="C403" s="5">
        <v>248259</v>
      </c>
      <c r="D403">
        <v>20</v>
      </c>
      <c r="E403" s="5">
        <v>4965180</v>
      </c>
    </row>
    <row r="404" spans="1:5">
      <c r="A404" t="s">
        <v>42</v>
      </c>
      <c r="B404" t="s">
        <v>14</v>
      </c>
      <c r="C404" s="5">
        <v>67344.2</v>
      </c>
      <c r="D404">
        <v>2</v>
      </c>
      <c r="E404" s="5">
        <v>134688.4</v>
      </c>
    </row>
    <row r="405" spans="1:5">
      <c r="A405" t="s">
        <v>43</v>
      </c>
      <c r="B405" t="s">
        <v>14</v>
      </c>
      <c r="C405" s="5">
        <v>797259.12199999997</v>
      </c>
      <c r="D405">
        <v>3</v>
      </c>
      <c r="E405" s="5">
        <v>2391777.3659999999</v>
      </c>
    </row>
    <row r="406" spans="1:5">
      <c r="A406" t="s">
        <v>44</v>
      </c>
      <c r="B406" t="s">
        <v>14</v>
      </c>
      <c r="C406" s="5">
        <v>803805</v>
      </c>
      <c r="D406">
        <v>2</v>
      </c>
      <c r="E406" s="5">
        <v>1607610</v>
      </c>
    </row>
    <row r="407" spans="1:5">
      <c r="A407" t="s">
        <v>45</v>
      </c>
      <c r="B407" t="s">
        <v>14</v>
      </c>
      <c r="C407" s="5">
        <v>803805</v>
      </c>
      <c r="D407">
        <v>4</v>
      </c>
      <c r="E407" s="5">
        <v>3215220</v>
      </c>
    </row>
    <row r="408" spans="1:5">
      <c r="A408" t="s">
        <v>46</v>
      </c>
      <c r="B408" t="s">
        <v>14</v>
      </c>
      <c r="C408" s="5">
        <v>18359</v>
      </c>
      <c r="D408">
        <v>56</v>
      </c>
      <c r="E408" s="5">
        <v>1028104</v>
      </c>
    </row>
    <row r="409" spans="1:5">
      <c r="A409" t="s">
        <v>47</v>
      </c>
      <c r="B409" t="s">
        <v>14</v>
      </c>
      <c r="C409" s="5">
        <v>137422</v>
      </c>
      <c r="D409">
        <v>40</v>
      </c>
      <c r="E409" s="5">
        <v>5496880</v>
      </c>
    </row>
    <row r="410" spans="1:5">
      <c r="A410" t="s">
        <v>48</v>
      </c>
      <c r="B410" t="s">
        <v>14</v>
      </c>
      <c r="C410" s="5">
        <v>33605</v>
      </c>
      <c r="D410">
        <v>1</v>
      </c>
      <c r="E410" s="5">
        <v>33605</v>
      </c>
    </row>
    <row r="411" spans="1:5">
      <c r="A411" t="s">
        <v>49</v>
      </c>
      <c r="B411" t="s">
        <v>14</v>
      </c>
      <c r="C411" s="5">
        <v>11504</v>
      </c>
      <c r="D411">
        <v>4</v>
      </c>
      <c r="E411" s="5">
        <v>46016</v>
      </c>
    </row>
    <row r="412" spans="1:5">
      <c r="A412" t="s">
        <v>50</v>
      </c>
      <c r="B412" t="s">
        <v>14</v>
      </c>
      <c r="C412" s="5">
        <v>21340</v>
      </c>
      <c r="D412">
        <v>4</v>
      </c>
      <c r="E412" s="5">
        <v>85360</v>
      </c>
    </row>
    <row r="413" spans="1:5">
      <c r="A413" t="s">
        <v>51</v>
      </c>
      <c r="B413" t="s">
        <v>14</v>
      </c>
      <c r="C413" s="5">
        <v>29990</v>
      </c>
      <c r="D413">
        <v>2</v>
      </c>
      <c r="E413" s="5">
        <v>59980</v>
      </c>
    </row>
    <row r="414" spans="1:5">
      <c r="A414" t="s">
        <v>52</v>
      </c>
      <c r="B414" t="s">
        <v>14</v>
      </c>
      <c r="C414" s="5">
        <v>34047</v>
      </c>
      <c r="D414">
        <v>1</v>
      </c>
      <c r="E414" s="5">
        <v>34047</v>
      </c>
    </row>
    <row r="415" spans="1:5">
      <c r="A415" t="s">
        <v>53</v>
      </c>
      <c r="B415" t="s">
        <v>14</v>
      </c>
      <c r="C415" s="5">
        <v>57618</v>
      </c>
      <c r="D415">
        <v>1</v>
      </c>
      <c r="E415" s="5">
        <v>57618</v>
      </c>
    </row>
    <row r="416" spans="1:5">
      <c r="A416" t="s">
        <v>54</v>
      </c>
      <c r="B416" t="s">
        <v>14</v>
      </c>
      <c r="C416" s="5">
        <v>46618</v>
      </c>
      <c r="D416">
        <v>3</v>
      </c>
      <c r="E416" s="5">
        <v>139854</v>
      </c>
    </row>
    <row r="417" spans="1:5">
      <c r="A417" t="s">
        <v>55</v>
      </c>
      <c r="B417" t="s">
        <v>14</v>
      </c>
      <c r="C417" s="5">
        <v>47142</v>
      </c>
      <c r="D417">
        <v>1</v>
      </c>
      <c r="E417" s="5">
        <v>47142</v>
      </c>
    </row>
    <row r="418" spans="1:5">
      <c r="A418" t="s">
        <v>56</v>
      </c>
      <c r="B418" t="s">
        <v>14</v>
      </c>
      <c r="C418" s="5">
        <v>47247</v>
      </c>
      <c r="D418">
        <v>1</v>
      </c>
      <c r="E418" s="5">
        <v>47247</v>
      </c>
    </row>
    <row r="419" spans="1:5">
      <c r="A419" t="s">
        <v>57</v>
      </c>
      <c r="B419" t="s">
        <v>14</v>
      </c>
      <c r="C419" s="5">
        <v>40856</v>
      </c>
      <c r="D419">
        <v>3</v>
      </c>
      <c r="E419" s="5">
        <v>122568</v>
      </c>
    </row>
    <row r="420" spans="1:5">
      <c r="A420" t="s">
        <v>57</v>
      </c>
      <c r="B420" t="s">
        <v>14</v>
      </c>
      <c r="C420" s="5">
        <v>40856</v>
      </c>
      <c r="D420">
        <v>4</v>
      </c>
      <c r="E420" s="5">
        <v>163424</v>
      </c>
    </row>
    <row r="421" spans="1:5">
      <c r="A421" t="s">
        <v>57</v>
      </c>
      <c r="B421" t="s">
        <v>14</v>
      </c>
      <c r="C421" s="5">
        <v>40856</v>
      </c>
      <c r="D421">
        <v>4</v>
      </c>
      <c r="E421" s="5">
        <v>163424</v>
      </c>
    </row>
    <row r="422" spans="1:5">
      <c r="A422" t="s">
        <v>52</v>
      </c>
      <c r="B422" t="s">
        <v>14</v>
      </c>
      <c r="C422" s="5">
        <v>34047</v>
      </c>
      <c r="D422">
        <v>1</v>
      </c>
      <c r="E422" s="5">
        <v>34047</v>
      </c>
    </row>
    <row r="423" spans="1:5">
      <c r="A423" t="s">
        <v>54</v>
      </c>
      <c r="B423" t="s">
        <v>14</v>
      </c>
      <c r="C423" s="5">
        <v>46618</v>
      </c>
      <c r="D423">
        <v>1</v>
      </c>
      <c r="E423" s="5">
        <v>46618</v>
      </c>
    </row>
    <row r="424" spans="1:5">
      <c r="A424" t="s">
        <v>58</v>
      </c>
      <c r="B424" t="s">
        <v>14</v>
      </c>
      <c r="C424" s="5">
        <v>23598</v>
      </c>
      <c r="D424">
        <v>1</v>
      </c>
      <c r="E424" s="5">
        <v>23598</v>
      </c>
    </row>
    <row r="425" spans="1:5">
      <c r="A425" t="s">
        <v>54</v>
      </c>
      <c r="B425" t="s">
        <v>14</v>
      </c>
      <c r="C425" s="5">
        <v>46618</v>
      </c>
      <c r="D425">
        <v>4</v>
      </c>
      <c r="E425" s="5">
        <v>186472</v>
      </c>
    </row>
    <row r="426" spans="1:5">
      <c r="A426" t="s">
        <v>59</v>
      </c>
      <c r="B426" t="s">
        <v>26</v>
      </c>
      <c r="C426" s="5">
        <v>75427</v>
      </c>
      <c r="D426">
        <v>1</v>
      </c>
      <c r="E426" s="5">
        <v>75427</v>
      </c>
    </row>
    <row r="427" spans="1:5">
      <c r="A427" t="s">
        <v>60</v>
      </c>
      <c r="B427" t="s">
        <v>14</v>
      </c>
      <c r="C427" s="5">
        <v>82454</v>
      </c>
      <c r="D427">
        <v>2</v>
      </c>
      <c r="E427" s="5">
        <v>164908</v>
      </c>
    </row>
    <row r="428" spans="1:5">
      <c r="A428" t="s">
        <v>61</v>
      </c>
      <c r="B428" t="s">
        <v>14</v>
      </c>
      <c r="C428" s="5">
        <v>186783</v>
      </c>
      <c r="D428">
        <v>40</v>
      </c>
      <c r="E428" s="5">
        <v>7471320</v>
      </c>
    </row>
    <row r="429" spans="1:5">
      <c r="A429" t="s">
        <v>62</v>
      </c>
      <c r="B429" t="s">
        <v>14</v>
      </c>
      <c r="C429" s="5">
        <v>220308</v>
      </c>
      <c r="D429">
        <v>40</v>
      </c>
      <c r="E429" s="5">
        <v>8812320</v>
      </c>
    </row>
    <row r="430" spans="1:5">
      <c r="A430" t="s">
        <v>63</v>
      </c>
      <c r="B430" t="s">
        <v>14</v>
      </c>
      <c r="C430" s="5">
        <v>17241</v>
      </c>
      <c r="D430">
        <v>112</v>
      </c>
      <c r="E430" s="5">
        <v>1930992</v>
      </c>
    </row>
    <row r="431" spans="1:5">
      <c r="A431" t="s">
        <v>60</v>
      </c>
      <c r="B431" t="s">
        <v>14</v>
      </c>
      <c r="C431" s="5">
        <v>86387</v>
      </c>
      <c r="D431">
        <v>2</v>
      </c>
      <c r="E431" s="5">
        <v>172774</v>
      </c>
    </row>
    <row r="432" spans="1:5">
      <c r="A432" t="s">
        <v>64</v>
      </c>
      <c r="B432" t="s">
        <v>14</v>
      </c>
      <c r="C432" s="5">
        <v>108224</v>
      </c>
      <c r="D432">
        <v>1</v>
      </c>
      <c r="E432" s="5">
        <v>108224</v>
      </c>
    </row>
    <row r="433" spans="1:5">
      <c r="A433" t="s">
        <v>65</v>
      </c>
      <c r="B433" t="s">
        <v>14</v>
      </c>
      <c r="C433" s="5">
        <v>26362</v>
      </c>
      <c r="D433">
        <v>40</v>
      </c>
      <c r="E433" s="5">
        <v>1054480</v>
      </c>
    </row>
    <row r="434" spans="1:5">
      <c r="A434" t="s">
        <v>63</v>
      </c>
      <c r="B434" t="s">
        <v>14</v>
      </c>
      <c r="C434" s="5">
        <v>17574</v>
      </c>
      <c r="D434">
        <v>168</v>
      </c>
      <c r="E434" s="5">
        <v>2952432</v>
      </c>
    </row>
    <row r="435" spans="1:5">
      <c r="A435" t="s">
        <v>66</v>
      </c>
      <c r="B435" t="s">
        <v>14</v>
      </c>
      <c r="C435" s="5">
        <v>17317</v>
      </c>
      <c r="D435">
        <v>280</v>
      </c>
      <c r="E435" s="5">
        <v>4848760</v>
      </c>
    </row>
    <row r="436" spans="1:5">
      <c r="A436" t="s">
        <v>61</v>
      </c>
      <c r="B436" t="s">
        <v>14</v>
      </c>
      <c r="C436" s="5">
        <v>191433</v>
      </c>
      <c r="D436">
        <v>40</v>
      </c>
      <c r="E436" s="5">
        <v>7657320</v>
      </c>
    </row>
    <row r="437" spans="1:5">
      <c r="A437" t="s">
        <v>67</v>
      </c>
      <c r="B437" t="s">
        <v>14</v>
      </c>
      <c r="C437" s="5">
        <v>179653</v>
      </c>
      <c r="D437">
        <v>30</v>
      </c>
      <c r="E437" s="5">
        <v>5389590</v>
      </c>
    </row>
    <row r="438" spans="1:5">
      <c r="A438" t="s">
        <v>65</v>
      </c>
      <c r="B438" t="s">
        <v>14</v>
      </c>
      <c r="C438" s="5">
        <v>26047</v>
      </c>
      <c r="D438">
        <v>40</v>
      </c>
      <c r="E438" s="5">
        <v>1041880</v>
      </c>
    </row>
    <row r="439" spans="1:5">
      <c r="A439" t="s">
        <v>68</v>
      </c>
      <c r="B439" t="s">
        <v>14</v>
      </c>
      <c r="C439" s="5">
        <v>222741</v>
      </c>
      <c r="D439">
        <v>40</v>
      </c>
      <c r="E439" s="5">
        <v>8909640</v>
      </c>
    </row>
    <row r="440" spans="1:5">
      <c r="A440" t="s">
        <v>69</v>
      </c>
      <c r="B440" t="s">
        <v>14</v>
      </c>
      <c r="C440" s="5">
        <v>25765</v>
      </c>
      <c r="D440">
        <v>40</v>
      </c>
      <c r="E440" s="5">
        <v>1030600</v>
      </c>
    </row>
    <row r="441" spans="1:5">
      <c r="A441" t="s">
        <v>70</v>
      </c>
      <c r="B441" t="s">
        <v>14</v>
      </c>
      <c r="C441" s="5">
        <v>101420</v>
      </c>
      <c r="D441">
        <v>10</v>
      </c>
      <c r="E441" s="5">
        <v>1014200</v>
      </c>
    </row>
    <row r="442" spans="1:5">
      <c r="A442" t="s">
        <v>67</v>
      </c>
      <c r="B442" t="s">
        <v>14</v>
      </c>
      <c r="C442" s="5">
        <v>168726</v>
      </c>
      <c r="D442">
        <v>5</v>
      </c>
      <c r="E442" s="5">
        <v>843630</v>
      </c>
    </row>
    <row r="443" spans="1:5">
      <c r="A443" t="s">
        <v>65</v>
      </c>
      <c r="B443" t="s">
        <v>14</v>
      </c>
      <c r="C443" s="5">
        <v>24222</v>
      </c>
      <c r="D443">
        <v>40</v>
      </c>
      <c r="E443" s="5">
        <v>968880</v>
      </c>
    </row>
    <row r="444" spans="1:5">
      <c r="A444" t="s">
        <v>71</v>
      </c>
      <c r="B444" t="s">
        <v>14</v>
      </c>
      <c r="C444" s="5">
        <v>17942</v>
      </c>
      <c r="D444">
        <v>56</v>
      </c>
      <c r="E444" s="5">
        <v>1004752</v>
      </c>
    </row>
    <row r="445" spans="1:5">
      <c r="A445" t="s">
        <v>67</v>
      </c>
      <c r="B445" t="s">
        <v>14</v>
      </c>
      <c r="C445" s="5">
        <v>164171</v>
      </c>
      <c r="D445">
        <v>30</v>
      </c>
      <c r="E445" s="5">
        <v>4925130</v>
      </c>
    </row>
    <row r="446" spans="1:5">
      <c r="A446" t="s">
        <v>65</v>
      </c>
      <c r="B446" t="s">
        <v>14</v>
      </c>
      <c r="C446" s="5">
        <v>25344</v>
      </c>
      <c r="D446">
        <v>40</v>
      </c>
      <c r="E446" s="5">
        <v>1013760</v>
      </c>
    </row>
    <row r="447" spans="1:5">
      <c r="A447" t="s">
        <v>71</v>
      </c>
      <c r="B447" t="s">
        <v>14</v>
      </c>
      <c r="C447" s="5">
        <v>18774</v>
      </c>
      <c r="D447">
        <v>56</v>
      </c>
      <c r="E447" s="5">
        <v>1051344</v>
      </c>
    </row>
    <row r="448" spans="1:5">
      <c r="A448" t="s">
        <v>67</v>
      </c>
      <c r="B448" t="s">
        <v>14</v>
      </c>
      <c r="C448" s="5">
        <v>171778</v>
      </c>
      <c r="D448">
        <v>30</v>
      </c>
      <c r="E448" s="5">
        <v>5153340</v>
      </c>
    </row>
    <row r="449" spans="1:5">
      <c r="A449" t="s">
        <v>72</v>
      </c>
      <c r="B449" t="s">
        <v>14</v>
      </c>
      <c r="C449" s="5">
        <v>86112</v>
      </c>
      <c r="D449">
        <v>3</v>
      </c>
      <c r="E449" s="5">
        <v>258336</v>
      </c>
    </row>
    <row r="450" spans="1:5">
      <c r="A450" t="s">
        <v>73</v>
      </c>
      <c r="B450" t="s">
        <v>14</v>
      </c>
      <c r="C450" s="5">
        <v>1556929</v>
      </c>
      <c r="D450">
        <v>1</v>
      </c>
      <c r="E450" s="5">
        <v>1556929</v>
      </c>
    </row>
    <row r="451" spans="1:5">
      <c r="A451" t="s">
        <v>74</v>
      </c>
      <c r="B451" t="s">
        <v>14</v>
      </c>
      <c r="C451" s="5">
        <v>6400</v>
      </c>
      <c r="D451">
        <v>2</v>
      </c>
      <c r="E451" s="5">
        <v>12800</v>
      </c>
    </row>
    <row r="452" spans="1:5">
      <c r="A452" t="s">
        <v>75</v>
      </c>
      <c r="B452" t="s">
        <v>14</v>
      </c>
      <c r="C452" s="5">
        <v>10800</v>
      </c>
      <c r="D452">
        <v>2</v>
      </c>
      <c r="E452" s="5">
        <v>21600</v>
      </c>
    </row>
    <row r="453" spans="1:5">
      <c r="A453" t="s">
        <v>76</v>
      </c>
      <c r="B453" t="s">
        <v>14</v>
      </c>
      <c r="C453" s="5">
        <v>10057</v>
      </c>
      <c r="D453">
        <v>2</v>
      </c>
      <c r="E453" s="5">
        <v>20114</v>
      </c>
    </row>
    <row r="454" spans="1:5">
      <c r="A454" t="s">
        <v>77</v>
      </c>
      <c r="B454" t="s">
        <v>14</v>
      </c>
      <c r="C454" s="5">
        <v>14540</v>
      </c>
      <c r="D454">
        <v>2</v>
      </c>
      <c r="E454" s="5">
        <v>29080</v>
      </c>
    </row>
    <row r="455" spans="1:5">
      <c r="A455" t="s">
        <v>78</v>
      </c>
      <c r="B455" t="s">
        <v>14</v>
      </c>
      <c r="C455" s="5">
        <v>23095</v>
      </c>
      <c r="D455">
        <v>2</v>
      </c>
      <c r="E455" s="5">
        <v>46190</v>
      </c>
    </row>
    <row r="456" spans="1:5">
      <c r="A456" t="s">
        <v>79</v>
      </c>
      <c r="B456" t="s">
        <v>14</v>
      </c>
      <c r="C456" s="5">
        <v>8501</v>
      </c>
      <c r="D456">
        <v>4</v>
      </c>
      <c r="E456" s="5">
        <v>34004</v>
      </c>
    </row>
    <row r="457" spans="1:5">
      <c r="A457" t="s">
        <v>80</v>
      </c>
      <c r="B457" t="s">
        <v>14</v>
      </c>
      <c r="C457" s="5">
        <v>10722</v>
      </c>
      <c r="D457">
        <v>4</v>
      </c>
      <c r="E457" s="5">
        <v>42888</v>
      </c>
    </row>
    <row r="458" spans="1:5">
      <c r="A458" t="s">
        <v>81</v>
      </c>
      <c r="B458" t="s">
        <v>14</v>
      </c>
      <c r="C458" s="5">
        <v>62243</v>
      </c>
      <c r="D458">
        <v>4</v>
      </c>
      <c r="E458" s="5">
        <v>248972</v>
      </c>
    </row>
    <row r="459" spans="1:5">
      <c r="A459" t="s">
        <v>82</v>
      </c>
      <c r="B459" t="s">
        <v>14</v>
      </c>
      <c r="C459" s="5">
        <v>2938</v>
      </c>
      <c r="D459">
        <v>4</v>
      </c>
      <c r="E459" s="5">
        <v>11752</v>
      </c>
    </row>
    <row r="460" spans="1:5">
      <c r="A460" t="s">
        <v>83</v>
      </c>
      <c r="B460" t="s">
        <v>14</v>
      </c>
      <c r="C460" s="5">
        <v>429023.6</v>
      </c>
      <c r="D460">
        <v>25</v>
      </c>
      <c r="E460" s="5">
        <v>10725590</v>
      </c>
    </row>
    <row r="461" spans="1:5">
      <c r="A461" t="s">
        <v>84</v>
      </c>
      <c r="B461" t="s">
        <v>14</v>
      </c>
      <c r="C461" s="5">
        <v>51274.3</v>
      </c>
      <c r="D461">
        <v>20</v>
      </c>
      <c r="E461" s="5">
        <v>1025486</v>
      </c>
    </row>
    <row r="462" spans="1:5">
      <c r="A462" t="s">
        <v>85</v>
      </c>
      <c r="B462" t="s">
        <v>14</v>
      </c>
      <c r="C462" s="5">
        <v>1561311.8</v>
      </c>
      <c r="D462">
        <v>1</v>
      </c>
      <c r="E462" s="5">
        <v>1561311.8</v>
      </c>
    </row>
    <row r="463" spans="1:5">
      <c r="A463" t="s">
        <v>86</v>
      </c>
      <c r="E463" s="5">
        <f>SUBTOTAL(109,Tabla16[COSTO])</f>
        <v>316712158.28790003</v>
      </c>
    </row>
    <row r="465" spans="1:5" ht="15">
      <c r="A465" s="53" t="s">
        <v>298</v>
      </c>
      <c r="B465" s="53"/>
      <c r="C465" s="53"/>
      <c r="D465" s="53"/>
      <c r="E465" s="53"/>
    </row>
    <row r="466" spans="1:5" ht="15">
      <c r="A466" s="2" t="s">
        <v>8</v>
      </c>
      <c r="B466" s="2" t="s">
        <v>17</v>
      </c>
      <c r="C466" s="2" t="s">
        <v>10</v>
      </c>
      <c r="D466" s="2" t="s">
        <v>9</v>
      </c>
      <c r="E466" s="2" t="s">
        <v>2</v>
      </c>
    </row>
    <row r="467" spans="1:5">
      <c r="A467" t="s">
        <v>299</v>
      </c>
      <c r="B467" t="s">
        <v>350</v>
      </c>
      <c r="C467" s="5">
        <v>450000</v>
      </c>
      <c r="D467">
        <v>1</v>
      </c>
      <c r="E467" s="5">
        <f>+C467</f>
        <v>450000</v>
      </c>
    </row>
    <row r="468" spans="1:5">
      <c r="A468" t="s">
        <v>300</v>
      </c>
      <c r="B468" t="s">
        <v>350</v>
      </c>
      <c r="C468" s="5">
        <v>40000</v>
      </c>
      <c r="D468">
        <v>1</v>
      </c>
      <c r="E468" s="5">
        <f t="shared" ref="E468:E531" si="0">+C468</f>
        <v>40000</v>
      </c>
    </row>
    <row r="469" spans="1:5">
      <c r="A469" t="s">
        <v>301</v>
      </c>
      <c r="B469" t="s">
        <v>350</v>
      </c>
      <c r="C469" s="5">
        <v>200000</v>
      </c>
      <c r="D469">
        <v>1</v>
      </c>
      <c r="E469" s="5">
        <f t="shared" si="0"/>
        <v>200000</v>
      </c>
    </row>
    <row r="470" spans="1:5">
      <c r="A470" t="s">
        <v>301</v>
      </c>
      <c r="B470" t="s">
        <v>350</v>
      </c>
      <c r="C470" s="5">
        <v>150000</v>
      </c>
      <c r="D470">
        <v>1</v>
      </c>
      <c r="E470" s="5">
        <f t="shared" si="0"/>
        <v>150000</v>
      </c>
    </row>
    <row r="471" spans="1:5">
      <c r="A471" t="s">
        <v>302</v>
      </c>
      <c r="B471" t="s">
        <v>350</v>
      </c>
      <c r="C471" s="5">
        <v>750000</v>
      </c>
      <c r="D471">
        <v>1</v>
      </c>
      <c r="E471" s="5">
        <f t="shared" si="0"/>
        <v>750000</v>
      </c>
    </row>
    <row r="472" spans="1:5">
      <c r="A472" t="s">
        <v>303</v>
      </c>
      <c r="B472" t="s">
        <v>350</v>
      </c>
      <c r="C472" s="5">
        <v>150000</v>
      </c>
      <c r="D472">
        <v>1</v>
      </c>
      <c r="E472" s="5">
        <f t="shared" si="0"/>
        <v>150000</v>
      </c>
    </row>
    <row r="473" spans="1:5">
      <c r="A473" t="s">
        <v>304</v>
      </c>
      <c r="B473" t="s">
        <v>350</v>
      </c>
      <c r="C473" s="5">
        <v>40000</v>
      </c>
      <c r="D473">
        <v>1</v>
      </c>
      <c r="E473" s="5">
        <f t="shared" si="0"/>
        <v>40000</v>
      </c>
    </row>
    <row r="474" spans="1:5">
      <c r="A474" t="s">
        <v>304</v>
      </c>
      <c r="B474" t="s">
        <v>350</v>
      </c>
      <c r="C474" s="5">
        <v>40000</v>
      </c>
      <c r="D474">
        <v>1</v>
      </c>
      <c r="E474" s="5">
        <f t="shared" si="0"/>
        <v>40000</v>
      </c>
    </row>
    <row r="475" spans="1:5">
      <c r="A475" t="s">
        <v>305</v>
      </c>
      <c r="B475" t="s">
        <v>350</v>
      </c>
      <c r="C475" s="5">
        <v>550000</v>
      </c>
      <c r="D475">
        <v>1</v>
      </c>
      <c r="E475" s="5">
        <f t="shared" si="0"/>
        <v>550000</v>
      </c>
    </row>
    <row r="476" spans="1:5">
      <c r="A476" t="s">
        <v>306</v>
      </c>
      <c r="B476" t="s">
        <v>350</v>
      </c>
      <c r="C476" s="5">
        <v>3000000</v>
      </c>
      <c r="D476">
        <v>1</v>
      </c>
      <c r="E476" s="5">
        <f t="shared" si="0"/>
        <v>3000000</v>
      </c>
    </row>
    <row r="477" spans="1:5">
      <c r="A477" t="s">
        <v>307</v>
      </c>
      <c r="B477" t="s">
        <v>350</v>
      </c>
      <c r="C477" s="5">
        <v>450000</v>
      </c>
      <c r="D477">
        <v>1</v>
      </c>
      <c r="E477" s="5">
        <f t="shared" si="0"/>
        <v>450000</v>
      </c>
    </row>
    <row r="478" spans="1:5">
      <c r="A478" t="s">
        <v>301</v>
      </c>
      <c r="B478" t="s">
        <v>350</v>
      </c>
      <c r="C478" s="5">
        <v>250000</v>
      </c>
      <c r="D478">
        <v>1</v>
      </c>
      <c r="E478" s="5">
        <f t="shared" si="0"/>
        <v>250000</v>
      </c>
    </row>
    <row r="479" spans="1:5">
      <c r="A479" t="s">
        <v>308</v>
      </c>
      <c r="B479" t="s">
        <v>350</v>
      </c>
      <c r="C479" s="5">
        <v>250000</v>
      </c>
      <c r="D479">
        <v>1</v>
      </c>
      <c r="E479" s="5">
        <f t="shared" si="0"/>
        <v>250000</v>
      </c>
    </row>
    <row r="480" spans="1:5">
      <c r="A480" t="s">
        <v>301</v>
      </c>
      <c r="B480" t="s">
        <v>350</v>
      </c>
      <c r="C480" s="5">
        <v>150000</v>
      </c>
      <c r="D480">
        <v>1</v>
      </c>
      <c r="E480" s="5">
        <f t="shared" si="0"/>
        <v>150000</v>
      </c>
    </row>
    <row r="481" spans="1:5">
      <c r="A481" t="s">
        <v>309</v>
      </c>
      <c r="B481" t="s">
        <v>350</v>
      </c>
      <c r="C481" s="5">
        <v>400000</v>
      </c>
      <c r="D481">
        <v>1</v>
      </c>
      <c r="E481" s="5">
        <f t="shared" si="0"/>
        <v>400000</v>
      </c>
    </row>
    <row r="482" spans="1:5">
      <c r="A482" t="s">
        <v>310</v>
      </c>
      <c r="B482" t="s">
        <v>350</v>
      </c>
      <c r="C482" s="5">
        <v>50000</v>
      </c>
      <c r="D482">
        <v>1</v>
      </c>
      <c r="E482" s="5">
        <f t="shared" si="0"/>
        <v>50000</v>
      </c>
    </row>
    <row r="483" spans="1:5">
      <c r="A483" t="s">
        <v>311</v>
      </c>
      <c r="B483" t="s">
        <v>350</v>
      </c>
      <c r="C483" s="5">
        <v>100000</v>
      </c>
      <c r="D483">
        <v>1</v>
      </c>
      <c r="E483" s="5">
        <f t="shared" si="0"/>
        <v>100000</v>
      </c>
    </row>
    <row r="484" spans="1:5">
      <c r="A484" t="s">
        <v>301</v>
      </c>
      <c r="B484" t="s">
        <v>350</v>
      </c>
      <c r="C484" s="5">
        <v>200000</v>
      </c>
      <c r="D484">
        <v>1</v>
      </c>
      <c r="E484" s="5">
        <f t="shared" si="0"/>
        <v>200000</v>
      </c>
    </row>
    <row r="485" spans="1:5">
      <c r="A485" t="s">
        <v>301</v>
      </c>
      <c r="B485" t="s">
        <v>350</v>
      </c>
      <c r="C485" s="5">
        <v>50000</v>
      </c>
      <c r="D485">
        <v>1</v>
      </c>
      <c r="E485" s="5">
        <f t="shared" si="0"/>
        <v>50000</v>
      </c>
    </row>
    <row r="486" spans="1:5">
      <c r="A486" t="s">
        <v>312</v>
      </c>
      <c r="B486" t="s">
        <v>350</v>
      </c>
      <c r="C486" s="5">
        <v>200000</v>
      </c>
      <c r="D486">
        <v>1</v>
      </c>
      <c r="E486" s="5">
        <f t="shared" si="0"/>
        <v>200000</v>
      </c>
    </row>
    <row r="487" spans="1:5">
      <c r="A487" t="s">
        <v>301</v>
      </c>
      <c r="B487" t="s">
        <v>350</v>
      </c>
      <c r="C487" s="5">
        <v>100000</v>
      </c>
      <c r="D487">
        <v>1</v>
      </c>
      <c r="E487" s="5">
        <f t="shared" si="0"/>
        <v>100000</v>
      </c>
    </row>
    <row r="488" spans="1:5">
      <c r="A488" t="s">
        <v>313</v>
      </c>
      <c r="B488" t="s">
        <v>350</v>
      </c>
      <c r="C488" s="5">
        <v>480000</v>
      </c>
      <c r="D488">
        <v>1</v>
      </c>
      <c r="E488" s="5">
        <f t="shared" si="0"/>
        <v>480000</v>
      </c>
    </row>
    <row r="489" spans="1:5">
      <c r="A489" t="s">
        <v>301</v>
      </c>
      <c r="B489" t="s">
        <v>350</v>
      </c>
      <c r="C489" s="5">
        <v>100000</v>
      </c>
      <c r="D489">
        <v>1</v>
      </c>
      <c r="E489" s="5">
        <f t="shared" si="0"/>
        <v>100000</v>
      </c>
    </row>
    <row r="490" spans="1:5">
      <c r="A490" t="s">
        <v>301</v>
      </c>
      <c r="B490" t="s">
        <v>350</v>
      </c>
      <c r="C490" s="5">
        <v>220000</v>
      </c>
      <c r="D490">
        <v>1</v>
      </c>
      <c r="E490" s="5">
        <f t="shared" si="0"/>
        <v>220000</v>
      </c>
    </row>
    <row r="491" spans="1:5">
      <c r="A491" t="s">
        <v>314</v>
      </c>
      <c r="B491" t="s">
        <v>350</v>
      </c>
      <c r="C491" s="5">
        <v>150000</v>
      </c>
      <c r="D491">
        <v>1</v>
      </c>
      <c r="E491" s="5">
        <f t="shared" si="0"/>
        <v>150000</v>
      </c>
    </row>
    <row r="492" spans="1:5">
      <c r="A492" t="s">
        <v>315</v>
      </c>
      <c r="B492" t="s">
        <v>350</v>
      </c>
      <c r="C492" s="5">
        <v>150000</v>
      </c>
      <c r="D492">
        <v>1</v>
      </c>
      <c r="E492" s="5">
        <f t="shared" si="0"/>
        <v>150000</v>
      </c>
    </row>
    <row r="493" spans="1:5">
      <c r="A493" t="s">
        <v>316</v>
      </c>
      <c r="B493" t="s">
        <v>350</v>
      </c>
      <c r="C493" s="5">
        <v>60000</v>
      </c>
      <c r="D493">
        <v>1</v>
      </c>
      <c r="E493" s="5">
        <f t="shared" si="0"/>
        <v>60000</v>
      </c>
    </row>
    <row r="494" spans="1:5">
      <c r="A494" t="s">
        <v>303</v>
      </c>
      <c r="B494" t="s">
        <v>350</v>
      </c>
      <c r="C494" s="5">
        <v>55000</v>
      </c>
      <c r="D494">
        <v>1</v>
      </c>
      <c r="E494" s="5">
        <f t="shared" si="0"/>
        <v>55000</v>
      </c>
    </row>
    <row r="495" spans="1:5">
      <c r="A495" t="s">
        <v>315</v>
      </c>
      <c r="B495" t="s">
        <v>350</v>
      </c>
      <c r="C495" s="5">
        <v>120000</v>
      </c>
      <c r="D495">
        <v>1</v>
      </c>
      <c r="E495" s="5">
        <f t="shared" si="0"/>
        <v>120000</v>
      </c>
    </row>
    <row r="496" spans="1:5">
      <c r="A496" t="s">
        <v>301</v>
      </c>
      <c r="B496" t="s">
        <v>350</v>
      </c>
      <c r="C496" s="5">
        <v>59800</v>
      </c>
      <c r="D496">
        <v>1</v>
      </c>
      <c r="E496" s="5">
        <f t="shared" si="0"/>
        <v>59800</v>
      </c>
    </row>
    <row r="497" spans="1:5">
      <c r="A497" t="s">
        <v>301</v>
      </c>
      <c r="B497" t="s">
        <v>350</v>
      </c>
      <c r="C497" s="5">
        <v>150000</v>
      </c>
      <c r="D497">
        <v>1</v>
      </c>
      <c r="E497" s="5">
        <f t="shared" si="0"/>
        <v>150000</v>
      </c>
    </row>
    <row r="498" spans="1:5">
      <c r="A498" t="s">
        <v>317</v>
      </c>
      <c r="B498" t="s">
        <v>350</v>
      </c>
      <c r="C498" s="5">
        <v>340000</v>
      </c>
      <c r="D498">
        <v>1</v>
      </c>
      <c r="E498" s="5">
        <f t="shared" si="0"/>
        <v>340000</v>
      </c>
    </row>
    <row r="499" spans="1:5">
      <c r="A499" t="s">
        <v>318</v>
      </c>
      <c r="B499" t="s">
        <v>350</v>
      </c>
      <c r="C499" s="5">
        <v>460000</v>
      </c>
      <c r="D499">
        <v>1</v>
      </c>
      <c r="E499" s="5">
        <f t="shared" si="0"/>
        <v>460000</v>
      </c>
    </row>
    <row r="500" spans="1:5">
      <c r="A500" t="s">
        <v>301</v>
      </c>
      <c r="B500" t="s">
        <v>350</v>
      </c>
      <c r="C500" s="5">
        <v>1734408</v>
      </c>
      <c r="D500">
        <v>1</v>
      </c>
      <c r="E500" s="5">
        <f t="shared" si="0"/>
        <v>1734408</v>
      </c>
    </row>
    <row r="501" spans="1:5">
      <c r="A501" t="s">
        <v>319</v>
      </c>
      <c r="B501" t="s">
        <v>350</v>
      </c>
      <c r="C501" s="5">
        <v>150000</v>
      </c>
      <c r="D501">
        <v>1</v>
      </c>
      <c r="E501" s="5">
        <f t="shared" si="0"/>
        <v>150000</v>
      </c>
    </row>
    <row r="502" spans="1:5">
      <c r="A502" t="s">
        <v>320</v>
      </c>
      <c r="B502" t="s">
        <v>350</v>
      </c>
      <c r="C502" s="5">
        <v>550000</v>
      </c>
      <c r="D502">
        <v>1</v>
      </c>
      <c r="E502" s="5">
        <f t="shared" si="0"/>
        <v>550000</v>
      </c>
    </row>
    <row r="503" spans="1:5">
      <c r="A503" t="s">
        <v>301</v>
      </c>
      <c r="B503" t="s">
        <v>350</v>
      </c>
      <c r="C503" s="5">
        <v>200000</v>
      </c>
      <c r="D503">
        <v>1</v>
      </c>
      <c r="E503" s="5">
        <f t="shared" si="0"/>
        <v>200000</v>
      </c>
    </row>
    <row r="504" spans="1:5">
      <c r="A504" t="s">
        <v>315</v>
      </c>
      <c r="B504" t="s">
        <v>350</v>
      </c>
      <c r="C504" s="5">
        <v>150000</v>
      </c>
      <c r="D504">
        <v>1</v>
      </c>
      <c r="E504" s="5">
        <f t="shared" si="0"/>
        <v>150000</v>
      </c>
    </row>
    <row r="505" spans="1:5">
      <c r="A505" t="s">
        <v>301</v>
      </c>
      <c r="B505" t="s">
        <v>350</v>
      </c>
      <c r="C505" s="5">
        <v>400000</v>
      </c>
      <c r="D505">
        <v>1</v>
      </c>
      <c r="E505" s="5">
        <f t="shared" si="0"/>
        <v>400000</v>
      </c>
    </row>
    <row r="506" spans="1:5">
      <c r="A506" t="s">
        <v>321</v>
      </c>
      <c r="B506" t="s">
        <v>350</v>
      </c>
      <c r="C506" s="5">
        <v>32000</v>
      </c>
      <c r="D506">
        <v>1</v>
      </c>
      <c r="E506" s="5">
        <f t="shared" si="0"/>
        <v>32000</v>
      </c>
    </row>
    <row r="507" spans="1:5">
      <c r="A507" t="s">
        <v>322</v>
      </c>
      <c r="B507" t="s">
        <v>350</v>
      </c>
      <c r="C507" s="5">
        <v>936478</v>
      </c>
      <c r="D507">
        <v>1</v>
      </c>
      <c r="E507" s="5">
        <f t="shared" si="0"/>
        <v>936478</v>
      </c>
    </row>
    <row r="508" spans="1:5">
      <c r="A508" t="s">
        <v>323</v>
      </c>
      <c r="B508" t="s">
        <v>350</v>
      </c>
      <c r="C508" s="5">
        <v>218291</v>
      </c>
      <c r="D508">
        <v>1</v>
      </c>
      <c r="E508" s="5">
        <f t="shared" si="0"/>
        <v>218291</v>
      </c>
    </row>
    <row r="509" spans="1:5">
      <c r="A509" t="s">
        <v>324</v>
      </c>
      <c r="B509" t="s">
        <v>350</v>
      </c>
      <c r="C509" s="5">
        <v>790000</v>
      </c>
      <c r="D509">
        <v>1</v>
      </c>
      <c r="E509" s="5">
        <f t="shared" si="0"/>
        <v>790000</v>
      </c>
    </row>
    <row r="510" spans="1:5">
      <c r="A510" t="s">
        <v>325</v>
      </c>
      <c r="B510" t="s">
        <v>350</v>
      </c>
      <c r="C510" s="5">
        <v>100000</v>
      </c>
      <c r="D510">
        <v>1</v>
      </c>
      <c r="E510" s="5">
        <f t="shared" si="0"/>
        <v>100000</v>
      </c>
    </row>
    <row r="511" spans="1:5">
      <c r="A511" t="s">
        <v>326</v>
      </c>
      <c r="B511" t="s">
        <v>350</v>
      </c>
      <c r="C511" s="5">
        <v>100000</v>
      </c>
      <c r="D511">
        <v>1</v>
      </c>
      <c r="E511" s="5">
        <f t="shared" si="0"/>
        <v>100000</v>
      </c>
    </row>
    <row r="512" spans="1:5">
      <c r="A512" t="s">
        <v>301</v>
      </c>
      <c r="B512" t="s">
        <v>350</v>
      </c>
      <c r="C512" s="5">
        <v>200000</v>
      </c>
      <c r="D512">
        <v>1</v>
      </c>
      <c r="E512" s="5">
        <f t="shared" si="0"/>
        <v>200000</v>
      </c>
    </row>
    <row r="513" spans="1:5">
      <c r="A513" t="s">
        <v>327</v>
      </c>
      <c r="B513" t="s">
        <v>350</v>
      </c>
      <c r="C513" s="5">
        <v>450000</v>
      </c>
      <c r="D513">
        <v>1</v>
      </c>
      <c r="E513" s="5">
        <f t="shared" si="0"/>
        <v>450000</v>
      </c>
    </row>
    <row r="514" spans="1:5">
      <c r="A514" t="s">
        <v>328</v>
      </c>
      <c r="B514" t="s">
        <v>350</v>
      </c>
      <c r="C514" s="5">
        <v>16500</v>
      </c>
      <c r="D514">
        <v>1</v>
      </c>
      <c r="E514" s="5">
        <f t="shared" si="0"/>
        <v>16500</v>
      </c>
    </row>
    <row r="515" spans="1:5">
      <c r="A515" t="s">
        <v>315</v>
      </c>
      <c r="B515" t="s">
        <v>350</v>
      </c>
      <c r="C515" s="5">
        <v>250000</v>
      </c>
      <c r="D515">
        <v>1</v>
      </c>
      <c r="E515" s="5">
        <f t="shared" si="0"/>
        <v>250000</v>
      </c>
    </row>
    <row r="516" spans="1:5">
      <c r="A516" t="s">
        <v>329</v>
      </c>
      <c r="B516" t="s">
        <v>350</v>
      </c>
      <c r="C516" s="5">
        <v>50000</v>
      </c>
      <c r="D516">
        <v>1</v>
      </c>
      <c r="E516" s="5">
        <f t="shared" si="0"/>
        <v>50000</v>
      </c>
    </row>
    <row r="517" spans="1:5">
      <c r="A517" t="s">
        <v>315</v>
      </c>
      <c r="B517" t="s">
        <v>350</v>
      </c>
      <c r="C517" s="5">
        <v>40000</v>
      </c>
      <c r="D517">
        <v>1</v>
      </c>
      <c r="E517" s="5">
        <f t="shared" si="0"/>
        <v>40000</v>
      </c>
    </row>
    <row r="518" spans="1:5">
      <c r="A518" t="s">
        <v>301</v>
      </c>
      <c r="B518" t="s">
        <v>350</v>
      </c>
      <c r="C518" s="5">
        <v>7000</v>
      </c>
      <c r="D518">
        <v>1</v>
      </c>
      <c r="E518" s="5">
        <f t="shared" si="0"/>
        <v>7000</v>
      </c>
    </row>
    <row r="519" spans="1:5">
      <c r="A519" t="s">
        <v>301</v>
      </c>
      <c r="B519" t="s">
        <v>350</v>
      </c>
      <c r="C519" s="5">
        <v>800000</v>
      </c>
      <c r="D519">
        <v>1</v>
      </c>
      <c r="E519" s="5">
        <f t="shared" si="0"/>
        <v>800000</v>
      </c>
    </row>
    <row r="520" spans="1:5">
      <c r="A520" t="s">
        <v>315</v>
      </c>
      <c r="B520" t="s">
        <v>350</v>
      </c>
      <c r="C520" s="5">
        <v>150000</v>
      </c>
      <c r="D520">
        <v>1</v>
      </c>
      <c r="E520" s="5">
        <f t="shared" si="0"/>
        <v>150000</v>
      </c>
    </row>
    <row r="521" spans="1:5">
      <c r="A521" t="s">
        <v>330</v>
      </c>
      <c r="B521" t="s">
        <v>350</v>
      </c>
      <c r="C521" s="5">
        <v>600000</v>
      </c>
      <c r="D521">
        <v>1</v>
      </c>
      <c r="E521" s="5">
        <f t="shared" si="0"/>
        <v>600000</v>
      </c>
    </row>
    <row r="522" spans="1:5">
      <c r="A522" t="s">
        <v>315</v>
      </c>
      <c r="B522" t="s">
        <v>350</v>
      </c>
      <c r="C522" s="5">
        <v>150000</v>
      </c>
      <c r="D522">
        <v>1</v>
      </c>
      <c r="E522" s="5">
        <f t="shared" si="0"/>
        <v>150000</v>
      </c>
    </row>
    <row r="523" spans="1:5">
      <c r="A523" t="s">
        <v>331</v>
      </c>
      <c r="B523" t="s">
        <v>350</v>
      </c>
      <c r="C523" s="5">
        <v>790000</v>
      </c>
      <c r="D523">
        <v>1</v>
      </c>
      <c r="E523" s="5">
        <f t="shared" si="0"/>
        <v>790000</v>
      </c>
    </row>
    <row r="524" spans="1:5">
      <c r="A524" t="s">
        <v>332</v>
      </c>
      <c r="B524" t="s">
        <v>350</v>
      </c>
      <c r="C524" s="5">
        <v>50000</v>
      </c>
      <c r="D524">
        <v>1</v>
      </c>
      <c r="E524" s="5">
        <f t="shared" si="0"/>
        <v>50000</v>
      </c>
    </row>
    <row r="525" spans="1:5">
      <c r="A525" t="s">
        <v>333</v>
      </c>
      <c r="B525" t="s">
        <v>350</v>
      </c>
      <c r="C525" s="5">
        <v>790000</v>
      </c>
      <c r="D525">
        <v>1</v>
      </c>
      <c r="E525" s="5">
        <f t="shared" si="0"/>
        <v>790000</v>
      </c>
    </row>
    <row r="526" spans="1:5">
      <c r="A526" t="s">
        <v>315</v>
      </c>
      <c r="B526" t="s">
        <v>350</v>
      </c>
      <c r="C526" s="5">
        <v>450000</v>
      </c>
      <c r="D526">
        <v>1</v>
      </c>
      <c r="E526" s="5">
        <f t="shared" si="0"/>
        <v>450000</v>
      </c>
    </row>
    <row r="527" spans="1:5">
      <c r="A527" t="s">
        <v>315</v>
      </c>
      <c r="B527" t="s">
        <v>350</v>
      </c>
      <c r="C527" s="5">
        <v>100000</v>
      </c>
      <c r="D527">
        <v>1</v>
      </c>
      <c r="E527" s="5">
        <f t="shared" si="0"/>
        <v>100000</v>
      </c>
    </row>
    <row r="528" spans="1:5">
      <c r="A528" t="s">
        <v>334</v>
      </c>
      <c r="B528" t="s">
        <v>350</v>
      </c>
      <c r="C528" s="5">
        <v>790000</v>
      </c>
      <c r="D528">
        <v>1</v>
      </c>
      <c r="E528" s="5">
        <f t="shared" si="0"/>
        <v>790000</v>
      </c>
    </row>
    <row r="529" spans="1:5">
      <c r="A529" t="s">
        <v>301</v>
      </c>
      <c r="B529" t="s">
        <v>350</v>
      </c>
      <c r="C529" s="5">
        <v>250000</v>
      </c>
      <c r="D529">
        <v>1</v>
      </c>
      <c r="E529" s="5">
        <f t="shared" si="0"/>
        <v>250000</v>
      </c>
    </row>
    <row r="530" spans="1:5">
      <c r="A530" t="s">
        <v>335</v>
      </c>
      <c r="B530" t="s">
        <v>350</v>
      </c>
      <c r="C530" s="5">
        <v>100000</v>
      </c>
      <c r="D530">
        <v>1</v>
      </c>
      <c r="E530" s="5">
        <f t="shared" si="0"/>
        <v>100000</v>
      </c>
    </row>
    <row r="531" spans="1:5">
      <c r="A531" t="s">
        <v>336</v>
      </c>
      <c r="B531" t="s">
        <v>350</v>
      </c>
      <c r="C531" s="5">
        <v>460000</v>
      </c>
      <c r="D531">
        <v>1</v>
      </c>
      <c r="E531" s="5">
        <f t="shared" si="0"/>
        <v>460000</v>
      </c>
    </row>
    <row r="532" spans="1:5">
      <c r="A532" t="s">
        <v>337</v>
      </c>
      <c r="B532" t="s">
        <v>350</v>
      </c>
      <c r="C532" s="5">
        <v>250000</v>
      </c>
      <c r="D532">
        <v>1</v>
      </c>
      <c r="E532" s="5">
        <f t="shared" ref="E532:E548" si="1">+C532</f>
        <v>250000</v>
      </c>
    </row>
    <row r="533" spans="1:5">
      <c r="A533" t="s">
        <v>315</v>
      </c>
      <c r="B533" t="s">
        <v>350</v>
      </c>
      <c r="C533" s="5">
        <v>150000</v>
      </c>
      <c r="D533">
        <v>1</v>
      </c>
      <c r="E533" s="5">
        <f t="shared" si="1"/>
        <v>150000</v>
      </c>
    </row>
    <row r="534" spans="1:5">
      <c r="A534" t="s">
        <v>338</v>
      </c>
      <c r="B534" t="s">
        <v>350</v>
      </c>
      <c r="C534" s="5">
        <v>71400</v>
      </c>
      <c r="D534">
        <v>1</v>
      </c>
      <c r="E534" s="5">
        <f t="shared" si="1"/>
        <v>71400</v>
      </c>
    </row>
    <row r="535" spans="1:5">
      <c r="A535" t="s">
        <v>339</v>
      </c>
      <c r="B535" t="s">
        <v>350</v>
      </c>
      <c r="C535" s="5">
        <v>100000</v>
      </c>
      <c r="D535">
        <v>1</v>
      </c>
      <c r="E535" s="5">
        <f t="shared" si="1"/>
        <v>100000</v>
      </c>
    </row>
    <row r="536" spans="1:5">
      <c r="A536" t="s">
        <v>340</v>
      </c>
      <c r="B536" t="s">
        <v>350</v>
      </c>
      <c r="C536" s="5">
        <v>350000</v>
      </c>
      <c r="D536">
        <v>1</v>
      </c>
      <c r="E536" s="5">
        <f t="shared" si="1"/>
        <v>350000</v>
      </c>
    </row>
    <row r="537" spans="1:5">
      <c r="A537" t="s">
        <v>341</v>
      </c>
      <c r="B537" t="s">
        <v>350</v>
      </c>
      <c r="C537" s="5">
        <v>350000</v>
      </c>
      <c r="D537">
        <v>1</v>
      </c>
      <c r="E537" s="5">
        <f t="shared" si="1"/>
        <v>350000</v>
      </c>
    </row>
    <row r="538" spans="1:5">
      <c r="A538" t="s">
        <v>342</v>
      </c>
      <c r="B538" t="s">
        <v>350</v>
      </c>
      <c r="C538" s="5">
        <v>350000</v>
      </c>
      <c r="D538">
        <v>1</v>
      </c>
      <c r="E538" s="5">
        <f t="shared" si="1"/>
        <v>350000</v>
      </c>
    </row>
    <row r="539" spans="1:5">
      <c r="A539" t="s">
        <v>343</v>
      </c>
      <c r="B539" t="s">
        <v>350</v>
      </c>
      <c r="C539" s="5">
        <v>170000</v>
      </c>
      <c r="D539">
        <v>1</v>
      </c>
      <c r="E539" s="5">
        <f t="shared" si="1"/>
        <v>170000</v>
      </c>
    </row>
    <row r="540" spans="1:5">
      <c r="A540" t="s">
        <v>344</v>
      </c>
      <c r="B540" t="s">
        <v>350</v>
      </c>
      <c r="C540" s="5">
        <v>170000</v>
      </c>
      <c r="D540">
        <v>1</v>
      </c>
      <c r="E540" s="5">
        <f t="shared" si="1"/>
        <v>170000</v>
      </c>
    </row>
    <row r="541" spans="1:5">
      <c r="A541" t="s">
        <v>345</v>
      </c>
      <c r="B541" t="s">
        <v>350</v>
      </c>
      <c r="C541" s="5">
        <v>200000</v>
      </c>
      <c r="D541">
        <v>1</v>
      </c>
      <c r="E541" s="5">
        <f t="shared" si="1"/>
        <v>200000</v>
      </c>
    </row>
    <row r="542" spans="1:5">
      <c r="A542" t="s">
        <v>346</v>
      </c>
      <c r="B542" t="s">
        <v>350</v>
      </c>
      <c r="C542" s="5">
        <v>112650</v>
      </c>
      <c r="D542">
        <v>1</v>
      </c>
      <c r="E542" s="5">
        <f t="shared" si="1"/>
        <v>112650</v>
      </c>
    </row>
    <row r="543" spans="1:5">
      <c r="A543" t="s">
        <v>315</v>
      </c>
      <c r="B543" t="s">
        <v>350</v>
      </c>
      <c r="C543" s="5">
        <v>250000</v>
      </c>
      <c r="D543">
        <v>1</v>
      </c>
      <c r="E543" s="5">
        <f t="shared" si="1"/>
        <v>250000</v>
      </c>
    </row>
    <row r="544" spans="1:5">
      <c r="A544" t="s">
        <v>315</v>
      </c>
      <c r="B544" t="s">
        <v>350</v>
      </c>
      <c r="C544" s="5">
        <v>790000</v>
      </c>
      <c r="D544">
        <v>1</v>
      </c>
      <c r="E544" s="5">
        <f t="shared" si="1"/>
        <v>790000</v>
      </c>
    </row>
    <row r="545" spans="1:5">
      <c r="A545" t="s">
        <v>347</v>
      </c>
      <c r="B545" t="s">
        <v>350</v>
      </c>
      <c r="C545" s="5">
        <v>550000</v>
      </c>
      <c r="D545">
        <v>1</v>
      </c>
      <c r="E545" s="5">
        <f t="shared" si="1"/>
        <v>550000</v>
      </c>
    </row>
    <row r="546" spans="1:5">
      <c r="A546" t="s">
        <v>315</v>
      </c>
      <c r="B546" t="s">
        <v>350</v>
      </c>
      <c r="C546" s="5">
        <v>250000</v>
      </c>
      <c r="D546">
        <v>1</v>
      </c>
      <c r="E546" s="5">
        <f t="shared" si="1"/>
        <v>250000</v>
      </c>
    </row>
    <row r="547" spans="1:5">
      <c r="A547" t="s">
        <v>348</v>
      </c>
      <c r="B547" t="s">
        <v>350</v>
      </c>
      <c r="C547" s="5">
        <v>160000</v>
      </c>
      <c r="D547">
        <v>1</v>
      </c>
      <c r="E547" s="5">
        <f t="shared" si="1"/>
        <v>160000</v>
      </c>
    </row>
    <row r="548" spans="1:5">
      <c r="A548" t="s">
        <v>349</v>
      </c>
      <c r="B548" t="s">
        <v>350</v>
      </c>
      <c r="C548" s="5">
        <v>80000</v>
      </c>
      <c r="D548">
        <v>1</v>
      </c>
      <c r="E548" s="5">
        <f t="shared" si="1"/>
        <v>80000</v>
      </c>
    </row>
    <row r="549" spans="1:5">
      <c r="A549" t="s">
        <v>351</v>
      </c>
      <c r="B549" t="s">
        <v>350</v>
      </c>
      <c r="C549" s="5">
        <v>1528564</v>
      </c>
      <c r="E549" s="5">
        <f>+C549</f>
        <v>1528564</v>
      </c>
    </row>
    <row r="550" spans="1:5">
      <c r="A550" t="s">
        <v>351</v>
      </c>
      <c r="B550" t="s">
        <v>350</v>
      </c>
      <c r="C550" s="5">
        <v>2335965</v>
      </c>
      <c r="E550" s="5">
        <f>+C550</f>
        <v>2335965</v>
      </c>
    </row>
    <row r="551" spans="1:5">
      <c r="A551" t="s">
        <v>86</v>
      </c>
      <c r="E551" s="5">
        <f>SUBTOTAL(109,Tabla2[COSTO])</f>
        <v>29988056</v>
      </c>
    </row>
    <row r="554" spans="1:5" ht="15">
      <c r="A554" s="53" t="s">
        <v>298</v>
      </c>
      <c r="B554" s="53"/>
      <c r="C554" s="53"/>
      <c r="D554" s="53"/>
      <c r="E554" s="53"/>
    </row>
    <row r="555" spans="1:5" ht="15">
      <c r="A555" s="11" t="s">
        <v>8</v>
      </c>
      <c r="B555" s="12" t="s">
        <v>17</v>
      </c>
      <c r="C555" s="12" t="s">
        <v>10</v>
      </c>
      <c r="D555" s="12" t="s">
        <v>9</v>
      </c>
      <c r="E555" s="13" t="s">
        <v>2</v>
      </c>
    </row>
    <row r="556" spans="1:5">
      <c r="A556" t="s">
        <v>352</v>
      </c>
      <c r="B556" t="s">
        <v>350</v>
      </c>
      <c r="C556" s="5">
        <v>8352268</v>
      </c>
      <c r="D556">
        <v>1</v>
      </c>
      <c r="E556" s="5">
        <f>+Tabla3[[#This Row],[CANTIDAD]]*Tabla3[[#This Row],[PRECIO]]</f>
        <v>8352268</v>
      </c>
    </row>
    <row r="557" spans="1:5">
      <c r="A557" t="s">
        <v>352</v>
      </c>
      <c r="B557" t="s">
        <v>350</v>
      </c>
      <c r="C557" s="5">
        <v>6059085</v>
      </c>
      <c r="D557">
        <v>1</v>
      </c>
      <c r="E557" s="5">
        <f>+Tabla3[[#This Row],[CANTIDAD]]*Tabla3[[#This Row],[PRECIO]]</f>
        <v>6059085</v>
      </c>
    </row>
    <row r="558" spans="1:5">
      <c r="A558" t="s">
        <v>352</v>
      </c>
      <c r="B558" t="s">
        <v>350</v>
      </c>
      <c r="C558" s="5">
        <v>8096756</v>
      </c>
      <c r="D558">
        <v>1</v>
      </c>
      <c r="E558" s="5">
        <f>+Tabla3[[#This Row],[CANTIDAD]]*Tabla3[[#This Row],[PRECIO]]</f>
        <v>8096756</v>
      </c>
    </row>
    <row r="559" spans="1:5">
      <c r="A559" t="s">
        <v>352</v>
      </c>
      <c r="B559" t="s">
        <v>350</v>
      </c>
      <c r="C559" s="5">
        <v>1869699</v>
      </c>
      <c r="D559">
        <v>1</v>
      </c>
      <c r="E559" s="5">
        <f>+Tabla3[[#This Row],[CANTIDAD]]*Tabla3[[#This Row],[PRECIO]]</f>
        <v>1869699</v>
      </c>
    </row>
    <row r="560" spans="1:5">
      <c r="A560" s="28" t="s">
        <v>352</v>
      </c>
      <c r="B560" s="28" t="s">
        <v>350</v>
      </c>
      <c r="C560" s="29">
        <f>+AVERAGE(C556:C558)*(17/30)</f>
        <v>4251531.7</v>
      </c>
      <c r="D560" s="28">
        <v>1</v>
      </c>
      <c r="E560" s="29">
        <f>+Tabla3[[#This Row],[CANTIDAD]]*Tabla3[[#This Row],[PRECIO]]</f>
        <v>4251531.7</v>
      </c>
    </row>
    <row r="561" spans="1:5">
      <c r="A561" t="s">
        <v>86</v>
      </c>
      <c r="E561" s="5">
        <f>SUBTOTAL(109,Tabla3[COSTO])</f>
        <v>28629339.699999999</v>
      </c>
    </row>
  </sheetData>
  <mergeCells count="7">
    <mergeCell ref="A465:E465"/>
    <mergeCell ref="A554:E554"/>
    <mergeCell ref="A147:E147"/>
    <mergeCell ref="A1:E1"/>
    <mergeCell ref="A19:E19"/>
    <mergeCell ref="A54:E54"/>
    <mergeCell ref="A64:E64"/>
  </mergeCells>
  <pageMargins left="0.7" right="0.7" top="0.75" bottom="0.75" header="0.3" footer="0.3"/>
  <pageSetup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018C-EDC8-41C2-AE3C-02B5CE734F94}">
  <dimension ref="A2:L96"/>
  <sheetViews>
    <sheetView topLeftCell="A40" zoomScale="80" zoomScaleNormal="80" workbookViewId="0">
      <selection activeCell="L56" sqref="L56"/>
    </sheetView>
  </sheetViews>
  <sheetFormatPr baseColWidth="10" defaultRowHeight="14.25"/>
  <cols>
    <col min="1" max="1" width="12" bestFit="1" customWidth="1"/>
    <col min="5" max="5" width="14.75" customWidth="1"/>
    <col min="6" max="6" width="16.625" customWidth="1"/>
    <col min="7" max="7" width="17" bestFit="1" customWidth="1"/>
    <col min="8" max="8" width="11.25" customWidth="1"/>
    <col min="12" max="12" width="14.5" bestFit="1" customWidth="1"/>
  </cols>
  <sheetData>
    <row r="2" spans="1:9">
      <c r="A2" t="s">
        <v>381</v>
      </c>
      <c r="B2" t="s">
        <v>384</v>
      </c>
      <c r="C2" t="s">
        <v>385</v>
      </c>
      <c r="D2" t="s">
        <v>383</v>
      </c>
      <c r="E2" t="s">
        <v>379</v>
      </c>
      <c r="F2" t="s">
        <v>412</v>
      </c>
      <c r="G2" t="s">
        <v>388</v>
      </c>
      <c r="H2" s="27" t="s">
        <v>405</v>
      </c>
      <c r="I2" t="s">
        <v>387</v>
      </c>
    </row>
    <row r="3" spans="1:9">
      <c r="A3" s="37" t="s">
        <v>414</v>
      </c>
      <c r="B3" s="38">
        <v>45323</v>
      </c>
      <c r="C3" s="38">
        <v>45329</v>
      </c>
      <c r="D3" s="37">
        <f>+_xlfn.DAYS(C3,B3)</f>
        <v>6</v>
      </c>
      <c r="E3" s="37">
        <v>1</v>
      </c>
      <c r="F3" s="40">
        <v>380</v>
      </c>
      <c r="G3" s="40">
        <v>380</v>
      </c>
      <c r="H3" s="40">
        <v>-70</v>
      </c>
      <c r="I3" s="40">
        <v>240</v>
      </c>
    </row>
    <row r="4" spans="1:9">
      <c r="A4" s="37" t="s">
        <v>415</v>
      </c>
      <c r="B4" s="38">
        <v>45330</v>
      </c>
      <c r="C4" s="38">
        <v>45333</v>
      </c>
      <c r="D4" s="37">
        <f>+_xlfn.DAYS(C4,B4)</f>
        <v>3</v>
      </c>
      <c r="E4" s="37">
        <v>0</v>
      </c>
      <c r="F4" s="40">
        <v>360</v>
      </c>
      <c r="G4" s="40">
        <v>360</v>
      </c>
      <c r="H4" s="40">
        <v>-72</v>
      </c>
      <c r="I4" s="40">
        <v>60</v>
      </c>
    </row>
    <row r="5" spans="1:9">
      <c r="A5" s="37" t="s">
        <v>416</v>
      </c>
      <c r="B5" s="38">
        <v>45335</v>
      </c>
      <c r="C5" s="38">
        <v>45339</v>
      </c>
      <c r="D5" s="37">
        <f>+_xlfn.DAYS(C5,B5)</f>
        <v>4</v>
      </c>
      <c r="E5" s="37">
        <v>0</v>
      </c>
      <c r="F5" s="40">
        <v>54</v>
      </c>
      <c r="G5" s="40">
        <v>235</v>
      </c>
      <c r="H5" s="40">
        <v>-65</v>
      </c>
      <c r="I5" s="40">
        <v>240</v>
      </c>
    </row>
    <row r="6" spans="1:9">
      <c r="A6" s="37" t="s">
        <v>417</v>
      </c>
      <c r="B6" s="38">
        <v>45339</v>
      </c>
      <c r="C6" s="38">
        <v>45342</v>
      </c>
      <c r="D6" s="37">
        <f>+_xlfn.DAYS(C6,B6)</f>
        <v>3</v>
      </c>
      <c r="E6" s="37">
        <v>1</v>
      </c>
      <c r="F6" s="40">
        <v>235</v>
      </c>
      <c r="G6" s="40">
        <v>235</v>
      </c>
      <c r="H6" s="40">
        <v>-60</v>
      </c>
      <c r="I6" s="40">
        <v>60</v>
      </c>
    </row>
    <row r="7" spans="1:9">
      <c r="A7" s="37" t="s">
        <v>418</v>
      </c>
      <c r="B7" s="38">
        <v>45344</v>
      </c>
      <c r="C7" s="38">
        <v>45347</v>
      </c>
      <c r="D7" s="37">
        <f>+_xlfn.DAYS(C7,B7)</f>
        <v>3</v>
      </c>
      <c r="E7" s="37">
        <v>0</v>
      </c>
      <c r="F7" s="40">
        <v>250</v>
      </c>
      <c r="G7" s="40">
        <v>250</v>
      </c>
      <c r="H7" s="40">
        <v>-60</v>
      </c>
      <c r="I7" s="40">
        <v>60</v>
      </c>
    </row>
    <row r="8" spans="1:9">
      <c r="A8" s="37" t="s">
        <v>382</v>
      </c>
      <c r="B8" s="38">
        <v>45351</v>
      </c>
      <c r="C8" s="38">
        <v>45384</v>
      </c>
      <c r="D8" s="39">
        <f t="shared" ref="D8:D25" si="0">+_xlfn.DAYS(C8,B8)</f>
        <v>33</v>
      </c>
      <c r="E8" s="37">
        <v>7</v>
      </c>
      <c r="F8" s="40">
        <v>330</v>
      </c>
      <c r="G8" s="40">
        <v>330</v>
      </c>
      <c r="H8" s="40">
        <v>-70</v>
      </c>
      <c r="I8" s="40">
        <v>311</v>
      </c>
    </row>
    <row r="9" spans="1:9">
      <c r="A9" s="37" t="s">
        <v>386</v>
      </c>
      <c r="B9" s="38">
        <v>45384</v>
      </c>
      <c r="C9" s="38">
        <v>45395</v>
      </c>
      <c r="D9" s="39">
        <f t="shared" si="0"/>
        <v>11</v>
      </c>
      <c r="E9" s="37">
        <f>1+1+1</f>
        <v>3</v>
      </c>
      <c r="F9" s="40">
        <v>155.69999999999999</v>
      </c>
      <c r="G9" s="40">
        <v>155</v>
      </c>
      <c r="H9" s="40">
        <v>-60</v>
      </c>
      <c r="I9" s="40">
        <v>270</v>
      </c>
    </row>
    <row r="10" spans="1:9">
      <c r="A10" s="37" t="s">
        <v>389</v>
      </c>
      <c r="B10" s="38">
        <v>45395</v>
      </c>
      <c r="C10" s="38">
        <v>45408</v>
      </c>
      <c r="D10" s="39">
        <f t="shared" si="0"/>
        <v>13</v>
      </c>
      <c r="E10" s="37">
        <f>1+1+1+1</f>
        <v>4</v>
      </c>
      <c r="F10" s="40">
        <v>220</v>
      </c>
      <c r="G10" s="40">
        <v>220</v>
      </c>
      <c r="H10" s="40">
        <v>-74</v>
      </c>
      <c r="I10" s="40">
        <v>274</v>
      </c>
    </row>
    <row r="11" spans="1:9">
      <c r="A11" s="37" t="s">
        <v>390</v>
      </c>
      <c r="B11" s="38">
        <v>45408</v>
      </c>
      <c r="C11" s="38">
        <v>45414</v>
      </c>
      <c r="D11" s="37">
        <f t="shared" si="0"/>
        <v>6</v>
      </c>
      <c r="E11" s="37">
        <v>1</v>
      </c>
      <c r="F11" s="40">
        <v>123</v>
      </c>
      <c r="G11" s="40">
        <v>123</v>
      </c>
      <c r="H11" s="40">
        <v>-72</v>
      </c>
      <c r="I11" s="40">
        <v>270</v>
      </c>
    </row>
    <row r="12" spans="1:9">
      <c r="A12" s="37" t="s">
        <v>391</v>
      </c>
      <c r="B12" s="38">
        <v>45408</v>
      </c>
      <c r="C12" s="38">
        <v>45411</v>
      </c>
      <c r="D12" s="37">
        <f t="shared" si="0"/>
        <v>3</v>
      </c>
      <c r="E12" s="37">
        <v>1</v>
      </c>
      <c r="F12" s="40">
        <v>30</v>
      </c>
      <c r="G12" s="40">
        <v>30</v>
      </c>
      <c r="H12" s="40">
        <v>-90</v>
      </c>
      <c r="I12" s="40">
        <v>0</v>
      </c>
    </row>
    <row r="13" spans="1:9">
      <c r="A13" s="37" t="s">
        <v>392</v>
      </c>
      <c r="B13" s="38">
        <v>45412</v>
      </c>
      <c r="C13" s="38">
        <v>45417</v>
      </c>
      <c r="D13" s="37">
        <f t="shared" si="0"/>
        <v>5</v>
      </c>
      <c r="E13" s="37">
        <v>1</v>
      </c>
      <c r="F13" s="40">
        <v>30</v>
      </c>
      <c r="G13" s="40">
        <v>30</v>
      </c>
      <c r="H13" s="40">
        <v>-90</v>
      </c>
      <c r="I13" s="40">
        <v>0</v>
      </c>
    </row>
    <row r="14" spans="1:9">
      <c r="A14" s="37" t="s">
        <v>393</v>
      </c>
      <c r="B14" s="38">
        <v>45416</v>
      </c>
      <c r="C14" s="38">
        <v>45423</v>
      </c>
      <c r="D14" s="37">
        <f t="shared" si="0"/>
        <v>7</v>
      </c>
      <c r="E14" s="37">
        <v>2</v>
      </c>
      <c r="F14" s="40">
        <v>130.05000000000001</v>
      </c>
      <c r="G14" s="40">
        <v>130</v>
      </c>
      <c r="H14" s="40">
        <v>-60</v>
      </c>
      <c r="I14" s="40">
        <v>90</v>
      </c>
    </row>
    <row r="15" spans="1:9">
      <c r="A15" s="37" t="s">
        <v>394</v>
      </c>
      <c r="B15" s="38">
        <v>45418</v>
      </c>
      <c r="C15" s="38">
        <v>45426</v>
      </c>
      <c r="D15" s="37">
        <f t="shared" si="0"/>
        <v>8</v>
      </c>
      <c r="E15" s="37">
        <v>0</v>
      </c>
      <c r="F15" s="40">
        <v>60</v>
      </c>
      <c r="G15" s="40">
        <v>60</v>
      </c>
      <c r="H15" s="40">
        <v>-90</v>
      </c>
      <c r="I15" s="40">
        <v>0</v>
      </c>
    </row>
    <row r="16" spans="1:9">
      <c r="A16" s="37" t="s">
        <v>395</v>
      </c>
      <c r="B16" s="38">
        <v>45424</v>
      </c>
      <c r="C16" s="38">
        <v>45435</v>
      </c>
      <c r="D16" s="37">
        <f t="shared" si="0"/>
        <v>11</v>
      </c>
      <c r="E16" s="37">
        <v>2</v>
      </c>
      <c r="F16" s="40">
        <v>206</v>
      </c>
      <c r="G16" s="40">
        <v>208</v>
      </c>
      <c r="H16" s="40">
        <v>-75</v>
      </c>
      <c r="I16" s="40">
        <v>90</v>
      </c>
    </row>
    <row r="17" spans="1:9">
      <c r="A17" s="37" t="s">
        <v>396</v>
      </c>
      <c r="B17" s="38">
        <v>45425</v>
      </c>
      <c r="C17" s="38">
        <v>45428</v>
      </c>
      <c r="D17" s="37">
        <f t="shared" si="0"/>
        <v>3</v>
      </c>
      <c r="E17" s="37">
        <v>0</v>
      </c>
      <c r="F17" s="40">
        <v>30</v>
      </c>
      <c r="G17" s="40">
        <v>30</v>
      </c>
      <c r="H17" s="40">
        <v>-90</v>
      </c>
      <c r="I17" s="40">
        <v>0</v>
      </c>
    </row>
    <row r="18" spans="1:9">
      <c r="A18" s="37" t="s">
        <v>397</v>
      </c>
      <c r="B18" s="38">
        <v>45429</v>
      </c>
      <c r="C18" s="38">
        <v>45432</v>
      </c>
      <c r="D18" s="37">
        <f t="shared" si="0"/>
        <v>3</v>
      </c>
      <c r="E18" s="37">
        <v>1</v>
      </c>
      <c r="F18" s="40">
        <v>34.299999999999997</v>
      </c>
      <c r="G18" s="40">
        <v>60</v>
      </c>
      <c r="H18" s="40">
        <v>-90</v>
      </c>
      <c r="I18" s="40">
        <v>0</v>
      </c>
    </row>
    <row r="19" spans="1:9">
      <c r="A19" s="37" t="s">
        <v>398</v>
      </c>
      <c r="B19" s="38">
        <v>45433</v>
      </c>
      <c r="C19" s="38">
        <v>45442</v>
      </c>
      <c r="D19" s="37">
        <f t="shared" si="0"/>
        <v>9</v>
      </c>
      <c r="E19" s="37">
        <v>2</v>
      </c>
      <c r="F19" s="40">
        <v>63.9</v>
      </c>
      <c r="G19" s="40">
        <v>251</v>
      </c>
      <c r="H19" s="40">
        <v>-58</v>
      </c>
      <c r="I19" s="40">
        <v>90</v>
      </c>
    </row>
    <row r="20" spans="1:9">
      <c r="A20" s="37" t="s">
        <v>399</v>
      </c>
      <c r="B20" s="38">
        <v>45437</v>
      </c>
      <c r="C20" s="38">
        <v>45450</v>
      </c>
      <c r="D20" s="37">
        <f t="shared" si="0"/>
        <v>13</v>
      </c>
      <c r="E20" s="37">
        <v>4</v>
      </c>
      <c r="F20" s="40">
        <v>229.4</v>
      </c>
      <c r="G20" s="40">
        <v>233</v>
      </c>
      <c r="H20" s="40">
        <v>-75</v>
      </c>
      <c r="I20" s="40">
        <v>90</v>
      </c>
    </row>
    <row r="21" spans="1:9">
      <c r="A21" s="37" t="s">
        <v>400</v>
      </c>
      <c r="B21" s="38">
        <v>45442</v>
      </c>
      <c r="C21" s="38">
        <v>45463</v>
      </c>
      <c r="D21" s="37">
        <f t="shared" si="0"/>
        <v>21</v>
      </c>
      <c r="E21" s="37">
        <v>2</v>
      </c>
      <c r="F21" s="40">
        <v>251</v>
      </c>
      <c r="G21" s="40">
        <v>251</v>
      </c>
      <c r="H21" s="40">
        <v>-62</v>
      </c>
      <c r="I21" s="40">
        <v>90</v>
      </c>
    </row>
    <row r="22" spans="1:9">
      <c r="A22" s="37" t="s">
        <v>401</v>
      </c>
      <c r="B22" s="38">
        <v>45451</v>
      </c>
      <c r="C22" s="38">
        <v>45461</v>
      </c>
      <c r="D22" s="37">
        <f t="shared" si="0"/>
        <v>10</v>
      </c>
      <c r="E22" s="37">
        <v>4</v>
      </c>
      <c r="F22" s="40">
        <v>185</v>
      </c>
      <c r="G22" s="40">
        <v>185</v>
      </c>
      <c r="H22" s="40">
        <v>-60</v>
      </c>
      <c r="I22" s="40">
        <v>90</v>
      </c>
    </row>
    <row r="23" spans="1:9">
      <c r="A23" s="37" t="s">
        <v>402</v>
      </c>
      <c r="B23" s="38">
        <v>45462</v>
      </c>
      <c r="C23" s="38">
        <v>45471</v>
      </c>
      <c r="D23" s="37">
        <f t="shared" si="0"/>
        <v>9</v>
      </c>
      <c r="E23" s="37">
        <v>4</v>
      </c>
      <c r="F23" s="40">
        <v>160.69999999999999</v>
      </c>
      <c r="G23" s="40">
        <v>165</v>
      </c>
      <c r="H23" s="40">
        <v>-60</v>
      </c>
      <c r="I23" s="40">
        <v>90</v>
      </c>
    </row>
    <row r="24" spans="1:9">
      <c r="A24" s="37" t="s">
        <v>403</v>
      </c>
      <c r="B24" s="38">
        <v>45464</v>
      </c>
      <c r="C24" s="38">
        <v>45477</v>
      </c>
      <c r="D24" s="37">
        <f t="shared" si="0"/>
        <v>13</v>
      </c>
      <c r="E24" s="37">
        <v>5</v>
      </c>
      <c r="F24" s="40">
        <v>205.1</v>
      </c>
      <c r="G24" s="40">
        <v>205</v>
      </c>
      <c r="H24" s="40">
        <v>-60</v>
      </c>
      <c r="I24" s="40">
        <v>90</v>
      </c>
    </row>
    <row r="25" spans="1:9">
      <c r="A25" s="37" t="s">
        <v>404</v>
      </c>
      <c r="B25" s="38">
        <v>45472</v>
      </c>
      <c r="C25" s="38">
        <v>45478</v>
      </c>
      <c r="D25" s="37">
        <f t="shared" si="0"/>
        <v>6</v>
      </c>
      <c r="E25" s="37">
        <v>3</v>
      </c>
      <c r="F25" s="40">
        <v>145</v>
      </c>
      <c r="G25" s="40">
        <v>146</v>
      </c>
      <c r="H25" s="40">
        <v>-60</v>
      </c>
      <c r="I25" s="40">
        <v>270</v>
      </c>
    </row>
    <row r="28" spans="1:9">
      <c r="A28" t="s">
        <v>381</v>
      </c>
      <c r="B28" t="s">
        <v>384</v>
      </c>
      <c r="C28" t="s">
        <v>385</v>
      </c>
      <c r="D28" t="s">
        <v>383</v>
      </c>
      <c r="E28" t="s">
        <v>412</v>
      </c>
      <c r="F28" t="s">
        <v>388</v>
      </c>
      <c r="G28" s="27" t="s">
        <v>405</v>
      </c>
      <c r="H28" t="s">
        <v>387</v>
      </c>
    </row>
    <row r="29" spans="1:9">
      <c r="A29" s="37" t="s">
        <v>414</v>
      </c>
      <c r="B29" s="38">
        <v>45323</v>
      </c>
      <c r="C29" s="38">
        <v>45329</v>
      </c>
      <c r="D29" s="39">
        <f>+-1*_xlfn.DAYS(B29,C29)</f>
        <v>6</v>
      </c>
      <c r="E29" s="40">
        <v>380</v>
      </c>
      <c r="F29" s="40">
        <v>380</v>
      </c>
      <c r="G29" s="40">
        <v>-70</v>
      </c>
      <c r="H29" s="40">
        <v>240</v>
      </c>
    </row>
    <row r="30" spans="1:9">
      <c r="A30" s="37" t="s">
        <v>415</v>
      </c>
      <c r="B30" s="38">
        <v>45330</v>
      </c>
      <c r="C30" s="38">
        <v>45333</v>
      </c>
      <c r="D30" s="39">
        <f>+-1*_xlfn.DAYS(B30,C30)</f>
        <v>3</v>
      </c>
      <c r="E30" s="40">
        <v>360</v>
      </c>
      <c r="F30" s="40">
        <v>360</v>
      </c>
      <c r="G30" s="40">
        <v>-72</v>
      </c>
      <c r="H30" s="40">
        <v>60</v>
      </c>
    </row>
    <row r="31" spans="1:9">
      <c r="A31" s="37" t="s">
        <v>417</v>
      </c>
      <c r="B31" s="38">
        <v>45339</v>
      </c>
      <c r="C31" s="38">
        <v>45342</v>
      </c>
      <c r="D31" s="39">
        <f>+-1*_xlfn.DAYS(B31,C31)</f>
        <v>3</v>
      </c>
      <c r="E31" s="40">
        <v>235</v>
      </c>
      <c r="F31" s="40">
        <v>235</v>
      </c>
      <c r="G31" s="40">
        <v>-60</v>
      </c>
      <c r="H31" s="40">
        <v>60</v>
      </c>
    </row>
    <row r="32" spans="1:9">
      <c r="A32" s="37" t="s">
        <v>418</v>
      </c>
      <c r="B32" s="38">
        <v>45344</v>
      </c>
      <c r="C32" s="38">
        <v>45347</v>
      </c>
      <c r="D32" s="39">
        <f>+-1*_xlfn.DAYS(B32,C32)</f>
        <v>3</v>
      </c>
      <c r="E32" s="40">
        <v>250</v>
      </c>
      <c r="F32" s="40">
        <v>250</v>
      </c>
      <c r="G32" s="40">
        <v>-60</v>
      </c>
      <c r="H32" s="40">
        <v>60</v>
      </c>
    </row>
    <row r="33" spans="1:11">
      <c r="A33" s="37" t="s">
        <v>382</v>
      </c>
      <c r="B33" s="38">
        <v>45351</v>
      </c>
      <c r="C33" s="38">
        <v>45384</v>
      </c>
      <c r="D33" s="39">
        <f t="shared" ref="D33:D49" si="1">+_xlfn.DAYS(C33,B33)</f>
        <v>33</v>
      </c>
      <c r="E33" s="40">
        <v>330</v>
      </c>
      <c r="F33" s="40">
        <v>330</v>
      </c>
      <c r="G33" s="40">
        <v>-70</v>
      </c>
      <c r="H33" s="40">
        <v>311</v>
      </c>
    </row>
    <row r="34" spans="1:11">
      <c r="A34" s="37" t="s">
        <v>386</v>
      </c>
      <c r="B34" s="38">
        <v>45384</v>
      </c>
      <c r="C34" s="38">
        <v>45395</v>
      </c>
      <c r="D34" s="39">
        <f t="shared" si="1"/>
        <v>11</v>
      </c>
      <c r="E34" s="40">
        <v>155.69999999999999</v>
      </c>
      <c r="F34" s="40">
        <v>155</v>
      </c>
      <c r="G34" s="40">
        <v>-60</v>
      </c>
      <c r="H34" s="40">
        <v>270</v>
      </c>
    </row>
    <row r="35" spans="1:11">
      <c r="A35" s="37" t="s">
        <v>389</v>
      </c>
      <c r="B35" s="38">
        <v>45395</v>
      </c>
      <c r="C35" s="38">
        <v>45408</v>
      </c>
      <c r="D35" s="39">
        <f t="shared" si="1"/>
        <v>13</v>
      </c>
      <c r="E35" s="40">
        <v>220</v>
      </c>
      <c r="F35" s="40">
        <v>220</v>
      </c>
      <c r="G35" s="40">
        <v>-74</v>
      </c>
      <c r="H35" s="40">
        <v>274</v>
      </c>
    </row>
    <row r="36" spans="1:11">
      <c r="A36" s="37" t="s">
        <v>390</v>
      </c>
      <c r="B36" s="38">
        <v>45408</v>
      </c>
      <c r="C36" s="38">
        <v>45414</v>
      </c>
      <c r="D36" s="37">
        <f t="shared" si="1"/>
        <v>6</v>
      </c>
      <c r="E36" s="40">
        <v>123</v>
      </c>
      <c r="F36" s="40">
        <v>123</v>
      </c>
      <c r="G36" s="40">
        <v>-72</v>
      </c>
      <c r="H36" s="40">
        <v>270</v>
      </c>
    </row>
    <row r="37" spans="1:11">
      <c r="A37" s="37" t="s">
        <v>391</v>
      </c>
      <c r="B37" s="38">
        <v>45408</v>
      </c>
      <c r="C37" s="38">
        <v>45411</v>
      </c>
      <c r="D37" s="37">
        <f t="shared" si="1"/>
        <v>3</v>
      </c>
      <c r="E37" s="40">
        <v>30</v>
      </c>
      <c r="F37" s="40">
        <v>30</v>
      </c>
      <c r="G37" s="40">
        <v>-90</v>
      </c>
      <c r="H37" s="40">
        <v>0</v>
      </c>
    </row>
    <row r="38" spans="1:11">
      <c r="A38" s="37" t="s">
        <v>392</v>
      </c>
      <c r="B38" s="38">
        <v>45412</v>
      </c>
      <c r="C38" s="38">
        <v>45417</v>
      </c>
      <c r="D38" s="37">
        <f t="shared" si="1"/>
        <v>5</v>
      </c>
      <c r="E38" s="40">
        <v>30</v>
      </c>
      <c r="F38" s="40">
        <v>30</v>
      </c>
      <c r="G38" s="40">
        <v>-90</v>
      </c>
      <c r="H38" s="40">
        <v>0</v>
      </c>
    </row>
    <row r="39" spans="1:11">
      <c r="A39" s="37" t="s">
        <v>393</v>
      </c>
      <c r="B39" s="38">
        <v>45416</v>
      </c>
      <c r="C39" s="38">
        <v>45423</v>
      </c>
      <c r="D39" s="37">
        <f t="shared" si="1"/>
        <v>7</v>
      </c>
      <c r="E39" s="40">
        <v>130.05000000000001</v>
      </c>
      <c r="F39" s="40">
        <v>130</v>
      </c>
      <c r="G39" s="40">
        <v>-60</v>
      </c>
      <c r="H39" s="40">
        <v>90</v>
      </c>
    </row>
    <row r="40" spans="1:11">
      <c r="A40" s="37" t="s">
        <v>394</v>
      </c>
      <c r="B40" s="38">
        <v>45418</v>
      </c>
      <c r="C40" s="38">
        <v>45426</v>
      </c>
      <c r="D40" s="37">
        <f t="shared" si="1"/>
        <v>8</v>
      </c>
      <c r="E40" s="40">
        <v>60</v>
      </c>
      <c r="F40" s="40">
        <v>60</v>
      </c>
      <c r="G40" s="40">
        <v>-90</v>
      </c>
      <c r="H40" s="40">
        <v>0</v>
      </c>
    </row>
    <row r="41" spans="1:11">
      <c r="A41" s="37" t="s">
        <v>395</v>
      </c>
      <c r="B41" s="38">
        <v>45424</v>
      </c>
      <c r="C41" s="38">
        <v>45435</v>
      </c>
      <c r="D41" s="37">
        <f t="shared" si="1"/>
        <v>11</v>
      </c>
      <c r="E41" s="40">
        <v>206</v>
      </c>
      <c r="F41" s="40">
        <v>208</v>
      </c>
      <c r="G41" s="40">
        <v>-75</v>
      </c>
      <c r="H41" s="40">
        <v>90</v>
      </c>
    </row>
    <row r="42" spans="1:11">
      <c r="A42" s="37" t="s">
        <v>396</v>
      </c>
      <c r="B42" s="38">
        <v>45425</v>
      </c>
      <c r="C42" s="38">
        <v>45428</v>
      </c>
      <c r="D42" s="37">
        <f t="shared" si="1"/>
        <v>3</v>
      </c>
      <c r="E42" s="40">
        <v>30</v>
      </c>
      <c r="F42" s="40">
        <v>30</v>
      </c>
      <c r="G42" s="40">
        <v>-90</v>
      </c>
      <c r="H42" s="40">
        <v>0</v>
      </c>
    </row>
    <row r="43" spans="1:11">
      <c r="A43" s="37" t="s">
        <v>397</v>
      </c>
      <c r="B43" s="38">
        <v>45429</v>
      </c>
      <c r="C43" s="38">
        <v>45432</v>
      </c>
      <c r="D43" s="37">
        <f t="shared" si="1"/>
        <v>3</v>
      </c>
      <c r="E43" s="40">
        <v>34.299999999999997</v>
      </c>
      <c r="F43" s="40">
        <v>60</v>
      </c>
      <c r="G43" s="40">
        <v>-90</v>
      </c>
      <c r="H43" s="40">
        <v>0</v>
      </c>
    </row>
    <row r="44" spans="1:11" ht="15" thickBot="1">
      <c r="A44" s="37" t="s">
        <v>399</v>
      </c>
      <c r="B44" s="38">
        <v>45437</v>
      </c>
      <c r="C44" s="38">
        <v>45450</v>
      </c>
      <c r="D44" s="37">
        <f t="shared" si="1"/>
        <v>13</v>
      </c>
      <c r="E44" s="40">
        <v>229.4</v>
      </c>
      <c r="F44" s="40">
        <v>233</v>
      </c>
      <c r="G44" s="40">
        <v>-75</v>
      </c>
      <c r="H44" s="40">
        <v>90</v>
      </c>
    </row>
    <row r="45" spans="1:11" ht="15.75" thickTop="1">
      <c r="A45" s="37" t="s">
        <v>400</v>
      </c>
      <c r="B45" s="38">
        <v>45442</v>
      </c>
      <c r="C45" s="38">
        <v>45463</v>
      </c>
      <c r="D45" s="37">
        <f t="shared" si="1"/>
        <v>21</v>
      </c>
      <c r="E45" s="40">
        <v>251</v>
      </c>
      <c r="F45" s="40">
        <v>251</v>
      </c>
      <c r="G45" s="40">
        <v>-62</v>
      </c>
      <c r="H45" s="40">
        <v>90</v>
      </c>
      <c r="K45" s="43">
        <v>3786</v>
      </c>
    </row>
    <row r="46" spans="1:11">
      <c r="A46" s="37" t="s">
        <v>401</v>
      </c>
      <c r="B46" s="38">
        <v>45451</v>
      </c>
      <c r="C46" s="38">
        <v>45461</v>
      </c>
      <c r="D46" s="37">
        <f t="shared" si="1"/>
        <v>10</v>
      </c>
      <c r="E46" s="40">
        <v>185</v>
      </c>
      <c r="F46" s="40">
        <v>185</v>
      </c>
      <c r="G46" s="40">
        <v>-60</v>
      </c>
      <c r="H46" s="40">
        <v>90</v>
      </c>
      <c r="K46">
        <v>3750.25</v>
      </c>
    </row>
    <row r="47" spans="1:11">
      <c r="A47" s="37" t="s">
        <v>402</v>
      </c>
      <c r="B47" s="38">
        <v>45462</v>
      </c>
      <c r="C47" s="38">
        <v>45471</v>
      </c>
      <c r="D47" s="37">
        <f t="shared" si="1"/>
        <v>9</v>
      </c>
      <c r="E47" s="40">
        <v>160.69999999999999</v>
      </c>
      <c r="F47" s="40">
        <v>165</v>
      </c>
      <c r="G47" s="40">
        <v>-60</v>
      </c>
      <c r="H47" s="40">
        <v>90</v>
      </c>
    </row>
    <row r="48" spans="1:11">
      <c r="A48" s="37" t="s">
        <v>403</v>
      </c>
      <c r="B48" s="38">
        <v>45464</v>
      </c>
      <c r="C48" s="38">
        <v>45477</v>
      </c>
      <c r="D48" s="37">
        <f t="shared" si="1"/>
        <v>13</v>
      </c>
      <c r="E48" s="40">
        <v>205.1</v>
      </c>
      <c r="F48" s="40">
        <v>205</v>
      </c>
      <c r="G48" s="40">
        <v>-60</v>
      </c>
      <c r="H48" s="40">
        <v>90</v>
      </c>
    </row>
    <row r="49" spans="1:12">
      <c r="A49" s="37" t="s">
        <v>404</v>
      </c>
      <c r="B49" s="38">
        <v>45472</v>
      </c>
      <c r="C49" s="38">
        <v>45478</v>
      </c>
      <c r="D49" s="37">
        <f t="shared" si="1"/>
        <v>6</v>
      </c>
      <c r="E49" s="40">
        <v>145</v>
      </c>
      <c r="F49" s="40">
        <v>146</v>
      </c>
      <c r="G49" s="40">
        <v>-60</v>
      </c>
      <c r="H49" s="40">
        <v>270</v>
      </c>
    </row>
    <row r="50" spans="1:12">
      <c r="A50" s="37" t="s">
        <v>86</v>
      </c>
      <c r="B50" s="37"/>
      <c r="C50" s="37"/>
      <c r="D50" s="37"/>
      <c r="E50" s="40">
        <f>SUBTOTAL(109,Tabla79[Perforado (m)])</f>
        <v>3750.25</v>
      </c>
      <c r="F50" s="40">
        <f>SUBTOTAL(109,Tabla79[Programado (m)])</f>
        <v>3786</v>
      </c>
      <c r="G50" s="37"/>
      <c r="H50" s="40"/>
    </row>
    <row r="53" spans="1:12" ht="15">
      <c r="A53" s="25" t="s">
        <v>381</v>
      </c>
      <c r="B53" t="s">
        <v>406</v>
      </c>
      <c r="C53" t="s">
        <v>407</v>
      </c>
      <c r="D53" t="s">
        <v>408</v>
      </c>
      <c r="E53" t="s">
        <v>409</v>
      </c>
      <c r="F53" t="s">
        <v>410</v>
      </c>
      <c r="G53" t="s">
        <v>411</v>
      </c>
      <c r="L53" s="51">
        <v>2589792</v>
      </c>
    </row>
    <row r="54" spans="1:12">
      <c r="A54" s="41" t="s">
        <v>382</v>
      </c>
      <c r="D54" s="26">
        <f>+ABS(Tabla9[[#This Row],[Dip Inicial]]-Tabla9[[#This Row],[Dip Final]])</f>
        <v>0</v>
      </c>
      <c r="G54">
        <f>+ABS(Tabla9[[#This Row],[Az Final]]-Tabla9[[#This Row],[Az Inicial]])</f>
        <v>0</v>
      </c>
      <c r="L54" s="26">
        <v>16525040</v>
      </c>
    </row>
    <row r="55" spans="1:12">
      <c r="A55" s="42" t="s">
        <v>386</v>
      </c>
      <c r="D55" s="26">
        <f>+ABS(Tabla9[[#This Row],[Dip Inicial]]-Tabla9[[#This Row],[Dip Final]])</f>
        <v>0</v>
      </c>
      <c r="G55">
        <f>+ABS(Tabla9[[#This Row],[Az Final]]-Tabla9[[#This Row],[Az Inicial]])</f>
        <v>0</v>
      </c>
      <c r="L55" s="26">
        <v>18067880</v>
      </c>
    </row>
    <row r="56" spans="1:12">
      <c r="A56" s="41" t="s">
        <v>389</v>
      </c>
      <c r="D56" s="26">
        <f>+ABS(Tabla9[[#This Row],[Dip Inicial]]-Tabla9[[#This Row],[Dip Final]])</f>
        <v>0</v>
      </c>
      <c r="G56">
        <f>+ABS(Tabla9[[#This Row],[Az Final]]-Tabla9[[#This Row],[Az Inicial]])</f>
        <v>0</v>
      </c>
      <c r="L56" s="51">
        <f>SUM(L53:L55)</f>
        <v>37182712</v>
      </c>
    </row>
    <row r="57" spans="1:12">
      <c r="A57" s="42" t="s">
        <v>390</v>
      </c>
      <c r="B57">
        <v>-72.19</v>
      </c>
      <c r="C57">
        <v>-72.489999999999995</v>
      </c>
      <c r="D57" s="26">
        <f>+ABS(Tabla9[[#This Row],[Dip Inicial]]-Tabla9[[#This Row],[Dip Final]])</f>
        <v>0.29999999999999716</v>
      </c>
      <c r="E57">
        <v>259.76</v>
      </c>
      <c r="F57">
        <v>262.38</v>
      </c>
      <c r="G57">
        <f>+ABS(Tabla9[[#This Row],[Az Final]]-Tabla9[[#This Row],[Az Inicial]])</f>
        <v>2.6200000000000045</v>
      </c>
    </row>
    <row r="58" spans="1:12">
      <c r="A58" s="41" t="s">
        <v>391</v>
      </c>
      <c r="D58" s="26">
        <f>+ABS(Tabla9[[#This Row],[Dip Inicial]]-Tabla9[[#This Row],[Dip Final]])</f>
        <v>0</v>
      </c>
      <c r="G58">
        <f>+ABS(Tabla9[[#This Row],[Az Final]]-Tabla9[[#This Row],[Az Inicial]])</f>
        <v>0</v>
      </c>
    </row>
    <row r="59" spans="1:12">
      <c r="A59" s="42" t="s">
        <v>392</v>
      </c>
      <c r="D59" s="26">
        <f>+ABS(Tabla9[[#This Row],[Dip Inicial]]-Tabla9[[#This Row],[Dip Final]])</f>
        <v>0</v>
      </c>
      <c r="G59">
        <f>+ABS(Tabla9[[#This Row],[Az Final]]-Tabla9[[#This Row],[Az Inicial]])</f>
        <v>0</v>
      </c>
    </row>
    <row r="60" spans="1:12">
      <c r="A60" s="41" t="s">
        <v>393</v>
      </c>
      <c r="B60">
        <v>-60.31</v>
      </c>
      <c r="C60">
        <v>-58.87</v>
      </c>
      <c r="D60" s="26">
        <f>+ABS(Tabla9[[#This Row],[Dip Inicial]]-Tabla9[[#This Row],[Dip Final]])</f>
        <v>1.4400000000000048</v>
      </c>
      <c r="E60">
        <v>84.78</v>
      </c>
      <c r="F60">
        <v>86.1</v>
      </c>
      <c r="G60">
        <f>+ABS(Tabla9[[#This Row],[Az Final]]-Tabla9[[#This Row],[Az Inicial]])</f>
        <v>1.3199999999999932</v>
      </c>
    </row>
    <row r="61" spans="1:12">
      <c r="A61" s="42" t="s">
        <v>394</v>
      </c>
      <c r="D61" s="26">
        <f>+ABS(Tabla9[[#This Row],[Dip Inicial]]-Tabla9[[#This Row],[Dip Final]])</f>
        <v>0</v>
      </c>
      <c r="G61">
        <f>+ABS(Tabla9[[#This Row],[Az Final]]-Tabla9[[#This Row],[Az Inicial]])</f>
        <v>0</v>
      </c>
    </row>
    <row r="62" spans="1:12">
      <c r="A62" s="41" t="s">
        <v>395</v>
      </c>
      <c r="B62">
        <v>-74.739999999999995</v>
      </c>
      <c r="C62">
        <v>-76.78</v>
      </c>
      <c r="D62" s="26">
        <f>+ABS(Tabla9[[#This Row],[Dip Inicial]]-Tabla9[[#This Row],[Dip Final]])</f>
        <v>2.0400000000000063</v>
      </c>
      <c r="E62">
        <v>77.959999999999994</v>
      </c>
      <c r="F62">
        <v>86.61</v>
      </c>
      <c r="G62">
        <f>+ABS(Tabla9[[#This Row],[Az Final]]-Tabla9[[#This Row],[Az Inicial]])</f>
        <v>8.6500000000000057</v>
      </c>
    </row>
    <row r="63" spans="1:12">
      <c r="A63" s="42" t="s">
        <v>396</v>
      </c>
      <c r="D63" s="26">
        <f>+ABS(Tabla9[[#This Row],[Dip Inicial]]-Tabla9[[#This Row],[Dip Final]])</f>
        <v>0</v>
      </c>
      <c r="G63">
        <f>+ABS(Tabla9[[#This Row],[Az Final]]-Tabla9[[#This Row],[Az Inicial]])</f>
        <v>0</v>
      </c>
    </row>
    <row r="64" spans="1:12">
      <c r="A64" s="41" t="s">
        <v>397</v>
      </c>
      <c r="D64" s="26">
        <f>+ABS(Tabla9[[#This Row],[Dip Inicial]]-Tabla9[[#This Row],[Dip Final]])</f>
        <v>0</v>
      </c>
      <c r="G64">
        <f>+ABS(Tabla9[[#This Row],[Az Final]]-Tabla9[[#This Row],[Az Inicial]])</f>
        <v>0</v>
      </c>
    </row>
    <row r="65" spans="1:7">
      <c r="A65" s="42" t="s">
        <v>399</v>
      </c>
      <c r="D65" s="26">
        <f>+ABS(Tabla9[[#This Row],[Dip Inicial]]-Tabla9[[#This Row],[Dip Final]])</f>
        <v>0</v>
      </c>
      <c r="G65">
        <f>+ABS(Tabla9[[#This Row],[Az Final]]-Tabla9[[#This Row],[Az Inicial]])</f>
        <v>0</v>
      </c>
    </row>
    <row r="66" spans="1:7">
      <c r="A66" s="41" t="s">
        <v>400</v>
      </c>
      <c r="D66" s="26">
        <f>+ABS(Tabla9[[#This Row],[Dip Inicial]]-Tabla9[[#This Row],[Dip Final]])</f>
        <v>0</v>
      </c>
      <c r="G66">
        <f>+ABS(Tabla9[[#This Row],[Az Final]]-Tabla9[[#This Row],[Az Inicial]])</f>
        <v>0</v>
      </c>
    </row>
    <row r="67" spans="1:7">
      <c r="A67" s="42" t="s">
        <v>401</v>
      </c>
      <c r="B67">
        <v>-61</v>
      </c>
      <c r="C67">
        <v>-62.25</v>
      </c>
      <c r="D67" s="26">
        <f>+ABS(Tabla9[[#This Row],[Dip Inicial]]-Tabla9[[#This Row],[Dip Final]])</f>
        <v>1.25</v>
      </c>
      <c r="E67">
        <v>75.33</v>
      </c>
      <c r="F67">
        <v>76.53</v>
      </c>
      <c r="G67">
        <f>+ABS(Tabla9[[#This Row],[Az Final]]-Tabla9[[#This Row],[Az Inicial]])</f>
        <v>1.2000000000000028</v>
      </c>
    </row>
    <row r="68" spans="1:7">
      <c r="A68" s="41" t="s">
        <v>402</v>
      </c>
      <c r="B68">
        <v>-59.41</v>
      </c>
      <c r="C68">
        <v>-59.7</v>
      </c>
      <c r="D68" s="26">
        <f>+ABS(Tabla9[[#This Row],[Dip Inicial]]-Tabla9[[#This Row],[Dip Final]])</f>
        <v>0.29000000000000625</v>
      </c>
      <c r="E68">
        <v>78.239999999999995</v>
      </c>
      <c r="F68">
        <v>78.680000000000007</v>
      </c>
      <c r="G68">
        <f>+ABS(Tabla9[[#This Row],[Az Final]]-Tabla9[[#This Row],[Az Inicial]])</f>
        <v>0.44000000000001194</v>
      </c>
    </row>
    <row r="69" spans="1:7">
      <c r="A69" s="42" t="s">
        <v>403</v>
      </c>
      <c r="B69">
        <v>-61.2</v>
      </c>
      <c r="C69">
        <v>-60.2</v>
      </c>
      <c r="D69" s="26">
        <f>+ABS(Tabla9[[#This Row],[Dip Inicial]]-Tabla9[[#This Row],[Dip Final]])</f>
        <v>1</v>
      </c>
      <c r="E69">
        <v>83.92</v>
      </c>
      <c r="F69">
        <v>84.86</v>
      </c>
      <c r="G69">
        <f>+ABS(Tabla9[[#This Row],[Az Final]]-Tabla9[[#This Row],[Az Inicial]])</f>
        <v>0.93999999999999773</v>
      </c>
    </row>
    <row r="70" spans="1:7">
      <c r="A70" s="41" t="s">
        <v>404</v>
      </c>
      <c r="B70">
        <v>-60.34</v>
      </c>
      <c r="C70">
        <v>-59.08</v>
      </c>
      <c r="D70" s="26">
        <f>+ABS(Tabla9[[#This Row],[Dip Inicial]]-Tabla9[[#This Row],[Dip Final]])</f>
        <v>1.2600000000000051</v>
      </c>
      <c r="E70">
        <v>260.77999999999997</v>
      </c>
      <c r="F70">
        <v>262.06</v>
      </c>
      <c r="G70">
        <f>+ABS(Tabla9[[#This Row],[Az Final]]-Tabla9[[#This Row],[Az Inicial]])</f>
        <v>1.2800000000000296</v>
      </c>
    </row>
    <row r="75" spans="1:7" ht="15">
      <c r="A75" s="7" t="s">
        <v>381</v>
      </c>
      <c r="B75" s="7" t="s">
        <v>384</v>
      </c>
      <c r="C75" s="7" t="s">
        <v>385</v>
      </c>
      <c r="D75" s="7" t="s">
        <v>427</v>
      </c>
    </row>
    <row r="76" spans="1:7" ht="15">
      <c r="A76" s="41" t="s">
        <v>414</v>
      </c>
      <c r="B76" s="45">
        <v>45323</v>
      </c>
      <c r="C76" s="45">
        <v>45329</v>
      </c>
      <c r="D76" s="49" t="s">
        <v>428</v>
      </c>
    </row>
    <row r="77" spans="1:7" ht="15">
      <c r="A77" s="42" t="s">
        <v>415</v>
      </c>
      <c r="B77" s="46">
        <v>45330</v>
      </c>
      <c r="C77" s="46">
        <v>45333</v>
      </c>
      <c r="D77" s="50" t="s">
        <v>428</v>
      </c>
    </row>
    <row r="78" spans="1:7" ht="15">
      <c r="A78" s="41" t="s">
        <v>417</v>
      </c>
      <c r="B78" s="45">
        <v>45339</v>
      </c>
      <c r="C78" s="45">
        <v>45342</v>
      </c>
      <c r="D78" s="49" t="s">
        <v>428</v>
      </c>
    </row>
    <row r="79" spans="1:7" ht="15">
      <c r="A79" s="42" t="s">
        <v>418</v>
      </c>
      <c r="B79" s="46">
        <v>45344</v>
      </c>
      <c r="C79" s="46">
        <v>45347</v>
      </c>
      <c r="D79" s="50" t="s">
        <v>428</v>
      </c>
    </row>
    <row r="80" spans="1:7" ht="15">
      <c r="A80" s="41" t="s">
        <v>382</v>
      </c>
      <c r="B80" s="45">
        <v>45351</v>
      </c>
      <c r="C80" s="45">
        <v>45384</v>
      </c>
      <c r="D80" s="49" t="s">
        <v>428</v>
      </c>
    </row>
    <row r="81" spans="1:4" ht="15">
      <c r="A81" s="42" t="s">
        <v>386</v>
      </c>
      <c r="B81" s="46">
        <v>45384</v>
      </c>
      <c r="C81" s="46">
        <v>45395</v>
      </c>
      <c r="D81" s="50" t="s">
        <v>428</v>
      </c>
    </row>
    <row r="82" spans="1:4" ht="15">
      <c r="A82" s="41" t="s">
        <v>389</v>
      </c>
      <c r="B82" s="45">
        <v>45395</v>
      </c>
      <c r="C82" s="45">
        <v>45408</v>
      </c>
      <c r="D82" s="49" t="s">
        <v>428</v>
      </c>
    </row>
    <row r="83" spans="1:4" ht="15">
      <c r="A83" s="42" t="s">
        <v>390</v>
      </c>
      <c r="B83" s="46">
        <v>45408</v>
      </c>
      <c r="C83" s="46">
        <v>45414</v>
      </c>
      <c r="D83" s="50" t="s">
        <v>428</v>
      </c>
    </row>
    <row r="84" spans="1:4" ht="15">
      <c r="A84" s="41" t="s">
        <v>391</v>
      </c>
      <c r="B84" s="45">
        <v>45408</v>
      </c>
      <c r="C84" s="45">
        <v>45411</v>
      </c>
      <c r="D84" s="49" t="s">
        <v>428</v>
      </c>
    </row>
    <row r="85" spans="1:4" ht="15">
      <c r="A85" s="42" t="s">
        <v>392</v>
      </c>
      <c r="B85" s="46">
        <v>45412</v>
      </c>
      <c r="C85" s="46">
        <v>45417</v>
      </c>
      <c r="D85" s="50" t="s">
        <v>428</v>
      </c>
    </row>
    <row r="86" spans="1:4" ht="15">
      <c r="A86" s="41" t="s">
        <v>393</v>
      </c>
      <c r="B86" s="45">
        <v>45416</v>
      </c>
      <c r="C86" s="45">
        <v>45423</v>
      </c>
      <c r="D86" s="49" t="s">
        <v>428</v>
      </c>
    </row>
    <row r="87" spans="1:4" ht="15">
      <c r="A87" s="42" t="s">
        <v>394</v>
      </c>
      <c r="B87" s="46">
        <v>45418</v>
      </c>
      <c r="C87" s="46">
        <v>45426</v>
      </c>
      <c r="D87" s="50" t="s">
        <v>428</v>
      </c>
    </row>
    <row r="88" spans="1:4" ht="15">
      <c r="A88" s="41" t="s">
        <v>395</v>
      </c>
      <c r="B88" s="45">
        <v>45424</v>
      </c>
      <c r="C88" s="45">
        <v>45435</v>
      </c>
      <c r="D88" s="49" t="s">
        <v>428</v>
      </c>
    </row>
    <row r="89" spans="1:4" ht="15">
      <c r="A89" s="42" t="s">
        <v>396</v>
      </c>
      <c r="B89" s="46">
        <v>45425</v>
      </c>
      <c r="C89" s="46">
        <v>45428</v>
      </c>
      <c r="D89" s="50" t="s">
        <v>428</v>
      </c>
    </row>
    <row r="90" spans="1:4" ht="15">
      <c r="A90" s="41" t="s">
        <v>397</v>
      </c>
      <c r="B90" s="45">
        <v>45429</v>
      </c>
      <c r="C90" s="45">
        <v>45432</v>
      </c>
      <c r="D90" s="49" t="s">
        <v>428</v>
      </c>
    </row>
    <row r="91" spans="1:4" ht="15">
      <c r="A91" s="42" t="s">
        <v>399</v>
      </c>
      <c r="B91" s="46">
        <v>45437</v>
      </c>
      <c r="C91" s="46">
        <v>45450</v>
      </c>
      <c r="D91" s="50" t="s">
        <v>428</v>
      </c>
    </row>
    <row r="92" spans="1:4" ht="15">
      <c r="A92" s="41" t="s">
        <v>400</v>
      </c>
      <c r="B92" s="45">
        <v>45442</v>
      </c>
      <c r="C92" s="45">
        <v>45463</v>
      </c>
      <c r="D92" s="49" t="s">
        <v>428</v>
      </c>
    </row>
    <row r="93" spans="1:4" ht="15">
      <c r="A93" s="42" t="s">
        <v>401</v>
      </c>
      <c r="B93" s="46">
        <v>45451</v>
      </c>
      <c r="C93" s="46">
        <v>45461</v>
      </c>
      <c r="D93" s="50" t="s">
        <v>428</v>
      </c>
    </row>
    <row r="94" spans="1:4" ht="15">
      <c r="A94" s="41" t="s">
        <v>402</v>
      </c>
      <c r="B94" s="45">
        <v>45462</v>
      </c>
      <c r="C94" s="45">
        <v>45471</v>
      </c>
      <c r="D94" s="49" t="s">
        <v>428</v>
      </c>
    </row>
    <row r="95" spans="1:4" ht="15">
      <c r="A95" s="42" t="s">
        <v>403</v>
      </c>
      <c r="B95" s="46">
        <v>45464</v>
      </c>
      <c r="C95" s="46">
        <v>45477</v>
      </c>
      <c r="D95" s="50" t="s">
        <v>428</v>
      </c>
    </row>
    <row r="96" spans="1:4" ht="15">
      <c r="A96" s="47" t="s">
        <v>404</v>
      </c>
      <c r="B96" s="48">
        <v>45472</v>
      </c>
      <c r="C96" s="48">
        <v>45478</v>
      </c>
      <c r="D96" s="49" t="s">
        <v>428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9 5 b d 4 2 - a d 1 6 - 4 b b b - b 9 9 4 - 9 c d 6 5 a f e b f 4 e "   x m l n s = " h t t p : / / s c h e m a s . m i c r o s o f t . c o m / D a t a M a s h u p " > A A A A A D s G A A B Q S w M E F A A C A A g A H F L u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B x S 7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u 5 Y j L s Z 0 T Q D A A A n F A A A E w A c A E Z v c m 1 1 b G F z L 1 N l Y 3 R p b 2 4 x L m 0 g o h g A K K A U A A A A A A A A A A A A A A A A A A A A A A A A A A A A 7 Z d d b 9 o w F I b v k f g P l j t N Q Q o p C W W M V l x k C a W R W m A h 2 6 S V a j K J o Z G c G C W m t E P 8 9 z k k b R I I X T d u O l Y Q Q n q P f c 5 5 7 f P w E W K b u d Q H w / h d P i u X y q X w F g X Y A U f Q Q m O C a 7 U 6 E A Z o i o F c g a A N C G b l E u C P I Z 0 H N u b K w J l I 6 6 W h c O 4 S L G n U Z 9 h n o Q C 1 0 9 G X E A f h q K t e G b 3 u q O 9 j P X D v 8 K g T 2 o H L a O D S E Z r O 0 U i j z P 2 J b N 7 C j y G 1 J a B R D w e 2 i w g w r 0 D t o 1 R T J K W m n A B B t W 0 c R v t C 8 B 7 o L v K Q z 5 B D w 4 o 0 c y a w I o J r w 5 s R 7 P H 6 K H L U h r J U h z c V M e 7 5 y V E 7 a X 9 5 b T j t J 6 P w Z n W t I 4 Z u k u V H c B B Q j z J + G h c Y O d x J d A L r 1 V I S S X T h M Q X v I I m o h A x t R F A Q t l k w x 0 8 9 H E H t F v l T n t N 6 m O E 0 o R U g P 5 z Q w N M o m X t + F A y F g g 7 E 5 R I a V u c K i s D w 2 Y c T K V q 5 E s E S a n 3 d 6 P a 5 z r g C G L 5 n a 1 n v D D X T G G h G v 7 c V 0 9 S e Z e i q v p 1 s Y H b 4 j q 0 N g 0 v 1 e x / o H d D p W W a n q 2 4 t s P q W e p l T V 6 l z E 3 v 0 j n u J L W Z O M w 4 k s r B x R G L G 2 n Y D m f T q b I Z 9 h 2 / 7 P M f B Q 5 q d j 9 P Y 9 b G w 3 O 5 A T O e 8 m c y 5 U s m o s p y o 9 Z z a S N S T n N p K 1 E a F d 1 U u u f 6 O x g o x y 5 Q / E M y a x Z g 1 9 8 e s + Q o x i / P V / w y / 9 Z 7 G A W C Z d 5 k x 9 i y w J v a R V 1 w 4 C q S F t 7 B d Z g 8 8 V 3 2 V R 2 + z R B F 7 W c g P g z 3 u q I g 9 W d 6 b P V k + F P Z + z 9 i m / s o g + x f I y n x R H g h Z j W K y G v u T 1 X g j 6 4 2 s F 5 O V + b F 5 I G S 1 i s l q 7 U 9 W 6 x W S d W A E F S C T H + l 8 h Y K R B k r x I H / D Y + l T Q B d 8 Z N M Z v m V s F p 4 e H y 8 W C 2 l s c y 1 A R L L J s e u 7 f F 5 h a q 1 z z 0 N 2 d F N x k X N + c e C C e S Q q F r 3 H k A h x O X 5 S j 5 D K k S t p 4 v p V 1 3 d c G 3 E u w q p N i Q y 4 t / S j U d m 5 T J q E V Y W j z W f P p I s h J t j m w T a U e L R K p l U 0 Z x T + 7 f z t t i X m H B R 9 m i s b Y 5 C 9 p 1 w T h Z c E h F 3 / U P + X i z L x j C C b N / o V k T n O w r L W 1 + r z V 7 R + S l B M d g S P W y 1 + I W L a 8 G p X T X l n 0 Y 3 e R P i O v 1 5 Q K M 9 q v t b Z L 1 B L A Q I t A B Q A A g A I A B x S 7 l j / 8 l o X p Q A A A P Y A A A A S A A A A A A A A A A A A A A A A A A A A A A B D b 2 5 m a W c v U G F j a 2 F n Z S 5 4 b W x Q S w E C L Q A U A A I A C A A c U u 5 Y D 8 r p q 6 Q A A A D p A A A A E w A A A A A A A A A A A A A A A A D x A A A A W 0 N v b n R l b n R f V H l w Z X N d L n h t b F B L A Q I t A B Q A A g A I A B x S 7 l i M u x n R N A M A A C c U A A A T A A A A A A A A A A A A A A A A A O I B A A B G b 3 J t d W x h c y 9 T Z W N 0 a W 9 u M S 5 t U E s F B g A A A A A D A A M A w g A A A G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F N A A A A A A A A 3 0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M D k 4 M z N m L W E x N z M t N D E 2 Z i 1 h Y z A 5 L W Z j Z T B h Y T l m Z j N m Z C I g L z 4 8 R W 5 0 c n k g V H l w Z T 0 i R m l s b E V u Y W J s Z W Q i I F Z h b H V l P S J s M C I g L z 4 8 R W 5 0 c n k g V H l w Z T 0 i R m l s b E N v b H V t b l R 5 c G V z I i B W Y W x 1 Z T 0 i c 0 F 3 W U R B Q V k 9 I i A v P j x F b n R y e S B U e X B l P S J G a W x s T G F z d F V w Z G F 0 Z W Q i I F Z h b H V l P S J k M j A y N C 0 w N y 0 x M l Q x O T o y M T o x M S 4 y M j U z M D I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5 M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J V E V N J n F 1 b 3 Q 7 L C Z x d W 9 0 O 0 R F U 0 N S S V B D S U 9 O J n F 1 b 3 Q 7 L C Z x d W 9 0 O 0 N B T l R J R E F E J n F 1 b 3 Q 7 L C Z x d W 9 0 O 1 B S R U N J T y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l U R U 0 s M H 0 m c X V v d D s s J n F 1 b 3 Q 7 U 2 V j d G l v b j E v V G F i b G U w M D M g K F B h Z 2 U g M S k v Q X V 0 b 1 J l b W 9 2 Z W R D b 2 x 1 b W 5 z M S 5 7 R E V T Q 1 J J U E N J T 0 4 s M X 0 m c X V v d D s s J n F 1 b 3 Q 7 U 2 V j d G l v b j E v V G F i b G U w M D M g K F B h Z 2 U g M S k v Q X V 0 b 1 J l b W 9 2 Z W R D b 2 x 1 b W 5 z M S 5 7 Q 0 F O V E l E Q U Q s M n 0 m c X V v d D s s J n F 1 b 3 Q 7 U 2 V j d G l v b j E v V G F i b G U w M D M g K F B h Z 2 U g M S k v Q X V 0 b 1 J l b W 9 2 Z W R D b 2 x 1 b W 5 z M S 5 7 U F J F Q 0 l P L D N 9 J n F 1 b 3 Q 7 L C Z x d W 9 0 O 1 N l Y 3 R p b 2 4 x L 1 R h Y m x l M D A z I C h Q Y W d l I D E p L 0 F 1 d G 9 S Z W 1 v d m V k Q 2 9 s d W 1 u c z E u e 1 R P V E F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l U R U 0 s M H 0 m c X V v d D s s J n F 1 b 3 Q 7 U 2 V j d G l v b j E v V G F i b G U w M D M g K F B h Z 2 U g M S k v Q X V 0 b 1 J l b W 9 2 Z W R D b 2 x 1 b W 5 z M S 5 7 R E V T Q 1 J J U E N J T 0 4 s M X 0 m c X V v d D s s J n F 1 b 3 Q 7 U 2 V j d G l v b j E v V G F i b G U w M D M g K F B h Z 2 U g M S k v Q X V 0 b 1 J l b W 9 2 Z W R D b 2 x 1 b W 5 z M S 5 7 Q 0 F O V E l E Q U Q s M n 0 m c X V v d D s s J n F 1 b 3 Q 7 U 2 V j d G l v b j E v V G F i b G U w M D M g K F B h Z 2 U g M S k v Q X V 0 b 1 J l b W 9 2 Z W R D b 2 x 1 b W 5 z M S 5 7 U F J F Q 0 l P L D N 9 J n F 1 b 3 Q 7 L C Z x d W 9 0 O 1 N l Y 3 R p b 2 4 x L 1 R h Y m x l M D A z I C h Q Y W d l I D E p L 0 F 1 d G 9 S Z W 1 v d m V k Q 2 9 s d W 1 u c z E u e 1 R P V E F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i Y z I 4 O G I t Y z V k Y y 0 0 M 2 Q w L W E 3 M W Q t M z M 3 Z W Z m Z j h m N 2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l Q x O T o y M T o x M S 4 y N D g 3 N D Q 2 W i I g L z 4 8 R W 5 0 c n k g V H l w Z T 0 i R m l s b E N v b H V t b l R 5 c G V z I i B W Y W x 1 Z T 0 i c 0 F 3 W U R C Z 1 k 9 I i A v P j x F b n R y e S B U e X B l P S J G a W x s Q 2 9 s d W 1 u T m F t Z X M i I F Z h b H V l P S J z W y Z x d W 9 0 O 0 l U R U 0 m c X V v d D s s J n F 1 b 3 Q 7 R E V T Q 1 J J U E N J T 0 4 m c X V v d D s s J n F 1 b 3 Q 7 Q 0 F O V E l E Q U Q m c X V v d D s s J n F 1 b 3 Q 7 U F J F Q 0 l P J n F 1 b 3 Q 7 L C Z x d W 9 0 O 1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v Q X V 0 b 1 J l b W 9 2 Z W R D b 2 x 1 b W 5 z M S 5 7 S V R F T S w w f S Z x d W 9 0 O y w m c X V v d D t T Z W N 0 a W 9 u M S 9 U Y W J s Z T A w N y A o U G F n Z S A y K S 9 B d X R v U m V t b 3 Z l Z E N v b H V t b n M x L n t E R V N D U k l Q Q 0 l P T i w x f S Z x d W 9 0 O y w m c X V v d D t T Z W N 0 a W 9 u M S 9 U Y W J s Z T A w N y A o U G F n Z S A y K S 9 B d X R v U m V t b 3 Z l Z E N v b H V t b n M x L n t D Q U 5 U S U R B R C w y f S Z x d W 9 0 O y w m c X V v d D t T Z W N 0 a W 9 u M S 9 U Y W J s Z T A w N y A o U G F n Z S A y K S 9 B d X R v U m V t b 3 Z l Z E N v b H V t b n M x L n t Q U k V D S U 8 s M 3 0 m c X V v d D s s J n F 1 b 3 Q 7 U 2 V j d G l v b j E v V G F i b G U w M D c g K F B h Z 2 U g M i k v Q X V 0 b 1 J l b W 9 2 Z W R D b 2 x 1 b W 5 z M S 5 7 V E 9 U Q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v Q X V 0 b 1 J l b W 9 2 Z W R D b 2 x 1 b W 5 z M S 5 7 S V R F T S w w f S Z x d W 9 0 O y w m c X V v d D t T Z W N 0 a W 9 u M S 9 U Y W J s Z T A w N y A o U G F n Z S A y K S 9 B d X R v U m V t b 3 Z l Z E N v b H V t b n M x L n t E R V N D U k l Q Q 0 l P T i w x f S Z x d W 9 0 O y w m c X V v d D t T Z W N 0 a W 9 u M S 9 U Y W J s Z T A w N y A o U G F n Z S A y K S 9 B d X R v U m V t b 3 Z l Z E N v b H V t b n M x L n t D Q U 5 U S U R B R C w y f S Z x d W 9 0 O y w m c X V v d D t T Z W N 0 a W 9 u M S 9 U Y W J s Z T A w N y A o U G F n Z S A y K S 9 B d X R v U m V t b 3 Z l Z E N v b H V t b n M x L n t Q U k V D S U 8 s M 3 0 m c X V v d D s s J n F 1 b 3 Q 7 U 2 V j d G l v b j E v V G F i b G U w M D c g K F B h Z 2 U g M i k v Q X V 0 b 1 J l b W 9 2 Z W R D b 2 x 1 b W 5 z M S 5 7 V E 9 U Q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k x Z D M x N C 0 5 N D h i L T Q 4 Z m I t O G Z m Z S 1 l N z k y N 2 Q x N z k w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y V D E 5 O j I x O j E x L j I 3 M j E 0 N j Z a I i A v P j x F b n R y e S B U e X B l P S J G a W x s Q 2 9 s d W 1 u V H l w Z X M i I F Z h b H V l P S J z Q X d Z R E F 3 W T 0 i I C 8 + P E V u d H J 5 I F R 5 c G U 9 I k Z p b G x D b 2 x 1 b W 5 O Y W 1 l c y I g V m F s d W U 9 I n N b J n F 1 b 3 Q 7 S V R F T S Z x d W 9 0 O y w m c X V v d D t E R V N D U k l Q Q 0 l P T i Z x d W 9 0 O y w m c X V v d D t D Q U 5 U S U R B R C Z x d W 9 0 O y w m c X V v d D t Q U k V D S U 8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z K S 9 B d X R v U m V t b 3 Z l Z E N v b H V t b n M x L n t J V E V N L D B 9 J n F 1 b 3 Q 7 L C Z x d W 9 0 O 1 N l Y 3 R p b 2 4 x L 1 R h Y m x l M D E x I C h Q Y W d l I D M p L 0 F 1 d G 9 S Z W 1 v d m V k Q 2 9 s d W 1 u c z E u e 0 R F U 0 N S S V B D S U 9 O L D F 9 J n F 1 b 3 Q 7 L C Z x d W 9 0 O 1 N l Y 3 R p b 2 4 x L 1 R h Y m x l M D E x I C h Q Y W d l I D M p L 0 F 1 d G 9 S Z W 1 v d m V k Q 2 9 s d W 1 u c z E u e 0 N B T l R J R E F E L D J 9 J n F 1 b 3 Q 7 L C Z x d W 9 0 O 1 N l Y 3 R p b 2 4 x L 1 R h Y m x l M D E x I C h Q Y W d l I D M p L 0 F 1 d G 9 S Z W 1 v d m V k Q 2 9 s d W 1 u c z E u e 1 B S R U N J T y w z f S Z x d W 9 0 O y w m c X V v d D t T Z W N 0 a W 9 u M S 9 U Y W J s Z T A x M S A o U G F n Z S A z K S 9 B d X R v U m V t b 3 Z l Z E N v b H V t b n M x L n t U T 1 R B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M S A o U G F n Z S A z K S 9 B d X R v U m V t b 3 Z l Z E N v b H V t b n M x L n t J V E V N L D B 9 J n F 1 b 3 Q 7 L C Z x d W 9 0 O 1 N l Y 3 R p b 2 4 x L 1 R h Y m x l M D E x I C h Q Y W d l I D M p L 0 F 1 d G 9 S Z W 1 v d m V k Q 2 9 s d W 1 u c z E u e 0 R F U 0 N S S V B D S U 9 O L D F 9 J n F 1 b 3 Q 7 L C Z x d W 9 0 O 1 N l Y 3 R p b 2 4 x L 1 R h Y m x l M D E x I C h Q Y W d l I D M p L 0 F 1 d G 9 S Z W 1 v d m V k Q 2 9 s d W 1 u c z E u e 0 N B T l R J R E F E L D J 9 J n F 1 b 3 Q 7 L C Z x d W 9 0 O 1 N l Y 3 R p b 2 4 x L 1 R h Y m x l M D E x I C h Q Y W d l I D M p L 0 F 1 d G 9 S Z W 1 v d m V k Q 2 9 s d W 1 u c z E u e 1 B S R U N J T y w z f S Z x d W 9 0 O y w m c X V v d D t T Z W N 0 a W 9 u M S 9 U Y W J s Z T A x M S A o U G F n Z S A z K S 9 B d X R v U m V t b 3 Z l Z E N v b H V t b n M x L n t U T 1 R B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M j M 2 M W R i L T E 2 Z T Q t N D c 2 M S 0 5 M D B l L W F m Z j E y M G F h M D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J U M T k 6 M j E 6 M T E u M j g z N z k 5 N F o i I C 8 + P E V u d H J 5 I F R 5 c G U 9 I k Z p b G x D b 2 x 1 b W 5 U e X B l c y I g V m F s d W U 9 I n N B d 1 l E Q X d Z P S I g L z 4 8 R W 5 0 c n k g V H l w Z T 0 i R m l s b E N v b H V t b k 5 h b W V z I i B W Y W x 1 Z T 0 i c 1 s m c X V v d D t J V E V N J n F 1 b 3 Q 7 L C Z x d W 9 0 O 0 R F U 0 N S S V B D S U 9 O J n F 1 b 3 Q 7 L C Z x d W 9 0 O 0 N B T l R J R E F E J n F 1 b 3 Q 7 L C Z x d W 9 0 O 1 B S R U N J T y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Q p L 0 F 1 d G 9 S Z W 1 v d m V k Q 2 9 s d W 1 u c z E u e 0 l U R U 0 s M H 0 m c X V v d D s s J n F 1 b 3 Q 7 U 2 V j d G l v b j E v V G F i b G U w M T U g K F B h Z 2 U g N C k v Q X V 0 b 1 J l b W 9 2 Z W R D b 2 x 1 b W 5 z M S 5 7 R E V T Q 1 J J U E N J T 0 4 s M X 0 m c X V v d D s s J n F 1 b 3 Q 7 U 2 V j d G l v b j E v V G F i b G U w M T U g K F B h Z 2 U g N C k v Q X V 0 b 1 J l b W 9 2 Z W R D b 2 x 1 b W 5 z M S 5 7 Q 0 F O V E l E Q U Q s M n 0 m c X V v d D s s J n F 1 b 3 Q 7 U 2 V j d G l v b j E v V G F i b G U w M T U g K F B h Z 2 U g N C k v Q X V 0 b 1 J l b W 9 2 Z W R D b 2 x 1 b W 5 z M S 5 7 U F J F Q 0 l P L D N 9 J n F 1 b 3 Q 7 L C Z x d W 9 0 O 1 N l Y 3 R p b 2 4 x L 1 R h Y m x l M D E 1 I C h Q Y W d l I D Q p L 0 F 1 d G 9 S Z W 1 v d m V k Q 2 9 s d W 1 u c z E u e 1 R P V E F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1 I C h Q Y W d l I D Q p L 0 F 1 d G 9 S Z W 1 v d m V k Q 2 9 s d W 1 u c z E u e 0 l U R U 0 s M H 0 m c X V v d D s s J n F 1 b 3 Q 7 U 2 V j d G l v b j E v V G F i b G U w M T U g K F B h Z 2 U g N C k v Q X V 0 b 1 J l b W 9 2 Z W R D b 2 x 1 b W 5 z M S 5 7 R E V T Q 1 J J U E N J T 0 4 s M X 0 m c X V v d D s s J n F 1 b 3 Q 7 U 2 V j d G l v b j E v V G F i b G U w M T U g K F B h Z 2 U g N C k v Q X V 0 b 1 J l b W 9 2 Z W R D b 2 x 1 b W 5 z M S 5 7 Q 0 F O V E l E Q U Q s M n 0 m c X V v d D s s J n F 1 b 3 Q 7 U 2 V j d G l v b j E v V G F i b G U w M T U g K F B h Z 2 U g N C k v Q X V 0 b 1 J l b W 9 2 Z W R D b 2 x 1 b W 5 z M S 5 7 U F J F Q 0 l P L D N 9 J n F 1 b 3 Q 7 L C Z x d W 9 0 O 1 N l Y 3 R p b 2 4 x L 1 R h Y m x l M D E 1 I C h Q Y W d l I D Q p L 0 F 1 d G 9 S Z W 1 v d m V k Q 2 9 s d W 1 u c z E u e 1 R P V E F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S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Q p L 1 R h Y m x l M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E 2 N j E 3 Z m I t Z m U y Z C 0 0 N j I z L T h i M z k t M W Z j Y W R l Y T M 4 Z D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l Q x O T o y M T o x M S 4 z M D g 2 O T I 2 W i I g L z 4 8 R W 5 0 c n k g V H l w Z T 0 i R m l s b E N v b H V t b l R 5 c G V z I i B W Y W x 1 Z T 0 i c 0 F 3 W U R B d 1 k 9 I i A v P j x F b n R y e S B U e X B l P S J G a W x s Q 2 9 s d W 1 u T m F t Z X M i I F Z h b H V l P S J z W y Z x d W 9 0 O 0 l U R U 0 m c X V v d D s s J n F 1 b 3 Q 7 R E V T Q 1 J J U E N J T 0 4 m c X V v d D s s J n F 1 b 3 Q 7 Q 0 F O V E l E Q U Q m c X V v d D s s J n F 1 b 3 Q 7 U F J F Q 0 l P J n F 1 b 3 Q 7 L C Z x d W 9 0 O 1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N S k v Q X V 0 b 1 J l b W 9 2 Z W R D b 2 x 1 b W 5 z M S 5 7 S V R F T S w w f S Z x d W 9 0 O y w m c X V v d D t T Z W N 0 a W 9 u M S 9 U Y W J s Z T A x O S A o U G F n Z S A 1 K S 9 B d X R v U m V t b 3 Z l Z E N v b H V t b n M x L n t E R V N D U k l Q Q 0 l P T i w x f S Z x d W 9 0 O y w m c X V v d D t T Z W N 0 a W 9 u M S 9 U Y W J s Z T A x O S A o U G F n Z S A 1 K S 9 B d X R v U m V t b 3 Z l Z E N v b H V t b n M x L n t D Q U 5 U S U R B R C w y f S Z x d W 9 0 O y w m c X V v d D t T Z W N 0 a W 9 u M S 9 U Y W J s Z T A x O S A o U G F n Z S A 1 K S 9 B d X R v U m V t b 3 Z l Z E N v b H V t b n M x L n t Q U k V D S U 8 s M 3 0 m c X V v d D s s J n F 1 b 3 Q 7 U 2 V j d G l v b j E v V G F i b G U w M T k g K F B h Z 2 U g N S k v Q X V 0 b 1 J l b W 9 2 Z W R D b 2 x 1 b W 5 z M S 5 7 V E 9 U Q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k g K F B h Z 2 U g N S k v Q X V 0 b 1 J l b W 9 2 Z W R D b 2 x 1 b W 5 z M S 5 7 S V R F T S w w f S Z x d W 9 0 O y w m c X V v d D t T Z W N 0 a W 9 u M S 9 U Y W J s Z T A x O S A o U G F n Z S A 1 K S 9 B d X R v U m V t b 3 Z l Z E N v b H V t b n M x L n t E R V N D U k l Q Q 0 l P T i w x f S Z x d W 9 0 O y w m c X V v d D t T Z W N 0 a W 9 u M S 9 U Y W J s Z T A x O S A o U G F n Z S A 1 K S 9 B d X R v U m V t b 3 Z l Z E N v b H V t b n M x L n t D Q U 5 U S U R B R C w y f S Z x d W 9 0 O y w m c X V v d D t T Z W N 0 a W 9 u M S 9 U Y W J s Z T A x O S A o U G F n Z S A 1 K S 9 B d X R v U m V t b 3 Z l Z E N v b H V t b n M x L n t Q U k V D S U 8 s M 3 0 m c X V v d D s s J n F 1 b 3 Q 7 U 2 V j d G l v b j E v V G F i b G U w M T k g K F B h Z 2 U g N S k v Q X V 0 b 1 J l b W 9 2 Z W R D b 2 x 1 b W 5 z M S 5 7 V E 9 U Q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N S k v V G F i b G U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N l M j E y M W Q t N z E 1 N C 0 0 O W N i L T g 0 M T U t N 2 U 1 N T Q 4 M T V h M W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y V D E 5 O j M w O j E y L j U w N T c 4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l F 1 Z X J 5 S U Q i I F Z h b H V l P S J z Z G J k Z W Q y Y j c t Y T k 0 N y 0 0 M j U z L T l h O D k t O D g z O D R m M z l l Y j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X V 0 b 1 J l b W 9 2 Z W R D b 2 x 1 b W 5 z M S 5 7 Q 2 9 s d W 1 u M S w w f S Z x d W 9 0 O y w m c X V v d D t T Z W N 0 a W 9 u M S 9 U Y W J s Z S A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g K D I p L 0 F 1 d G 9 S Z W 1 v d m V k Q 2 9 s d W 1 u c z E u e 0 N v b H V t b j E s M H 0 m c X V v d D s s J n F 1 b 3 Q 7 U 2 V j d G l v b j E v V G F i b G U g M i A o M i k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A 3 L T E y V D E 5 O j Q y O j E z L j Y 4 M j Y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3 / W J j O X U 6 O N C 1 M A S i g A w A A A A A C A A A A A A A Q Z g A A A A E A A C A A A A C t b Y 0 T M U Y C 4 k S i v s r C K s 0 / x T 6 j r f Q w X e I H V r X n / + N 1 l w A A A A A O g A A A A A I A A C A A A A B q J 9 t o w T u V U x Y s B N M R h m r X V d F 8 u 8 7 B W a P Y G f F n u 3 b n / l A A A A C / 6 T l V j n B o Z b H K s D A 7 X U J w 6 7 i j 0 1 L K Y K F L Z X / y 1 l P q b O g R O F 6 a 2 G F K a x L k W Y i d m E c S 7 7 Z l z v V G 0 o N t B l 6 n A / z 5 i j t 7 w J q x A a g a 3 n + Y w M a P x U A A A A B V f s P v s c 4 6 F Q X s C g b x c g d 1 0 3 D M 7 U S 8 J t Z r G r 5 Y T V f r t C g I k 5 v W D v Q F i 5 p i 3 t A j j h P C s 7 o Q 0 q W K k R + A i R j z x y X 9 < / D a t a M a s h u p > 
</file>

<file path=customXml/itemProps1.xml><?xml version="1.0" encoding="utf-8"?>
<ds:datastoreItem xmlns:ds="http://schemas.openxmlformats.org/officeDocument/2006/customXml" ds:itemID="{F54B8A0A-8C9A-4915-843E-9AD08CB34E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Franco Ardiles Gonzalez</dc:creator>
  <cp:lastModifiedBy>Carlos Franco Ardiles Gonzalez</cp:lastModifiedBy>
  <dcterms:created xsi:type="dcterms:W3CDTF">2024-07-12T15:05:45Z</dcterms:created>
  <dcterms:modified xsi:type="dcterms:W3CDTF">2024-07-25T18:15:28Z</dcterms:modified>
</cp:coreProperties>
</file>