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 activeTab="3"/>
  </bookViews>
  <sheets>
    <sheet name="Ventas" sheetId="1" r:id="rId1"/>
    <sheet name="Gastos" sheetId="2" r:id="rId2"/>
    <sheet name="Gto. Prorrateado" sheetId="3" r:id="rId3"/>
    <sheet name="Utilidad x Proyecto Enero" sheetId="5" r:id="rId4"/>
  </sheets>
  <definedNames>
    <definedName name="_xlnm._FilterDatabase" localSheetId="1" hidden="1">Gastos!$C$5:$J$104</definedName>
    <definedName name="_xlnm._FilterDatabase" localSheetId="3" hidden="1">'Utilidad x Proyecto Enero'!$B$8:$AB$25</definedName>
  </definedNames>
  <calcPr calcId="144525"/>
</workbook>
</file>

<file path=xl/calcChain.xml><?xml version="1.0" encoding="utf-8"?>
<calcChain xmlns="http://schemas.openxmlformats.org/spreadsheetml/2006/main">
  <c r="K65" i="2" l="1"/>
  <c r="C20" i="3" s="1"/>
  <c r="E8" i="3"/>
  <c r="K68" i="2"/>
  <c r="C23" i="3" s="1"/>
  <c r="K61" i="2"/>
  <c r="K47" i="2"/>
  <c r="K10" i="2"/>
  <c r="E20" i="5"/>
  <c r="E19" i="5"/>
  <c r="E11" i="5"/>
  <c r="K87" i="2"/>
  <c r="K86" i="2"/>
  <c r="K85" i="2"/>
  <c r="K84" i="2"/>
  <c r="K81" i="2"/>
  <c r="K80" i="2"/>
  <c r="D19" i="3" s="1"/>
  <c r="K79" i="2"/>
  <c r="D18" i="3" s="1"/>
  <c r="K78" i="2"/>
  <c r="D27" i="3" s="1"/>
  <c r="K77" i="2"/>
  <c r="C22" i="3" s="1"/>
  <c r="K72" i="2"/>
  <c r="C26" i="3" s="1"/>
  <c r="K71" i="2"/>
  <c r="C25" i="3" s="1"/>
  <c r="K69" i="2"/>
  <c r="C24" i="3" s="1"/>
  <c r="H7" i="5"/>
  <c r="E21" i="5"/>
  <c r="E22" i="5"/>
  <c r="I7" i="2"/>
  <c r="H7" i="2"/>
  <c r="G7" i="2"/>
  <c r="K21" i="2"/>
  <c r="K15" i="2"/>
  <c r="K9" i="2"/>
  <c r="E10" i="5" s="1"/>
  <c r="I6" i="2"/>
  <c r="H6" i="2"/>
  <c r="G6" i="2"/>
  <c r="K7" i="2" s="1"/>
  <c r="E9" i="5" s="1"/>
  <c r="D21" i="3" l="1"/>
  <c r="E21" i="3"/>
  <c r="D28" i="3"/>
  <c r="E28" i="3"/>
  <c r="C28" i="3"/>
  <c r="D13" i="3"/>
  <c r="E13" i="3"/>
  <c r="C13" i="3"/>
  <c r="D29" i="3"/>
  <c r="E29" i="3"/>
  <c r="C29" i="3"/>
  <c r="D30" i="3"/>
  <c r="E30" i="3"/>
  <c r="F30" i="3"/>
  <c r="G30" i="3"/>
  <c r="H30" i="3"/>
  <c r="C30" i="3"/>
  <c r="C27" i="3"/>
  <c r="E27" i="3"/>
  <c r="C18" i="3"/>
  <c r="E18" i="3"/>
  <c r="C19" i="3"/>
  <c r="E19" i="3"/>
  <c r="C21" i="3"/>
  <c r="K57" i="2"/>
  <c r="E24" i="5" s="1"/>
  <c r="K18" i="2"/>
  <c r="E13" i="5" s="1"/>
  <c r="E14" i="5"/>
  <c r="E12" i="5"/>
  <c r="K76" i="2"/>
  <c r="C17" i="3" s="1"/>
  <c r="K40" i="2"/>
  <c r="K29" i="2"/>
  <c r="K89" i="2"/>
  <c r="K90" i="2"/>
  <c r="K91" i="2"/>
  <c r="D22" i="3"/>
  <c r="E22" i="3" s="1"/>
  <c r="K46" i="2" l="1"/>
  <c r="E25" i="5"/>
  <c r="D9" i="5" l="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AF5" i="5"/>
  <c r="F23" i="5"/>
  <c r="F24" i="5"/>
  <c r="D25" i="5"/>
  <c r="F25" i="5"/>
  <c r="G25" i="5"/>
  <c r="M25" i="5" l="1"/>
  <c r="L25" i="5"/>
  <c r="I25" i="5"/>
  <c r="H25" i="5"/>
  <c r="G9" i="5"/>
  <c r="M9" i="5" s="1"/>
  <c r="G10" i="5"/>
  <c r="M10" i="5" s="1"/>
  <c r="G11" i="5"/>
  <c r="M11" i="5" s="1"/>
  <c r="G12" i="5"/>
  <c r="M12" i="5" s="1"/>
  <c r="G13" i="5"/>
  <c r="M13" i="5" s="1"/>
  <c r="G14" i="5"/>
  <c r="M14" i="5" s="1"/>
  <c r="G15" i="5"/>
  <c r="M15" i="5" s="1"/>
  <c r="G16" i="5"/>
  <c r="M16" i="5" s="1"/>
  <c r="G17" i="5"/>
  <c r="M17" i="5" s="1"/>
  <c r="G18" i="5"/>
  <c r="M18" i="5" s="1"/>
  <c r="G19" i="5"/>
  <c r="M19" i="5" s="1"/>
  <c r="G20" i="5"/>
  <c r="M20" i="5" s="1"/>
  <c r="G21" i="5"/>
  <c r="M21" i="5" s="1"/>
  <c r="G22" i="5"/>
  <c r="M22" i="5" s="1"/>
  <c r="G23" i="5"/>
  <c r="M23" i="5" s="1"/>
  <c r="G24" i="5"/>
  <c r="M24" i="5" s="1"/>
  <c r="AF4" i="5"/>
  <c r="AF3" i="5"/>
  <c r="AF6" i="5" s="1"/>
  <c r="L18" i="5" l="1"/>
  <c r="L14" i="5"/>
  <c r="L24" i="5"/>
  <c r="L20" i="5"/>
  <c r="L16" i="5"/>
  <c r="L12" i="5"/>
  <c r="L23" i="5"/>
  <c r="L19" i="5"/>
  <c r="L15" i="5"/>
  <c r="L11" i="5"/>
  <c r="L22" i="5"/>
  <c r="L10" i="5"/>
  <c r="L21" i="5"/>
  <c r="L17" i="5"/>
  <c r="L13" i="5"/>
  <c r="L9" i="5"/>
  <c r="I24" i="5"/>
  <c r="H24" i="5"/>
  <c r="H19" i="5"/>
  <c r="I19" i="5"/>
  <c r="I11" i="5"/>
  <c r="H11" i="5"/>
  <c r="I20" i="5"/>
  <c r="H20" i="5"/>
  <c r="I12" i="5"/>
  <c r="H12" i="5"/>
  <c r="I23" i="5"/>
  <c r="H23" i="5"/>
  <c r="H15" i="5"/>
  <c r="I15" i="5"/>
  <c r="H22" i="5"/>
  <c r="I22" i="5"/>
  <c r="H18" i="5"/>
  <c r="I18" i="5"/>
  <c r="H14" i="5"/>
  <c r="I14" i="5"/>
  <c r="H10" i="5"/>
  <c r="I10" i="5"/>
  <c r="I16" i="5"/>
  <c r="H16" i="5"/>
  <c r="H21" i="5"/>
  <c r="I21" i="5"/>
  <c r="I17" i="5"/>
  <c r="H17" i="5"/>
  <c r="H13" i="5"/>
  <c r="I13" i="5"/>
  <c r="H9" i="5"/>
  <c r="I9" i="5"/>
  <c r="E16" i="3" l="1"/>
  <c r="D16" i="3"/>
  <c r="E12" i="3"/>
  <c r="D12" i="3"/>
  <c r="C12" i="3"/>
  <c r="E11" i="3"/>
  <c r="D11" i="3"/>
  <c r="C11" i="3"/>
  <c r="E10" i="3"/>
  <c r="D10" i="3"/>
  <c r="C10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E9" i="3"/>
  <c r="D9" i="3"/>
  <c r="C9" i="3"/>
  <c r="D8" i="3"/>
  <c r="C8" i="3"/>
  <c r="N7" i="3"/>
  <c r="M7" i="3"/>
  <c r="L7" i="3"/>
  <c r="K7" i="3"/>
  <c r="J7" i="3"/>
  <c r="I7" i="3"/>
  <c r="H7" i="3"/>
  <c r="G7" i="3"/>
  <c r="F7" i="3"/>
  <c r="E7" i="3"/>
  <c r="D7" i="3"/>
  <c r="C7" i="3"/>
  <c r="N6" i="3"/>
  <c r="N31" i="3" s="1"/>
  <c r="M6" i="3"/>
  <c r="M31" i="3" s="1"/>
  <c r="L6" i="3"/>
  <c r="L31" i="3" s="1"/>
  <c r="K6" i="3"/>
  <c r="K31" i="3" s="1"/>
  <c r="J6" i="3"/>
  <c r="J31" i="3" s="1"/>
  <c r="I6" i="3"/>
  <c r="I31" i="3" s="1"/>
  <c r="H6" i="3"/>
  <c r="H31" i="3" s="1"/>
  <c r="G6" i="3"/>
  <c r="G31" i="3" s="1"/>
  <c r="F6" i="3"/>
  <c r="F31" i="3" s="1"/>
  <c r="E6" i="3"/>
  <c r="E31" i="3" s="1"/>
  <c r="D6" i="3"/>
  <c r="D31" i="3" s="1"/>
  <c r="C6" i="3"/>
  <c r="C31" i="3" s="1"/>
  <c r="N25" i="5" l="1"/>
  <c r="N18" i="5"/>
  <c r="N14" i="5"/>
  <c r="N24" i="5"/>
  <c r="N20" i="5"/>
  <c r="N16" i="5"/>
  <c r="N12" i="5"/>
  <c r="N23" i="5"/>
  <c r="N19" i="5"/>
  <c r="N15" i="5"/>
  <c r="N11" i="5"/>
  <c r="N22" i="5"/>
  <c r="N10" i="5"/>
  <c r="N21" i="5"/>
  <c r="N17" i="5"/>
  <c r="N13" i="5"/>
  <c r="N9" i="5"/>
  <c r="BK31" i="3"/>
  <c r="O2" i="2"/>
  <c r="K62" i="2" l="1"/>
  <c r="K64" i="2"/>
  <c r="J7" i="5" s="1"/>
  <c r="M2" i="2"/>
  <c r="G3" i="1"/>
  <c r="F3" i="1"/>
  <c r="H3" i="1"/>
  <c r="J11" i="5" l="1"/>
  <c r="J12" i="5"/>
  <c r="J16" i="5"/>
  <c r="J10" i="5"/>
  <c r="J25" i="5"/>
  <c r="J23" i="5"/>
  <c r="J15" i="5"/>
  <c r="J22" i="5"/>
  <c r="J17" i="5"/>
  <c r="J18" i="5"/>
  <c r="J19" i="5"/>
  <c r="J20" i="5"/>
  <c r="J14" i="5"/>
  <c r="J24" i="5"/>
  <c r="J9" i="5"/>
  <c r="J21" i="5"/>
  <c r="J13" i="5"/>
  <c r="K25" i="5"/>
  <c r="K18" i="5"/>
  <c r="K11" i="5"/>
  <c r="K13" i="5"/>
  <c r="K15" i="5"/>
  <c r="K16" i="5"/>
  <c r="K14" i="5"/>
  <c r="K23" i="5"/>
  <c r="K9" i="5"/>
  <c r="K22" i="5"/>
  <c r="K24" i="5"/>
  <c r="K17" i="5"/>
  <c r="K19" i="5"/>
  <c r="K10" i="5"/>
  <c r="K21" i="5"/>
  <c r="K20" i="5"/>
  <c r="K12" i="5"/>
  <c r="N2" i="2"/>
  <c r="O25" i="5" l="1"/>
  <c r="O13" i="5"/>
  <c r="O21" i="5"/>
  <c r="O9" i="5"/>
  <c r="O24" i="5"/>
  <c r="O14" i="5"/>
  <c r="O20" i="5"/>
  <c r="O19" i="5"/>
  <c r="O18" i="5"/>
  <c r="O17" i="5"/>
  <c r="O22" i="5"/>
  <c r="O15" i="5"/>
  <c r="O23" i="5"/>
  <c r="O10" i="5"/>
  <c r="O16" i="5"/>
  <c r="O12" i="5"/>
  <c r="O11" i="5"/>
  <c r="P21" i="5"/>
  <c r="P12" i="5"/>
  <c r="P22" i="5"/>
  <c r="T22" i="5" s="1"/>
  <c r="P14" i="5"/>
  <c r="P10" i="5"/>
  <c r="V10" i="5" s="1"/>
  <c r="P24" i="5"/>
  <c r="P20" i="5"/>
  <c r="V20" i="5" s="1"/>
  <c r="P19" i="5"/>
  <c r="P25" i="5"/>
  <c r="P17" i="5"/>
  <c r="P9" i="5"/>
  <c r="Q9" i="5" s="1"/>
  <c r="P23" i="5"/>
  <c r="Q22" i="5"/>
  <c r="X10" i="5"/>
  <c r="T10" i="5"/>
  <c r="AB10" i="5"/>
  <c r="Q10" i="5"/>
  <c r="R10" i="5"/>
  <c r="Z10" i="5"/>
  <c r="V22" i="5"/>
  <c r="R22" i="5"/>
  <c r="AB20" i="5"/>
  <c r="P15" i="5"/>
  <c r="P16" i="5"/>
  <c r="P18" i="5"/>
  <c r="X22" i="5"/>
  <c r="Z20" i="5"/>
  <c r="P13" i="5"/>
  <c r="P11" i="5"/>
  <c r="Z9" i="5"/>
  <c r="T9" i="5"/>
  <c r="AB9" i="5"/>
  <c r="V9" i="5" l="1"/>
  <c r="R9" i="5"/>
  <c r="AB22" i="5"/>
  <c r="X20" i="5"/>
  <c r="Z22" i="5"/>
  <c r="X9" i="5"/>
  <c r="T12" i="5"/>
  <c r="V12" i="5"/>
  <c r="AB12" i="5"/>
  <c r="X12" i="5"/>
  <c r="R12" i="5"/>
  <c r="Q12" i="5"/>
  <c r="Z12" i="5"/>
  <c r="Z17" i="5"/>
  <c r="T17" i="5"/>
  <c r="R17" i="5"/>
  <c r="AB17" i="5"/>
  <c r="Q17" i="5"/>
  <c r="X17" i="5"/>
  <c r="V17" i="5"/>
  <c r="Z25" i="5"/>
  <c r="X25" i="5"/>
  <c r="V25" i="5"/>
  <c r="T25" i="5"/>
  <c r="R25" i="5"/>
  <c r="AB25" i="5"/>
  <c r="Q25" i="5"/>
  <c r="Q24" i="5"/>
  <c r="T24" i="5"/>
  <c r="X24" i="5"/>
  <c r="R24" i="5"/>
  <c r="AB24" i="5"/>
  <c r="V24" i="5"/>
  <c r="Z24" i="5"/>
  <c r="X19" i="5"/>
  <c r="Z19" i="5"/>
  <c r="AB19" i="5"/>
  <c r="Q19" i="5"/>
  <c r="V19" i="5"/>
  <c r="R19" i="5"/>
  <c r="T19" i="5"/>
  <c r="AG4" i="5"/>
  <c r="R20" i="5"/>
  <c r="T20" i="5"/>
  <c r="AD20" i="5" s="1"/>
  <c r="Q20" i="5"/>
  <c r="AD22" i="5"/>
  <c r="AD10" i="5"/>
  <c r="AG5" i="5"/>
  <c r="X23" i="5"/>
  <c r="AB23" i="5"/>
  <c r="R23" i="5"/>
  <c r="V23" i="5"/>
  <c r="Z23" i="5"/>
  <c r="Q23" i="5"/>
  <c r="T23" i="5"/>
  <c r="AD19" i="5"/>
  <c r="X15" i="5"/>
  <c r="AB15" i="5"/>
  <c r="V15" i="5"/>
  <c r="Z15" i="5"/>
  <c r="T15" i="5"/>
  <c r="R15" i="5"/>
  <c r="Q15" i="5"/>
  <c r="Q11" i="5"/>
  <c r="T11" i="5"/>
  <c r="X11" i="5"/>
  <c r="Z11" i="5"/>
  <c r="V11" i="5"/>
  <c r="AB11" i="5"/>
  <c r="R11" i="5"/>
  <c r="Z14" i="5"/>
  <c r="Q14" i="5"/>
  <c r="T14" i="5"/>
  <c r="X14" i="5"/>
  <c r="AB14" i="5"/>
  <c r="R14" i="5"/>
  <c r="V14" i="5"/>
  <c r="AG3" i="5"/>
  <c r="AG6" i="5" s="1"/>
  <c r="AB21" i="5"/>
  <c r="R21" i="5"/>
  <c r="Z21" i="5"/>
  <c r="V21" i="5"/>
  <c r="Q21" i="5"/>
  <c r="T21" i="5"/>
  <c r="X21" i="5"/>
  <c r="Z13" i="5"/>
  <c r="V13" i="5"/>
  <c r="Q13" i="5"/>
  <c r="X13" i="5"/>
  <c r="T13" i="5"/>
  <c r="R13" i="5"/>
  <c r="AB13" i="5"/>
  <c r="Q18" i="5"/>
  <c r="T18" i="5"/>
  <c r="X18" i="5"/>
  <c r="AB18" i="5"/>
  <c r="Z18" i="5"/>
  <c r="R18" i="5"/>
  <c r="V18" i="5"/>
  <c r="V16" i="5"/>
  <c r="R16" i="5"/>
  <c r="Z16" i="5"/>
  <c r="AB16" i="5"/>
  <c r="T16" i="5"/>
  <c r="Q16" i="5"/>
  <c r="X16" i="5"/>
  <c r="AD9" i="5"/>
  <c r="AD12" i="5"/>
  <c r="AD24" i="5"/>
  <c r="AD25" i="5" l="1"/>
  <c r="AD17" i="5"/>
  <c r="AH3" i="5"/>
  <c r="AJ3" i="5" s="1"/>
  <c r="AH4" i="5"/>
  <c r="AJ4" i="5" s="1"/>
  <c r="AH5" i="5"/>
  <c r="AJ5" i="5" s="1"/>
  <c r="AD23" i="5"/>
  <c r="AD14" i="5"/>
  <c r="AD21" i="5"/>
  <c r="AD13" i="5"/>
  <c r="AD15" i="5"/>
  <c r="AD18" i="5"/>
  <c r="AD11" i="5"/>
  <c r="AD16" i="5"/>
  <c r="AH6" i="5" l="1"/>
  <c r="AI4" i="5" s="1"/>
  <c r="AI3" i="5" l="1"/>
  <c r="AI5" i="5"/>
  <c r="AJ6" i="5"/>
  <c r="AI6" i="5"/>
</calcChain>
</file>

<file path=xl/comments1.xml><?xml version="1.0" encoding="utf-8"?>
<comments xmlns="http://schemas.openxmlformats.org/spreadsheetml/2006/main">
  <authors>
    <author>David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Factura  del proveedor en donde se compro el material.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Factura elaborada en Migsa para la que se compro el material.</t>
        </r>
      </text>
    </comment>
  </commentList>
</comments>
</file>

<file path=xl/sharedStrings.xml><?xml version="1.0" encoding="utf-8"?>
<sst xmlns="http://schemas.openxmlformats.org/spreadsheetml/2006/main" count="279" uniqueCount="96">
  <si>
    <t>Cancelado</t>
  </si>
  <si>
    <t>Aprobado</t>
  </si>
  <si>
    <t>Diferencia</t>
  </si>
  <si>
    <t>Ventas- Migsa</t>
  </si>
  <si>
    <t>Empresa</t>
  </si>
  <si>
    <t>No. Factura</t>
  </si>
  <si>
    <t>Subtotal</t>
  </si>
  <si>
    <t>IVA</t>
  </si>
  <si>
    <t>Fac. Cancelada</t>
  </si>
  <si>
    <t>Fac. Aprobada</t>
  </si>
  <si>
    <t>Fecha</t>
  </si>
  <si>
    <t>Mes</t>
  </si>
  <si>
    <t>Industrias Gutierrez  S.A. de C.V.</t>
  </si>
  <si>
    <t>Enero</t>
  </si>
  <si>
    <t>Effem Mexico Inc. Y Compañía S. en N.C. de C.V.</t>
  </si>
  <si>
    <t>Grupo Enertec S.A de C.V.</t>
  </si>
  <si>
    <t>Tanques y Equipos Industriales, S.A. de C.V.</t>
  </si>
  <si>
    <t>Empaques Modernos de Guadalajara, S.A. de C.V.</t>
  </si>
  <si>
    <t>Jabones y Productos Especializados, S.A. de C.V.</t>
  </si>
  <si>
    <t>Febrero</t>
  </si>
  <si>
    <t>Gastos- Migsa</t>
  </si>
  <si>
    <t>Total</t>
  </si>
  <si>
    <t>Nombre</t>
  </si>
  <si>
    <t>Factura Ext.</t>
  </si>
  <si>
    <t>Factura Int.</t>
  </si>
  <si>
    <t>Proyecto</t>
  </si>
  <si>
    <t>Plascencia Autos Japoneses, S.A. de C.V.</t>
  </si>
  <si>
    <t>Luis</t>
  </si>
  <si>
    <t>Jose Samuel Gonzalez Peregrina</t>
  </si>
  <si>
    <t>Manometros de Jalisco S.A. de C.V.</t>
  </si>
  <si>
    <t>Diciembre</t>
  </si>
  <si>
    <t>Plazola Orozco Marco Antonio</t>
  </si>
  <si>
    <t>Guzman Lopez Maria Socorro</t>
  </si>
  <si>
    <t>Calzado de Trabajo S.A. de C.V.</t>
  </si>
  <si>
    <t>Expo-Color Atlas SA DE CV</t>
  </si>
  <si>
    <t>David Jacobo Cordero Dias</t>
  </si>
  <si>
    <t>Joaquin Rafael Resendiz Hernandez</t>
  </si>
  <si>
    <t>Home Depot Mexico S.A. de R.L.</t>
  </si>
  <si>
    <t>Ruiz Barrios Jose de Jesus</t>
  </si>
  <si>
    <t>Israel Alejandro Vargas Gutierrez</t>
  </si>
  <si>
    <t>Gastos Generales</t>
  </si>
  <si>
    <t>Año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</si>
  <si>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</si>
  <si>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</si>
  <si>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</si>
  <si>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</si>
  <si>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</si>
  <si>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</si>
  <si>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</si>
  <si>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</si>
  <si>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</si>
  <si>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Camara de Comercio</t>
  </si>
  <si>
    <t>Smarthsheet</t>
  </si>
  <si>
    <t>Google Apps for business</t>
  </si>
  <si>
    <t>Lucy</t>
  </si>
  <si>
    <t>Pabel</t>
  </si>
  <si>
    <t>Pypesa</t>
  </si>
  <si>
    <t>ISO</t>
  </si>
  <si>
    <t>Pavel</t>
  </si>
  <si>
    <t>Tarjeta</t>
  </si>
  <si>
    <t>Alejandro Vargas Gutierrez</t>
  </si>
  <si>
    <t>Bieco Solutions S.A. de C.V.</t>
  </si>
  <si>
    <t>Suma</t>
  </si>
  <si>
    <t>Factura</t>
  </si>
  <si>
    <t>Gastos Directos</t>
  </si>
  <si>
    <t>Maquinados</t>
  </si>
  <si>
    <t>% Part.</t>
  </si>
  <si>
    <t>Luz</t>
  </si>
  <si>
    <t>Sueldos</t>
  </si>
  <si>
    <t>Telefono</t>
  </si>
  <si>
    <t>Renta</t>
  </si>
  <si>
    <t>G Generales</t>
  </si>
  <si>
    <t>Utilidad</t>
  </si>
  <si>
    <t>%</t>
  </si>
  <si>
    <t>Conseguir C</t>
  </si>
  <si>
    <t>Cotizar 1</t>
  </si>
  <si>
    <t>Cotizar 2</t>
  </si>
  <si>
    <t>Seguimiento</t>
  </si>
  <si>
    <t>Entrega</t>
  </si>
  <si>
    <t>Cobranza</t>
  </si>
  <si>
    <t>Comision x Proyecto</t>
  </si>
  <si>
    <t>David</t>
  </si>
  <si>
    <t>Alma</t>
  </si>
  <si>
    <t>Jose Blas</t>
  </si>
  <si>
    <t>Porcentaje</t>
  </si>
  <si>
    <t>Monto</t>
  </si>
  <si>
    <t>Ventas</t>
  </si>
  <si>
    <t>s</t>
  </si>
  <si>
    <t>No. Cliente</t>
  </si>
  <si>
    <t>No. Proyecto</t>
  </si>
  <si>
    <t>Effem</t>
  </si>
  <si>
    <t>R. 3767</t>
  </si>
  <si>
    <t>R 3842</t>
  </si>
  <si>
    <t>Farmacia Guadalajara, S.A. de C.V.</t>
  </si>
  <si>
    <t>IMSS</t>
  </si>
  <si>
    <t>INFONAVIT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</si>
</sst>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_-&quot;$&quot;* #,##0.0_-;\-&quot;$&quot;* #,##0.0_-;_-&quot;$&quot;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0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2" borderId="15"/>
    <xf numFmtId="0" fontId="11" fillId="2" borderId="15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2" borderId="0" xfId="1" applyFont="1" applyFill="1"/>
    <xf numFmtId="0" fontId="0" fillId="2" borderId="0" xfId="0" applyFill="1"/>
    <xf numFmtId="0" fontId="4" fillId="2" borderId="0" xfId="2" applyFill="1" applyBorder="1" applyAlignment="1">
      <alignment horizontal="left"/>
    </xf>
    <xf numFmtId="44" fontId="3" fillId="3" borderId="2" xfId="1" applyNumberFormat="1" applyFont="1" applyFill="1" applyBorder="1"/>
    <xf numFmtId="0" fontId="1" fillId="2" borderId="0" xfId="1" applyFill="1" applyBorder="1" applyAlignment="1">
      <alignment horizontal="center"/>
    </xf>
    <xf numFmtId="0" fontId="1" fillId="2" borderId="0" xfId="1" applyFill="1"/>
    <xf numFmtId="44" fontId="1" fillId="2" borderId="0" xfId="1" applyNumberFormat="1" applyFill="1"/>
    <xf numFmtId="0" fontId="1" fillId="2" borderId="0" xfId="1" applyFill="1" applyAlignment="1">
      <alignment horizontal="center"/>
    </xf>
    <xf numFmtId="0" fontId="2" fillId="0" borderId="6" xfId="1" applyFont="1" applyBorder="1"/>
    <xf numFmtId="0" fontId="2" fillId="0" borderId="7" xfId="1" applyFont="1" applyBorder="1" applyAlignment="1">
      <alignment horizontal="center"/>
    </xf>
    <xf numFmtId="44" fontId="2" fillId="0" borderId="7" xfId="1" applyNumberFormat="1" applyFont="1" applyBorder="1"/>
    <xf numFmtId="44" fontId="2" fillId="2" borderId="7" xfId="1" applyNumberFormat="1" applyFont="1" applyFill="1" applyBorder="1"/>
    <xf numFmtId="14" fontId="2" fillId="0" borderId="8" xfId="1" applyNumberFormat="1" applyFont="1" applyFill="1" applyBorder="1" applyAlignment="1">
      <alignment horizontal="center"/>
    </xf>
    <xf numFmtId="0" fontId="2" fillId="0" borderId="7" xfId="1" applyFont="1" applyBorder="1"/>
    <xf numFmtId="44" fontId="5" fillId="2" borderId="7" xfId="1" applyNumberFormat="1" applyFont="1" applyFill="1" applyBorder="1"/>
    <xf numFmtId="0" fontId="1" fillId="2" borderId="6" xfId="1" applyFill="1" applyBorder="1"/>
    <xf numFmtId="15" fontId="2" fillId="0" borderId="7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3" fillId="3" borderId="9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2" fillId="0" borderId="3" xfId="1" applyFont="1" applyBorder="1"/>
    <xf numFmtId="0" fontId="2" fillId="0" borderId="4" xfId="1" applyFont="1" applyBorder="1" applyAlignment="1">
      <alignment horizontal="center"/>
    </xf>
    <xf numFmtId="44" fontId="2" fillId="0" borderId="4" xfId="1" applyNumberFormat="1" applyFont="1" applyBorder="1"/>
    <xf numFmtId="44" fontId="2" fillId="2" borderId="4" xfId="1" applyNumberFormat="1" applyFont="1" applyFill="1" applyBorder="1"/>
    <xf numFmtId="15" fontId="2" fillId="0" borderId="4" xfId="1" applyNumberFormat="1" applyFont="1" applyFill="1" applyBorder="1" applyAlignment="1">
      <alignment horizontal="center"/>
    </xf>
    <xf numFmtId="14" fontId="2" fillId="0" borderId="5" xfId="1" applyNumberFormat="1" applyFont="1" applyFill="1" applyBorder="1" applyAlignment="1">
      <alignment horizontal="center"/>
    </xf>
    <xf numFmtId="0" fontId="0" fillId="2" borderId="6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/>
    <xf numFmtId="0" fontId="0" fillId="0" borderId="7" xfId="0" applyBorder="1"/>
    <xf numFmtId="0" fontId="5" fillId="2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44" fontId="5" fillId="2" borderId="7" xfId="3" applyNumberFormat="1" applyFont="1" applyFill="1" applyBorder="1" applyAlignment="1">
      <alignment horizontal="center"/>
    </xf>
    <xf numFmtId="164" fontId="5" fillId="2" borderId="7" xfId="3" applyNumberFormat="1" applyFont="1" applyFill="1" applyBorder="1" applyAlignment="1">
      <alignment horizontal="center"/>
    </xf>
    <xf numFmtId="44" fontId="5" fillId="2" borderId="7" xfId="3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44" fontId="5" fillId="2" borderId="7" xfId="0" applyNumberFormat="1" applyFont="1" applyFill="1" applyBorder="1" applyAlignment="1">
      <alignment horizontal="center"/>
    </xf>
    <xf numFmtId="44" fontId="5" fillId="4" borderId="0" xfId="0" applyNumberFormat="1" applyFont="1" applyFill="1"/>
    <xf numFmtId="44" fontId="8" fillId="0" borderId="6" xfId="3" applyFont="1" applyBorder="1"/>
    <xf numFmtId="44" fontId="8" fillId="0" borderId="7" xfId="3" applyFont="1" applyBorder="1"/>
    <xf numFmtId="9" fontId="8" fillId="0" borderId="7" xfId="4" applyFont="1" applyBorder="1"/>
    <xf numFmtId="44" fontId="0" fillId="0" borderId="7" xfId="0" applyNumberFormat="1" applyFont="1" applyBorder="1"/>
    <xf numFmtId="44" fontId="0" fillId="0" borderId="7" xfId="3" applyFont="1" applyBorder="1"/>
    <xf numFmtId="44" fontId="0" fillId="0" borderId="8" xfId="0" applyNumberFormat="1" applyBorder="1"/>
    <xf numFmtId="44" fontId="0" fillId="0" borderId="6" xfId="3" applyFont="1" applyBorder="1"/>
    <xf numFmtId="44" fontId="8" fillId="0" borderId="12" xfId="3" applyFont="1" applyBorder="1"/>
    <xf numFmtId="44" fontId="8" fillId="0" borderId="13" xfId="3" applyFont="1" applyBorder="1"/>
    <xf numFmtId="9" fontId="8" fillId="0" borderId="13" xfId="4" applyFont="1" applyBorder="1"/>
    <xf numFmtId="44" fontId="0" fillId="0" borderId="13" xfId="0" applyNumberFormat="1" applyFont="1" applyBorder="1"/>
    <xf numFmtId="44" fontId="0" fillId="0" borderId="13" xfId="3" applyFont="1" applyBorder="1"/>
    <xf numFmtId="0" fontId="0" fillId="0" borderId="13" xfId="0" applyBorder="1"/>
    <xf numFmtId="44" fontId="0" fillId="0" borderId="14" xfId="0" applyNumberFormat="1" applyBorder="1"/>
    <xf numFmtId="9" fontId="0" fillId="2" borderId="13" xfId="4" applyFont="1" applyFill="1" applyBorder="1" applyAlignment="1">
      <alignment horizontal="center"/>
    </xf>
    <xf numFmtId="44" fontId="0" fillId="2" borderId="13" xfId="0" applyNumberFormat="1" applyFill="1" applyBorder="1" applyAlignment="1">
      <alignment horizontal="center"/>
    </xf>
    <xf numFmtId="44" fontId="0" fillId="0" borderId="13" xfId="0" applyNumberFormat="1" applyBorder="1"/>
    <xf numFmtId="0" fontId="0" fillId="0" borderId="12" xfId="0" applyBorder="1" applyAlignment="1">
      <alignment horizontal="center"/>
    </xf>
    <xf numFmtId="9" fontId="0" fillId="2" borderId="7" xfId="4" applyFont="1" applyFill="1" applyBorder="1" applyAlignment="1">
      <alignment horizontal="center"/>
    </xf>
    <xf numFmtId="44" fontId="0" fillId="2" borderId="7" xfId="0" applyNumberFormat="1" applyFill="1" applyBorder="1" applyAlignment="1">
      <alignment horizontal="center"/>
    </xf>
    <xf numFmtId="44" fontId="0" fillId="0" borderId="7" xfId="0" applyNumberFormat="1" applyBorder="1"/>
    <xf numFmtId="44" fontId="9" fillId="0" borderId="6" xfId="3" applyFont="1" applyFill="1" applyBorder="1" applyAlignment="1">
      <alignment horizontal="center"/>
    </xf>
    <xf numFmtId="44" fontId="0" fillId="2" borderId="7" xfId="3" applyFont="1" applyFill="1" applyBorder="1" applyAlignment="1">
      <alignment horizontal="center"/>
    </xf>
    <xf numFmtId="165" fontId="9" fillId="0" borderId="6" xfId="3" applyNumberFormat="1" applyFont="1" applyFill="1" applyBorder="1" applyAlignment="1">
      <alignment horizontal="center"/>
    </xf>
    <xf numFmtId="44" fontId="0" fillId="2" borderId="0" xfId="0" applyNumberFormat="1" applyFill="1"/>
    <xf numFmtId="0" fontId="0" fillId="2" borderId="0" xfId="0" applyFill="1" applyBorder="1"/>
    <xf numFmtId="44" fontId="0" fillId="2" borderId="0" xfId="3" applyFont="1" applyFill="1" applyBorder="1"/>
    <xf numFmtId="44" fontId="0" fillId="2" borderId="0" xfId="0" applyNumberFormat="1" applyFont="1" applyFill="1" applyBorder="1"/>
    <xf numFmtId="0" fontId="10" fillId="4" borderId="1" xfId="1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0" fillId="2" borderId="0" xfId="0" applyFont="1" applyFill="1"/>
    <xf numFmtId="0" fontId="10" fillId="4" borderId="1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44" fontId="10" fillId="4" borderId="4" xfId="3" applyFont="1" applyFill="1" applyBorder="1" applyAlignment="1">
      <alignment horizontal="center"/>
    </xf>
    <xf numFmtId="44" fontId="10" fillId="4" borderId="5" xfId="3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8" fillId="0" borderId="15" xfId="3" applyNumberFormat="1" applyFont="1" applyBorder="1" applyAlignment="1">
      <alignment horizontal="center"/>
    </xf>
    <xf numFmtId="0" fontId="0" fillId="0" borderId="15" xfId="3" applyNumberFormat="1" applyFont="1" applyBorder="1" applyAlignment="1">
      <alignment horizontal="center"/>
    </xf>
    <xf numFmtId="44" fontId="8" fillId="0" borderId="18" xfId="3" applyFont="1" applyBorder="1" applyAlignment="1">
      <alignment horizontal="center"/>
    </xf>
    <xf numFmtId="0" fontId="3" fillId="3" borderId="19" xfId="1" applyFont="1" applyFill="1" applyBorder="1" applyAlignment="1">
      <alignment horizontal="center"/>
    </xf>
    <xf numFmtId="0" fontId="2" fillId="0" borderId="17" xfId="1" applyFont="1" applyBorder="1"/>
    <xf numFmtId="0" fontId="2" fillId="0" borderId="15" xfId="1" applyFont="1" applyBorder="1"/>
    <xf numFmtId="0" fontId="1" fillId="2" borderId="15" xfId="1" applyFill="1" applyBorder="1"/>
    <xf numFmtId="0" fontId="0" fillId="2" borderId="15" xfId="0" applyFill="1" applyBorder="1"/>
    <xf numFmtId="0" fontId="0" fillId="2" borderId="18" xfId="0" applyFill="1" applyBorder="1"/>
    <xf numFmtId="0" fontId="2" fillId="0" borderId="19" xfId="1" applyFont="1" applyBorder="1"/>
    <xf numFmtId="44" fontId="2" fillId="0" borderId="7" xfId="1" applyNumberFormat="1" applyFont="1" applyBorder="1" applyAlignment="1">
      <alignment horizontal="center"/>
    </xf>
    <xf numFmtId="44" fontId="2" fillId="2" borderId="20" xfId="1" applyNumberFormat="1" applyFont="1" applyFill="1" applyBorder="1"/>
    <xf numFmtId="44" fontId="0" fillId="2" borderId="7" xfId="0" applyNumberFormat="1" applyFill="1" applyBorder="1"/>
    <xf numFmtId="44" fontId="0" fillId="2" borderId="0" xfId="0" applyNumberFormat="1" applyFill="1" applyBorder="1"/>
    <xf numFmtId="0" fontId="0" fillId="2" borderId="16" xfId="0" applyFill="1" applyBorder="1" applyAlignment="1">
      <alignment horizontal="center"/>
    </xf>
    <xf numFmtId="0" fontId="2" fillId="0" borderId="16" xfId="1" applyFont="1" applyBorder="1"/>
    <xf numFmtId="44" fontId="2" fillId="0" borderId="16" xfId="1" applyNumberFormat="1" applyFont="1" applyBorder="1"/>
    <xf numFmtId="0" fontId="2" fillId="0" borderId="16" xfId="1" applyFont="1" applyBorder="1" applyAlignment="1">
      <alignment horizontal="center"/>
    </xf>
    <xf numFmtId="44" fontId="2" fillId="2" borderId="16" xfId="1" applyNumberFormat="1" applyFont="1" applyFill="1" applyBorder="1"/>
    <xf numFmtId="0" fontId="3" fillId="3" borderId="14" xfId="1" applyFont="1" applyFill="1" applyBorder="1"/>
    <xf numFmtId="44" fontId="0" fillId="2" borderId="16" xfId="0" applyNumberFormat="1" applyFill="1" applyBorder="1"/>
    <xf numFmtId="0" fontId="2" fillId="2" borderId="7" xfId="1" applyFont="1" applyFill="1" applyBorder="1"/>
    <xf numFmtId="0" fontId="2" fillId="2" borderId="7" xfId="1" applyFont="1" applyFill="1" applyBorder="1" applyAlignment="1">
      <alignment horizontal="center"/>
    </xf>
    <xf numFmtId="44" fontId="2" fillId="2" borderId="7" xfId="1" applyNumberFormat="1" applyFont="1" applyFill="1" applyBorder="1" applyAlignment="1">
      <alignment horizontal="center"/>
    </xf>
    <xf numFmtId="44" fontId="0" fillId="2" borderId="25" xfId="0" applyNumberFormat="1" applyFill="1" applyBorder="1"/>
    <xf numFmtId="44" fontId="0" fillId="2" borderId="26" xfId="0" applyNumberFormat="1" applyFill="1" applyBorder="1"/>
    <xf numFmtId="44" fontId="0" fillId="2" borderId="24" xfId="0" applyNumberFormat="1" applyFill="1" applyBorder="1"/>
    <xf numFmtId="44" fontId="0" fillId="2" borderId="27" xfId="0" applyNumberFormat="1" applyFill="1" applyBorder="1"/>
    <xf numFmtId="44" fontId="0" fillId="2" borderId="28" xfId="0" applyNumberFormat="1" applyFill="1" applyBorder="1"/>
    <xf numFmtId="44" fontId="0" fillId="2" borderId="0" xfId="3" applyFont="1" applyFill="1" applyAlignment="1">
      <alignment horizontal="center"/>
    </xf>
    <xf numFmtId="44" fontId="0" fillId="2" borderId="0" xfId="3" applyFont="1" applyFill="1"/>
    <xf numFmtId="0" fontId="3" fillId="3" borderId="9" xfId="1" applyFont="1" applyFill="1" applyBorder="1"/>
    <xf numFmtId="0" fontId="3" fillId="3" borderId="10" xfId="1" applyFont="1" applyFill="1" applyBorder="1"/>
    <xf numFmtId="0" fontId="3" fillId="3" borderId="11" xfId="1" applyFont="1" applyFill="1" applyBorder="1"/>
    <xf numFmtId="0" fontId="12" fillId="4" borderId="3" xfId="1" applyFont="1" applyFill="1" applyBorder="1" applyAlignment="1">
      <alignment horizontal="center"/>
    </xf>
    <xf numFmtId="0" fontId="12" fillId="4" borderId="17" xfId="1" applyFont="1" applyFill="1" applyBorder="1" applyAlignment="1">
      <alignment horizontal="center"/>
    </xf>
    <xf numFmtId="0" fontId="12" fillId="4" borderId="4" xfId="1" applyFont="1" applyFill="1" applyBorder="1" applyAlignment="1">
      <alignment horizontal="center"/>
    </xf>
    <xf numFmtId="0" fontId="12" fillId="4" borderId="5" xfId="1" applyFont="1" applyFill="1" applyBorder="1" applyAlignment="1">
      <alignment horizontal="center"/>
    </xf>
    <xf numFmtId="0" fontId="12" fillId="4" borderId="21" xfId="1" applyFont="1" applyFill="1" applyBorder="1" applyAlignment="1">
      <alignment horizontal="center"/>
    </xf>
    <xf numFmtId="0" fontId="12" fillId="4" borderId="22" xfId="1" applyFont="1" applyFill="1" applyBorder="1" applyAlignment="1">
      <alignment horizontal="center"/>
    </xf>
    <xf numFmtId="0" fontId="12" fillId="4" borderId="23" xfId="1" applyFont="1" applyFill="1" applyBorder="1" applyAlignment="1">
      <alignment horizontal="center"/>
    </xf>
  </cellXfs>
  <cellStyles count="15">
    <cellStyle name="20% - Énfasis1 2 2" xfId="5"/>
    <cellStyle name="40% - Énfasis1 2 2" xfId="6"/>
    <cellStyle name="Hipervínculo" xfId="2" builtinId="8"/>
    <cellStyle name="Moneda" xfId="3" builtinId="4"/>
    <cellStyle name="Moneda 2" xfId="7"/>
    <cellStyle name="Moneda 3" xfId="8"/>
    <cellStyle name="Moneda 4" xfId="9"/>
    <cellStyle name="Moneda 4 2" xfId="10"/>
    <cellStyle name="Moneda 4 2 2" xfId="11"/>
    <cellStyle name="Moneda 4 2 2 2" xfId="12"/>
    <cellStyle name="Moneda 4 2 2 3" xfId="13"/>
    <cellStyle name="Normal" xfId="0" builtinId="0"/>
    <cellStyle name="Normal 2" xfId="1"/>
    <cellStyle name="Porcentaje" xfId="4" builtinId="5"/>
    <cellStyle name="Porcentual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96"/>
  <sheetViews>
    <sheetView zoomScale="85" zoomScaleNormal="85" workbookViewId="0">
      <pane ySplit="6" topLeftCell="A7" activePane="bottomLeft" state="frozen"/>
      <selection activeCell="B21" sqref="B21"/>
      <selection pane="bottomLeft" activeCell="B22" sqref="B22"/>
    </sheetView>
  </sheetViews>
  <sheetFormatPr baseColWidth="10" defaultRowHeight="15" x14ac:dyDescent="0.25"/>
  <cols>
    <col min="1" max="1" width="5.85546875" customWidth="1"/>
    <col min="2" max="2" width="48.140625" customWidth="1"/>
    <col min="3" max="3" width="11.28515625" bestFit="1" customWidth="1"/>
    <col min="5" max="5" width="13.42578125" customWidth="1"/>
    <col min="6" max="6" width="13.5703125" customWidth="1"/>
    <col min="7" max="7" width="14.85546875" bestFit="1" customWidth="1"/>
    <col min="8" max="8" width="14.5703125" customWidth="1"/>
    <col min="9" max="9" width="11.42578125" style="18"/>
  </cols>
  <sheetData>
    <row r="1" spans="1:18" ht="15.75" thickBot="1" x14ac:dyDescent="0.3">
      <c r="A1" s="2" t="s">
        <v>87</v>
      </c>
      <c r="B1" s="2"/>
      <c r="C1" s="2"/>
      <c r="D1" s="2"/>
      <c r="E1" s="2"/>
      <c r="F1" s="2"/>
      <c r="G1" s="2"/>
      <c r="H1" s="2"/>
      <c r="I1" s="19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2"/>
      <c r="B2" s="1"/>
      <c r="C2" s="1"/>
      <c r="D2" s="1"/>
      <c r="E2" s="1"/>
      <c r="F2" s="75" t="s">
        <v>0</v>
      </c>
      <c r="G2" s="75" t="s">
        <v>1</v>
      </c>
      <c r="H2" s="75" t="s">
        <v>2</v>
      </c>
      <c r="I2" s="5"/>
      <c r="J2" s="3"/>
      <c r="K2" s="2"/>
      <c r="L2" s="2"/>
      <c r="M2" s="2"/>
      <c r="N2" s="2"/>
      <c r="O2" s="2"/>
      <c r="P2" s="2"/>
      <c r="Q2" s="2"/>
      <c r="R2" s="2"/>
    </row>
    <row r="3" spans="1:18" ht="15.75" thickBot="1" x14ac:dyDescent="0.3">
      <c r="A3" s="2"/>
      <c r="B3" s="1"/>
      <c r="C3" s="1"/>
      <c r="D3" s="1"/>
      <c r="E3" s="1"/>
      <c r="F3" s="4">
        <f>SUM(G7:G1048576)</f>
        <v>0</v>
      </c>
      <c r="G3" s="4">
        <f>SUM(H7:H1048576)</f>
        <v>2262</v>
      </c>
      <c r="H3" s="4">
        <f>G3-F3</f>
        <v>2262</v>
      </c>
      <c r="I3" s="5"/>
      <c r="J3" s="5"/>
      <c r="K3" s="2"/>
      <c r="L3" s="2"/>
      <c r="M3" s="2"/>
      <c r="N3" s="2"/>
      <c r="O3" s="2"/>
      <c r="P3" s="2"/>
      <c r="Q3" s="2"/>
      <c r="R3" s="2"/>
    </row>
    <row r="4" spans="1:18" ht="15.75" thickBot="1" x14ac:dyDescent="0.3">
      <c r="A4" s="2"/>
      <c r="B4" s="6"/>
      <c r="C4" s="6"/>
      <c r="D4" s="6"/>
      <c r="E4" s="6"/>
      <c r="F4" s="6"/>
      <c r="G4" s="6"/>
      <c r="H4" s="7"/>
      <c r="I4" s="8"/>
      <c r="J4" s="8"/>
      <c r="K4" s="2"/>
      <c r="L4" s="2"/>
      <c r="M4" s="2"/>
      <c r="N4" s="2"/>
      <c r="O4" s="2"/>
      <c r="P4" s="2"/>
      <c r="Q4" s="2"/>
      <c r="R4" s="2"/>
    </row>
    <row r="5" spans="1:18" ht="18.75" x14ac:dyDescent="0.3">
      <c r="A5" s="2"/>
      <c r="B5" s="120" t="s">
        <v>3</v>
      </c>
      <c r="C5" s="121"/>
      <c r="D5" s="122"/>
      <c r="E5" s="122"/>
      <c r="F5" s="122"/>
      <c r="G5" s="122"/>
      <c r="H5" s="122"/>
      <c r="I5" s="122"/>
      <c r="J5" s="123"/>
      <c r="K5" s="2"/>
      <c r="L5" s="2"/>
      <c r="M5" s="2"/>
      <c r="N5" s="2"/>
      <c r="O5" s="2"/>
      <c r="P5" s="2"/>
      <c r="Q5" s="2"/>
      <c r="R5" s="2"/>
    </row>
    <row r="6" spans="1:18" ht="15.75" thickBot="1" x14ac:dyDescent="0.3">
      <c r="A6" s="2"/>
      <c r="B6" s="22" t="s">
        <v>4</v>
      </c>
      <c r="C6" s="89" t="s">
        <v>88</v>
      </c>
      <c r="D6" s="23" t="s">
        <v>5</v>
      </c>
      <c r="E6" s="23" t="s">
        <v>6</v>
      </c>
      <c r="F6" s="23" t="s">
        <v>7</v>
      </c>
      <c r="G6" s="23" t="s">
        <v>8</v>
      </c>
      <c r="H6" s="23" t="s">
        <v>9</v>
      </c>
      <c r="I6" s="23" t="s">
        <v>10</v>
      </c>
      <c r="J6" s="24" t="s">
        <v>11</v>
      </c>
      <c r="K6" s="2"/>
      <c r="L6" s="2"/>
      <c r="M6" s="2"/>
      <c r="N6" s="2"/>
      <c r="O6" s="2"/>
      <c r="P6" s="2"/>
      <c r="Q6" s="2"/>
      <c r="R6" s="2"/>
    </row>
    <row r="7" spans="1:18" x14ac:dyDescent="0.25">
      <c r="A7" s="2"/>
      <c r="B7" s="25" t="s">
        <v>12</v>
      </c>
      <c r="C7" s="90">
        <v>4</v>
      </c>
      <c r="D7" s="26">
        <v>693</v>
      </c>
      <c r="E7" s="27">
        <v>1950</v>
      </c>
      <c r="F7" s="27">
        <v>312</v>
      </c>
      <c r="G7" s="27"/>
      <c r="H7" s="28">
        <v>2262</v>
      </c>
      <c r="I7" s="29">
        <v>40913</v>
      </c>
      <c r="J7" s="30" t="s">
        <v>13</v>
      </c>
      <c r="K7" s="2"/>
      <c r="L7" s="2"/>
      <c r="M7" s="2"/>
      <c r="N7" s="2"/>
      <c r="O7" s="2"/>
      <c r="P7" s="2"/>
      <c r="Q7" s="2"/>
      <c r="R7" s="2"/>
    </row>
    <row r="8" spans="1:18" x14ac:dyDescent="0.25">
      <c r="A8" s="2"/>
      <c r="B8" s="9"/>
      <c r="C8" s="91"/>
      <c r="D8" s="10"/>
      <c r="E8" s="11"/>
      <c r="F8" s="11"/>
      <c r="G8" s="11"/>
      <c r="H8" s="12"/>
      <c r="I8" s="17"/>
      <c r="J8" s="13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/>
      <c r="B9" s="9"/>
      <c r="C9" s="91"/>
      <c r="D9" s="10"/>
      <c r="E9" s="11"/>
      <c r="F9" s="11"/>
      <c r="G9" s="11"/>
      <c r="H9" s="12"/>
      <c r="I9" s="17"/>
      <c r="J9" s="13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/>
      <c r="B10" s="9"/>
      <c r="C10" s="91"/>
      <c r="D10" s="10"/>
      <c r="E10" s="11"/>
      <c r="F10" s="11"/>
      <c r="G10" s="11"/>
      <c r="H10" s="12"/>
      <c r="I10" s="17"/>
      <c r="J10" s="13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/>
      <c r="B11" s="9"/>
      <c r="C11" s="91"/>
      <c r="D11" s="10"/>
      <c r="E11" s="11"/>
      <c r="F11" s="11"/>
      <c r="G11" s="11"/>
      <c r="H11" s="12"/>
      <c r="I11" s="17"/>
      <c r="J11" s="13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2"/>
      <c r="B12" s="9"/>
      <c r="C12" s="95"/>
      <c r="D12" s="10"/>
      <c r="E12" s="11"/>
      <c r="F12" s="11"/>
      <c r="G12" s="11"/>
      <c r="H12" s="12"/>
      <c r="I12" s="17"/>
      <c r="J12" s="13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/>
      <c r="B13" s="9"/>
      <c r="C13" s="14"/>
      <c r="D13" s="10"/>
      <c r="E13" s="11"/>
      <c r="F13" s="11"/>
      <c r="G13" s="11"/>
      <c r="H13" s="12"/>
      <c r="I13" s="17"/>
      <c r="J13" s="13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/>
      <c r="B14" s="9"/>
      <c r="C14" s="14"/>
      <c r="D14" s="10"/>
      <c r="E14" s="11"/>
      <c r="F14" s="11"/>
      <c r="G14" s="11"/>
      <c r="H14" s="12"/>
      <c r="I14" s="17"/>
      <c r="J14" s="13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"/>
      <c r="B15" s="9"/>
      <c r="C15" s="14"/>
      <c r="D15" s="10"/>
      <c r="E15" s="11"/>
      <c r="F15" s="11"/>
      <c r="G15" s="11"/>
      <c r="H15" s="12"/>
      <c r="I15" s="17"/>
      <c r="J15" s="13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/>
      <c r="B16" s="9"/>
      <c r="C16" s="14"/>
      <c r="D16" s="10"/>
      <c r="E16" s="11"/>
      <c r="F16" s="11"/>
      <c r="G16" s="11"/>
      <c r="H16" s="12"/>
      <c r="I16" s="17"/>
      <c r="J16" s="13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9"/>
      <c r="C17" s="14"/>
      <c r="D17" s="10"/>
      <c r="E17" s="11"/>
      <c r="F17" s="11"/>
      <c r="G17" s="11"/>
      <c r="H17" s="12"/>
      <c r="I17" s="17"/>
      <c r="J17" s="13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/>
      <c r="B18" s="9"/>
      <c r="C18" s="14"/>
      <c r="D18" s="10"/>
      <c r="E18" s="11"/>
      <c r="F18" s="11"/>
      <c r="G18" s="14"/>
      <c r="H18" s="11"/>
      <c r="I18" s="17"/>
      <c r="J18" s="13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/>
      <c r="B19" s="9"/>
      <c r="C19" s="14"/>
      <c r="D19" s="10"/>
      <c r="E19" s="11"/>
      <c r="F19" s="11"/>
      <c r="G19" s="11"/>
      <c r="H19" s="12"/>
      <c r="I19" s="17"/>
      <c r="J19" s="13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/>
      <c r="B20" s="9"/>
      <c r="C20" s="14"/>
      <c r="D20" s="10"/>
      <c r="E20" s="11"/>
      <c r="F20" s="11"/>
      <c r="G20" s="11"/>
      <c r="H20" s="12"/>
      <c r="I20" s="17"/>
      <c r="J20" s="13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9"/>
      <c r="C21" s="14"/>
      <c r="D21" s="10"/>
      <c r="E21" s="11"/>
      <c r="F21" s="11"/>
      <c r="G21" s="12"/>
      <c r="H21" s="12"/>
      <c r="I21" s="17"/>
      <c r="J21" s="13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/>
      <c r="B22" s="9"/>
      <c r="C22" s="91"/>
      <c r="D22" s="10"/>
      <c r="E22" s="11"/>
      <c r="F22" s="11"/>
      <c r="G22" s="12"/>
      <c r="H22" s="12"/>
      <c r="I22" s="17"/>
      <c r="J22" s="13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9"/>
      <c r="C23" s="91"/>
      <c r="D23" s="10"/>
      <c r="E23" s="11"/>
      <c r="F23" s="11"/>
      <c r="G23" s="12"/>
      <c r="H23" s="12"/>
      <c r="I23" s="17"/>
      <c r="J23" s="13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9"/>
      <c r="C24" s="91"/>
      <c r="D24" s="10"/>
      <c r="E24" s="11"/>
      <c r="F24" s="11"/>
      <c r="G24" s="12"/>
      <c r="H24" s="12"/>
      <c r="I24" s="17"/>
      <c r="J24" s="13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9"/>
      <c r="C25" s="91"/>
      <c r="D25" s="10"/>
      <c r="E25" s="11"/>
      <c r="F25" s="11"/>
      <c r="G25" s="12"/>
      <c r="H25" s="15"/>
      <c r="I25" s="17"/>
      <c r="J25" s="13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9"/>
      <c r="C26" s="91"/>
      <c r="D26" s="10"/>
      <c r="E26" s="11"/>
      <c r="F26" s="11"/>
      <c r="G26" s="12"/>
      <c r="H26" s="12"/>
      <c r="I26" s="17"/>
      <c r="J26" s="13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9"/>
      <c r="C27" s="91"/>
      <c r="D27" s="10"/>
      <c r="E27" s="11"/>
      <c r="F27" s="11"/>
      <c r="G27" s="12"/>
      <c r="H27" s="12"/>
      <c r="I27" s="17"/>
      <c r="J27" s="13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9"/>
      <c r="C28" s="91"/>
      <c r="D28" s="10"/>
      <c r="E28" s="11"/>
      <c r="F28" s="11"/>
      <c r="G28" s="12"/>
      <c r="H28" s="12"/>
      <c r="I28" s="17"/>
      <c r="J28" s="13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9"/>
      <c r="C29" s="91"/>
      <c r="D29" s="10"/>
      <c r="E29" s="11"/>
      <c r="F29" s="11"/>
      <c r="G29" s="12"/>
      <c r="H29" s="12"/>
      <c r="I29" s="17"/>
      <c r="J29" s="13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9"/>
      <c r="C30" s="91"/>
      <c r="D30" s="10"/>
      <c r="E30" s="11"/>
      <c r="F30" s="11"/>
      <c r="G30" s="12"/>
      <c r="H30" s="12"/>
      <c r="I30" s="17"/>
      <c r="J30" s="13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9"/>
      <c r="C31" s="91"/>
      <c r="D31" s="10"/>
      <c r="E31" s="11"/>
      <c r="F31" s="11"/>
      <c r="G31" s="12"/>
      <c r="H31" s="12"/>
      <c r="I31" s="17"/>
      <c r="J31" s="13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16"/>
      <c r="C32" s="92"/>
      <c r="D32" s="10"/>
      <c r="E32" s="11"/>
      <c r="F32" s="11"/>
      <c r="G32" s="11"/>
      <c r="H32" s="12"/>
      <c r="I32" s="17"/>
      <c r="J32" s="13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16"/>
      <c r="C33" s="92"/>
      <c r="D33" s="10"/>
      <c r="E33" s="11"/>
      <c r="F33" s="11"/>
      <c r="G33" s="11"/>
      <c r="H33" s="12"/>
      <c r="I33" s="17"/>
      <c r="J33" s="13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16"/>
      <c r="C34" s="92"/>
      <c r="D34" s="10"/>
      <c r="E34" s="11"/>
      <c r="F34" s="11"/>
      <c r="G34" s="11"/>
      <c r="H34" s="12"/>
      <c r="I34" s="17"/>
      <c r="J34" s="13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16"/>
      <c r="C35" s="92"/>
      <c r="D35" s="10"/>
      <c r="E35" s="11"/>
      <c r="F35" s="11"/>
      <c r="G35" s="11"/>
      <c r="H35" s="12"/>
      <c r="I35" s="17"/>
      <c r="J35" s="13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31"/>
      <c r="C36" s="93"/>
      <c r="D36" s="20"/>
      <c r="E36" s="20"/>
      <c r="F36" s="20"/>
      <c r="G36" s="20"/>
      <c r="H36" s="20"/>
      <c r="I36" s="21"/>
      <c r="J36" s="3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31"/>
      <c r="C37" s="93"/>
      <c r="D37" s="20"/>
      <c r="E37" s="20"/>
      <c r="F37" s="20"/>
      <c r="G37" s="20"/>
      <c r="H37" s="20"/>
      <c r="I37" s="21"/>
      <c r="J37" s="3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31"/>
      <c r="C38" s="93"/>
      <c r="D38" s="20"/>
      <c r="E38" s="20"/>
      <c r="F38" s="20"/>
      <c r="G38" s="20"/>
      <c r="H38" s="20"/>
      <c r="I38" s="21"/>
      <c r="J38" s="3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31"/>
      <c r="C39" s="93"/>
      <c r="D39" s="20"/>
      <c r="E39" s="20"/>
      <c r="F39" s="20"/>
      <c r="G39" s="20"/>
      <c r="H39" s="20"/>
      <c r="I39" s="21"/>
      <c r="J39" s="3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31"/>
      <c r="C40" s="93"/>
      <c r="D40" s="20"/>
      <c r="E40" s="20"/>
      <c r="F40" s="20"/>
      <c r="G40" s="20"/>
      <c r="H40" s="20"/>
      <c r="I40" s="21"/>
      <c r="J40" s="3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31"/>
      <c r="C41" s="93"/>
      <c r="D41" s="20"/>
      <c r="E41" s="20"/>
      <c r="F41" s="20"/>
      <c r="G41" s="20"/>
      <c r="H41" s="20"/>
      <c r="I41" s="21"/>
      <c r="J41" s="3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31"/>
      <c r="C42" s="93"/>
      <c r="D42" s="20"/>
      <c r="E42" s="20"/>
      <c r="F42" s="20"/>
      <c r="G42" s="20"/>
      <c r="H42" s="20"/>
      <c r="I42" s="21"/>
      <c r="J42" s="3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31"/>
      <c r="C43" s="93"/>
      <c r="D43" s="20"/>
      <c r="E43" s="20"/>
      <c r="F43" s="20"/>
      <c r="G43" s="20"/>
      <c r="H43" s="20"/>
      <c r="I43" s="21"/>
      <c r="J43" s="3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31"/>
      <c r="C44" s="93"/>
      <c r="D44" s="20"/>
      <c r="E44" s="20"/>
      <c r="F44" s="20"/>
      <c r="G44" s="20"/>
      <c r="H44" s="20"/>
      <c r="I44" s="21"/>
      <c r="J44" s="3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31"/>
      <c r="C45" s="93"/>
      <c r="D45" s="20"/>
      <c r="E45" s="20"/>
      <c r="F45" s="20"/>
      <c r="G45" s="20"/>
      <c r="H45" s="20"/>
      <c r="I45" s="21"/>
      <c r="J45" s="3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31"/>
      <c r="C46" s="93"/>
      <c r="D46" s="20"/>
      <c r="E46" s="20"/>
      <c r="F46" s="20"/>
      <c r="G46" s="20"/>
      <c r="H46" s="20"/>
      <c r="I46" s="21"/>
      <c r="J46" s="3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31"/>
      <c r="C47" s="93"/>
      <c r="D47" s="20"/>
      <c r="E47" s="20"/>
      <c r="F47" s="20"/>
      <c r="G47" s="20"/>
      <c r="H47" s="20"/>
      <c r="I47" s="21"/>
      <c r="J47" s="3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31"/>
      <c r="C48" s="93"/>
      <c r="D48" s="20"/>
      <c r="E48" s="20"/>
      <c r="F48" s="20"/>
      <c r="G48" s="20"/>
      <c r="H48" s="20"/>
      <c r="I48" s="21"/>
      <c r="J48" s="3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31"/>
      <c r="C49" s="93"/>
      <c r="D49" s="20"/>
      <c r="E49" s="20"/>
      <c r="F49" s="20"/>
      <c r="G49" s="20"/>
      <c r="H49" s="20"/>
      <c r="I49" s="21"/>
      <c r="J49" s="3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31"/>
      <c r="C50" s="93"/>
      <c r="D50" s="20"/>
      <c r="E50" s="20"/>
      <c r="F50" s="20"/>
      <c r="G50" s="20"/>
      <c r="H50" s="20"/>
      <c r="I50" s="21"/>
      <c r="J50" s="3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31"/>
      <c r="C51" s="93"/>
      <c r="D51" s="20"/>
      <c r="E51" s="20"/>
      <c r="F51" s="20"/>
      <c r="G51" s="20"/>
      <c r="H51" s="20"/>
      <c r="I51" s="21"/>
      <c r="J51" s="3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31"/>
      <c r="C52" s="93"/>
      <c r="D52" s="20"/>
      <c r="E52" s="20"/>
      <c r="F52" s="20"/>
      <c r="G52" s="20"/>
      <c r="H52" s="20"/>
      <c r="I52" s="21"/>
      <c r="J52" s="3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31"/>
      <c r="C53" s="93"/>
      <c r="D53" s="20"/>
      <c r="E53" s="20"/>
      <c r="F53" s="20"/>
      <c r="G53" s="20"/>
      <c r="H53" s="20"/>
      <c r="I53" s="21"/>
      <c r="J53" s="3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31"/>
      <c r="C54" s="93"/>
      <c r="D54" s="20"/>
      <c r="E54" s="20"/>
      <c r="F54" s="20"/>
      <c r="G54" s="20"/>
      <c r="H54" s="20"/>
      <c r="I54" s="21"/>
      <c r="J54" s="3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31"/>
      <c r="C55" s="93"/>
      <c r="D55" s="20"/>
      <c r="E55" s="20"/>
      <c r="F55" s="20"/>
      <c r="G55" s="20"/>
      <c r="H55" s="20"/>
      <c r="I55" s="21"/>
      <c r="J55" s="3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31"/>
      <c r="C56" s="93"/>
      <c r="D56" s="20"/>
      <c r="E56" s="20"/>
      <c r="F56" s="20"/>
      <c r="G56" s="20"/>
      <c r="H56" s="20"/>
      <c r="I56" s="21"/>
      <c r="J56" s="3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31"/>
      <c r="C57" s="93"/>
      <c r="D57" s="20"/>
      <c r="E57" s="20"/>
      <c r="F57" s="20"/>
      <c r="G57" s="20"/>
      <c r="H57" s="20"/>
      <c r="I57" s="21"/>
      <c r="J57" s="3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31"/>
      <c r="C58" s="93"/>
      <c r="D58" s="20"/>
      <c r="E58" s="20"/>
      <c r="F58" s="20"/>
      <c r="G58" s="20"/>
      <c r="H58" s="20"/>
      <c r="I58" s="21"/>
      <c r="J58" s="3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31"/>
      <c r="C59" s="93"/>
      <c r="D59" s="20"/>
      <c r="E59" s="20"/>
      <c r="F59" s="20"/>
      <c r="G59" s="20"/>
      <c r="H59" s="20"/>
      <c r="I59" s="21"/>
      <c r="J59" s="3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31"/>
      <c r="C60" s="93"/>
      <c r="D60" s="20"/>
      <c r="E60" s="20"/>
      <c r="F60" s="20"/>
      <c r="G60" s="20"/>
      <c r="H60" s="20"/>
      <c r="I60" s="21"/>
      <c r="J60" s="3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31"/>
      <c r="C61" s="93"/>
      <c r="D61" s="20"/>
      <c r="E61" s="20"/>
      <c r="F61" s="20"/>
      <c r="G61" s="20"/>
      <c r="H61" s="20"/>
      <c r="I61" s="21"/>
      <c r="J61" s="3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31"/>
      <c r="C62" s="93"/>
      <c r="D62" s="20"/>
      <c r="E62" s="20"/>
      <c r="F62" s="20"/>
      <c r="G62" s="20"/>
      <c r="H62" s="20"/>
      <c r="I62" s="21"/>
      <c r="J62" s="3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31"/>
      <c r="C63" s="93"/>
      <c r="D63" s="20"/>
      <c r="E63" s="20"/>
      <c r="F63" s="20"/>
      <c r="G63" s="20"/>
      <c r="H63" s="20"/>
      <c r="I63" s="21"/>
      <c r="J63" s="3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31"/>
      <c r="C64" s="93"/>
      <c r="D64" s="20"/>
      <c r="E64" s="20"/>
      <c r="F64" s="20"/>
      <c r="G64" s="20"/>
      <c r="H64" s="20"/>
      <c r="I64" s="21"/>
      <c r="J64" s="3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31"/>
      <c r="C65" s="93"/>
      <c r="D65" s="20"/>
      <c r="E65" s="20"/>
      <c r="F65" s="20"/>
      <c r="G65" s="20"/>
      <c r="H65" s="20"/>
      <c r="I65" s="21"/>
      <c r="J65" s="3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31"/>
      <c r="C66" s="93"/>
      <c r="D66" s="20"/>
      <c r="E66" s="20"/>
      <c r="F66" s="20"/>
      <c r="G66" s="20"/>
      <c r="H66" s="20"/>
      <c r="I66" s="21"/>
      <c r="J66" s="3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31"/>
      <c r="C67" s="93"/>
      <c r="D67" s="20"/>
      <c r="E67" s="20"/>
      <c r="F67" s="20"/>
      <c r="G67" s="20"/>
      <c r="H67" s="20"/>
      <c r="I67" s="21"/>
      <c r="J67" s="3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31"/>
      <c r="C68" s="93"/>
      <c r="D68" s="20"/>
      <c r="E68" s="20"/>
      <c r="F68" s="20"/>
      <c r="G68" s="20"/>
      <c r="H68" s="20"/>
      <c r="I68" s="21"/>
      <c r="J68" s="3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31"/>
      <c r="C69" s="93"/>
      <c r="D69" s="20"/>
      <c r="E69" s="20"/>
      <c r="F69" s="20"/>
      <c r="G69" s="20"/>
      <c r="H69" s="20"/>
      <c r="I69" s="21"/>
      <c r="J69" s="3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/>
      <c r="B70" s="31"/>
      <c r="C70" s="93"/>
      <c r="D70" s="20"/>
      <c r="E70" s="20"/>
      <c r="F70" s="20"/>
      <c r="G70" s="20"/>
      <c r="H70" s="20"/>
      <c r="I70" s="21"/>
      <c r="J70" s="3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31"/>
      <c r="C71" s="93"/>
      <c r="D71" s="20"/>
      <c r="E71" s="20"/>
      <c r="F71" s="20"/>
      <c r="G71" s="20"/>
      <c r="H71" s="20"/>
      <c r="I71" s="21"/>
      <c r="J71" s="3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31"/>
      <c r="C72" s="93"/>
      <c r="D72" s="20"/>
      <c r="E72" s="20"/>
      <c r="F72" s="20"/>
      <c r="G72" s="20"/>
      <c r="H72" s="20"/>
      <c r="I72" s="21"/>
      <c r="J72" s="3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2"/>
      <c r="B73" s="31"/>
      <c r="C73" s="93"/>
      <c r="D73" s="20"/>
      <c r="E73" s="20"/>
      <c r="F73" s="20"/>
      <c r="G73" s="20"/>
      <c r="H73" s="20"/>
      <c r="I73" s="21"/>
      <c r="J73" s="3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2"/>
      <c r="B74" s="31"/>
      <c r="C74" s="93"/>
      <c r="D74" s="20"/>
      <c r="E74" s="20"/>
      <c r="F74" s="20"/>
      <c r="G74" s="20"/>
      <c r="H74" s="20"/>
      <c r="I74" s="21"/>
      <c r="J74" s="3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 s="2"/>
      <c r="B75" s="31"/>
      <c r="C75" s="93"/>
      <c r="D75" s="20"/>
      <c r="E75" s="20"/>
      <c r="F75" s="20"/>
      <c r="G75" s="20"/>
      <c r="H75" s="20"/>
      <c r="I75" s="21"/>
      <c r="J75" s="3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31"/>
      <c r="C76" s="93"/>
      <c r="D76" s="20"/>
      <c r="E76" s="20"/>
      <c r="F76" s="20"/>
      <c r="G76" s="20"/>
      <c r="H76" s="20"/>
      <c r="I76" s="21"/>
      <c r="J76" s="3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/>
      <c r="B77" s="31"/>
      <c r="C77" s="93"/>
      <c r="D77" s="20"/>
      <c r="E77" s="20"/>
      <c r="F77" s="20"/>
      <c r="G77" s="20"/>
      <c r="H77" s="20"/>
      <c r="I77" s="21"/>
      <c r="J77" s="3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2"/>
      <c r="B78" s="31"/>
      <c r="C78" s="93"/>
      <c r="D78" s="20"/>
      <c r="E78" s="20"/>
      <c r="F78" s="20"/>
      <c r="G78" s="20"/>
      <c r="H78" s="20"/>
      <c r="I78" s="21"/>
      <c r="J78" s="3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/>
      <c r="B79" s="31"/>
      <c r="C79" s="93"/>
      <c r="D79" s="20"/>
      <c r="E79" s="20"/>
      <c r="F79" s="20"/>
      <c r="G79" s="20"/>
      <c r="H79" s="20"/>
      <c r="I79" s="21"/>
      <c r="J79" s="3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2"/>
      <c r="B80" s="31"/>
      <c r="C80" s="93"/>
      <c r="D80" s="20"/>
      <c r="E80" s="20"/>
      <c r="F80" s="20"/>
      <c r="G80" s="20"/>
      <c r="H80" s="20"/>
      <c r="I80" s="21"/>
      <c r="J80" s="3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"/>
      <c r="B81" s="31"/>
      <c r="C81" s="93"/>
      <c r="D81" s="20"/>
      <c r="E81" s="20"/>
      <c r="F81" s="20"/>
      <c r="G81" s="20"/>
      <c r="H81" s="20"/>
      <c r="I81" s="21"/>
      <c r="J81" s="3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"/>
      <c r="B82" s="31"/>
      <c r="C82" s="93"/>
      <c r="D82" s="20"/>
      <c r="E82" s="20"/>
      <c r="F82" s="20"/>
      <c r="G82" s="20"/>
      <c r="H82" s="20"/>
      <c r="I82" s="21"/>
      <c r="J82" s="3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"/>
      <c r="B83" s="31"/>
      <c r="C83" s="93"/>
      <c r="D83" s="20"/>
      <c r="E83" s="20"/>
      <c r="F83" s="20"/>
      <c r="G83" s="20"/>
      <c r="H83" s="20"/>
      <c r="I83" s="21"/>
      <c r="J83" s="3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2"/>
      <c r="B84" s="31"/>
      <c r="C84" s="93"/>
      <c r="D84" s="20"/>
      <c r="E84" s="20"/>
      <c r="F84" s="20"/>
      <c r="G84" s="20"/>
      <c r="H84" s="20"/>
      <c r="I84" s="21"/>
      <c r="J84" s="3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"/>
      <c r="B85" s="31"/>
      <c r="C85" s="93"/>
      <c r="D85" s="20"/>
      <c r="E85" s="20"/>
      <c r="F85" s="20"/>
      <c r="G85" s="20"/>
      <c r="H85" s="20"/>
      <c r="I85" s="21"/>
      <c r="J85" s="3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"/>
      <c r="B86" s="31"/>
      <c r="C86" s="93"/>
      <c r="D86" s="20"/>
      <c r="E86" s="20"/>
      <c r="F86" s="20"/>
      <c r="G86" s="20"/>
      <c r="H86" s="20"/>
      <c r="I86" s="21"/>
      <c r="J86" s="3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2"/>
      <c r="B87" s="31"/>
      <c r="C87" s="93"/>
      <c r="D87" s="20"/>
      <c r="E87" s="20"/>
      <c r="F87" s="20"/>
      <c r="G87" s="20"/>
      <c r="H87" s="20"/>
      <c r="I87" s="21"/>
      <c r="J87" s="3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2"/>
      <c r="B88" s="31"/>
      <c r="C88" s="93"/>
      <c r="D88" s="20"/>
      <c r="E88" s="20"/>
      <c r="F88" s="20"/>
      <c r="G88" s="20"/>
      <c r="H88" s="20"/>
      <c r="I88" s="21"/>
      <c r="J88" s="3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"/>
      <c r="B89" s="31"/>
      <c r="C89" s="93"/>
      <c r="D89" s="20"/>
      <c r="E89" s="20"/>
      <c r="F89" s="20"/>
      <c r="G89" s="20"/>
      <c r="H89" s="20"/>
      <c r="I89" s="21"/>
      <c r="J89" s="3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2"/>
      <c r="B90" s="31"/>
      <c r="C90" s="93"/>
      <c r="D90" s="20"/>
      <c r="E90" s="20"/>
      <c r="F90" s="20"/>
      <c r="G90" s="20"/>
      <c r="H90" s="20"/>
      <c r="I90" s="21"/>
      <c r="J90" s="3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 s="2"/>
      <c r="B91" s="31"/>
      <c r="C91" s="93"/>
      <c r="D91" s="20"/>
      <c r="E91" s="20"/>
      <c r="F91" s="20"/>
      <c r="G91" s="20"/>
      <c r="H91" s="20"/>
      <c r="I91" s="21"/>
      <c r="J91" s="32"/>
    </row>
    <row r="92" spans="1:18" ht="15.75" thickBot="1" x14ac:dyDescent="0.3">
      <c r="A92" s="2"/>
      <c r="B92" s="33"/>
      <c r="C92" s="94"/>
      <c r="D92" s="34"/>
      <c r="E92" s="34"/>
      <c r="F92" s="34"/>
      <c r="G92" s="34"/>
      <c r="H92" s="34"/>
      <c r="I92" s="35"/>
      <c r="J92" s="36"/>
    </row>
    <row r="93" spans="1:18" x14ac:dyDescent="0.25">
      <c r="A93" s="2"/>
    </row>
    <row r="94" spans="1:18" x14ac:dyDescent="0.25">
      <c r="A94" s="2"/>
    </row>
    <row r="95" spans="1:18" x14ac:dyDescent="0.25">
      <c r="A95" s="2"/>
    </row>
    <row r="96" spans="1:18" x14ac:dyDescent="0.25">
      <c r="A96" s="2"/>
    </row>
  </sheetData>
  <mergeCells count="1">
    <mergeCell ref="B5:J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R180"/>
  <sheetViews>
    <sheetView zoomScale="85" zoomScaleNormal="85" workbookViewId="0">
      <selection activeCell="D17" sqref="D17"/>
    </sheetView>
  </sheetViews>
  <sheetFormatPr baseColWidth="10" defaultRowHeight="15" x14ac:dyDescent="0.25"/>
  <cols>
    <col min="1" max="1" width="7.140625" customWidth="1"/>
    <col min="2" max="2" width="15" style="18" bestFit="1" customWidth="1"/>
    <col min="3" max="3" width="45.140625" customWidth="1"/>
    <col min="4" max="4" width="38.85546875" bestFit="1" customWidth="1"/>
    <col min="5" max="5" width="12" bestFit="1" customWidth="1"/>
    <col min="6" max="6" width="11.7109375" bestFit="1" customWidth="1"/>
    <col min="7" max="7" width="14.140625" bestFit="1" customWidth="1"/>
    <col min="8" max="8" width="12.140625" bestFit="1" customWidth="1"/>
    <col min="9" max="9" width="13.28515625" bestFit="1" customWidth="1"/>
    <col min="10" max="10" width="14.42578125" customWidth="1"/>
    <col min="11" max="12" width="13.140625" customWidth="1"/>
    <col min="13" max="13" width="13.28515625" customWidth="1"/>
    <col min="14" max="14" width="12.42578125" customWidth="1"/>
    <col min="15" max="15" width="12.85546875" customWidth="1"/>
  </cols>
  <sheetData>
    <row r="1" spans="1:18" x14ac:dyDescent="0.25">
      <c r="A1" s="2"/>
      <c r="B1" s="19"/>
      <c r="C1" s="2"/>
      <c r="D1" s="2"/>
      <c r="E1" s="2"/>
      <c r="F1" s="2"/>
      <c r="G1" s="2"/>
      <c r="H1" s="2"/>
      <c r="I1" s="2"/>
      <c r="J1" s="2"/>
      <c r="K1" s="2"/>
      <c r="L1" s="2"/>
      <c r="M1" s="75" t="s">
        <v>6</v>
      </c>
      <c r="N1" s="75" t="s">
        <v>7</v>
      </c>
      <c r="O1" s="75" t="s">
        <v>21</v>
      </c>
    </row>
    <row r="2" spans="1:18" ht="15.75" thickBot="1" x14ac:dyDescent="0.3">
      <c r="A2" s="2"/>
      <c r="B2" s="19"/>
      <c r="C2" s="2"/>
      <c r="D2" s="2"/>
      <c r="E2" s="2"/>
      <c r="F2" s="2"/>
      <c r="G2" s="2"/>
      <c r="H2" s="2"/>
      <c r="I2" s="2"/>
      <c r="J2" s="2"/>
      <c r="K2" s="2"/>
      <c r="L2" s="2"/>
      <c r="M2" s="4">
        <f>SUM(G5:G1048576)</f>
        <v>595</v>
      </c>
      <c r="N2" s="4">
        <f>SUM(H5:H1048576)</f>
        <v>95.199999999999989</v>
      </c>
      <c r="O2" s="4">
        <f>SUM(I5:I1048576)</f>
        <v>690.2</v>
      </c>
      <c r="P2" s="2"/>
      <c r="Q2" s="2"/>
      <c r="R2" s="2"/>
    </row>
    <row r="3" spans="1:18" ht="15.75" thickBot="1" x14ac:dyDescent="0.3">
      <c r="A3" s="2"/>
      <c r="B3" s="19"/>
      <c r="C3" s="2"/>
      <c r="D3" s="2"/>
      <c r="E3" s="2"/>
      <c r="F3" s="2"/>
      <c r="G3" s="2"/>
      <c r="H3" s="2"/>
      <c r="I3" s="2"/>
      <c r="J3" s="2"/>
      <c r="K3" s="2"/>
      <c r="L3" s="2"/>
      <c r="P3" s="2"/>
      <c r="Q3" s="2"/>
      <c r="R3" s="2"/>
    </row>
    <row r="4" spans="1:18" ht="15.75" customHeight="1" x14ac:dyDescent="0.3">
      <c r="A4" s="2"/>
      <c r="B4" s="124" t="s">
        <v>20</v>
      </c>
      <c r="C4" s="125"/>
      <c r="D4" s="125"/>
      <c r="E4" s="125"/>
      <c r="F4" s="125"/>
      <c r="G4" s="125"/>
      <c r="H4" s="125"/>
      <c r="I4" s="125"/>
      <c r="J4" s="125"/>
      <c r="K4" s="126"/>
      <c r="L4" s="2"/>
      <c r="P4" s="2"/>
      <c r="Q4" s="2"/>
      <c r="R4" s="2"/>
    </row>
    <row r="5" spans="1:18" ht="15.75" thickBot="1" x14ac:dyDescent="0.3">
      <c r="A5" s="2"/>
      <c r="B5" s="22" t="s">
        <v>89</v>
      </c>
      <c r="C5" s="117" t="s">
        <v>22</v>
      </c>
      <c r="D5" s="118" t="s">
        <v>25</v>
      </c>
      <c r="E5" s="23" t="s">
        <v>23</v>
      </c>
      <c r="F5" s="23" t="s">
        <v>24</v>
      </c>
      <c r="G5" s="118" t="s">
        <v>6</v>
      </c>
      <c r="H5" s="118" t="s">
        <v>7</v>
      </c>
      <c r="I5" s="118" t="s">
        <v>21</v>
      </c>
      <c r="J5" s="119" t="s">
        <v>11</v>
      </c>
      <c r="K5" s="105" t="s">
        <v>6</v>
      </c>
      <c r="L5" s="2"/>
      <c r="M5" s="2"/>
      <c r="N5" s="2"/>
      <c r="O5" s="2"/>
      <c r="P5" s="2"/>
      <c r="Q5" s="2"/>
      <c r="R5" s="2"/>
    </row>
    <row r="6" spans="1:18" ht="15.75" thickBot="1" x14ac:dyDescent="0.3">
      <c r="A6" s="2"/>
      <c r="B6" s="21">
        <v>1</v>
      </c>
      <c r="C6" s="14" t="s">
        <v>39</v>
      </c>
      <c r="D6" s="14" t="s">
        <v>90</v>
      </c>
      <c r="E6" s="10" t="s">
        <v>91</v>
      </c>
      <c r="F6" s="10"/>
      <c r="G6" s="11">
        <f>714/2</f>
        <v>357</v>
      </c>
      <c r="H6" s="11">
        <f>114.24/2</f>
        <v>57.12</v>
      </c>
      <c r="I6" s="11">
        <f>828.24/2</f>
        <v>414.12</v>
      </c>
      <c r="J6" s="12" t="s">
        <v>13</v>
      </c>
      <c r="K6" s="99"/>
      <c r="L6" s="72"/>
      <c r="M6" s="2"/>
      <c r="N6" s="2"/>
      <c r="O6" s="2"/>
      <c r="P6" s="2"/>
      <c r="Q6" s="2"/>
      <c r="R6" s="2"/>
    </row>
    <row r="7" spans="1:18" ht="15.75" thickBot="1" x14ac:dyDescent="0.3">
      <c r="A7" s="2"/>
      <c r="B7" s="21">
        <v>1</v>
      </c>
      <c r="C7" s="14" t="s">
        <v>39</v>
      </c>
      <c r="D7" s="14" t="s">
        <v>90</v>
      </c>
      <c r="E7" s="10" t="s">
        <v>92</v>
      </c>
      <c r="F7" s="10"/>
      <c r="G7" s="11">
        <f>476/2</f>
        <v>238</v>
      </c>
      <c r="H7" s="11">
        <f>76.16/2</f>
        <v>38.08</v>
      </c>
      <c r="I7" s="11">
        <f>552.16/2</f>
        <v>276.08</v>
      </c>
      <c r="J7" s="12" t="s">
        <v>13</v>
      </c>
      <c r="K7" s="114">
        <f>G6+G7</f>
        <v>595</v>
      </c>
      <c r="L7" s="72"/>
      <c r="M7" s="2"/>
      <c r="N7" s="2"/>
      <c r="O7" s="2"/>
      <c r="P7" s="2"/>
      <c r="Q7" s="2"/>
      <c r="R7" s="2"/>
    </row>
    <row r="8" spans="1:18" ht="15.75" thickBot="1" x14ac:dyDescent="0.3">
      <c r="A8" s="2"/>
      <c r="B8" s="21"/>
      <c r="C8" s="14"/>
      <c r="D8" s="14"/>
      <c r="E8" s="10"/>
      <c r="F8" s="10"/>
      <c r="G8" s="11"/>
      <c r="H8" s="11"/>
      <c r="I8" s="11"/>
      <c r="J8" s="12"/>
      <c r="K8" s="113"/>
      <c r="L8" s="72"/>
      <c r="M8" s="2"/>
      <c r="N8" s="2"/>
      <c r="O8" s="2"/>
      <c r="P8" s="2"/>
      <c r="Q8" s="2"/>
      <c r="R8" s="2"/>
    </row>
    <row r="9" spans="1:18" ht="15.75" thickBot="1" x14ac:dyDescent="0.3">
      <c r="A9" s="2"/>
      <c r="B9" s="21"/>
      <c r="C9" s="14"/>
      <c r="D9" s="14"/>
      <c r="E9" s="10"/>
      <c r="F9" s="10"/>
      <c r="G9" s="11"/>
      <c r="H9" s="11"/>
      <c r="I9" s="11"/>
      <c r="J9" s="12"/>
      <c r="K9" s="114">
        <f>G8+G9</f>
        <v>0</v>
      </c>
      <c r="L9" s="99"/>
      <c r="M9" s="2"/>
      <c r="N9" s="2"/>
      <c r="O9" s="2"/>
      <c r="P9" s="2"/>
      <c r="Q9" s="2"/>
      <c r="R9" s="2"/>
    </row>
    <row r="10" spans="1:18" ht="15.75" thickBot="1" x14ac:dyDescent="0.3">
      <c r="A10" s="2"/>
      <c r="B10" s="21"/>
      <c r="C10" s="107"/>
      <c r="D10" s="107"/>
      <c r="E10" s="108"/>
      <c r="F10" s="108"/>
      <c r="G10" s="109"/>
      <c r="H10" s="12"/>
      <c r="I10" s="12"/>
      <c r="J10" s="12"/>
      <c r="K10" s="114">
        <f>G10</f>
        <v>0</v>
      </c>
      <c r="L10" s="99"/>
      <c r="M10" s="2"/>
      <c r="N10" s="2"/>
      <c r="O10" s="2"/>
      <c r="P10" s="2"/>
      <c r="Q10" s="2"/>
      <c r="R10" s="2"/>
    </row>
    <row r="11" spans="1:18" x14ac:dyDescent="0.25">
      <c r="A11" s="2"/>
      <c r="B11" s="21"/>
      <c r="C11" s="107"/>
      <c r="D11" s="107"/>
      <c r="E11" s="108"/>
      <c r="F11" s="108"/>
      <c r="G11" s="12"/>
      <c r="H11" s="12"/>
      <c r="I11" s="12"/>
      <c r="J11" s="12"/>
      <c r="K11" s="99"/>
      <c r="L11" s="99"/>
      <c r="M11" s="2"/>
      <c r="N11" s="2"/>
      <c r="O11" s="2"/>
      <c r="P11" s="2"/>
      <c r="Q11" s="2"/>
      <c r="R11" s="2"/>
    </row>
    <row r="12" spans="1:18" x14ac:dyDescent="0.25">
      <c r="A12" s="2"/>
      <c r="B12" s="21"/>
      <c r="C12" s="14"/>
      <c r="D12" s="14"/>
      <c r="E12" s="10"/>
      <c r="F12" s="10"/>
      <c r="G12" s="96"/>
      <c r="H12" s="11"/>
      <c r="I12" s="11"/>
      <c r="J12" s="12"/>
      <c r="K12" s="99"/>
      <c r="L12" s="99"/>
      <c r="M12" s="2"/>
      <c r="N12" s="2"/>
      <c r="O12" s="2"/>
      <c r="P12" s="2"/>
      <c r="Q12" s="2"/>
      <c r="R12" s="2"/>
    </row>
    <row r="13" spans="1:18" x14ac:dyDescent="0.25">
      <c r="A13" s="2"/>
      <c r="B13" s="21"/>
      <c r="C13" s="14"/>
      <c r="D13" s="14"/>
      <c r="E13" s="10"/>
      <c r="F13" s="10"/>
      <c r="G13" s="11"/>
      <c r="H13" s="11"/>
      <c r="I13" s="11"/>
      <c r="J13" s="12"/>
      <c r="K13" s="99"/>
      <c r="L13" s="99"/>
      <c r="M13" s="2"/>
      <c r="N13" s="2"/>
      <c r="O13" s="2"/>
      <c r="P13" s="2"/>
      <c r="Q13" s="2"/>
      <c r="R13" s="2"/>
    </row>
    <row r="14" spans="1:18" ht="15.75" thickBot="1" x14ac:dyDescent="0.3">
      <c r="A14" s="2"/>
      <c r="B14" s="21"/>
      <c r="C14" s="14"/>
      <c r="D14" s="14"/>
      <c r="E14" s="10"/>
      <c r="F14" s="10"/>
      <c r="G14" s="11"/>
      <c r="H14" s="11"/>
      <c r="I14" s="11"/>
      <c r="J14" s="12"/>
      <c r="K14" s="99"/>
      <c r="L14" s="99"/>
      <c r="M14" s="2"/>
      <c r="N14" s="2"/>
      <c r="O14" s="2"/>
      <c r="P14" s="2"/>
      <c r="Q14" s="2"/>
      <c r="R14" s="2"/>
    </row>
    <row r="15" spans="1:18" ht="15.75" thickBot="1" x14ac:dyDescent="0.3">
      <c r="A15" s="2"/>
      <c r="B15" s="21"/>
      <c r="C15" s="14"/>
      <c r="D15" s="14"/>
      <c r="E15" s="10"/>
      <c r="F15" s="10"/>
      <c r="G15" s="11"/>
      <c r="H15" s="11"/>
      <c r="I15" s="11"/>
      <c r="J15" s="12"/>
      <c r="K15" s="114">
        <f>G12+G13+G15+G11+G14</f>
        <v>0</v>
      </c>
      <c r="L15" s="99"/>
      <c r="M15" s="2"/>
      <c r="N15" s="2"/>
      <c r="O15" s="2"/>
      <c r="P15" s="2"/>
      <c r="Q15" s="2"/>
      <c r="R15" s="2"/>
    </row>
    <row r="16" spans="1:18" x14ac:dyDescent="0.25">
      <c r="A16" s="2"/>
      <c r="B16" s="21"/>
      <c r="C16" s="14"/>
      <c r="D16" s="14"/>
      <c r="E16" s="10"/>
      <c r="F16" s="10"/>
      <c r="G16" s="96"/>
      <c r="H16" s="11"/>
      <c r="I16" s="11"/>
      <c r="J16" s="12"/>
      <c r="K16" s="99"/>
      <c r="L16" s="99"/>
      <c r="M16" s="2"/>
      <c r="N16" s="2"/>
      <c r="O16" s="2"/>
      <c r="P16" s="2"/>
      <c r="Q16" s="2"/>
      <c r="R16" s="2"/>
    </row>
    <row r="17" spans="1:18" ht="15.75" thickBot="1" x14ac:dyDescent="0.3">
      <c r="A17" s="2"/>
      <c r="B17" s="21"/>
      <c r="C17" s="14"/>
      <c r="D17" s="14"/>
      <c r="E17" s="10"/>
      <c r="F17" s="10"/>
      <c r="G17" s="11"/>
      <c r="H17" s="11"/>
      <c r="I17" s="11"/>
      <c r="J17" s="12"/>
      <c r="K17" s="99"/>
      <c r="L17" s="99"/>
      <c r="M17" s="2"/>
      <c r="N17" s="2"/>
      <c r="O17" s="2"/>
      <c r="P17" s="2"/>
      <c r="Q17" s="2"/>
      <c r="R17" s="2"/>
    </row>
    <row r="18" spans="1:18" ht="15.75" thickBot="1" x14ac:dyDescent="0.3">
      <c r="A18" s="2"/>
      <c r="B18" s="21"/>
      <c r="C18" s="14"/>
      <c r="D18" s="14"/>
      <c r="E18" s="10"/>
      <c r="F18" s="10"/>
      <c r="G18" s="11"/>
      <c r="H18" s="11"/>
      <c r="I18" s="11"/>
      <c r="J18" s="12"/>
      <c r="K18" s="114">
        <f>G16+G17+G18</f>
        <v>0</v>
      </c>
      <c r="L18" s="99"/>
      <c r="M18" s="2"/>
      <c r="N18" s="2"/>
      <c r="O18" s="2"/>
      <c r="P18" s="2"/>
      <c r="Q18" s="2"/>
      <c r="R18" s="2"/>
    </row>
    <row r="19" spans="1:18" x14ac:dyDescent="0.25">
      <c r="A19" s="2"/>
      <c r="B19" s="21"/>
      <c r="C19" s="14"/>
      <c r="D19" s="14"/>
      <c r="E19" s="10"/>
      <c r="F19" s="10"/>
      <c r="G19" s="11"/>
      <c r="H19" s="11"/>
      <c r="I19" s="11"/>
      <c r="J19" s="12"/>
      <c r="K19" s="99"/>
      <c r="L19" s="99"/>
      <c r="M19" s="2"/>
      <c r="N19" s="2"/>
      <c r="O19" s="2"/>
      <c r="P19" s="2"/>
      <c r="Q19" s="2"/>
      <c r="R19" s="2"/>
    </row>
    <row r="20" spans="1:18" ht="15.75" thickBot="1" x14ac:dyDescent="0.3">
      <c r="A20" s="2"/>
      <c r="B20" s="21"/>
      <c r="C20" s="14"/>
      <c r="D20" s="14"/>
      <c r="E20" s="10"/>
      <c r="F20" s="10"/>
      <c r="G20" s="96"/>
      <c r="H20" s="11"/>
      <c r="I20" s="11"/>
      <c r="J20" s="12"/>
      <c r="K20" s="99"/>
      <c r="L20" s="99"/>
      <c r="M20" s="2"/>
      <c r="N20" s="2"/>
      <c r="O20" s="2"/>
      <c r="P20" s="2"/>
      <c r="Q20" s="2"/>
      <c r="R20" s="2"/>
    </row>
    <row r="21" spans="1:18" ht="15.75" thickBot="1" x14ac:dyDescent="0.3">
      <c r="A21" s="2"/>
      <c r="B21" s="21"/>
      <c r="C21" s="14"/>
      <c r="D21" s="14"/>
      <c r="E21" s="10"/>
      <c r="F21" s="10"/>
      <c r="G21" s="11"/>
      <c r="H21" s="11"/>
      <c r="I21" s="11"/>
      <c r="J21" s="12"/>
      <c r="K21" s="114">
        <f>G20+G21+G19</f>
        <v>0</v>
      </c>
      <c r="L21" s="99"/>
      <c r="M21" s="2"/>
      <c r="N21" s="2"/>
      <c r="O21" s="2"/>
      <c r="P21" s="2"/>
      <c r="Q21" s="2"/>
      <c r="R21" s="2"/>
    </row>
    <row r="22" spans="1:18" x14ac:dyDescent="0.25">
      <c r="A22" s="2"/>
      <c r="B22" s="21"/>
      <c r="C22" s="14"/>
      <c r="D22" s="14"/>
      <c r="E22" s="10"/>
      <c r="F22" s="10"/>
      <c r="G22" s="96"/>
      <c r="H22" s="11"/>
      <c r="I22" s="11"/>
      <c r="J22" s="12"/>
      <c r="K22" s="113"/>
      <c r="L22" s="99"/>
      <c r="M22" s="2"/>
      <c r="N22" s="2"/>
      <c r="O22" s="2"/>
      <c r="P22" s="2"/>
      <c r="Q22" s="2"/>
      <c r="R22" s="2"/>
    </row>
    <row r="23" spans="1:18" x14ac:dyDescent="0.25">
      <c r="A23" s="2"/>
      <c r="B23" s="21"/>
      <c r="C23" s="14"/>
      <c r="D23" s="14"/>
      <c r="E23" s="10"/>
      <c r="F23" s="10"/>
      <c r="G23" s="96"/>
      <c r="H23" s="11"/>
      <c r="I23" s="11"/>
      <c r="J23" s="12"/>
      <c r="K23" s="99"/>
      <c r="L23" s="99"/>
      <c r="M23" s="2"/>
      <c r="N23" s="2"/>
      <c r="O23" s="2"/>
      <c r="P23" s="2"/>
      <c r="Q23" s="2"/>
      <c r="R23" s="2"/>
    </row>
    <row r="24" spans="1:18" x14ac:dyDescent="0.25">
      <c r="A24" s="2"/>
      <c r="B24" s="21"/>
      <c r="C24" s="14"/>
      <c r="D24" s="14"/>
      <c r="E24" s="10"/>
      <c r="F24" s="10"/>
      <c r="G24" s="96"/>
      <c r="H24" s="11"/>
      <c r="I24" s="11"/>
      <c r="J24" s="12"/>
      <c r="K24" s="99"/>
      <c r="L24" s="99"/>
      <c r="M24" s="2"/>
      <c r="N24" s="2"/>
      <c r="O24" s="2"/>
      <c r="P24" s="2"/>
      <c r="Q24" s="2"/>
      <c r="R24" s="2"/>
    </row>
    <row r="25" spans="1:18" x14ac:dyDescent="0.25">
      <c r="A25" s="2"/>
      <c r="B25" s="21"/>
      <c r="C25" s="14"/>
      <c r="D25" s="14"/>
      <c r="E25" s="10"/>
      <c r="F25" s="10"/>
      <c r="G25" s="96"/>
      <c r="H25" s="11"/>
      <c r="I25" s="11"/>
      <c r="J25" s="12"/>
      <c r="K25" s="99"/>
      <c r="L25" s="99"/>
      <c r="M25" s="2"/>
      <c r="N25" s="2"/>
      <c r="O25" s="2"/>
      <c r="P25" s="2"/>
      <c r="Q25" s="2"/>
      <c r="R25" s="2"/>
    </row>
    <row r="26" spans="1:18" x14ac:dyDescent="0.25">
      <c r="A26" s="2"/>
      <c r="B26" s="21"/>
      <c r="C26" s="14"/>
      <c r="D26" s="14"/>
      <c r="E26" s="10"/>
      <c r="F26" s="10"/>
      <c r="G26" s="96"/>
      <c r="H26" s="11"/>
      <c r="I26" s="11"/>
      <c r="J26" s="12"/>
      <c r="K26" s="99"/>
      <c r="L26" s="99"/>
      <c r="M26" s="2"/>
      <c r="N26" s="2"/>
      <c r="O26" s="2"/>
      <c r="P26" s="2"/>
      <c r="Q26" s="2"/>
      <c r="R26" s="2"/>
    </row>
    <row r="27" spans="1:18" x14ac:dyDescent="0.25">
      <c r="A27" s="2"/>
      <c r="B27" s="21"/>
      <c r="C27" s="14"/>
      <c r="D27" s="14"/>
      <c r="E27" s="10"/>
      <c r="F27" s="10"/>
      <c r="G27" s="96"/>
      <c r="H27" s="11"/>
      <c r="I27" s="11"/>
      <c r="J27" s="12"/>
      <c r="K27" s="99"/>
      <c r="L27" s="99"/>
      <c r="M27" s="2"/>
      <c r="N27" s="2"/>
      <c r="O27" s="2"/>
      <c r="P27" s="2"/>
      <c r="Q27" s="2"/>
      <c r="R27" s="2"/>
    </row>
    <row r="28" spans="1:18" ht="15.75" thickBot="1" x14ac:dyDescent="0.3">
      <c r="A28" s="2"/>
      <c r="B28" s="21"/>
      <c r="C28" s="14"/>
      <c r="D28" s="14"/>
      <c r="E28" s="10"/>
      <c r="F28" s="10"/>
      <c r="G28" s="11"/>
      <c r="H28" s="11"/>
      <c r="I28" s="11"/>
      <c r="J28" s="12"/>
      <c r="K28" s="99"/>
      <c r="L28" s="99"/>
      <c r="M28" s="2"/>
      <c r="N28" s="2"/>
      <c r="O28" s="2"/>
      <c r="P28" s="2"/>
      <c r="Q28" s="2"/>
      <c r="R28" s="2"/>
    </row>
    <row r="29" spans="1:18" ht="15.75" thickBot="1" x14ac:dyDescent="0.3">
      <c r="A29" s="2"/>
      <c r="B29" s="21"/>
      <c r="C29" s="14"/>
      <c r="D29" s="14"/>
      <c r="E29" s="10"/>
      <c r="F29" s="10"/>
      <c r="G29" s="11"/>
      <c r="H29" s="11"/>
      <c r="I29" s="11"/>
      <c r="J29" s="12"/>
      <c r="K29" s="114">
        <f>G22+G23+G24+G25+G26+G27+G28+G29</f>
        <v>0</v>
      </c>
      <c r="L29" s="99"/>
      <c r="M29" s="2"/>
      <c r="N29" s="2"/>
      <c r="O29" s="2"/>
      <c r="P29" s="2"/>
      <c r="Q29" s="2"/>
      <c r="R29" s="2"/>
    </row>
    <row r="30" spans="1:18" x14ac:dyDescent="0.25">
      <c r="A30" s="2"/>
      <c r="B30" s="21"/>
      <c r="C30" s="14"/>
      <c r="D30" s="14"/>
      <c r="E30" s="10"/>
      <c r="F30" s="10"/>
      <c r="G30" s="96"/>
      <c r="H30" s="11"/>
      <c r="I30" s="11"/>
      <c r="J30" s="12"/>
      <c r="K30" s="113"/>
      <c r="L30" s="99"/>
      <c r="M30" s="2"/>
      <c r="N30" s="2"/>
      <c r="O30" s="2"/>
      <c r="P30" s="2"/>
      <c r="Q30" s="2"/>
      <c r="R30" s="2"/>
    </row>
    <row r="31" spans="1:18" x14ac:dyDescent="0.25">
      <c r="A31" s="2"/>
      <c r="B31" s="21"/>
      <c r="C31" s="14"/>
      <c r="D31" s="14"/>
      <c r="E31" s="10"/>
      <c r="F31" s="10"/>
      <c r="G31" s="96"/>
      <c r="H31" s="11"/>
      <c r="I31" s="11"/>
      <c r="J31" s="12"/>
      <c r="K31" s="99"/>
      <c r="L31" s="99"/>
      <c r="M31" s="2"/>
      <c r="N31" s="2"/>
      <c r="O31" s="2"/>
      <c r="P31" s="2"/>
      <c r="Q31" s="2"/>
      <c r="R31" s="2"/>
    </row>
    <row r="32" spans="1:18" x14ac:dyDescent="0.25">
      <c r="A32" s="2"/>
      <c r="B32" s="21"/>
      <c r="C32" s="14"/>
      <c r="D32" s="14"/>
      <c r="E32" s="10"/>
      <c r="F32" s="10"/>
      <c r="G32" s="96"/>
      <c r="H32" s="11"/>
      <c r="I32" s="11"/>
      <c r="J32" s="12"/>
      <c r="K32" s="99"/>
      <c r="L32" s="99"/>
      <c r="M32" s="2"/>
      <c r="N32" s="2"/>
      <c r="O32" s="2"/>
      <c r="P32" s="2"/>
      <c r="Q32" s="2"/>
      <c r="R32" s="2"/>
    </row>
    <row r="33" spans="1:18" x14ac:dyDescent="0.25">
      <c r="A33" s="2"/>
      <c r="B33" s="21"/>
      <c r="C33" s="14"/>
      <c r="D33" s="14"/>
      <c r="E33" s="10"/>
      <c r="F33" s="10"/>
      <c r="G33" s="96"/>
      <c r="H33" s="11"/>
      <c r="I33" s="11"/>
      <c r="J33" s="12"/>
      <c r="K33" s="99"/>
      <c r="L33" s="99"/>
      <c r="M33" s="2"/>
      <c r="N33" s="2"/>
      <c r="O33" s="2"/>
      <c r="P33" s="2"/>
      <c r="Q33" s="2"/>
      <c r="R33" s="2"/>
    </row>
    <row r="34" spans="1:18" x14ac:dyDescent="0.25">
      <c r="A34" s="2"/>
      <c r="B34" s="21"/>
      <c r="C34" s="14"/>
      <c r="D34" s="14"/>
      <c r="E34" s="10"/>
      <c r="F34" s="10"/>
      <c r="G34" s="96"/>
      <c r="H34" s="11"/>
      <c r="I34" s="11"/>
      <c r="J34" s="12"/>
      <c r="K34" s="99"/>
      <c r="L34" s="99"/>
      <c r="M34" s="2"/>
      <c r="N34" s="2"/>
      <c r="O34" s="2"/>
      <c r="P34" s="2"/>
      <c r="Q34" s="2"/>
      <c r="R34" s="2"/>
    </row>
    <row r="35" spans="1:18" x14ac:dyDescent="0.25">
      <c r="A35" s="2"/>
      <c r="B35" s="21"/>
      <c r="C35" s="14"/>
      <c r="D35" s="14"/>
      <c r="E35" s="10"/>
      <c r="F35" s="10"/>
      <c r="G35" s="96"/>
      <c r="H35" s="11"/>
      <c r="I35" s="11"/>
      <c r="J35" s="12"/>
      <c r="K35" s="99"/>
      <c r="L35" s="99"/>
      <c r="M35" s="2"/>
      <c r="N35" s="2"/>
      <c r="O35" s="2"/>
      <c r="P35" s="2"/>
      <c r="Q35" s="2"/>
      <c r="R35" s="2"/>
    </row>
    <row r="36" spans="1:18" x14ac:dyDescent="0.25">
      <c r="A36" s="2"/>
      <c r="B36" s="21"/>
      <c r="C36" s="14"/>
      <c r="D36" s="14"/>
      <c r="E36" s="10"/>
      <c r="F36" s="10"/>
      <c r="G36" s="96"/>
      <c r="H36" s="11"/>
      <c r="I36" s="11"/>
      <c r="J36" s="12"/>
      <c r="K36" s="99"/>
      <c r="L36" s="99"/>
      <c r="M36" s="2"/>
      <c r="N36" s="2"/>
      <c r="O36" s="2"/>
      <c r="P36" s="2"/>
      <c r="Q36" s="2"/>
      <c r="R36" s="2"/>
    </row>
    <row r="37" spans="1:18" x14ac:dyDescent="0.25">
      <c r="A37" s="2"/>
      <c r="B37" s="21"/>
      <c r="C37" s="14"/>
      <c r="D37" s="14"/>
      <c r="E37" s="10"/>
      <c r="F37" s="10"/>
      <c r="G37" s="96"/>
      <c r="H37" s="11"/>
      <c r="I37" s="11"/>
      <c r="J37" s="12"/>
      <c r="K37" s="99"/>
      <c r="L37" s="99"/>
      <c r="M37" s="2"/>
      <c r="N37" s="2"/>
      <c r="O37" s="2"/>
      <c r="P37" s="2"/>
      <c r="Q37" s="2"/>
      <c r="R37" s="2"/>
    </row>
    <row r="38" spans="1:18" x14ac:dyDescent="0.25">
      <c r="A38" s="2"/>
      <c r="B38" s="21"/>
      <c r="C38" s="14"/>
      <c r="D38" s="14"/>
      <c r="E38" s="10"/>
      <c r="F38" s="10"/>
      <c r="G38" s="96"/>
      <c r="H38" s="11"/>
      <c r="I38" s="11"/>
      <c r="J38" s="12"/>
      <c r="K38" s="99"/>
      <c r="L38" s="99"/>
      <c r="M38" s="2"/>
      <c r="N38" s="2"/>
      <c r="O38" s="2"/>
      <c r="P38" s="2"/>
      <c r="Q38" s="2"/>
      <c r="R38" s="2"/>
    </row>
    <row r="39" spans="1:18" ht="15.75" thickBot="1" x14ac:dyDescent="0.3">
      <c r="A39" s="2"/>
      <c r="B39" s="21"/>
      <c r="C39" s="14"/>
      <c r="D39" s="14"/>
      <c r="E39" s="10"/>
      <c r="F39" s="10"/>
      <c r="G39" s="11"/>
      <c r="H39" s="11"/>
      <c r="I39" s="11"/>
      <c r="J39" s="12"/>
      <c r="K39" s="99"/>
      <c r="L39" s="99"/>
      <c r="M39" s="2"/>
      <c r="N39" s="2"/>
      <c r="O39" s="2"/>
      <c r="P39" s="2"/>
      <c r="Q39" s="2"/>
      <c r="R39" s="2"/>
    </row>
    <row r="40" spans="1:18" ht="15.75" thickBot="1" x14ac:dyDescent="0.3">
      <c r="A40" s="2"/>
      <c r="B40" s="21"/>
      <c r="C40" s="14"/>
      <c r="D40" s="14"/>
      <c r="E40" s="10"/>
      <c r="F40" s="10"/>
      <c r="G40" s="11"/>
      <c r="H40" s="11"/>
      <c r="I40" s="11"/>
      <c r="J40" s="12"/>
      <c r="K40" s="114">
        <f>G30+G31+G32+G33+G34+G35+G36+G37+G38+G39+G40</f>
        <v>0</v>
      </c>
      <c r="L40" s="99"/>
      <c r="M40" s="2"/>
      <c r="N40" s="2"/>
      <c r="O40" s="2"/>
      <c r="P40" s="2"/>
      <c r="Q40" s="2"/>
      <c r="R40" s="2"/>
    </row>
    <row r="41" spans="1:18" x14ac:dyDescent="0.25">
      <c r="A41" s="2"/>
      <c r="B41" s="21"/>
      <c r="C41" s="14"/>
      <c r="D41" s="14"/>
      <c r="E41" s="10"/>
      <c r="F41" s="10"/>
      <c r="G41" s="96"/>
      <c r="H41" s="11"/>
      <c r="I41" s="11"/>
      <c r="J41" s="12"/>
      <c r="K41" s="113"/>
      <c r="L41" s="99"/>
      <c r="M41" s="2"/>
      <c r="N41" s="2"/>
      <c r="O41" s="2"/>
      <c r="P41" s="2"/>
      <c r="Q41" s="2"/>
      <c r="R41" s="2"/>
    </row>
    <row r="42" spans="1:18" x14ac:dyDescent="0.25">
      <c r="A42" s="2"/>
      <c r="B42" s="21"/>
      <c r="C42" s="14"/>
      <c r="D42" s="14"/>
      <c r="E42" s="10"/>
      <c r="F42" s="10"/>
      <c r="G42" s="96"/>
      <c r="H42" s="11"/>
      <c r="I42" s="11"/>
      <c r="J42" s="12"/>
      <c r="K42" s="99"/>
      <c r="L42" s="99"/>
      <c r="M42" s="2"/>
      <c r="N42" s="2"/>
      <c r="O42" s="2"/>
      <c r="P42" s="2"/>
      <c r="Q42" s="2"/>
      <c r="R42" s="2"/>
    </row>
    <row r="43" spans="1:18" x14ac:dyDescent="0.25">
      <c r="A43" s="2"/>
      <c r="B43" s="21"/>
      <c r="C43" s="14"/>
      <c r="D43" s="14"/>
      <c r="E43" s="10"/>
      <c r="F43" s="10"/>
      <c r="G43" s="96"/>
      <c r="H43" s="11"/>
      <c r="I43" s="11"/>
      <c r="J43" s="12"/>
      <c r="K43" s="99"/>
      <c r="L43" s="99"/>
      <c r="M43" s="2"/>
      <c r="N43" s="2"/>
      <c r="O43" s="2"/>
      <c r="P43" s="2"/>
      <c r="Q43" s="2"/>
      <c r="R43" s="2"/>
    </row>
    <row r="44" spans="1:18" x14ac:dyDescent="0.25">
      <c r="A44" s="2"/>
      <c r="B44" s="21"/>
      <c r="C44" s="14"/>
      <c r="D44" s="14"/>
      <c r="E44" s="10"/>
      <c r="F44" s="10"/>
      <c r="G44" s="96"/>
      <c r="H44" s="11"/>
      <c r="I44" s="11"/>
      <c r="J44" s="12"/>
      <c r="K44" s="99"/>
      <c r="L44" s="99"/>
      <c r="M44" s="2"/>
      <c r="N44" s="2"/>
      <c r="O44" s="2"/>
      <c r="P44" s="2"/>
      <c r="Q44" s="2"/>
      <c r="R44" s="2"/>
    </row>
    <row r="45" spans="1:18" ht="14.25" customHeight="1" thickBot="1" x14ac:dyDescent="0.3">
      <c r="A45" s="2"/>
      <c r="B45" s="21"/>
      <c r="C45" s="14"/>
      <c r="D45" s="14"/>
      <c r="E45" s="10"/>
      <c r="F45" s="10"/>
      <c r="G45" s="11"/>
      <c r="H45" s="11"/>
      <c r="I45" s="11"/>
      <c r="J45" s="12"/>
      <c r="K45" s="99"/>
      <c r="L45" s="99"/>
      <c r="M45" s="2"/>
      <c r="N45" s="2"/>
      <c r="O45" s="2"/>
      <c r="P45" s="2"/>
      <c r="Q45" s="2"/>
      <c r="R45" s="2"/>
    </row>
    <row r="46" spans="1:18" ht="14.25" customHeight="1" thickBot="1" x14ac:dyDescent="0.3">
      <c r="A46" s="2"/>
      <c r="B46" s="21"/>
      <c r="C46" s="14"/>
      <c r="D46" s="14"/>
      <c r="E46" s="10"/>
      <c r="F46" s="10"/>
      <c r="G46" s="11"/>
      <c r="H46" s="11"/>
      <c r="I46" s="11"/>
      <c r="J46" s="12"/>
      <c r="K46" s="114">
        <f>G41+G42+G43+G44+G45+G46</f>
        <v>0</v>
      </c>
      <c r="L46" s="99"/>
      <c r="M46" s="2"/>
      <c r="N46" s="2"/>
      <c r="O46" s="2"/>
      <c r="P46" s="2"/>
      <c r="Q46" s="2"/>
      <c r="R46" s="2"/>
    </row>
    <row r="47" spans="1:18" ht="14.25" customHeight="1" thickBot="1" x14ac:dyDescent="0.3">
      <c r="A47" s="2"/>
      <c r="B47" s="21"/>
      <c r="C47" s="14"/>
      <c r="D47" s="14"/>
      <c r="E47" s="10"/>
      <c r="F47" s="10"/>
      <c r="G47" s="96"/>
      <c r="H47" s="11"/>
      <c r="I47" s="11"/>
      <c r="J47" s="12"/>
      <c r="K47" s="114">
        <f>G47</f>
        <v>0</v>
      </c>
      <c r="L47" s="99"/>
      <c r="M47" s="2"/>
      <c r="N47" s="2"/>
      <c r="O47" s="2"/>
      <c r="P47" s="2"/>
      <c r="Q47" s="2"/>
      <c r="R47" s="2"/>
    </row>
    <row r="48" spans="1:18" x14ac:dyDescent="0.25">
      <c r="A48" s="2"/>
      <c r="B48" s="21"/>
      <c r="C48" s="14"/>
      <c r="D48" s="14"/>
      <c r="E48" s="10"/>
      <c r="F48" s="10"/>
      <c r="G48" s="11"/>
      <c r="H48" s="11"/>
      <c r="I48" s="11"/>
      <c r="J48" s="12"/>
      <c r="K48" s="99"/>
      <c r="L48" s="99"/>
      <c r="M48" s="2"/>
      <c r="N48" s="2"/>
      <c r="O48" s="2"/>
      <c r="P48" s="2"/>
      <c r="Q48" s="2"/>
      <c r="R48" s="2"/>
    </row>
    <row r="49" spans="1:18" x14ac:dyDescent="0.25">
      <c r="A49" s="2"/>
      <c r="B49" s="21"/>
      <c r="C49" s="14"/>
      <c r="D49" s="14"/>
      <c r="E49" s="10"/>
      <c r="F49" s="10"/>
      <c r="G49" s="96"/>
      <c r="H49" s="11"/>
      <c r="I49" s="11"/>
      <c r="J49" s="12"/>
      <c r="K49" s="99"/>
      <c r="L49" s="99"/>
      <c r="M49" s="2"/>
      <c r="N49" s="2"/>
      <c r="O49" s="2"/>
      <c r="P49" s="2"/>
      <c r="Q49" s="2"/>
      <c r="R49" s="2"/>
    </row>
    <row r="50" spans="1:18" x14ac:dyDescent="0.25">
      <c r="A50" s="2"/>
      <c r="B50" s="21"/>
      <c r="C50" s="14"/>
      <c r="D50" s="14"/>
      <c r="E50" s="10"/>
      <c r="F50" s="10"/>
      <c r="G50" s="96"/>
      <c r="H50" s="11"/>
      <c r="I50" s="11"/>
      <c r="J50" s="12"/>
      <c r="K50" s="99"/>
      <c r="L50" s="99"/>
      <c r="M50" s="2"/>
      <c r="N50" s="2"/>
      <c r="O50" s="2"/>
      <c r="P50" s="2"/>
      <c r="Q50" s="2"/>
      <c r="R50" s="2"/>
    </row>
    <row r="51" spans="1:18" x14ac:dyDescent="0.25">
      <c r="A51" s="2"/>
      <c r="B51" s="21"/>
      <c r="C51" s="14"/>
      <c r="D51" s="14"/>
      <c r="E51" s="10"/>
      <c r="F51" s="10"/>
      <c r="G51" s="96"/>
      <c r="H51" s="11"/>
      <c r="I51" s="11"/>
      <c r="J51" s="12"/>
      <c r="K51" s="99"/>
      <c r="L51" s="99"/>
      <c r="M51" s="2"/>
      <c r="N51" s="2"/>
      <c r="O51" s="2"/>
      <c r="P51" s="2"/>
      <c r="Q51" s="2"/>
      <c r="R51" s="2"/>
    </row>
    <row r="52" spans="1:18" x14ac:dyDescent="0.25">
      <c r="A52" s="2"/>
      <c r="B52" s="21"/>
      <c r="C52" s="14"/>
      <c r="D52" s="14"/>
      <c r="E52" s="10"/>
      <c r="F52" s="10"/>
      <c r="G52" s="96"/>
      <c r="H52" s="11"/>
      <c r="I52" s="11"/>
      <c r="J52" s="12"/>
      <c r="K52" s="99"/>
      <c r="L52" s="99"/>
      <c r="M52" s="2"/>
      <c r="N52" s="2"/>
      <c r="O52" s="2"/>
      <c r="P52" s="2"/>
      <c r="Q52" s="2"/>
      <c r="R52" s="2"/>
    </row>
    <row r="53" spans="1:18" x14ac:dyDescent="0.25">
      <c r="A53" s="2"/>
      <c r="B53" s="21"/>
      <c r="C53" s="14"/>
      <c r="D53" s="14"/>
      <c r="E53" s="10"/>
      <c r="F53" s="10"/>
      <c r="G53" s="11"/>
      <c r="H53" s="11"/>
      <c r="I53" s="11"/>
      <c r="J53" s="12"/>
      <c r="K53" s="99"/>
      <c r="L53" s="99"/>
      <c r="M53" s="2"/>
      <c r="N53" s="2"/>
      <c r="O53" s="2"/>
      <c r="P53" s="2"/>
      <c r="Q53" s="2"/>
      <c r="R53" s="2"/>
    </row>
    <row r="54" spans="1:18" x14ac:dyDescent="0.25">
      <c r="A54" s="2"/>
      <c r="B54" s="21"/>
      <c r="C54" s="14"/>
      <c r="D54" s="14"/>
      <c r="E54" s="10"/>
      <c r="F54" s="10"/>
      <c r="G54" s="11"/>
      <c r="H54" s="11"/>
      <c r="I54" s="11"/>
      <c r="J54" s="12"/>
      <c r="K54" s="99"/>
      <c r="L54" s="99"/>
      <c r="M54" s="2"/>
      <c r="N54" s="2"/>
      <c r="O54" s="2"/>
      <c r="P54" s="2"/>
      <c r="Q54" s="2"/>
      <c r="R54" s="2"/>
    </row>
    <row r="55" spans="1:18" x14ac:dyDescent="0.25">
      <c r="A55" s="2"/>
      <c r="B55" s="21"/>
      <c r="C55" s="14"/>
      <c r="D55" s="14"/>
      <c r="E55" s="10"/>
      <c r="F55" s="10"/>
      <c r="G55" s="11"/>
      <c r="H55" s="11"/>
      <c r="I55" s="11"/>
      <c r="J55" s="12"/>
      <c r="K55" s="99"/>
      <c r="L55" s="99"/>
      <c r="M55" s="2"/>
      <c r="N55" s="2"/>
      <c r="O55" s="2"/>
      <c r="P55" s="2"/>
      <c r="Q55" s="2"/>
      <c r="R55" s="2"/>
    </row>
    <row r="56" spans="1:18" ht="15.75" thickBot="1" x14ac:dyDescent="0.3">
      <c r="A56" s="2"/>
      <c r="B56" s="21"/>
      <c r="C56" s="14"/>
      <c r="D56" s="14"/>
      <c r="E56" s="10"/>
      <c r="F56" s="10"/>
      <c r="G56" s="11"/>
      <c r="H56" s="11"/>
      <c r="I56" s="11"/>
      <c r="J56" s="12"/>
      <c r="K56" s="99"/>
      <c r="L56" s="99"/>
      <c r="M56" s="2"/>
      <c r="N56" s="2"/>
      <c r="O56" s="2"/>
      <c r="P56" s="2"/>
      <c r="Q56" s="2"/>
      <c r="R56" s="2"/>
    </row>
    <row r="57" spans="1:18" ht="15.75" thickBot="1" x14ac:dyDescent="0.3">
      <c r="A57" s="2"/>
      <c r="B57" s="21"/>
      <c r="C57" s="14"/>
      <c r="D57" s="14"/>
      <c r="E57" s="10"/>
      <c r="F57" s="10"/>
      <c r="G57" s="11"/>
      <c r="H57" s="11"/>
      <c r="I57" s="11"/>
      <c r="J57" s="12"/>
      <c r="K57" s="114">
        <f>G48+G49+G50+G51+G52+G53+G54+G56+G57+G55</f>
        <v>0</v>
      </c>
      <c r="L57" s="99"/>
      <c r="M57" s="2"/>
      <c r="N57" s="2"/>
      <c r="O57" s="2"/>
      <c r="P57" s="2"/>
      <c r="Q57" s="2"/>
      <c r="R57" s="2"/>
    </row>
    <row r="58" spans="1:18" x14ac:dyDescent="0.25">
      <c r="A58" s="2"/>
      <c r="B58" s="21"/>
      <c r="C58" s="14"/>
      <c r="D58" s="14"/>
      <c r="E58" s="10"/>
      <c r="F58" s="10"/>
      <c r="G58" s="96"/>
      <c r="H58" s="11"/>
      <c r="I58" s="11"/>
      <c r="J58" s="12"/>
      <c r="K58" s="72"/>
      <c r="L58" s="99"/>
      <c r="M58" s="2"/>
      <c r="N58" s="2"/>
      <c r="O58" s="2"/>
      <c r="P58" s="2"/>
      <c r="Q58" s="2"/>
      <c r="R58" s="2"/>
    </row>
    <row r="59" spans="1:18" x14ac:dyDescent="0.25">
      <c r="A59" s="2"/>
      <c r="B59" s="21"/>
      <c r="C59" s="14"/>
      <c r="D59" s="14"/>
      <c r="E59" s="10"/>
      <c r="F59" s="10"/>
      <c r="G59" s="96"/>
      <c r="H59" s="11"/>
      <c r="I59" s="11"/>
      <c r="J59" s="12"/>
      <c r="K59" s="72"/>
      <c r="L59" s="99"/>
      <c r="M59" s="2"/>
      <c r="N59" s="2"/>
      <c r="O59" s="2"/>
      <c r="P59" s="2"/>
      <c r="Q59" s="2"/>
      <c r="R59" s="2"/>
    </row>
    <row r="60" spans="1:18" ht="15.75" thickBot="1" x14ac:dyDescent="0.3">
      <c r="A60" s="2"/>
      <c r="B60" s="21"/>
      <c r="C60" s="14"/>
      <c r="D60" s="14"/>
      <c r="E60" s="10"/>
      <c r="F60" s="10"/>
      <c r="G60" s="96"/>
      <c r="H60" s="11"/>
      <c r="I60" s="11"/>
      <c r="J60" s="12"/>
      <c r="K60" s="72"/>
      <c r="L60" s="99"/>
      <c r="M60" s="2"/>
      <c r="N60" s="2"/>
      <c r="O60" s="2"/>
      <c r="P60" s="2"/>
      <c r="Q60" s="2"/>
      <c r="R60" s="2"/>
    </row>
    <row r="61" spans="1:18" ht="15.75" thickBot="1" x14ac:dyDescent="0.3">
      <c r="A61" s="2"/>
      <c r="B61" s="21"/>
      <c r="C61" s="14"/>
      <c r="D61" s="14"/>
      <c r="E61" s="10"/>
      <c r="F61" s="10"/>
      <c r="G61" s="96"/>
      <c r="H61" s="11"/>
      <c r="I61" s="11"/>
      <c r="J61" s="12"/>
      <c r="K61" s="114">
        <f>(G58+G59+G60+G61)/2</f>
        <v>0</v>
      </c>
      <c r="L61" s="99"/>
      <c r="M61" s="2"/>
      <c r="N61" s="2"/>
      <c r="O61" s="2"/>
      <c r="P61" s="2"/>
      <c r="Q61" s="2"/>
      <c r="R61" s="2"/>
    </row>
    <row r="62" spans="1:18" ht="15.75" thickBot="1" x14ac:dyDescent="0.3">
      <c r="A62" s="2"/>
      <c r="B62" s="21"/>
      <c r="C62" s="14"/>
      <c r="D62" s="14"/>
      <c r="E62" s="10"/>
      <c r="F62" s="10"/>
      <c r="G62" s="96"/>
      <c r="H62" s="11"/>
      <c r="I62" s="11"/>
      <c r="J62" s="12"/>
      <c r="K62" s="112">
        <f>G62</f>
        <v>0</v>
      </c>
      <c r="L62" s="99"/>
      <c r="M62" s="2"/>
      <c r="N62" s="2"/>
      <c r="O62" s="2"/>
      <c r="P62" s="2"/>
      <c r="Q62" s="2"/>
      <c r="R62" s="2"/>
    </row>
    <row r="63" spans="1:18" ht="15.75" thickBot="1" x14ac:dyDescent="0.3">
      <c r="A63" s="2"/>
      <c r="B63" s="21"/>
      <c r="C63" s="14"/>
      <c r="D63" s="14"/>
      <c r="E63" s="10"/>
      <c r="F63" s="10"/>
      <c r="G63" s="96"/>
      <c r="H63" s="11"/>
      <c r="I63" s="11"/>
      <c r="J63" s="12"/>
      <c r="K63" s="113"/>
      <c r="L63" s="99"/>
      <c r="M63" s="2"/>
      <c r="N63" s="2"/>
      <c r="O63" s="2"/>
      <c r="P63" s="2"/>
      <c r="Q63" s="2"/>
      <c r="R63" s="2"/>
    </row>
    <row r="64" spans="1:18" ht="15.75" thickBot="1" x14ac:dyDescent="0.3">
      <c r="A64" s="2"/>
      <c r="B64" s="21"/>
      <c r="C64" s="14"/>
      <c r="D64" s="14"/>
      <c r="E64" s="10"/>
      <c r="F64" s="10"/>
      <c r="G64" s="11"/>
      <c r="H64" s="11"/>
      <c r="I64" s="11"/>
      <c r="J64" s="12"/>
      <c r="K64" s="114">
        <f>G63+G64</f>
        <v>0</v>
      </c>
      <c r="L64" s="99"/>
      <c r="M64" s="2"/>
      <c r="N64" s="2"/>
      <c r="O64" s="2"/>
      <c r="P64" s="2"/>
      <c r="Q64" s="2"/>
      <c r="R64" s="2"/>
    </row>
    <row r="65" spans="1:18" ht="15.75" thickBot="1" x14ac:dyDescent="0.3">
      <c r="A65" s="2"/>
      <c r="B65" s="21"/>
      <c r="C65" s="14"/>
      <c r="D65" s="14"/>
      <c r="E65" s="10"/>
      <c r="F65" s="10"/>
      <c r="G65" s="96"/>
      <c r="H65" s="11"/>
      <c r="I65" s="11"/>
      <c r="J65" s="97"/>
      <c r="K65" s="110">
        <f>G65</f>
        <v>0</v>
      </c>
      <c r="L65" s="99"/>
      <c r="M65" s="2"/>
      <c r="N65" s="2"/>
      <c r="O65" s="2"/>
      <c r="P65" s="2"/>
      <c r="Q65" s="2"/>
      <c r="R65" s="2"/>
    </row>
    <row r="66" spans="1:18" x14ac:dyDescent="0.25">
      <c r="A66" s="2"/>
      <c r="B66" s="21"/>
      <c r="C66" s="14"/>
      <c r="D66" s="14"/>
      <c r="E66" s="10"/>
      <c r="F66" s="10"/>
      <c r="G66" s="96"/>
      <c r="H66" s="11"/>
      <c r="I66" s="11"/>
      <c r="J66" s="12"/>
      <c r="K66" s="99"/>
      <c r="L66" s="99"/>
      <c r="M66" s="2"/>
      <c r="N66" s="2"/>
      <c r="O66" s="2"/>
      <c r="P66" s="2"/>
      <c r="Q66" s="2"/>
      <c r="R66" s="2"/>
    </row>
    <row r="67" spans="1:18" ht="15.75" thickBot="1" x14ac:dyDescent="0.3">
      <c r="A67" s="2"/>
      <c r="B67" s="21"/>
      <c r="C67" s="14"/>
      <c r="D67" s="14"/>
      <c r="E67" s="10"/>
      <c r="F67" s="10"/>
      <c r="G67" s="96"/>
      <c r="H67" s="11"/>
      <c r="I67" s="11"/>
      <c r="J67" s="12"/>
      <c r="K67" s="99"/>
      <c r="L67" s="99"/>
      <c r="M67" s="2"/>
      <c r="N67" s="2"/>
      <c r="O67" s="2"/>
      <c r="P67" s="2"/>
      <c r="Q67" s="2"/>
      <c r="R67" s="2"/>
    </row>
    <row r="68" spans="1:18" ht="15.75" thickBot="1" x14ac:dyDescent="0.3">
      <c r="A68" s="2"/>
      <c r="B68" s="21"/>
      <c r="C68" s="14"/>
      <c r="D68" s="14"/>
      <c r="E68" s="10"/>
      <c r="F68" s="10"/>
      <c r="G68" s="96"/>
      <c r="H68" s="11"/>
      <c r="I68" s="11"/>
      <c r="J68" s="12"/>
      <c r="K68" s="114">
        <f>G66+G67+G68</f>
        <v>0</v>
      </c>
      <c r="L68" s="99"/>
      <c r="M68" s="2"/>
      <c r="N68" s="2"/>
      <c r="O68" s="2"/>
      <c r="P68" s="2"/>
      <c r="Q68" s="2"/>
      <c r="R68" s="2"/>
    </row>
    <row r="69" spans="1:18" ht="15.75" thickBot="1" x14ac:dyDescent="0.3">
      <c r="A69" s="2"/>
      <c r="B69" s="21"/>
      <c r="C69" s="14"/>
      <c r="D69" s="14"/>
      <c r="E69" s="10"/>
      <c r="F69" s="10"/>
      <c r="G69" s="96"/>
      <c r="H69" s="11"/>
      <c r="I69" s="11"/>
      <c r="J69" s="12"/>
      <c r="K69" s="114">
        <f>G69</f>
        <v>0</v>
      </c>
      <c r="L69" s="99"/>
      <c r="M69" s="2"/>
      <c r="N69" s="2"/>
      <c r="O69" s="2"/>
      <c r="P69" s="2"/>
      <c r="Q69" s="2"/>
      <c r="R69" s="2"/>
    </row>
    <row r="70" spans="1:18" ht="15.75" thickBot="1" x14ac:dyDescent="0.3">
      <c r="A70" s="2"/>
      <c r="B70" s="21"/>
      <c r="C70" s="14"/>
      <c r="D70" s="14"/>
      <c r="E70" s="10"/>
      <c r="F70" s="10"/>
      <c r="G70" s="96"/>
      <c r="H70" s="11"/>
      <c r="I70" s="11"/>
      <c r="J70" s="12"/>
      <c r="K70" s="99"/>
      <c r="L70" s="99"/>
      <c r="M70" s="2"/>
      <c r="N70" s="2"/>
      <c r="O70" s="2"/>
      <c r="P70" s="2"/>
      <c r="Q70" s="2"/>
      <c r="R70" s="2"/>
    </row>
    <row r="71" spans="1:18" ht="15.75" thickBot="1" x14ac:dyDescent="0.3">
      <c r="A71" s="2"/>
      <c r="B71" s="21"/>
      <c r="C71" s="14"/>
      <c r="D71" s="14"/>
      <c r="E71" s="10"/>
      <c r="F71" s="10"/>
      <c r="G71" s="11"/>
      <c r="H71" s="11"/>
      <c r="I71" s="11"/>
      <c r="J71" s="12"/>
      <c r="K71" s="111">
        <f>G70+G71</f>
        <v>0</v>
      </c>
      <c r="L71" s="99"/>
      <c r="M71" s="2"/>
      <c r="N71" s="2"/>
      <c r="O71" s="2"/>
      <c r="P71" s="2"/>
      <c r="Q71" s="2"/>
      <c r="R71" s="2"/>
    </row>
    <row r="72" spans="1:18" ht="15.75" thickBot="1" x14ac:dyDescent="0.3">
      <c r="A72" s="2"/>
      <c r="B72" s="21"/>
      <c r="C72" s="14"/>
      <c r="D72" s="14"/>
      <c r="E72" s="10"/>
      <c r="F72" s="10"/>
      <c r="G72" s="11"/>
      <c r="H72" s="11"/>
      <c r="I72" s="11"/>
      <c r="J72" s="12"/>
      <c r="K72" s="114">
        <f>G72</f>
        <v>0</v>
      </c>
      <c r="L72" s="99"/>
      <c r="M72" s="2"/>
      <c r="N72" s="2"/>
      <c r="O72" s="2"/>
      <c r="P72" s="2"/>
      <c r="Q72" s="2"/>
      <c r="R72" s="2"/>
    </row>
    <row r="73" spans="1:18" x14ac:dyDescent="0.25">
      <c r="A73" s="2"/>
      <c r="B73" s="21"/>
      <c r="C73" s="14"/>
      <c r="D73" s="14"/>
      <c r="E73" s="10"/>
      <c r="F73" s="10"/>
      <c r="G73" s="96"/>
      <c r="H73" s="11"/>
      <c r="I73" s="11"/>
      <c r="J73" s="12"/>
      <c r="K73" s="99"/>
      <c r="L73" s="99"/>
      <c r="M73" s="2"/>
      <c r="N73" s="2"/>
      <c r="O73" s="2"/>
      <c r="P73" s="2"/>
      <c r="Q73" s="2"/>
      <c r="R73" s="2"/>
    </row>
    <row r="74" spans="1:18" x14ac:dyDescent="0.25">
      <c r="A74" s="2"/>
      <c r="B74" s="21"/>
      <c r="C74" s="14"/>
      <c r="D74" s="14"/>
      <c r="E74" s="10"/>
      <c r="F74" s="10"/>
      <c r="G74" s="11"/>
      <c r="H74" s="11"/>
      <c r="I74" s="11"/>
      <c r="J74" s="12"/>
      <c r="K74" s="99"/>
      <c r="L74" s="99"/>
      <c r="M74" s="2"/>
      <c r="N74" s="2"/>
      <c r="O74" s="2"/>
      <c r="P74" s="2"/>
      <c r="Q74" s="2"/>
      <c r="R74" s="2"/>
    </row>
    <row r="75" spans="1:18" ht="15.75" thickBot="1" x14ac:dyDescent="0.3">
      <c r="A75" s="2"/>
      <c r="B75" s="21"/>
      <c r="C75" s="14"/>
      <c r="D75" s="14"/>
      <c r="E75" s="10"/>
      <c r="F75" s="10"/>
      <c r="G75" s="11"/>
      <c r="H75" s="11"/>
      <c r="I75" s="11"/>
      <c r="J75" s="12"/>
      <c r="K75" s="99"/>
      <c r="L75" s="99"/>
      <c r="M75" s="2"/>
      <c r="N75" s="2"/>
      <c r="O75" s="2"/>
      <c r="P75" s="2"/>
      <c r="Q75" s="2"/>
      <c r="R75" s="2"/>
    </row>
    <row r="76" spans="1:18" ht="15.75" thickBot="1" x14ac:dyDescent="0.3">
      <c r="A76" s="2"/>
      <c r="B76" s="21"/>
      <c r="C76" s="14"/>
      <c r="D76" s="14"/>
      <c r="E76" s="10"/>
      <c r="F76" s="10"/>
      <c r="G76" s="11"/>
      <c r="H76" s="11"/>
      <c r="I76" s="11"/>
      <c r="J76" s="12"/>
      <c r="K76" s="111">
        <f>G73+G74+G75+G76</f>
        <v>0</v>
      </c>
      <c r="L76" s="99"/>
      <c r="M76" s="2"/>
      <c r="N76" s="2"/>
      <c r="O76" s="2"/>
      <c r="P76" s="2"/>
      <c r="Q76" s="2"/>
      <c r="R76" s="2"/>
    </row>
    <row r="77" spans="1:18" ht="15.75" thickBot="1" x14ac:dyDescent="0.3">
      <c r="A77" s="2"/>
      <c r="B77" s="21"/>
      <c r="C77" s="14"/>
      <c r="D77" s="14"/>
      <c r="E77" s="10"/>
      <c r="F77" s="10"/>
      <c r="G77" s="96"/>
      <c r="H77" s="11"/>
      <c r="I77" s="11"/>
      <c r="J77" s="12"/>
      <c r="K77" s="114">
        <f>G77</f>
        <v>0</v>
      </c>
      <c r="L77" s="99"/>
      <c r="M77" s="2"/>
      <c r="N77" s="2"/>
      <c r="O77" s="2"/>
      <c r="P77" s="2"/>
      <c r="Q77" s="2"/>
      <c r="R77" s="2"/>
    </row>
    <row r="78" spans="1:18" ht="15.75" thickBot="1" x14ac:dyDescent="0.3">
      <c r="A78" s="2"/>
      <c r="B78" s="21"/>
      <c r="C78" s="14"/>
      <c r="D78" s="14"/>
      <c r="E78" s="10"/>
      <c r="F78" s="10"/>
      <c r="G78" s="96"/>
      <c r="H78" s="11"/>
      <c r="I78" s="11"/>
      <c r="J78" s="12"/>
      <c r="K78" s="114">
        <f>G78</f>
        <v>0</v>
      </c>
      <c r="L78" s="72"/>
      <c r="M78" s="2"/>
      <c r="N78" s="2"/>
      <c r="O78" s="2"/>
      <c r="P78" s="2"/>
      <c r="Q78" s="2"/>
      <c r="R78" s="2"/>
    </row>
    <row r="79" spans="1:18" ht="15.75" thickBot="1" x14ac:dyDescent="0.3">
      <c r="A79" s="2"/>
      <c r="B79" s="21"/>
      <c r="C79" s="14"/>
      <c r="D79" s="14"/>
      <c r="E79" s="10"/>
      <c r="F79" s="10"/>
      <c r="G79" s="96"/>
      <c r="H79" s="11"/>
      <c r="I79" s="11"/>
      <c r="J79" s="12"/>
      <c r="K79" s="114">
        <f>G79</f>
        <v>0</v>
      </c>
      <c r="L79" s="72"/>
      <c r="M79" s="2"/>
      <c r="N79" s="2"/>
      <c r="O79" s="2"/>
      <c r="P79" s="2"/>
      <c r="Q79" s="2"/>
      <c r="R79" s="2"/>
    </row>
    <row r="80" spans="1:18" ht="15.75" thickBot="1" x14ac:dyDescent="0.3">
      <c r="A80" s="2"/>
      <c r="B80" s="21"/>
      <c r="C80" s="14"/>
      <c r="D80" s="14"/>
      <c r="E80" s="10"/>
      <c r="F80" s="10"/>
      <c r="G80" s="96"/>
      <c r="H80" s="11"/>
      <c r="I80" s="11"/>
      <c r="J80" s="12"/>
      <c r="K80" s="114">
        <f>G80</f>
        <v>0</v>
      </c>
      <c r="L80" s="72"/>
      <c r="M80" s="2"/>
      <c r="N80" s="2"/>
      <c r="O80" s="2"/>
      <c r="P80" s="2"/>
      <c r="Q80" s="2"/>
      <c r="R80" s="2"/>
    </row>
    <row r="81" spans="1:18" ht="15.75" thickBot="1" x14ac:dyDescent="0.3">
      <c r="A81" s="2"/>
      <c r="B81" s="21"/>
      <c r="C81" s="14"/>
      <c r="D81" s="14"/>
      <c r="E81" s="10"/>
      <c r="F81" s="10"/>
      <c r="G81" s="96"/>
      <c r="H81" s="11"/>
      <c r="I81" s="11"/>
      <c r="J81" s="12"/>
      <c r="K81" s="114">
        <f>G81</f>
        <v>0</v>
      </c>
      <c r="L81" s="72"/>
      <c r="M81" s="2"/>
      <c r="N81" s="2"/>
      <c r="O81" s="2"/>
      <c r="P81" s="2"/>
      <c r="Q81" s="2"/>
      <c r="R81" s="2"/>
    </row>
    <row r="82" spans="1:18" x14ac:dyDescent="0.25">
      <c r="A82" s="2"/>
      <c r="B82" s="21"/>
      <c r="C82" s="14"/>
      <c r="D82" s="14"/>
      <c r="E82" s="10"/>
      <c r="F82" s="10"/>
      <c r="G82" s="96"/>
      <c r="H82" s="11"/>
      <c r="I82" s="11"/>
      <c r="J82" s="12"/>
      <c r="K82" s="99"/>
      <c r="L82" s="72"/>
      <c r="M82" s="2"/>
      <c r="N82" s="2"/>
      <c r="O82" s="2"/>
      <c r="P82" s="2"/>
      <c r="Q82" s="2"/>
      <c r="R82" s="2"/>
    </row>
    <row r="83" spans="1:18" ht="15.75" thickBot="1" x14ac:dyDescent="0.3">
      <c r="A83" s="2"/>
      <c r="B83" s="21"/>
      <c r="C83" s="14"/>
      <c r="D83" s="14"/>
      <c r="E83" s="10"/>
      <c r="F83" s="10"/>
      <c r="G83" s="96"/>
      <c r="H83" s="11"/>
      <c r="I83" s="11"/>
      <c r="J83" s="12"/>
      <c r="K83" s="99"/>
      <c r="L83" s="72"/>
      <c r="M83" s="2"/>
      <c r="N83" s="2"/>
      <c r="O83" s="2"/>
      <c r="P83" s="2"/>
      <c r="Q83" s="2"/>
      <c r="R83" s="2"/>
    </row>
    <row r="84" spans="1:18" ht="15.75" thickBot="1" x14ac:dyDescent="0.3">
      <c r="A84" s="2"/>
      <c r="B84" s="21"/>
      <c r="C84" s="14"/>
      <c r="D84" s="14"/>
      <c r="E84" s="10"/>
      <c r="F84" s="10"/>
      <c r="G84" s="96"/>
      <c r="H84" s="11"/>
      <c r="I84" s="11"/>
      <c r="J84" s="12"/>
      <c r="K84" s="111">
        <f>G82+G83+G84</f>
        <v>0</v>
      </c>
      <c r="L84" s="72"/>
      <c r="M84" s="2"/>
      <c r="N84" s="2"/>
      <c r="O84" s="2"/>
      <c r="P84" s="2"/>
      <c r="Q84" s="2"/>
      <c r="R84" s="2"/>
    </row>
    <row r="85" spans="1:18" ht="15.75" thickBot="1" x14ac:dyDescent="0.3">
      <c r="A85" s="2"/>
      <c r="B85" s="21"/>
      <c r="C85" s="14"/>
      <c r="D85" s="14"/>
      <c r="E85" s="10"/>
      <c r="F85" s="10"/>
      <c r="G85" s="96"/>
      <c r="H85" s="11"/>
      <c r="I85" s="11"/>
      <c r="J85" s="12"/>
      <c r="K85" s="114">
        <f>G85</f>
        <v>0</v>
      </c>
      <c r="L85" s="72"/>
      <c r="M85" s="2"/>
      <c r="N85" s="2"/>
      <c r="O85" s="2"/>
      <c r="P85" s="2"/>
      <c r="Q85" s="2"/>
      <c r="R85" s="2"/>
    </row>
    <row r="86" spans="1:18" ht="15.75" thickBot="1" x14ac:dyDescent="0.3">
      <c r="A86" s="2"/>
      <c r="B86" s="21"/>
      <c r="C86" s="14"/>
      <c r="D86" s="14"/>
      <c r="E86" s="10"/>
      <c r="F86" s="10"/>
      <c r="G86" s="96"/>
      <c r="H86" s="11"/>
      <c r="I86" s="11"/>
      <c r="J86" s="12"/>
      <c r="K86" s="114">
        <f>G86</f>
        <v>0</v>
      </c>
      <c r="L86" s="72"/>
      <c r="M86" s="2"/>
      <c r="N86" s="2"/>
      <c r="O86" s="2"/>
      <c r="P86" s="2"/>
      <c r="Q86" s="2"/>
      <c r="R86" s="2"/>
    </row>
    <row r="87" spans="1:18" ht="15.75" thickBot="1" x14ac:dyDescent="0.3">
      <c r="A87" s="2"/>
      <c r="B87" s="21"/>
      <c r="C87" s="14"/>
      <c r="D87" s="14"/>
      <c r="E87" s="10"/>
      <c r="F87" s="10"/>
      <c r="G87" s="96"/>
      <c r="H87" s="11"/>
      <c r="I87" s="11"/>
      <c r="J87" s="12"/>
      <c r="K87" s="114">
        <f>G87</f>
        <v>0</v>
      </c>
      <c r="L87" s="72"/>
      <c r="M87" s="2"/>
      <c r="N87" s="2"/>
      <c r="O87" s="2"/>
      <c r="P87" s="2"/>
      <c r="Q87" s="2"/>
      <c r="R87" s="2"/>
    </row>
    <row r="88" spans="1:18" x14ac:dyDescent="0.25">
      <c r="A88" s="2"/>
      <c r="B88" s="100"/>
      <c r="C88" s="101"/>
      <c r="D88" s="101"/>
      <c r="E88" s="103"/>
      <c r="F88" s="103"/>
      <c r="G88" s="102"/>
      <c r="H88" s="102"/>
      <c r="I88" s="102"/>
      <c r="J88" s="104"/>
      <c r="K88" s="106"/>
      <c r="L88" s="72"/>
      <c r="M88" s="2"/>
      <c r="N88" s="2"/>
      <c r="O88" s="2"/>
      <c r="P88" s="2"/>
      <c r="Q88" s="2"/>
      <c r="R88" s="2"/>
    </row>
    <row r="89" spans="1:18" x14ac:dyDescent="0.25">
      <c r="A89" s="2"/>
      <c r="B89" s="21"/>
      <c r="C89" s="14"/>
      <c r="D89" s="11"/>
      <c r="E89" s="10"/>
      <c r="F89" s="10"/>
      <c r="G89" s="96"/>
      <c r="H89" s="11"/>
      <c r="I89" s="11"/>
      <c r="J89" s="12"/>
      <c r="K89" s="98">
        <f>G89</f>
        <v>0</v>
      </c>
      <c r="L89" s="72"/>
      <c r="M89" s="2"/>
      <c r="N89" s="2"/>
      <c r="O89" s="2"/>
      <c r="P89" s="2"/>
      <c r="Q89" s="2"/>
      <c r="R89" s="2"/>
    </row>
    <row r="90" spans="1:18" x14ac:dyDescent="0.25">
      <c r="A90" s="2"/>
      <c r="B90" s="21"/>
      <c r="C90" s="14"/>
      <c r="D90" s="11"/>
      <c r="E90" s="10"/>
      <c r="F90" s="10"/>
      <c r="G90" s="96"/>
      <c r="H90" s="11"/>
      <c r="I90" s="11"/>
      <c r="J90" s="12"/>
      <c r="K90" s="98">
        <f>G90</f>
        <v>0</v>
      </c>
      <c r="L90" s="72"/>
      <c r="M90" s="2"/>
      <c r="N90" s="2"/>
      <c r="O90" s="2"/>
      <c r="P90" s="2"/>
      <c r="Q90" s="2"/>
      <c r="R90" s="2"/>
    </row>
    <row r="91" spans="1:18" x14ac:dyDescent="0.25">
      <c r="A91" s="2"/>
      <c r="B91" s="21"/>
      <c r="C91" s="14"/>
      <c r="D91" s="14"/>
      <c r="E91" s="10"/>
      <c r="F91" s="10"/>
      <c r="G91" s="11"/>
      <c r="H91" s="11"/>
      <c r="I91" s="11"/>
      <c r="J91" s="12"/>
      <c r="K91" s="98">
        <f>G91</f>
        <v>0</v>
      </c>
      <c r="L91" s="72"/>
      <c r="M91" s="2"/>
      <c r="N91" s="2"/>
      <c r="O91" s="2"/>
      <c r="P91" s="2"/>
      <c r="Q91" s="2"/>
      <c r="R91" s="2"/>
    </row>
    <row r="92" spans="1:18" x14ac:dyDescent="0.25">
      <c r="A92" s="2"/>
      <c r="B92" s="21"/>
      <c r="C92" s="14"/>
      <c r="D92" s="14"/>
      <c r="E92" s="10"/>
      <c r="F92" s="10"/>
      <c r="G92" s="11"/>
      <c r="H92" s="11"/>
      <c r="I92" s="11"/>
      <c r="J92" s="12"/>
      <c r="K92" s="20"/>
      <c r="L92" s="72"/>
      <c r="M92" s="2"/>
      <c r="N92" s="2"/>
      <c r="O92" s="2"/>
      <c r="P92" s="2"/>
      <c r="Q92" s="2"/>
      <c r="R92" s="2"/>
    </row>
    <row r="93" spans="1:18" x14ac:dyDescent="0.25">
      <c r="A93" s="2"/>
      <c r="B93" s="21"/>
      <c r="C93" s="14"/>
      <c r="D93" s="14"/>
      <c r="E93" s="10"/>
      <c r="F93" s="10"/>
      <c r="G93" s="11"/>
      <c r="H93" s="11"/>
      <c r="I93" s="11"/>
      <c r="J93" s="12"/>
      <c r="K93" s="20"/>
      <c r="L93" s="72"/>
      <c r="M93" s="2"/>
      <c r="N93" s="2"/>
      <c r="O93" s="2"/>
      <c r="P93" s="2"/>
      <c r="Q93" s="2"/>
      <c r="R93" s="2"/>
    </row>
    <row r="94" spans="1:18" x14ac:dyDescent="0.25">
      <c r="A94" s="2"/>
      <c r="B94" s="21"/>
      <c r="C94" s="14"/>
      <c r="D94" s="14"/>
      <c r="E94" s="10"/>
      <c r="F94" s="10"/>
      <c r="G94" s="11"/>
      <c r="H94" s="11"/>
      <c r="I94" s="11"/>
      <c r="J94" s="12"/>
      <c r="K94" s="20"/>
      <c r="L94" s="72"/>
      <c r="M94" s="2"/>
      <c r="N94" s="2"/>
      <c r="O94" s="2"/>
      <c r="P94" s="2"/>
      <c r="Q94" s="2"/>
      <c r="R94" s="2"/>
    </row>
    <row r="95" spans="1:18" x14ac:dyDescent="0.25">
      <c r="A95" s="2"/>
      <c r="B95" s="21"/>
      <c r="C95" s="14"/>
      <c r="D95" s="14"/>
      <c r="E95" s="10"/>
      <c r="F95" s="10"/>
      <c r="G95" s="11"/>
      <c r="H95" s="11"/>
      <c r="I95" s="11"/>
      <c r="J95" s="12"/>
      <c r="K95" s="20"/>
      <c r="L95" s="72"/>
      <c r="M95" s="2"/>
      <c r="N95" s="2"/>
      <c r="O95" s="2"/>
      <c r="P95" s="2"/>
      <c r="Q95" s="2"/>
      <c r="R95" s="2"/>
    </row>
    <row r="96" spans="1:18" x14ac:dyDescent="0.25">
      <c r="A96" s="2"/>
      <c r="B96" s="21"/>
      <c r="C96" s="14"/>
      <c r="D96" s="14"/>
      <c r="E96" s="10"/>
      <c r="F96" s="10"/>
      <c r="G96" s="11"/>
      <c r="H96" s="11"/>
      <c r="I96" s="11"/>
      <c r="J96" s="12"/>
      <c r="K96" s="20"/>
      <c r="L96" s="72"/>
      <c r="M96" s="2"/>
      <c r="N96" s="2"/>
      <c r="O96" s="2"/>
      <c r="P96" s="2"/>
      <c r="Q96" s="2"/>
      <c r="R96" s="2"/>
    </row>
    <row r="97" spans="1:18" x14ac:dyDescent="0.25">
      <c r="A97" s="2"/>
      <c r="B97" s="21"/>
      <c r="C97" s="14"/>
      <c r="D97" s="14"/>
      <c r="E97" s="10"/>
      <c r="F97" s="10"/>
      <c r="G97" s="11"/>
      <c r="H97" s="11"/>
      <c r="I97" s="11"/>
      <c r="J97" s="12"/>
      <c r="K97" s="20"/>
      <c r="L97" s="72"/>
      <c r="M97" s="2"/>
      <c r="N97" s="2"/>
      <c r="O97" s="2"/>
      <c r="P97" s="2"/>
      <c r="Q97" s="2"/>
      <c r="R97" s="2"/>
    </row>
    <row r="98" spans="1:18" x14ac:dyDescent="0.25">
      <c r="A98" s="2"/>
      <c r="B98" s="21"/>
      <c r="C98" s="14"/>
      <c r="D98" s="14"/>
      <c r="E98" s="10"/>
      <c r="F98" s="10"/>
      <c r="G98" s="11"/>
      <c r="H98" s="11"/>
      <c r="I98" s="11"/>
      <c r="J98" s="12"/>
      <c r="K98" s="20"/>
      <c r="L98" s="72"/>
      <c r="M98" s="2"/>
      <c r="N98" s="2"/>
      <c r="O98" s="2"/>
      <c r="P98" s="2"/>
      <c r="Q98" s="2"/>
      <c r="R98" s="2"/>
    </row>
    <row r="99" spans="1:18" x14ac:dyDescent="0.25">
      <c r="A99" s="2"/>
      <c r="B99" s="21"/>
      <c r="C99" s="14"/>
      <c r="D99" s="14"/>
      <c r="E99" s="10"/>
      <c r="F99" s="10"/>
      <c r="G99" s="11"/>
      <c r="H99" s="11"/>
      <c r="I99" s="11"/>
      <c r="J99" s="12"/>
      <c r="K99" s="20"/>
      <c r="L99" s="72"/>
      <c r="M99" s="2"/>
      <c r="N99" s="2"/>
      <c r="O99" s="2"/>
      <c r="P99" s="2"/>
      <c r="Q99" s="2"/>
      <c r="R99" s="2"/>
    </row>
    <row r="100" spans="1:18" x14ac:dyDescent="0.25">
      <c r="A100" s="2"/>
      <c r="B100" s="21"/>
      <c r="C100" s="14"/>
      <c r="D100" s="14"/>
      <c r="E100" s="10"/>
      <c r="F100" s="10"/>
      <c r="G100" s="11"/>
      <c r="H100" s="11"/>
      <c r="I100" s="11"/>
      <c r="J100" s="12"/>
      <c r="K100" s="20"/>
      <c r="L100" s="72"/>
      <c r="M100" s="2"/>
      <c r="N100" s="2"/>
      <c r="O100" s="2"/>
      <c r="P100" s="2"/>
      <c r="Q100" s="2"/>
      <c r="R100" s="2"/>
    </row>
    <row r="101" spans="1:18" x14ac:dyDescent="0.25">
      <c r="A101" s="2"/>
      <c r="B101" s="21"/>
      <c r="C101" s="14"/>
      <c r="D101" s="14"/>
      <c r="E101" s="10"/>
      <c r="F101" s="10"/>
      <c r="G101" s="11"/>
      <c r="H101" s="11"/>
      <c r="I101" s="11"/>
      <c r="J101" s="12"/>
      <c r="K101" s="20"/>
      <c r="L101" s="72"/>
      <c r="M101" s="2"/>
      <c r="N101" s="2"/>
      <c r="O101" s="2"/>
      <c r="P101" s="2"/>
      <c r="Q101" s="2"/>
      <c r="R101" s="2"/>
    </row>
    <row r="102" spans="1:18" x14ac:dyDescent="0.25">
      <c r="A102" s="2"/>
      <c r="B102" s="21"/>
      <c r="C102" s="14"/>
      <c r="D102" s="14"/>
      <c r="E102" s="10"/>
      <c r="F102" s="10"/>
      <c r="G102" s="11"/>
      <c r="H102" s="11"/>
      <c r="I102" s="11"/>
      <c r="J102" s="12"/>
      <c r="K102" s="20"/>
      <c r="L102" s="72"/>
      <c r="M102" s="2"/>
      <c r="N102" s="2"/>
      <c r="O102" s="2"/>
      <c r="P102" s="2"/>
      <c r="Q102" s="2"/>
      <c r="R102" s="2"/>
    </row>
    <row r="103" spans="1:18" x14ac:dyDescent="0.25">
      <c r="A103" s="2"/>
      <c r="B103" s="21"/>
      <c r="C103" s="14"/>
      <c r="D103" s="14"/>
      <c r="E103" s="10"/>
      <c r="F103" s="10"/>
      <c r="G103" s="11"/>
      <c r="H103" s="11"/>
      <c r="I103" s="11"/>
      <c r="J103" s="12"/>
      <c r="K103" s="20"/>
      <c r="L103" s="72"/>
      <c r="M103" s="2"/>
      <c r="N103" s="2"/>
      <c r="O103" s="2"/>
      <c r="P103" s="2"/>
      <c r="Q103" s="2"/>
      <c r="R103" s="2"/>
    </row>
    <row r="104" spans="1:18" x14ac:dyDescent="0.25">
      <c r="A104" s="2"/>
      <c r="B104" s="21"/>
      <c r="C104" s="14"/>
      <c r="D104" s="14"/>
      <c r="E104" s="10"/>
      <c r="F104" s="10"/>
      <c r="G104" s="11"/>
      <c r="H104" s="11"/>
      <c r="I104" s="11"/>
      <c r="J104" s="12"/>
      <c r="K104" s="20"/>
      <c r="L104" s="72"/>
      <c r="M104" s="2"/>
      <c r="N104" s="2"/>
      <c r="O104" s="2"/>
      <c r="P104" s="2"/>
      <c r="Q104" s="2"/>
      <c r="R104" s="2"/>
    </row>
    <row r="105" spans="1:18" x14ac:dyDescent="0.25">
      <c r="A105" s="2"/>
      <c r="B105" s="21"/>
      <c r="C105" s="14"/>
      <c r="D105" s="37"/>
      <c r="E105" s="37"/>
      <c r="F105" s="37"/>
      <c r="G105" s="67"/>
      <c r="H105" s="67"/>
      <c r="I105" s="67"/>
      <c r="J105" s="12"/>
      <c r="K105" s="20"/>
      <c r="L105" s="72"/>
      <c r="M105" s="2"/>
      <c r="N105" s="2"/>
      <c r="O105" s="2"/>
      <c r="P105" s="2"/>
      <c r="Q105" s="2"/>
      <c r="R105" s="2"/>
    </row>
    <row r="106" spans="1:18" x14ac:dyDescent="0.25">
      <c r="A106" s="2"/>
      <c r="B106" s="21"/>
      <c r="C106" s="37"/>
      <c r="D106" s="37"/>
      <c r="E106" s="37"/>
      <c r="F106" s="37"/>
      <c r="G106" s="67"/>
      <c r="H106" s="67"/>
      <c r="I106" s="67"/>
      <c r="J106" s="37"/>
      <c r="K106" s="20"/>
      <c r="L106" s="72"/>
      <c r="M106" s="2"/>
      <c r="N106" s="2"/>
      <c r="O106" s="2"/>
      <c r="P106" s="2"/>
      <c r="Q106" s="2"/>
      <c r="R106" s="2"/>
    </row>
    <row r="107" spans="1:18" x14ac:dyDescent="0.25">
      <c r="A107" s="2"/>
      <c r="B107" s="21"/>
      <c r="C107" s="37"/>
      <c r="D107" s="37"/>
      <c r="E107" s="37"/>
      <c r="F107" s="37"/>
      <c r="G107" s="67"/>
      <c r="H107" s="67"/>
      <c r="I107" s="67"/>
      <c r="J107" s="37"/>
      <c r="K107" s="20"/>
      <c r="L107" s="72"/>
      <c r="M107" s="2"/>
      <c r="N107" s="2"/>
      <c r="O107" s="2"/>
      <c r="P107" s="2"/>
      <c r="Q107" s="2"/>
      <c r="R107" s="2"/>
    </row>
    <row r="108" spans="1:18" x14ac:dyDescent="0.25">
      <c r="A108" s="2"/>
      <c r="B108" s="21"/>
      <c r="C108" s="37"/>
      <c r="D108" s="37"/>
      <c r="E108" s="37"/>
      <c r="F108" s="37"/>
      <c r="G108" s="67"/>
      <c r="H108" s="67"/>
      <c r="I108" s="67"/>
      <c r="J108" s="37"/>
      <c r="K108" s="20"/>
      <c r="L108" s="72"/>
      <c r="M108" s="2"/>
      <c r="N108" s="2"/>
      <c r="O108" s="2"/>
      <c r="P108" s="2"/>
      <c r="Q108" s="2"/>
      <c r="R108" s="2"/>
    </row>
    <row r="109" spans="1:18" x14ac:dyDescent="0.25">
      <c r="A109" s="2"/>
      <c r="B109" s="21"/>
      <c r="C109" s="37"/>
      <c r="D109" s="37"/>
      <c r="E109" s="37"/>
      <c r="F109" s="37"/>
      <c r="G109" s="67"/>
      <c r="H109" s="67"/>
      <c r="I109" s="67"/>
      <c r="J109" s="37"/>
      <c r="K109" s="20"/>
      <c r="L109" s="72"/>
      <c r="M109" s="2"/>
      <c r="N109" s="2"/>
      <c r="O109" s="2"/>
      <c r="P109" s="2"/>
      <c r="Q109" s="2"/>
      <c r="R109" s="2"/>
    </row>
    <row r="110" spans="1:18" x14ac:dyDescent="0.25">
      <c r="A110" s="2"/>
      <c r="B110" s="21"/>
      <c r="C110" s="37"/>
      <c r="D110" s="37"/>
      <c r="E110" s="37"/>
      <c r="F110" s="37"/>
      <c r="G110" s="37"/>
      <c r="H110" s="37"/>
      <c r="I110" s="37"/>
      <c r="J110" s="37"/>
      <c r="K110" s="20"/>
      <c r="L110" s="72"/>
      <c r="M110" s="2"/>
      <c r="N110" s="2"/>
      <c r="O110" s="2"/>
      <c r="P110" s="2"/>
      <c r="Q110" s="2"/>
      <c r="R110" s="2"/>
    </row>
    <row r="111" spans="1:18" x14ac:dyDescent="0.25">
      <c r="A111" s="2"/>
      <c r="B111" s="21"/>
      <c r="C111" s="37"/>
      <c r="D111" s="37"/>
      <c r="E111" s="37"/>
      <c r="F111" s="37"/>
      <c r="G111" s="37"/>
      <c r="H111" s="37"/>
      <c r="I111" s="37"/>
      <c r="J111" s="37"/>
      <c r="K111" s="20"/>
      <c r="L111" s="72"/>
      <c r="M111" s="2"/>
      <c r="N111" s="2"/>
      <c r="O111" s="2"/>
      <c r="P111" s="2"/>
      <c r="Q111" s="2"/>
      <c r="R111" s="2"/>
    </row>
    <row r="112" spans="1:18" x14ac:dyDescent="0.25">
      <c r="A112" s="2"/>
      <c r="B112" s="21"/>
      <c r="C112" s="37"/>
      <c r="D112" s="37"/>
      <c r="E112" s="37"/>
      <c r="F112" s="37"/>
      <c r="G112" s="37"/>
      <c r="H112" s="37"/>
      <c r="I112" s="37"/>
      <c r="J112" s="37"/>
      <c r="K112" s="20"/>
      <c r="L112" s="72"/>
      <c r="M112" s="2"/>
      <c r="N112" s="2"/>
      <c r="O112" s="2"/>
      <c r="P112" s="2"/>
      <c r="Q112" s="2"/>
      <c r="R112" s="2"/>
    </row>
    <row r="113" spans="1:18" x14ac:dyDescent="0.25">
      <c r="A113" s="2"/>
      <c r="B113" s="21"/>
      <c r="C113" s="37"/>
      <c r="D113" s="37"/>
      <c r="E113" s="37"/>
      <c r="F113" s="37"/>
      <c r="G113" s="37"/>
      <c r="H113" s="37"/>
      <c r="I113" s="37"/>
      <c r="J113" s="37"/>
      <c r="K113" s="20"/>
      <c r="L113" s="72"/>
      <c r="M113" s="2"/>
      <c r="N113" s="2"/>
      <c r="O113" s="2"/>
      <c r="P113" s="2"/>
      <c r="Q113" s="2"/>
      <c r="R113" s="2"/>
    </row>
    <row r="114" spans="1:18" x14ac:dyDescent="0.25">
      <c r="A114" s="2"/>
      <c r="B114" s="21"/>
      <c r="C114" s="37"/>
      <c r="D114" s="37"/>
      <c r="E114" s="37"/>
      <c r="F114" s="37"/>
      <c r="G114" s="37"/>
      <c r="H114" s="37"/>
      <c r="I114" s="37"/>
      <c r="J114" s="37"/>
      <c r="K114" s="20"/>
      <c r="L114" s="72"/>
      <c r="M114" s="2"/>
      <c r="N114" s="2"/>
      <c r="O114" s="2"/>
      <c r="P114" s="2"/>
      <c r="Q114" s="2"/>
      <c r="R114" s="2"/>
    </row>
    <row r="115" spans="1:18" x14ac:dyDescent="0.25">
      <c r="A115" s="2"/>
      <c r="B115" s="21"/>
      <c r="C115" s="37"/>
      <c r="D115" s="37"/>
      <c r="E115" s="37"/>
      <c r="F115" s="37"/>
      <c r="G115" s="37"/>
      <c r="H115" s="37"/>
      <c r="I115" s="37"/>
      <c r="J115" s="37"/>
      <c r="K115" s="20"/>
      <c r="L115" s="72"/>
      <c r="M115" s="2"/>
      <c r="N115" s="2"/>
      <c r="O115" s="2"/>
      <c r="P115" s="2"/>
      <c r="Q115" s="2"/>
      <c r="R115" s="2"/>
    </row>
    <row r="116" spans="1:18" x14ac:dyDescent="0.25">
      <c r="A116" s="2"/>
      <c r="B116" s="21"/>
      <c r="C116" s="37"/>
      <c r="D116" s="37"/>
      <c r="E116" s="37"/>
      <c r="F116" s="37"/>
      <c r="G116" s="37"/>
      <c r="H116" s="37"/>
      <c r="I116" s="37"/>
      <c r="J116" s="37"/>
      <c r="K116" s="20"/>
      <c r="L116" s="72"/>
      <c r="M116" s="2"/>
      <c r="N116" s="2"/>
      <c r="O116" s="2"/>
      <c r="P116" s="2"/>
      <c r="Q116" s="2"/>
      <c r="R116" s="2"/>
    </row>
    <row r="117" spans="1:18" x14ac:dyDescent="0.25">
      <c r="A117" s="2"/>
      <c r="B117" s="21"/>
      <c r="C117" s="37"/>
      <c r="D117" s="37"/>
      <c r="E117" s="37"/>
      <c r="F117" s="37"/>
      <c r="G117" s="37"/>
      <c r="H117" s="37"/>
      <c r="I117" s="37"/>
      <c r="J117" s="37"/>
      <c r="K117" s="20"/>
      <c r="L117" s="72"/>
      <c r="M117" s="2"/>
      <c r="N117" s="2"/>
      <c r="O117" s="2"/>
      <c r="P117" s="2"/>
      <c r="Q117" s="2"/>
      <c r="R117" s="2"/>
    </row>
    <row r="118" spans="1:18" x14ac:dyDescent="0.25">
      <c r="A118" s="2"/>
      <c r="B118" s="21"/>
      <c r="C118" s="37"/>
      <c r="D118" s="37"/>
      <c r="E118" s="37"/>
      <c r="F118" s="37"/>
      <c r="G118" s="37"/>
      <c r="H118" s="37"/>
      <c r="I118" s="37"/>
      <c r="J118" s="37"/>
      <c r="K118" s="20"/>
      <c r="L118" s="72"/>
      <c r="M118" s="2"/>
      <c r="N118" s="2"/>
      <c r="O118" s="2"/>
      <c r="P118" s="2"/>
      <c r="Q118" s="2"/>
      <c r="R118" s="2"/>
    </row>
    <row r="119" spans="1:18" x14ac:dyDescent="0.25">
      <c r="A119" s="2"/>
      <c r="B119" s="21"/>
      <c r="C119" s="37"/>
      <c r="D119" s="37"/>
      <c r="E119" s="37"/>
      <c r="F119" s="37"/>
      <c r="G119" s="37"/>
      <c r="H119" s="37"/>
      <c r="I119" s="37"/>
      <c r="J119" s="37"/>
      <c r="K119" s="20"/>
      <c r="L119" s="72"/>
      <c r="M119" s="2"/>
      <c r="N119" s="2"/>
      <c r="O119" s="2"/>
      <c r="P119" s="2"/>
      <c r="Q119" s="2"/>
      <c r="R119" s="2"/>
    </row>
    <row r="120" spans="1:18" x14ac:dyDescent="0.25">
      <c r="A120" s="2"/>
      <c r="B120" s="21"/>
      <c r="C120" s="37"/>
      <c r="D120" s="37"/>
      <c r="E120" s="37"/>
      <c r="F120" s="37"/>
      <c r="G120" s="37"/>
      <c r="H120" s="37"/>
      <c r="I120" s="37"/>
      <c r="J120" s="37"/>
      <c r="K120" s="20"/>
      <c r="L120" s="72"/>
      <c r="M120" s="2"/>
      <c r="N120" s="2"/>
      <c r="O120" s="2"/>
      <c r="P120" s="2"/>
      <c r="Q120" s="2"/>
      <c r="R120" s="2"/>
    </row>
    <row r="121" spans="1:18" x14ac:dyDescent="0.25">
      <c r="A121" s="2"/>
      <c r="B121" s="21"/>
      <c r="C121" s="37"/>
      <c r="D121" s="37"/>
      <c r="E121" s="37"/>
      <c r="F121" s="37"/>
      <c r="G121" s="37"/>
      <c r="H121" s="37"/>
      <c r="I121" s="37"/>
      <c r="J121" s="37"/>
      <c r="K121" s="20"/>
      <c r="L121" s="72"/>
      <c r="M121" s="2"/>
      <c r="N121" s="2"/>
      <c r="O121" s="2"/>
      <c r="P121" s="2"/>
      <c r="Q121" s="2"/>
      <c r="R121" s="2"/>
    </row>
    <row r="122" spans="1:18" x14ac:dyDescent="0.25">
      <c r="A122" s="2"/>
      <c r="B122" s="21"/>
      <c r="C122" s="37"/>
      <c r="D122" s="37"/>
      <c r="E122" s="37"/>
      <c r="F122" s="37"/>
      <c r="G122" s="37"/>
      <c r="H122" s="37"/>
      <c r="I122" s="37"/>
      <c r="J122" s="37"/>
      <c r="K122" s="20"/>
      <c r="L122" s="72"/>
      <c r="M122" s="2"/>
      <c r="N122" s="2"/>
      <c r="O122" s="2"/>
      <c r="P122" s="2"/>
      <c r="Q122" s="2"/>
      <c r="R122" s="2"/>
    </row>
    <row r="123" spans="1:18" x14ac:dyDescent="0.25">
      <c r="A123" s="2"/>
      <c r="B123" s="21"/>
      <c r="C123" s="37"/>
      <c r="D123" s="37"/>
      <c r="E123" s="37"/>
      <c r="F123" s="37"/>
      <c r="G123" s="37"/>
      <c r="H123" s="37"/>
      <c r="I123" s="37"/>
      <c r="J123" s="37"/>
      <c r="K123" s="20"/>
      <c r="L123" s="72"/>
      <c r="M123" s="2"/>
      <c r="N123" s="2"/>
      <c r="O123" s="2"/>
      <c r="P123" s="2"/>
      <c r="Q123" s="2"/>
      <c r="R123" s="2"/>
    </row>
    <row r="124" spans="1:18" x14ac:dyDescent="0.25">
      <c r="A124" s="2"/>
      <c r="B124" s="21"/>
      <c r="C124" s="37"/>
      <c r="D124" s="37"/>
      <c r="E124" s="37"/>
      <c r="F124" s="37"/>
      <c r="G124" s="37"/>
      <c r="H124" s="37"/>
      <c r="I124" s="37"/>
      <c r="J124" s="37"/>
      <c r="K124" s="20"/>
      <c r="L124" s="72"/>
      <c r="M124" s="2"/>
      <c r="N124" s="2"/>
      <c r="O124" s="2"/>
      <c r="P124" s="2"/>
      <c r="Q124" s="2"/>
      <c r="R124" s="2"/>
    </row>
    <row r="125" spans="1:18" x14ac:dyDescent="0.25">
      <c r="A125" s="2"/>
      <c r="B125" s="21"/>
      <c r="C125" s="37"/>
      <c r="D125" s="37"/>
      <c r="E125" s="37"/>
      <c r="F125" s="37"/>
      <c r="G125" s="37"/>
      <c r="H125" s="37"/>
      <c r="I125" s="37"/>
      <c r="J125" s="37"/>
      <c r="K125" s="20"/>
      <c r="L125" s="72"/>
      <c r="M125" s="2"/>
      <c r="N125" s="2"/>
      <c r="O125" s="2"/>
      <c r="P125" s="2"/>
      <c r="Q125" s="2"/>
      <c r="R125" s="2"/>
    </row>
    <row r="126" spans="1:18" x14ac:dyDescent="0.25">
      <c r="A126" s="2"/>
      <c r="B126" s="21"/>
      <c r="C126" s="37"/>
      <c r="D126" s="37"/>
      <c r="E126" s="37"/>
      <c r="F126" s="37"/>
      <c r="G126" s="37"/>
      <c r="H126" s="37"/>
      <c r="I126" s="37"/>
      <c r="J126" s="37"/>
      <c r="K126" s="20"/>
      <c r="L126" s="72"/>
      <c r="M126" s="2"/>
      <c r="N126" s="2"/>
      <c r="O126" s="2"/>
      <c r="P126" s="2"/>
      <c r="Q126" s="2"/>
      <c r="R126" s="2"/>
    </row>
    <row r="127" spans="1:18" x14ac:dyDescent="0.25">
      <c r="A127" s="2"/>
      <c r="B127" s="21"/>
      <c r="C127" s="37"/>
      <c r="D127" s="37"/>
      <c r="E127" s="37"/>
      <c r="F127" s="37"/>
      <c r="G127" s="37"/>
      <c r="H127" s="37"/>
      <c r="I127" s="37"/>
      <c r="J127" s="37"/>
      <c r="K127" s="20"/>
      <c r="L127" s="72"/>
      <c r="M127" s="2"/>
      <c r="N127" s="2"/>
      <c r="O127" s="2"/>
      <c r="P127" s="2"/>
      <c r="Q127" s="2"/>
      <c r="R127" s="2"/>
    </row>
    <row r="128" spans="1:18" x14ac:dyDescent="0.25">
      <c r="A128" s="2"/>
      <c r="B128" s="21"/>
      <c r="C128" s="37"/>
      <c r="D128" s="37"/>
      <c r="E128" s="37"/>
      <c r="F128" s="37"/>
      <c r="G128" s="37"/>
      <c r="H128" s="37"/>
      <c r="I128" s="37"/>
      <c r="J128" s="37"/>
      <c r="K128" s="20"/>
      <c r="L128" s="72"/>
      <c r="M128" s="2"/>
      <c r="N128" s="2"/>
      <c r="O128" s="2"/>
      <c r="P128" s="2"/>
      <c r="Q128" s="2"/>
      <c r="R128" s="2"/>
    </row>
    <row r="129" spans="1:18" x14ac:dyDescent="0.25">
      <c r="A129" s="2"/>
      <c r="B129" s="21"/>
      <c r="C129" s="37"/>
      <c r="D129" s="37"/>
      <c r="E129" s="37"/>
      <c r="F129" s="37"/>
      <c r="G129" s="37"/>
      <c r="H129" s="37"/>
      <c r="I129" s="37"/>
      <c r="J129" s="37"/>
      <c r="K129" s="20"/>
      <c r="L129" s="2"/>
      <c r="M129" s="2"/>
      <c r="N129" s="2"/>
      <c r="O129" s="2"/>
      <c r="P129" s="2"/>
      <c r="Q129" s="2"/>
      <c r="R129" s="2"/>
    </row>
    <row r="130" spans="1:18" x14ac:dyDescent="0.25">
      <c r="A130" s="2"/>
      <c r="B130" s="21"/>
      <c r="C130" s="37"/>
      <c r="D130" s="37"/>
      <c r="E130" s="37"/>
      <c r="F130" s="37"/>
      <c r="G130" s="37"/>
      <c r="H130" s="37"/>
      <c r="I130" s="37"/>
      <c r="J130" s="37"/>
      <c r="K130" s="20"/>
      <c r="L130" s="2"/>
      <c r="M130" s="2"/>
      <c r="N130" s="2"/>
      <c r="O130" s="2"/>
      <c r="P130" s="2"/>
      <c r="Q130" s="2"/>
      <c r="R130" s="2"/>
    </row>
    <row r="131" spans="1:18" x14ac:dyDescent="0.25">
      <c r="A131" s="2"/>
      <c r="B131" s="21"/>
      <c r="C131" s="37"/>
      <c r="D131" s="37"/>
      <c r="E131" s="37"/>
      <c r="F131" s="37"/>
      <c r="G131" s="37"/>
      <c r="H131" s="37"/>
      <c r="I131" s="37"/>
      <c r="J131" s="37"/>
      <c r="K131" s="20"/>
      <c r="L131" s="2"/>
      <c r="M131" s="2"/>
      <c r="N131" s="2"/>
      <c r="O131" s="2"/>
      <c r="P131" s="2"/>
      <c r="Q131" s="2"/>
      <c r="R131" s="2"/>
    </row>
    <row r="132" spans="1:18" x14ac:dyDescent="0.25">
      <c r="A132" s="2"/>
      <c r="B132" s="21"/>
      <c r="C132" s="37"/>
      <c r="D132" s="37"/>
      <c r="E132" s="37"/>
      <c r="F132" s="37"/>
      <c r="G132" s="37"/>
      <c r="H132" s="37"/>
      <c r="I132" s="37"/>
      <c r="J132" s="37"/>
      <c r="K132" s="20"/>
      <c r="L132" s="2"/>
      <c r="M132" s="2"/>
      <c r="N132" s="2"/>
      <c r="O132" s="2"/>
    </row>
    <row r="133" spans="1:18" x14ac:dyDescent="0.25">
      <c r="A133" s="2"/>
      <c r="B133" s="21"/>
      <c r="C133" s="37"/>
      <c r="D133" s="37"/>
      <c r="E133" s="37"/>
      <c r="F133" s="37"/>
      <c r="G133" s="37"/>
      <c r="H133" s="37"/>
      <c r="I133" s="37"/>
      <c r="J133" s="37"/>
      <c r="K133" s="20"/>
      <c r="L133" s="2"/>
      <c r="M133" s="2"/>
      <c r="N133" s="2"/>
      <c r="O133" s="2"/>
    </row>
    <row r="134" spans="1:18" x14ac:dyDescent="0.25">
      <c r="A134" s="2"/>
      <c r="B134" s="21"/>
      <c r="C134" s="37"/>
      <c r="D134" s="37"/>
      <c r="E134" s="37"/>
      <c r="F134" s="37"/>
      <c r="G134" s="37"/>
      <c r="H134" s="37"/>
      <c r="I134" s="37"/>
      <c r="J134" s="37"/>
      <c r="K134" s="20"/>
      <c r="L134" s="2"/>
      <c r="N134" s="2"/>
      <c r="O134" s="2"/>
    </row>
    <row r="135" spans="1:18" x14ac:dyDescent="0.25">
      <c r="A135" s="2"/>
      <c r="B135" s="21"/>
      <c r="C135" s="37"/>
      <c r="D135" s="37"/>
      <c r="E135" s="37"/>
      <c r="F135" s="37"/>
      <c r="G135" s="37"/>
      <c r="H135" s="37"/>
      <c r="I135" s="37"/>
      <c r="J135" s="37"/>
      <c r="K135" s="20"/>
      <c r="L135" s="2"/>
      <c r="N135" s="2"/>
      <c r="O135" s="2"/>
    </row>
    <row r="136" spans="1:18" x14ac:dyDescent="0.25">
      <c r="A136" s="2"/>
      <c r="B136" s="21"/>
      <c r="C136" s="37"/>
      <c r="D136" s="37"/>
      <c r="E136" s="37"/>
      <c r="F136" s="37"/>
      <c r="G136" s="37"/>
      <c r="H136" s="37"/>
      <c r="I136" s="37"/>
      <c r="J136" s="37"/>
      <c r="K136" s="20"/>
      <c r="L136" s="2"/>
      <c r="N136" s="2"/>
      <c r="O136" s="2"/>
    </row>
    <row r="137" spans="1:18" x14ac:dyDescent="0.25">
      <c r="A137" s="2"/>
      <c r="B137" s="21"/>
      <c r="C137" s="37"/>
      <c r="D137" s="37"/>
      <c r="E137" s="37"/>
      <c r="F137" s="37"/>
      <c r="G137" s="37"/>
      <c r="H137" s="37"/>
      <c r="I137" s="37"/>
      <c r="J137" s="37"/>
      <c r="K137" s="20"/>
      <c r="L137" s="2"/>
      <c r="N137" s="2"/>
      <c r="O137" s="2"/>
    </row>
    <row r="138" spans="1:18" x14ac:dyDescent="0.25">
      <c r="B138" s="21"/>
      <c r="C138" s="37"/>
      <c r="D138" s="37"/>
      <c r="E138" s="37"/>
      <c r="F138" s="37"/>
      <c r="G138" s="37"/>
      <c r="H138" s="37"/>
      <c r="I138" s="37"/>
      <c r="J138" s="37"/>
      <c r="K138" s="20"/>
      <c r="L138" s="2"/>
    </row>
    <row r="139" spans="1:18" x14ac:dyDescent="0.25">
      <c r="B139" s="21"/>
      <c r="C139" s="37"/>
      <c r="D139" s="37"/>
      <c r="E139" s="37"/>
      <c r="F139" s="37"/>
      <c r="G139" s="37"/>
      <c r="H139" s="37"/>
      <c r="I139" s="37"/>
      <c r="J139" s="37"/>
      <c r="K139" s="20"/>
      <c r="L139" s="2"/>
    </row>
    <row r="140" spans="1:18" x14ac:dyDescent="0.25">
      <c r="B140" s="21"/>
      <c r="C140" s="37"/>
      <c r="D140" s="37"/>
      <c r="E140" s="37"/>
      <c r="F140" s="37"/>
      <c r="G140" s="37"/>
      <c r="H140" s="37"/>
      <c r="I140" s="37"/>
      <c r="J140" s="37"/>
      <c r="K140" s="20"/>
      <c r="L140" s="2"/>
    </row>
    <row r="141" spans="1:18" x14ac:dyDescent="0.25">
      <c r="B141" s="21"/>
      <c r="C141" s="37"/>
      <c r="D141" s="37"/>
      <c r="E141" s="37"/>
      <c r="F141" s="37"/>
      <c r="G141" s="37"/>
      <c r="H141" s="37"/>
      <c r="I141" s="37"/>
      <c r="J141" s="37"/>
      <c r="K141" s="20"/>
      <c r="L141" s="2"/>
    </row>
    <row r="142" spans="1:18" x14ac:dyDescent="0.25">
      <c r="B142" s="21"/>
      <c r="C142" s="37"/>
      <c r="D142" s="37"/>
      <c r="E142" s="37"/>
      <c r="F142" s="37"/>
      <c r="G142" s="37"/>
      <c r="H142" s="37"/>
      <c r="I142" s="37"/>
      <c r="J142" s="37"/>
      <c r="K142" s="20"/>
      <c r="L142" s="2"/>
    </row>
    <row r="143" spans="1:18" x14ac:dyDescent="0.25">
      <c r="B143" s="21"/>
      <c r="C143" s="37"/>
      <c r="D143" s="37"/>
      <c r="E143" s="37"/>
      <c r="F143" s="37"/>
      <c r="G143" s="37"/>
      <c r="H143" s="37"/>
      <c r="I143" s="37"/>
      <c r="J143" s="37"/>
      <c r="K143" s="20"/>
      <c r="L143" s="2"/>
    </row>
    <row r="144" spans="1:18" x14ac:dyDescent="0.25">
      <c r="B144" s="21"/>
      <c r="C144" s="37"/>
      <c r="D144" s="37"/>
      <c r="E144" s="37"/>
      <c r="F144" s="37"/>
      <c r="G144" s="37"/>
      <c r="H144" s="37"/>
      <c r="I144" s="37"/>
      <c r="J144" s="37"/>
      <c r="K144" s="20"/>
      <c r="L144" s="2"/>
    </row>
    <row r="145" spans="2:12" x14ac:dyDescent="0.25">
      <c r="B145" s="21"/>
      <c r="C145" s="37"/>
      <c r="D145" s="37"/>
      <c r="E145" s="37"/>
      <c r="F145" s="37"/>
      <c r="G145" s="37"/>
      <c r="H145" s="37"/>
      <c r="I145" s="37"/>
      <c r="J145" s="37"/>
      <c r="K145" s="20"/>
      <c r="L145" s="2"/>
    </row>
    <row r="146" spans="2:12" x14ac:dyDescent="0.25">
      <c r="B146" s="19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2:12" x14ac:dyDescent="0.25">
      <c r="B147" s="19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2:12" x14ac:dyDescent="0.25">
      <c r="B148" s="19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2:12" x14ac:dyDescent="0.25">
      <c r="B149" s="19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2:12" x14ac:dyDescent="0.25">
      <c r="B150" s="19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2:12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2:12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2:12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2:12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2:12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2:12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2:12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2:12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2:12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2:12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3:12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3:12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3:12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3:12" x14ac:dyDescent="0.25">
      <c r="C164" s="2"/>
      <c r="D164" s="2"/>
      <c r="E164" s="2"/>
      <c r="F164" s="2"/>
      <c r="G164" s="2"/>
      <c r="H164" s="2"/>
      <c r="I164" s="2"/>
      <c r="J164" s="2"/>
      <c r="K164" s="2"/>
    </row>
    <row r="165" spans="3:12" x14ac:dyDescent="0.25">
      <c r="C165" s="2"/>
      <c r="D165" s="2"/>
      <c r="E165" s="2"/>
      <c r="F165" s="2"/>
      <c r="G165" s="2"/>
      <c r="H165" s="2"/>
      <c r="I165" s="2"/>
      <c r="J165" s="2"/>
      <c r="K165" s="2"/>
    </row>
    <row r="166" spans="3:12" x14ac:dyDescent="0.25">
      <c r="C166" s="2"/>
      <c r="D166" s="2"/>
      <c r="E166" s="2"/>
      <c r="F166" s="2"/>
      <c r="G166" s="2"/>
      <c r="H166" s="2"/>
      <c r="I166" s="2"/>
      <c r="J166" s="2"/>
      <c r="K166" s="2"/>
    </row>
    <row r="167" spans="3:12" x14ac:dyDescent="0.25">
      <c r="C167" s="2"/>
      <c r="D167" s="2"/>
      <c r="E167" s="2"/>
      <c r="F167" s="2"/>
      <c r="G167" s="2"/>
      <c r="H167" s="2"/>
      <c r="I167" s="2"/>
      <c r="J167" s="2"/>
      <c r="K167" s="2"/>
    </row>
    <row r="168" spans="3:12" x14ac:dyDescent="0.25">
      <c r="C168" s="2"/>
      <c r="D168" s="2"/>
      <c r="E168" s="2"/>
      <c r="F168" s="2"/>
      <c r="G168" s="2"/>
      <c r="H168" s="2"/>
      <c r="I168" s="2"/>
      <c r="J168" s="2"/>
      <c r="K168" s="2"/>
    </row>
    <row r="169" spans="3:12" x14ac:dyDescent="0.25">
      <c r="C169" s="2"/>
      <c r="D169" s="2"/>
      <c r="E169" s="2"/>
      <c r="F169" s="2"/>
      <c r="G169" s="2"/>
      <c r="H169" s="2"/>
      <c r="I169" s="2"/>
      <c r="J169" s="2"/>
      <c r="K169" s="2"/>
    </row>
    <row r="170" spans="3:12" x14ac:dyDescent="0.25">
      <c r="C170" s="2"/>
      <c r="D170" s="2"/>
      <c r="E170" s="2"/>
      <c r="F170" s="2"/>
      <c r="G170" s="2"/>
      <c r="H170" s="2"/>
      <c r="I170" s="2"/>
      <c r="J170" s="2"/>
      <c r="K170" s="2"/>
    </row>
    <row r="171" spans="3:12" x14ac:dyDescent="0.25">
      <c r="C171" s="2"/>
      <c r="D171" s="2"/>
      <c r="E171" s="2"/>
      <c r="F171" s="2"/>
      <c r="G171" s="2"/>
      <c r="H171" s="2"/>
      <c r="I171" s="2"/>
      <c r="J171" s="2"/>
      <c r="K171" s="2"/>
    </row>
    <row r="172" spans="3:12" x14ac:dyDescent="0.25">
      <c r="C172" s="2"/>
      <c r="D172" s="2"/>
      <c r="E172" s="2"/>
      <c r="F172" s="2"/>
      <c r="G172" s="2"/>
      <c r="H172" s="2"/>
      <c r="I172" s="2"/>
      <c r="J172" s="2"/>
      <c r="K172" s="2"/>
    </row>
    <row r="173" spans="3:12" x14ac:dyDescent="0.25">
      <c r="C173" s="2"/>
      <c r="D173" s="2"/>
      <c r="E173" s="2"/>
      <c r="F173" s="2"/>
      <c r="G173" s="2"/>
      <c r="H173" s="2"/>
      <c r="I173" s="2"/>
      <c r="J173" s="2"/>
      <c r="K173" s="2"/>
    </row>
    <row r="174" spans="3:12" x14ac:dyDescent="0.25">
      <c r="C174" s="2"/>
      <c r="D174" s="2"/>
      <c r="E174" s="2"/>
      <c r="F174" s="2"/>
      <c r="G174" s="2"/>
      <c r="H174" s="2"/>
      <c r="I174" s="2"/>
      <c r="J174" s="2"/>
      <c r="K174" s="2"/>
    </row>
    <row r="175" spans="3:12" x14ac:dyDescent="0.25">
      <c r="C175" s="2"/>
      <c r="D175" s="2"/>
      <c r="E175" s="2"/>
      <c r="F175" s="2"/>
      <c r="G175" s="2"/>
      <c r="H175" s="2"/>
      <c r="I175" s="2"/>
      <c r="J175" s="2"/>
      <c r="K175" s="2"/>
    </row>
    <row r="176" spans="3:12" x14ac:dyDescent="0.25">
      <c r="C176" s="2"/>
      <c r="D176" s="2"/>
      <c r="E176" s="2"/>
      <c r="F176" s="2"/>
      <c r="G176" s="2"/>
      <c r="H176" s="2"/>
      <c r="I176" s="2"/>
      <c r="J176" s="2"/>
      <c r="K176" s="2"/>
    </row>
    <row r="177" spans="3:11" x14ac:dyDescent="0.25">
      <c r="C177" s="2"/>
      <c r="D177" s="2"/>
      <c r="E177" s="2"/>
      <c r="F177" s="2"/>
      <c r="G177" s="2"/>
      <c r="H177" s="2"/>
      <c r="I177" s="2"/>
      <c r="J177" s="2"/>
      <c r="K177" s="2"/>
    </row>
    <row r="178" spans="3:11" x14ac:dyDescent="0.25">
      <c r="C178" s="2"/>
      <c r="D178" s="2"/>
      <c r="E178" s="2"/>
      <c r="F178" s="2"/>
      <c r="G178" s="2"/>
      <c r="H178" s="2"/>
      <c r="I178" s="2"/>
      <c r="J178" s="2"/>
      <c r="K178" s="2"/>
    </row>
    <row r="179" spans="3:11" x14ac:dyDescent="0.25">
      <c r="C179" s="2"/>
      <c r="D179" s="2"/>
      <c r="E179" s="2"/>
      <c r="F179" s="2"/>
      <c r="G179" s="2"/>
      <c r="H179" s="2"/>
      <c r="I179" s="2"/>
      <c r="J179" s="2"/>
      <c r="K179" s="2"/>
    </row>
    <row r="180" spans="3:11" x14ac:dyDescent="0.25">
      <c r="C180" s="2"/>
      <c r="D180" s="2"/>
      <c r="E180" s="2"/>
      <c r="F180" s="2"/>
      <c r="G180" s="2"/>
      <c r="H180" s="2"/>
      <c r="I180" s="2"/>
      <c r="J180" s="2"/>
      <c r="K180" s="2"/>
    </row>
  </sheetData>
  <sortState ref="B6:K85">
    <sortCondition ref="B5"/>
  </sortState>
  <mergeCells count="1">
    <mergeCell ref="B4:K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X54"/>
  <sheetViews>
    <sheetView zoomScale="85" zoomScaleNormal="85" workbookViewId="0">
      <pane xSplit="2" topLeftCell="AY1" activePane="topRight" state="frozen"/>
      <selection activeCell="D48" sqref="D48"/>
      <selection pane="topRight" activeCell="BJ28" sqref="BJ28"/>
    </sheetView>
  </sheetViews>
  <sheetFormatPr baseColWidth="10" defaultRowHeight="15" x14ac:dyDescent="0.25"/>
  <cols>
    <col min="1" max="1" width="5.28515625" customWidth="1"/>
    <col min="2" max="2" width="36.140625" bestFit="1" customWidth="1"/>
    <col min="3" max="4" width="12.140625" bestFit="1" customWidth="1"/>
    <col min="63" max="63" width="13.140625" bestFit="1" customWidth="1"/>
  </cols>
  <sheetData>
    <row r="1" spans="1:7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6" ht="15.75" x14ac:dyDescent="0.25">
      <c r="A3" s="2"/>
      <c r="B3" s="76" t="s">
        <v>40</v>
      </c>
      <c r="C3" s="38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</row>
    <row r="4" spans="1:76" x14ac:dyDescent="0.25">
      <c r="A4" s="2"/>
      <c r="B4" s="78" t="s">
        <v>41</v>
      </c>
      <c r="C4" s="79">
        <v>2012</v>
      </c>
      <c r="D4" s="79">
        <v>2012</v>
      </c>
      <c r="E4" s="79">
        <v>2012</v>
      </c>
      <c r="F4" s="79">
        <v>2012</v>
      </c>
      <c r="G4" s="79">
        <v>2012</v>
      </c>
      <c r="H4" s="79">
        <v>2012</v>
      </c>
      <c r="I4" s="79">
        <v>2012</v>
      </c>
      <c r="J4" s="79">
        <v>2012</v>
      </c>
      <c r="K4" s="79">
        <v>2012</v>
      </c>
      <c r="L4" s="79">
        <v>2012</v>
      </c>
      <c r="M4" s="79">
        <v>2012</v>
      </c>
      <c r="N4" s="79">
        <v>2012</v>
      </c>
      <c r="O4" s="79">
        <v>2013</v>
      </c>
      <c r="P4" s="79">
        <v>2013</v>
      </c>
      <c r="Q4" s="79">
        <v>2013</v>
      </c>
      <c r="R4" s="79">
        <v>2013</v>
      </c>
      <c r="S4" s="79">
        <v>2013</v>
      </c>
      <c r="T4" s="79">
        <v>2013</v>
      </c>
      <c r="U4" s="79">
        <v>2013</v>
      </c>
      <c r="V4" s="79">
        <v>2013</v>
      </c>
      <c r="W4" s="79">
        <v>2013</v>
      </c>
      <c r="X4" s="79">
        <v>2013</v>
      </c>
      <c r="Y4" s="79">
        <v>2013</v>
      </c>
      <c r="Z4" s="79">
        <v>2013</v>
      </c>
      <c r="AA4" s="79">
        <v>2014</v>
      </c>
      <c r="AB4" s="79">
        <v>2014</v>
      </c>
      <c r="AC4" s="79">
        <v>2014</v>
      </c>
      <c r="AD4" s="79">
        <v>2014</v>
      </c>
      <c r="AE4" s="79">
        <v>2014</v>
      </c>
      <c r="AF4" s="79">
        <v>2014</v>
      </c>
      <c r="AG4" s="79">
        <v>2014</v>
      </c>
      <c r="AH4" s="79">
        <v>2014</v>
      </c>
      <c r="AI4" s="79">
        <v>2014</v>
      </c>
      <c r="AJ4" s="79">
        <v>2014</v>
      </c>
      <c r="AK4" s="79">
        <v>2014</v>
      </c>
      <c r="AL4" s="79">
        <v>2014</v>
      </c>
      <c r="AM4" s="79">
        <v>2015</v>
      </c>
      <c r="AN4" s="79">
        <v>2015</v>
      </c>
      <c r="AO4" s="79">
        <v>2015</v>
      </c>
      <c r="AP4" s="79">
        <v>2015</v>
      </c>
      <c r="AQ4" s="79">
        <v>2015</v>
      </c>
      <c r="AR4" s="79">
        <v>2015</v>
      </c>
      <c r="AS4" s="79">
        <v>2015</v>
      </c>
      <c r="AT4" s="79">
        <v>2015</v>
      </c>
      <c r="AU4" s="79">
        <v>2015</v>
      </c>
      <c r="AV4" s="79">
        <v>2015</v>
      </c>
      <c r="AW4" s="39">
        <v>2015</v>
      </c>
      <c r="AX4" s="39">
        <v>2015</v>
      </c>
      <c r="AY4" s="39">
        <v>2015</v>
      </c>
      <c r="AZ4" s="39">
        <v>2015</v>
      </c>
      <c r="BA4" s="39">
        <v>2015</v>
      </c>
      <c r="BB4" s="39">
        <v>2015</v>
      </c>
      <c r="BC4" s="39">
        <v>2015</v>
      </c>
      <c r="BD4" s="39">
        <v>2015</v>
      </c>
      <c r="BE4" s="39">
        <v>2015</v>
      </c>
      <c r="BF4" s="39">
        <v>2015</v>
      </c>
      <c r="BG4" s="39">
        <v>2015</v>
      </c>
      <c r="BH4" s="39">
        <v>2015</v>
      </c>
      <c r="BI4" s="39">
        <v>2015</v>
      </c>
      <c r="BJ4" s="39">
        <v>2015</v>
      </c>
      <c r="BK4" s="19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</row>
    <row r="5" spans="1:76" x14ac:dyDescent="0.25">
      <c r="A5" s="2"/>
      <c r="B5" s="39" t="s">
        <v>11</v>
      </c>
      <c r="C5" s="79" t="s">
        <v>13</v>
      </c>
      <c r="D5" s="79" t="s">
        <v>19</v>
      </c>
      <c r="E5" s="79" t="s">
        <v>42</v>
      </c>
      <c r="F5" s="79" t="s">
        <v>43</v>
      </c>
      <c r="G5" s="79" t="s">
        <v>44</v>
      </c>
      <c r="H5" s="79" t="s">
        <v>45</v>
      </c>
      <c r="I5" s="79" t="s">
        <v>46</v>
      </c>
      <c r="J5" s="79" t="s">
        <v>47</v>
      </c>
      <c r="K5" s="79" t="s">
        <v>48</v>
      </c>
      <c r="L5" s="79" t="s">
        <v>49</v>
      </c>
      <c r="M5" s="79" t="s">
        <v>50</v>
      </c>
      <c r="N5" s="79" t="s">
        <v>30</v>
      </c>
      <c r="O5" s="79" t="s">
        <v>13</v>
      </c>
      <c r="P5" s="79" t="s">
        <v>19</v>
      </c>
      <c r="Q5" s="79" t="s">
        <v>42</v>
      </c>
      <c r="R5" s="79" t="s">
        <v>43</v>
      </c>
      <c r="S5" s="79" t="s">
        <v>44</v>
      </c>
      <c r="T5" s="79" t="s">
        <v>45</v>
      </c>
      <c r="U5" s="79" t="s">
        <v>46</v>
      </c>
      <c r="V5" s="79" t="s">
        <v>47</v>
      </c>
      <c r="W5" s="79" t="s">
        <v>48</v>
      </c>
      <c r="X5" s="79" t="s">
        <v>49</v>
      </c>
      <c r="Y5" s="79" t="s">
        <v>50</v>
      </c>
      <c r="Z5" s="79" t="s">
        <v>30</v>
      </c>
      <c r="AA5" s="79" t="s">
        <v>13</v>
      </c>
      <c r="AB5" s="79" t="s">
        <v>19</v>
      </c>
      <c r="AC5" s="79" t="s">
        <v>42</v>
      </c>
      <c r="AD5" s="79" t="s">
        <v>43</v>
      </c>
      <c r="AE5" s="79" t="s">
        <v>44</v>
      </c>
      <c r="AF5" s="79" t="s">
        <v>45</v>
      </c>
      <c r="AG5" s="79" t="s">
        <v>46</v>
      </c>
      <c r="AH5" s="79" t="s">
        <v>47</v>
      </c>
      <c r="AI5" s="79" t="s">
        <v>48</v>
      </c>
      <c r="AJ5" s="79" t="s">
        <v>49</v>
      </c>
      <c r="AK5" s="79" t="s">
        <v>50</v>
      </c>
      <c r="AL5" s="79" t="s">
        <v>30</v>
      </c>
      <c r="AM5" s="79" t="s">
        <v>13</v>
      </c>
      <c r="AN5" s="79" t="s">
        <v>19</v>
      </c>
      <c r="AO5" s="79" t="s">
        <v>42</v>
      </c>
      <c r="AP5" s="79" t="s">
        <v>43</v>
      </c>
      <c r="AQ5" s="79" t="s">
        <v>44</v>
      </c>
      <c r="AR5" s="79" t="s">
        <v>45</v>
      </c>
      <c r="AS5" s="79" t="s">
        <v>46</v>
      </c>
      <c r="AT5" s="79" t="s">
        <v>47</v>
      </c>
      <c r="AU5" s="79" t="s">
        <v>48</v>
      </c>
      <c r="AV5" s="79" t="s">
        <v>49</v>
      </c>
      <c r="AW5" s="39" t="s">
        <v>50</v>
      </c>
      <c r="AX5" s="39" t="s">
        <v>30</v>
      </c>
      <c r="AY5" s="39" t="s">
        <v>13</v>
      </c>
      <c r="AZ5" s="39" t="s">
        <v>19</v>
      </c>
      <c r="BA5" s="39" t="s">
        <v>42</v>
      </c>
      <c r="BB5" s="39" t="s">
        <v>43</v>
      </c>
      <c r="BC5" s="39" t="s">
        <v>44</v>
      </c>
      <c r="BD5" s="39" t="s">
        <v>45</v>
      </c>
      <c r="BE5" s="39" t="s">
        <v>46</v>
      </c>
      <c r="BF5" s="39" t="s">
        <v>47</v>
      </c>
      <c r="BG5" s="39" t="s">
        <v>48</v>
      </c>
      <c r="BH5" s="39" t="s">
        <v>49</v>
      </c>
      <c r="BI5" s="39" t="s">
        <v>50</v>
      </c>
      <c r="BJ5" s="39" t="s">
        <v>30</v>
      </c>
      <c r="BK5" s="19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 spans="1:76" x14ac:dyDescent="0.25">
      <c r="A6" s="2"/>
      <c r="B6" s="40" t="s">
        <v>51</v>
      </c>
      <c r="C6" s="41">
        <f>2527.58/12</f>
        <v>210.63166666666666</v>
      </c>
      <c r="D6" s="41">
        <f t="shared" ref="D6:N6" si="0">2527.58/12</f>
        <v>210.63166666666666</v>
      </c>
      <c r="E6" s="41">
        <f t="shared" si="0"/>
        <v>210.63166666666666</v>
      </c>
      <c r="F6" s="41">
        <f t="shared" si="0"/>
        <v>210.63166666666666</v>
      </c>
      <c r="G6" s="41">
        <f t="shared" si="0"/>
        <v>210.63166666666666</v>
      </c>
      <c r="H6" s="41">
        <f t="shared" si="0"/>
        <v>210.63166666666666</v>
      </c>
      <c r="I6" s="41">
        <f t="shared" si="0"/>
        <v>210.63166666666666</v>
      </c>
      <c r="J6" s="41">
        <f t="shared" si="0"/>
        <v>210.63166666666666</v>
      </c>
      <c r="K6" s="41">
        <f t="shared" si="0"/>
        <v>210.63166666666666</v>
      </c>
      <c r="L6" s="41">
        <f t="shared" si="0"/>
        <v>210.63166666666666</v>
      </c>
      <c r="M6" s="41">
        <f t="shared" si="0"/>
        <v>210.63166666666666</v>
      </c>
      <c r="N6" s="41">
        <f t="shared" si="0"/>
        <v>210.63166666666666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 spans="1:76" x14ac:dyDescent="0.25">
      <c r="A7" s="2"/>
      <c r="B7" s="40" t="s">
        <v>52</v>
      </c>
      <c r="C7" s="41">
        <f t="shared" ref="C7:N7" si="1">29.95*13</f>
        <v>389.34999999999997</v>
      </c>
      <c r="D7" s="41">
        <f t="shared" si="1"/>
        <v>389.34999999999997</v>
      </c>
      <c r="E7" s="41">
        <f t="shared" si="1"/>
        <v>389.34999999999997</v>
      </c>
      <c r="F7" s="41">
        <f t="shared" si="1"/>
        <v>389.34999999999997</v>
      </c>
      <c r="G7" s="41">
        <f t="shared" si="1"/>
        <v>389.34999999999997</v>
      </c>
      <c r="H7" s="41">
        <f t="shared" si="1"/>
        <v>389.34999999999997</v>
      </c>
      <c r="I7" s="41">
        <f t="shared" si="1"/>
        <v>389.34999999999997</v>
      </c>
      <c r="J7" s="41">
        <f t="shared" si="1"/>
        <v>389.34999999999997</v>
      </c>
      <c r="K7" s="41">
        <f t="shared" si="1"/>
        <v>389.34999999999997</v>
      </c>
      <c r="L7" s="41">
        <f t="shared" si="1"/>
        <v>389.34999999999997</v>
      </c>
      <c r="M7" s="41">
        <f t="shared" si="1"/>
        <v>389.34999999999997</v>
      </c>
      <c r="N7" s="41">
        <f t="shared" si="1"/>
        <v>389.34999999999997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</row>
    <row r="8" spans="1:76" x14ac:dyDescent="0.25">
      <c r="A8" s="2"/>
      <c r="B8" s="40" t="s">
        <v>53</v>
      </c>
      <c r="C8" s="41">
        <f>50*13</f>
        <v>650</v>
      </c>
      <c r="D8" s="41">
        <f>50*13</f>
        <v>650</v>
      </c>
      <c r="E8" s="41">
        <f t="shared" ref="E8:N8" si="2">50*13</f>
        <v>650</v>
      </c>
      <c r="F8" s="41"/>
      <c r="G8" s="41"/>
      <c r="H8" s="41"/>
      <c r="I8" s="41"/>
      <c r="J8" s="41"/>
      <c r="K8" s="41"/>
      <c r="L8" s="41"/>
      <c r="M8" s="41"/>
      <c r="N8" s="41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</row>
    <row r="9" spans="1:76" x14ac:dyDescent="0.25">
      <c r="A9" s="2"/>
      <c r="B9" s="40" t="s">
        <v>54</v>
      </c>
      <c r="C9" s="42">
        <f t="shared" ref="C9:BJ9" si="3">10000/48</f>
        <v>208.33333333333334</v>
      </c>
      <c r="D9" s="42">
        <f t="shared" si="3"/>
        <v>208.33333333333334</v>
      </c>
      <c r="E9" s="42">
        <f t="shared" si="3"/>
        <v>208.33333333333334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</row>
    <row r="10" spans="1:76" x14ac:dyDescent="0.25">
      <c r="A10" s="2"/>
      <c r="B10" s="40" t="s">
        <v>55</v>
      </c>
      <c r="C10" s="42">
        <f t="shared" ref="C10:BJ10" si="4">30000/48</f>
        <v>625</v>
      </c>
      <c r="D10" s="42">
        <f t="shared" si="4"/>
        <v>625</v>
      </c>
      <c r="E10" s="42">
        <f t="shared" si="4"/>
        <v>625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</row>
    <row r="11" spans="1:76" x14ac:dyDescent="0.25">
      <c r="A11" s="2"/>
      <c r="B11" s="40" t="s">
        <v>56</v>
      </c>
      <c r="C11" s="42">
        <f>10931.89/6</f>
        <v>1821.9816666666666</v>
      </c>
      <c r="D11" s="42">
        <f t="shared" ref="D11:H11" si="5">10931.89/6</f>
        <v>1821.9816666666666</v>
      </c>
      <c r="E11" s="42">
        <f t="shared" si="5"/>
        <v>1821.9816666666666</v>
      </c>
      <c r="F11" s="42"/>
      <c r="G11" s="42"/>
      <c r="H11" s="4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 spans="1:76" x14ac:dyDescent="0.25">
      <c r="A12" s="2"/>
      <c r="B12" s="40" t="s">
        <v>57</v>
      </c>
      <c r="C12" s="43">
        <f t="shared" ref="C12:N12" si="6">30000/12</f>
        <v>2500</v>
      </c>
      <c r="D12" s="43">
        <f t="shared" si="6"/>
        <v>2500</v>
      </c>
      <c r="E12" s="43">
        <f t="shared" si="6"/>
        <v>2500</v>
      </c>
      <c r="F12" s="43"/>
      <c r="G12" s="43"/>
      <c r="H12" s="43"/>
      <c r="I12" s="43"/>
      <c r="J12" s="43"/>
      <c r="K12" s="43"/>
      <c r="L12" s="43"/>
      <c r="M12" s="43"/>
      <c r="N12" s="4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</row>
    <row r="13" spans="1:76" x14ac:dyDescent="0.25">
      <c r="A13" s="2"/>
      <c r="B13" s="107" t="s">
        <v>26</v>
      </c>
      <c r="C13" s="43">
        <f>Gastos!$K$85/6</f>
        <v>0</v>
      </c>
      <c r="D13" s="43">
        <f>Gastos!$K$85/6</f>
        <v>0</v>
      </c>
      <c r="E13" s="43">
        <f>Gastos!$K$85/6</f>
        <v>0</v>
      </c>
      <c r="F13" s="43"/>
      <c r="G13" s="43"/>
      <c r="H13" s="43"/>
      <c r="I13" s="43"/>
      <c r="J13" s="43"/>
      <c r="K13" s="43"/>
      <c r="L13" s="43"/>
      <c r="M13" s="43"/>
      <c r="N13" s="43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</row>
    <row r="14" spans="1:76" x14ac:dyDescent="0.25">
      <c r="A14" s="2"/>
      <c r="B14" s="40" t="s">
        <v>58</v>
      </c>
      <c r="C14" s="44"/>
      <c r="D14" s="43">
        <v>1000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</row>
    <row r="15" spans="1:76" x14ac:dyDescent="0.25">
      <c r="A15" s="2"/>
      <c r="B15" s="40" t="s">
        <v>59</v>
      </c>
      <c r="C15" s="44"/>
      <c r="D15" s="43">
        <v>3000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</row>
    <row r="16" spans="1:76" x14ac:dyDescent="0.25">
      <c r="A16" s="2"/>
      <c r="B16" s="40" t="s">
        <v>60</v>
      </c>
      <c r="C16" s="43"/>
      <c r="D16" s="43">
        <f t="shared" ref="D16:I16" si="7">161/6</f>
        <v>26.833333333333332</v>
      </c>
      <c r="E16" s="43">
        <f t="shared" si="7"/>
        <v>26.833333333333332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</row>
    <row r="17" spans="1:76" x14ac:dyDescent="0.25">
      <c r="A17" s="2"/>
      <c r="B17" s="40" t="s">
        <v>60</v>
      </c>
      <c r="C17" s="43">
        <f>Gastos!K76</f>
        <v>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</row>
    <row r="18" spans="1:76" x14ac:dyDescent="0.25">
      <c r="A18" s="2"/>
      <c r="B18" s="107" t="s">
        <v>36</v>
      </c>
      <c r="C18" s="43">
        <f>Gastos!$K$79/12</f>
        <v>0</v>
      </c>
      <c r="D18" s="43">
        <f>Gastos!$K$79/12</f>
        <v>0</v>
      </c>
      <c r="E18" s="43">
        <f>Gastos!$K$79/12</f>
        <v>0</v>
      </c>
      <c r="F18" s="43"/>
      <c r="G18" s="43"/>
      <c r="H18" s="43"/>
      <c r="I18" s="43"/>
      <c r="J18" s="43"/>
      <c r="K18" s="43"/>
      <c r="L18" s="43"/>
      <c r="M18" s="43"/>
      <c r="N18" s="43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</row>
    <row r="19" spans="1:76" x14ac:dyDescent="0.25">
      <c r="A19" s="2"/>
      <c r="B19" s="107" t="s">
        <v>37</v>
      </c>
      <c r="C19" s="43">
        <f>Gastos!$K$80/12</f>
        <v>0</v>
      </c>
      <c r="D19" s="43">
        <f>Gastos!$K$80/12</f>
        <v>0</v>
      </c>
      <c r="E19" s="43">
        <f>Gastos!$K$80/12</f>
        <v>0</v>
      </c>
      <c r="F19" s="43"/>
      <c r="G19" s="43"/>
      <c r="H19" s="43"/>
      <c r="I19" s="43"/>
      <c r="J19" s="43"/>
      <c r="K19" s="43"/>
      <c r="L19" s="43"/>
      <c r="M19" s="43"/>
      <c r="N19" s="43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 spans="1:76" x14ac:dyDescent="0.25">
      <c r="A20" s="2"/>
      <c r="B20" s="40" t="s">
        <v>28</v>
      </c>
      <c r="C20" s="43">
        <f>Gastos!K65</f>
        <v>0</v>
      </c>
      <c r="D20" s="43">
        <v>685.35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</row>
    <row r="21" spans="1:76" x14ac:dyDescent="0.25">
      <c r="A21" s="2"/>
      <c r="B21" s="40" t="s">
        <v>61</v>
      </c>
      <c r="C21" s="43">
        <f>Gastos!$K$81/36</f>
        <v>0</v>
      </c>
      <c r="D21" s="43">
        <f>Gastos!$K$81/36</f>
        <v>0</v>
      </c>
      <c r="E21" s="43">
        <f>Gastos!$K$81/36</f>
        <v>0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</row>
    <row r="22" spans="1:76" x14ac:dyDescent="0.25">
      <c r="A22" s="2"/>
      <c r="B22" s="107" t="s">
        <v>29</v>
      </c>
      <c r="C22" s="45">
        <f>(Gastos!K77)/12</f>
        <v>0</v>
      </c>
      <c r="D22" s="45">
        <f t="shared" ref="D22:N22" si="8">C22</f>
        <v>0</v>
      </c>
      <c r="E22" s="45">
        <f t="shared" si="8"/>
        <v>0</v>
      </c>
      <c r="F22" s="45"/>
      <c r="G22" s="45"/>
      <c r="H22" s="45"/>
      <c r="I22" s="45"/>
      <c r="J22" s="45"/>
      <c r="K22" s="45"/>
      <c r="L22" s="45"/>
      <c r="M22" s="45"/>
      <c r="N22" s="45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</row>
    <row r="23" spans="1:76" x14ac:dyDescent="0.25">
      <c r="A23" s="2"/>
      <c r="B23" s="40" t="s">
        <v>93</v>
      </c>
      <c r="C23" s="45">
        <f>Gastos!K68</f>
        <v>0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</row>
    <row r="24" spans="1:76" x14ac:dyDescent="0.25">
      <c r="A24" s="2"/>
      <c r="B24" s="107" t="s">
        <v>32</v>
      </c>
      <c r="C24" s="45">
        <f>Gastos!K69</f>
        <v>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38" t="s">
        <v>62</v>
      </c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</row>
    <row r="25" spans="1:76" x14ac:dyDescent="0.25">
      <c r="A25" s="2"/>
      <c r="B25" s="107" t="s">
        <v>33</v>
      </c>
      <c r="C25" s="45">
        <f>Gastos!K71</f>
        <v>0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38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</row>
    <row r="26" spans="1:76" x14ac:dyDescent="0.25">
      <c r="A26" s="2"/>
      <c r="B26" s="107" t="s">
        <v>31</v>
      </c>
      <c r="C26" s="45">
        <f>Gastos!K72</f>
        <v>0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38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</row>
    <row r="27" spans="1:76" x14ac:dyDescent="0.25">
      <c r="A27" s="2"/>
      <c r="B27" s="107" t="s">
        <v>35</v>
      </c>
      <c r="C27" s="45">
        <f>Gastos!$K$78/12</f>
        <v>0</v>
      </c>
      <c r="D27" s="45">
        <f>Gastos!$K$78/12</f>
        <v>0</v>
      </c>
      <c r="E27" s="45">
        <f>Gastos!$K$78/12</f>
        <v>0</v>
      </c>
      <c r="F27" s="45"/>
      <c r="G27" s="45"/>
      <c r="H27" s="45"/>
      <c r="I27" s="45"/>
      <c r="J27" s="45"/>
      <c r="K27" s="45"/>
      <c r="L27" s="45"/>
      <c r="M27" s="45"/>
      <c r="N27" s="45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38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</row>
    <row r="28" spans="1:76" x14ac:dyDescent="0.25">
      <c r="A28" s="2"/>
      <c r="B28" s="107" t="s">
        <v>34</v>
      </c>
      <c r="C28" s="45">
        <f>Gastos!$K$84/36</f>
        <v>0</v>
      </c>
      <c r="D28" s="45">
        <f>Gastos!$K$84/36</f>
        <v>0</v>
      </c>
      <c r="E28" s="45">
        <f>Gastos!$K$84/36</f>
        <v>0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38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</row>
    <row r="29" spans="1:76" x14ac:dyDescent="0.25">
      <c r="A29" s="2"/>
      <c r="B29" s="107" t="s">
        <v>38</v>
      </c>
      <c r="C29" s="45">
        <f>Gastos!$K$86/6</f>
        <v>0</v>
      </c>
      <c r="D29" s="45">
        <f>Gastos!$K$86/6</f>
        <v>0</v>
      </c>
      <c r="E29" s="45">
        <f>Gastos!$K$86/6</f>
        <v>0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38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</row>
    <row r="30" spans="1:76" x14ac:dyDescent="0.25">
      <c r="A30" s="2"/>
      <c r="B30" s="107" t="s">
        <v>32</v>
      </c>
      <c r="C30" s="45">
        <f>Gastos!$K$87/6</f>
        <v>0</v>
      </c>
      <c r="D30" s="45">
        <f>Gastos!$K$87/6</f>
        <v>0</v>
      </c>
      <c r="E30" s="45">
        <f>Gastos!$K$87/6</f>
        <v>0</v>
      </c>
      <c r="F30" s="45">
        <f>Gastos!$K$87/6</f>
        <v>0</v>
      </c>
      <c r="G30" s="45">
        <f>Gastos!$K$87/6</f>
        <v>0</v>
      </c>
      <c r="H30" s="45">
        <f>Gastos!$K$87/6</f>
        <v>0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38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</row>
    <row r="31" spans="1:76" x14ac:dyDescent="0.25">
      <c r="A31" s="2"/>
      <c r="B31" s="39" t="s">
        <v>21</v>
      </c>
      <c r="C31" s="45">
        <f>SUM(C6:C24)</f>
        <v>6405.2966666666662</v>
      </c>
      <c r="D31" s="45">
        <f t="shared" ref="D31:BJ31" si="9">SUM(D6:D24)</f>
        <v>11117.48</v>
      </c>
      <c r="E31" s="45">
        <f t="shared" si="9"/>
        <v>6432.1299999999992</v>
      </c>
      <c r="F31" s="45">
        <f t="shared" si="9"/>
        <v>599.98166666666657</v>
      </c>
      <c r="G31" s="45">
        <f t="shared" si="9"/>
        <v>599.98166666666657</v>
      </c>
      <c r="H31" s="45">
        <f t="shared" si="9"/>
        <v>599.98166666666657</v>
      </c>
      <c r="I31" s="45">
        <f t="shared" si="9"/>
        <v>599.98166666666657</v>
      </c>
      <c r="J31" s="45">
        <f t="shared" si="9"/>
        <v>599.98166666666657</v>
      </c>
      <c r="K31" s="45">
        <f t="shared" si="9"/>
        <v>599.98166666666657</v>
      </c>
      <c r="L31" s="45">
        <f t="shared" si="9"/>
        <v>599.98166666666657</v>
      </c>
      <c r="M31" s="45">
        <f t="shared" si="9"/>
        <v>599.98166666666657</v>
      </c>
      <c r="N31" s="45">
        <f t="shared" si="9"/>
        <v>599.98166666666657</v>
      </c>
      <c r="O31" s="45">
        <f t="shared" si="9"/>
        <v>0</v>
      </c>
      <c r="P31" s="45">
        <f t="shared" si="9"/>
        <v>0</v>
      </c>
      <c r="Q31" s="45">
        <f t="shared" si="9"/>
        <v>0</v>
      </c>
      <c r="R31" s="45">
        <f t="shared" si="9"/>
        <v>0</v>
      </c>
      <c r="S31" s="45">
        <f t="shared" si="9"/>
        <v>0</v>
      </c>
      <c r="T31" s="45">
        <f t="shared" si="9"/>
        <v>0</v>
      </c>
      <c r="U31" s="45">
        <f t="shared" si="9"/>
        <v>0</v>
      </c>
      <c r="V31" s="45">
        <f t="shared" si="9"/>
        <v>0</v>
      </c>
      <c r="W31" s="45">
        <f t="shared" si="9"/>
        <v>0</v>
      </c>
      <c r="X31" s="45">
        <f t="shared" si="9"/>
        <v>0</v>
      </c>
      <c r="Y31" s="45">
        <f t="shared" si="9"/>
        <v>0</v>
      </c>
      <c r="Z31" s="45">
        <f t="shared" si="9"/>
        <v>0</v>
      </c>
      <c r="AA31" s="45">
        <f t="shared" si="9"/>
        <v>0</v>
      </c>
      <c r="AB31" s="45">
        <f t="shared" si="9"/>
        <v>0</v>
      </c>
      <c r="AC31" s="45">
        <f t="shared" si="9"/>
        <v>0</v>
      </c>
      <c r="AD31" s="45">
        <f t="shared" si="9"/>
        <v>0</v>
      </c>
      <c r="AE31" s="45">
        <f t="shared" si="9"/>
        <v>0</v>
      </c>
      <c r="AF31" s="45">
        <f t="shared" si="9"/>
        <v>0</v>
      </c>
      <c r="AG31" s="45">
        <f t="shared" si="9"/>
        <v>0</v>
      </c>
      <c r="AH31" s="45">
        <f t="shared" si="9"/>
        <v>0</v>
      </c>
      <c r="AI31" s="45">
        <f t="shared" si="9"/>
        <v>0</v>
      </c>
      <c r="AJ31" s="45">
        <f t="shared" si="9"/>
        <v>0</v>
      </c>
      <c r="AK31" s="45">
        <f t="shared" si="9"/>
        <v>0</v>
      </c>
      <c r="AL31" s="45">
        <f t="shared" si="9"/>
        <v>0</v>
      </c>
      <c r="AM31" s="45">
        <f t="shared" si="9"/>
        <v>0</v>
      </c>
      <c r="AN31" s="45">
        <f t="shared" si="9"/>
        <v>0</v>
      </c>
      <c r="AO31" s="45">
        <f t="shared" si="9"/>
        <v>0</v>
      </c>
      <c r="AP31" s="45">
        <f t="shared" si="9"/>
        <v>0</v>
      </c>
      <c r="AQ31" s="45">
        <f t="shared" si="9"/>
        <v>0</v>
      </c>
      <c r="AR31" s="45">
        <f t="shared" si="9"/>
        <v>0</v>
      </c>
      <c r="AS31" s="45">
        <f t="shared" si="9"/>
        <v>0</v>
      </c>
      <c r="AT31" s="45">
        <f t="shared" si="9"/>
        <v>0</v>
      </c>
      <c r="AU31" s="45">
        <f t="shared" si="9"/>
        <v>0</v>
      </c>
      <c r="AV31" s="45">
        <f t="shared" si="9"/>
        <v>0</v>
      </c>
      <c r="AW31" s="45">
        <f t="shared" si="9"/>
        <v>0</v>
      </c>
      <c r="AX31" s="45">
        <f t="shared" si="9"/>
        <v>0</v>
      </c>
      <c r="AY31" s="45">
        <f t="shared" si="9"/>
        <v>0</v>
      </c>
      <c r="AZ31" s="45">
        <f t="shared" si="9"/>
        <v>0</v>
      </c>
      <c r="BA31" s="45">
        <f t="shared" si="9"/>
        <v>0</v>
      </c>
      <c r="BB31" s="45">
        <f t="shared" si="9"/>
        <v>0</v>
      </c>
      <c r="BC31" s="45">
        <f t="shared" si="9"/>
        <v>0</v>
      </c>
      <c r="BD31" s="45">
        <f t="shared" si="9"/>
        <v>0</v>
      </c>
      <c r="BE31" s="45">
        <f t="shared" si="9"/>
        <v>0</v>
      </c>
      <c r="BF31" s="45">
        <f t="shared" si="9"/>
        <v>0</v>
      </c>
      <c r="BG31" s="45">
        <f t="shared" si="9"/>
        <v>0</v>
      </c>
      <c r="BH31" s="45">
        <f t="shared" si="9"/>
        <v>0</v>
      </c>
      <c r="BI31" s="45">
        <f t="shared" si="9"/>
        <v>0</v>
      </c>
      <c r="BJ31" s="45">
        <f t="shared" si="9"/>
        <v>0</v>
      </c>
      <c r="BK31" s="46">
        <f>SUM(C31:BJ31)</f>
        <v>29354.741666666661</v>
      </c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</row>
    <row r="32" spans="1:7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1:7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</row>
    <row r="34" spans="1:7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</row>
    <row r="35" spans="1:7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</row>
    <row r="36" spans="1:7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</row>
    <row r="37" spans="1:7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</row>
    <row r="38" spans="1:7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</row>
    <row r="39" spans="1:7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</row>
    <row r="40" spans="1:7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</row>
    <row r="41" spans="1:7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</row>
    <row r="42" spans="1:7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</row>
    <row r="43" spans="1:7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</row>
    <row r="44" spans="1:7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</row>
    <row r="45" spans="1:7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</row>
    <row r="46" spans="1:7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</row>
    <row r="47" spans="1:7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</row>
    <row r="48" spans="1:7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</row>
    <row r="49" spans="1:7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</row>
    <row r="50" spans="1:7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</row>
    <row r="51" spans="1:7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</row>
    <row r="52" spans="1:7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</row>
    <row r="53" spans="1:7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</row>
    <row r="54" spans="1:7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P55"/>
  <sheetViews>
    <sheetView tabSelected="1" zoomScale="85" zoomScaleNormal="85" workbookViewId="0">
      <pane xSplit="2" topLeftCell="Z1" activePane="topRight" state="frozen"/>
      <selection activeCell="D48" sqref="D48"/>
      <selection pane="topRight" activeCell="AK15" sqref="AK15"/>
    </sheetView>
  </sheetViews>
  <sheetFormatPr baseColWidth="10" defaultRowHeight="15" x14ac:dyDescent="0.25"/>
  <cols>
    <col min="1" max="1" width="2.140625" customWidth="1"/>
    <col min="2" max="2" width="49.140625" customWidth="1"/>
    <col min="3" max="3" width="11.28515625" style="18" bestFit="1" customWidth="1"/>
    <col min="4" max="4" width="13.7109375" customWidth="1"/>
    <col min="5" max="5" width="19.85546875" bestFit="1" customWidth="1"/>
    <col min="6" max="6" width="17.42578125" bestFit="1" customWidth="1"/>
    <col min="7" max="7" width="7.85546875" bestFit="1" customWidth="1"/>
    <col min="8" max="8" width="11.85546875" customWidth="1"/>
    <col min="9" max="9" width="13" bestFit="1" customWidth="1"/>
    <col min="10" max="10" width="13.85546875" bestFit="1" customWidth="1"/>
    <col min="11" max="11" width="11.28515625" bestFit="1" customWidth="1"/>
    <col min="12" max="13" width="11.28515625" customWidth="1"/>
    <col min="14" max="14" width="13" customWidth="1"/>
    <col min="15" max="15" width="12.5703125" bestFit="1" customWidth="1"/>
    <col min="16" max="16" width="13.42578125" bestFit="1" customWidth="1"/>
    <col min="17" max="17" width="10.42578125" customWidth="1"/>
    <col min="30" max="30" width="19.5703125" bestFit="1" customWidth="1"/>
    <col min="31" max="31" width="8.28515625" bestFit="1" customWidth="1"/>
    <col min="32" max="33" width="12.5703125" bestFit="1" customWidth="1"/>
    <col min="34" max="34" width="11.5703125" bestFit="1" customWidth="1"/>
    <col min="35" max="35" width="10.85546875" customWidth="1"/>
    <col min="36" max="36" width="12.5703125" bestFit="1" customWidth="1"/>
  </cols>
  <sheetData>
    <row r="1" spans="1:42" ht="15.75" thickBot="1" x14ac:dyDescent="0.3">
      <c r="A1" s="2"/>
      <c r="B1" s="2"/>
      <c r="C1" s="19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25">
      <c r="A2" s="2"/>
      <c r="B2" s="2"/>
      <c r="C2" s="1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80" t="s">
        <v>22</v>
      </c>
      <c r="AF2" s="83" t="s">
        <v>86</v>
      </c>
      <c r="AG2" s="83" t="s">
        <v>72</v>
      </c>
      <c r="AH2" s="83" t="s">
        <v>85</v>
      </c>
      <c r="AI2" s="83" t="s">
        <v>84</v>
      </c>
      <c r="AJ2" s="84" t="s">
        <v>2</v>
      </c>
      <c r="AK2" s="2"/>
      <c r="AL2" s="2"/>
      <c r="AM2" s="2"/>
      <c r="AN2" s="2"/>
      <c r="AO2" s="2"/>
      <c r="AP2" s="2"/>
    </row>
    <row r="3" spans="1:42" x14ac:dyDescent="0.25">
      <c r="A3" s="2"/>
      <c r="B3" s="2"/>
      <c r="C3" s="1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70" t="s">
        <v>81</v>
      </c>
      <c r="AF3" s="67">
        <f>D9+D10+D11+D12+D13+D14+D15+D16+D17+D18</f>
        <v>5200</v>
      </c>
      <c r="AG3" s="67">
        <f>P9+P10+P11+P12+P14+P13+P15+P16+P17+P18</f>
        <v>-108428.48666666666</v>
      </c>
      <c r="AH3" s="69">
        <f>SUM(AB9:AB18)+SUM(Z9:Z18)+SUM(X9:X18)+SUM(V9:V18)+SUM(T9:T18)+SUM(R9:R18)</f>
        <v>-27107.121666666666</v>
      </c>
      <c r="AI3" s="65">
        <f>AH3/$AH$6</f>
        <v>1</v>
      </c>
      <c r="AJ3" s="52">
        <f>AG3-AH3</f>
        <v>-81321.364999999991</v>
      </c>
      <c r="AK3" s="2"/>
      <c r="AL3" s="2"/>
      <c r="AM3" s="2"/>
      <c r="AN3" s="2"/>
      <c r="AO3" s="2"/>
      <c r="AP3" s="2"/>
    </row>
    <row r="4" spans="1:42" x14ac:dyDescent="0.25">
      <c r="A4" s="2"/>
      <c r="B4" s="2"/>
      <c r="C4" s="19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68" t="s">
        <v>27</v>
      </c>
      <c r="AF4" s="67">
        <f>D19+D20+D21+D22+D24</f>
        <v>0</v>
      </c>
      <c r="AG4" s="67">
        <f>P19+P20+P21+P22+P24</f>
        <v>0</v>
      </c>
      <c r="AH4" s="66">
        <f>R19+R20+R21+R22+R24+T19+T20+T21+T22+T24+V19+V20+V21+V22+V24+X19+X20+X21+X22+X24+Z19+Z20+Z21+Z22+Z24+AB19+AB20+AB21+AB22+AB24</f>
        <v>0</v>
      </c>
      <c r="AI4" s="65">
        <f>AH4/$AH$6</f>
        <v>0</v>
      </c>
      <c r="AJ4" s="52">
        <f>AG4-AH4</f>
        <v>0</v>
      </c>
      <c r="AK4" s="2"/>
      <c r="AL4" s="2"/>
      <c r="AM4" s="2"/>
      <c r="AN4" s="2"/>
      <c r="AO4" s="2"/>
      <c r="AP4" s="2"/>
    </row>
    <row r="5" spans="1:42" x14ac:dyDescent="0.25">
      <c r="A5" s="2"/>
      <c r="B5" s="2"/>
      <c r="C5" s="1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68" t="s">
        <v>82</v>
      </c>
      <c r="AF5" s="67">
        <f>D23</f>
        <v>0</v>
      </c>
      <c r="AG5" s="67">
        <f>P23</f>
        <v>0</v>
      </c>
      <c r="AH5" s="66">
        <f>SUM(R23)+SUM(T23)+SUM(V23)+SUM(X23)+SUM(Z23)+SUM(AB23)</f>
        <v>0</v>
      </c>
      <c r="AI5" s="65">
        <f>AH5/$AH$6</f>
        <v>0</v>
      </c>
      <c r="AJ5" s="52">
        <f>AG5-AH5</f>
        <v>0</v>
      </c>
      <c r="AK5" s="2"/>
      <c r="AL5" s="2"/>
      <c r="AM5" s="2"/>
      <c r="AN5" s="2"/>
      <c r="AO5" s="2"/>
      <c r="AP5" s="2"/>
    </row>
    <row r="6" spans="1:42" ht="15.75" thickBot="1" x14ac:dyDescent="0.3">
      <c r="A6" s="2"/>
      <c r="B6" s="2"/>
      <c r="C6" s="19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64"/>
      <c r="AF6" s="63">
        <f>SUM(AF3:AF5)</f>
        <v>5200</v>
      </c>
      <c r="AG6" s="63">
        <f>SUM(AG3:AG5)</f>
        <v>-108428.48666666666</v>
      </c>
      <c r="AH6" s="62">
        <f>SUM(AH3:AH5)</f>
        <v>-27107.121666666666</v>
      </c>
      <c r="AI6" s="61">
        <f>AH6/$AH$6</f>
        <v>1</v>
      </c>
      <c r="AJ6" s="60">
        <f>AG6-AH6</f>
        <v>-81321.364999999991</v>
      </c>
      <c r="AK6" s="2"/>
      <c r="AL6" s="2"/>
      <c r="AM6" s="2"/>
      <c r="AN6" s="2"/>
      <c r="AO6" s="2"/>
      <c r="AP6" s="2"/>
    </row>
    <row r="7" spans="1:42" ht="15.75" thickBot="1" x14ac:dyDescent="0.3">
      <c r="A7" s="2"/>
      <c r="B7" s="2"/>
      <c r="C7" s="19"/>
      <c r="D7" s="2"/>
      <c r="E7" s="2"/>
      <c r="F7" s="2"/>
      <c r="G7" s="2"/>
      <c r="H7" s="115">
        <f>Gastos!K61</f>
        <v>0</v>
      </c>
      <c r="I7" s="116">
        <v>82597.490000000005</v>
      </c>
      <c r="J7" s="116">
        <f>Gastos!K64</f>
        <v>0</v>
      </c>
      <c r="K7" s="116">
        <v>9750</v>
      </c>
      <c r="L7" s="116">
        <v>6280.7</v>
      </c>
      <c r="M7" s="116">
        <v>8000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2"/>
      <c r="B8" s="80" t="s">
        <v>4</v>
      </c>
      <c r="C8" s="85" t="s">
        <v>89</v>
      </c>
      <c r="D8" s="81" t="s">
        <v>63</v>
      </c>
      <c r="E8" s="81" t="s">
        <v>64</v>
      </c>
      <c r="F8" s="81" t="s">
        <v>65</v>
      </c>
      <c r="G8" s="81" t="s">
        <v>66</v>
      </c>
      <c r="H8" s="81" t="s">
        <v>67</v>
      </c>
      <c r="I8" s="81" t="s">
        <v>68</v>
      </c>
      <c r="J8" s="81" t="s">
        <v>69</v>
      </c>
      <c r="K8" s="81" t="s">
        <v>70</v>
      </c>
      <c r="L8" s="81" t="s">
        <v>94</v>
      </c>
      <c r="M8" s="81" t="s">
        <v>95</v>
      </c>
      <c r="N8" s="81" t="s">
        <v>71</v>
      </c>
      <c r="O8" s="81" t="s">
        <v>21</v>
      </c>
      <c r="P8" s="81" t="s">
        <v>72</v>
      </c>
      <c r="Q8" s="81" t="s">
        <v>73</v>
      </c>
      <c r="R8" s="81" t="s">
        <v>74</v>
      </c>
      <c r="S8" s="81" t="s">
        <v>22</v>
      </c>
      <c r="T8" s="81" t="s">
        <v>75</v>
      </c>
      <c r="U8" s="81" t="s">
        <v>22</v>
      </c>
      <c r="V8" s="81" t="s">
        <v>76</v>
      </c>
      <c r="W8" s="81" t="s">
        <v>22</v>
      </c>
      <c r="X8" s="81" t="s">
        <v>77</v>
      </c>
      <c r="Y8" s="81" t="s">
        <v>22</v>
      </c>
      <c r="Z8" s="81" t="s">
        <v>78</v>
      </c>
      <c r="AA8" s="81" t="s">
        <v>22</v>
      </c>
      <c r="AB8" s="81" t="s">
        <v>79</v>
      </c>
      <c r="AC8" s="81" t="s">
        <v>22</v>
      </c>
      <c r="AD8" s="82" t="s">
        <v>80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2"/>
      <c r="B9" s="47" t="s">
        <v>14</v>
      </c>
      <c r="C9" s="86">
        <v>1</v>
      </c>
      <c r="D9" s="48">
        <f>6032/1.16</f>
        <v>5200</v>
      </c>
      <c r="E9" s="48">
        <f>Gastos!K7</f>
        <v>595</v>
      </c>
      <c r="F9" s="48">
        <f t="shared" ref="F9:F25" si="0">D9-E9</f>
        <v>4605</v>
      </c>
      <c r="G9" s="49">
        <f t="shared" ref="G9:G24" si="1">F9/$F$25</f>
        <v>1</v>
      </c>
      <c r="H9" s="48">
        <f>$H$7*G9</f>
        <v>0</v>
      </c>
      <c r="I9" s="48">
        <f>$I$7*G9</f>
        <v>82597.490000000005</v>
      </c>
      <c r="J9" s="50">
        <f>$J$7*G9</f>
        <v>0</v>
      </c>
      <c r="K9" s="48">
        <f>$K$7*G9</f>
        <v>9750</v>
      </c>
      <c r="L9" s="48">
        <f>$L$7*G9</f>
        <v>6280.7</v>
      </c>
      <c r="M9" s="48">
        <f>$M$7*G9</f>
        <v>8000</v>
      </c>
      <c r="N9" s="50">
        <f>'Gto. Prorrateado'!$C$31*'Utilidad x Proyecto Enero'!G9</f>
        <v>6405.2966666666662</v>
      </c>
      <c r="O9" s="50">
        <f>H9+I9+J9+K9+N9+L9+M9</f>
        <v>113033.48666666666</v>
      </c>
      <c r="P9" s="50">
        <f>F9-O9</f>
        <v>-108428.48666666666</v>
      </c>
      <c r="Q9" s="49">
        <f t="shared" ref="Q9:Q25" si="2">P9/D9</f>
        <v>-20.851632051282049</v>
      </c>
      <c r="R9" s="51">
        <f t="shared" ref="R9:R25" si="3">P9*0.1</f>
        <v>-10842.848666666667</v>
      </c>
      <c r="S9" s="51" t="s">
        <v>81</v>
      </c>
      <c r="T9" s="51">
        <f t="shared" ref="T9:T25" si="4">P9*0.025</f>
        <v>-2710.7121666666667</v>
      </c>
      <c r="U9" s="51" t="s">
        <v>81</v>
      </c>
      <c r="V9" s="51">
        <f t="shared" ref="V9:V25" si="5">P9*0.025</f>
        <v>-2710.7121666666667</v>
      </c>
      <c r="W9" s="51" t="s">
        <v>81</v>
      </c>
      <c r="X9" s="51">
        <f t="shared" ref="X9:X25" si="6">P9*0.025</f>
        <v>-2710.7121666666667</v>
      </c>
      <c r="Y9" s="51" t="s">
        <v>81</v>
      </c>
      <c r="Z9" s="51">
        <f t="shared" ref="Z9:Z25" si="7">P9*0.025</f>
        <v>-2710.7121666666667</v>
      </c>
      <c r="AA9" s="51" t="s">
        <v>81</v>
      </c>
      <c r="AB9" s="51">
        <f t="shared" ref="AB9:AB25" si="8">P9*0.05</f>
        <v>-5421.4243333333334</v>
      </c>
      <c r="AC9" s="51" t="s">
        <v>81</v>
      </c>
      <c r="AD9" s="52">
        <f t="shared" ref="AD9:AD25" si="9">R9+T9+V9+X9+Z9+AB9</f>
        <v>-27107.121666666666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"/>
      <c r="B10" s="47" t="s">
        <v>14</v>
      </c>
      <c r="C10" s="86">
        <v>2</v>
      </c>
      <c r="D10" s="48"/>
      <c r="E10" s="48">
        <f>Gastos!K9</f>
        <v>0</v>
      </c>
      <c r="F10" s="48">
        <f t="shared" si="0"/>
        <v>0</v>
      </c>
      <c r="G10" s="49">
        <f t="shared" si="1"/>
        <v>0</v>
      </c>
      <c r="H10" s="48">
        <f t="shared" ref="H10:H25" si="10">$H$7*G10</f>
        <v>0</v>
      </c>
      <c r="I10" s="48">
        <f t="shared" ref="I10:I25" si="11">$I$7*G10</f>
        <v>0</v>
      </c>
      <c r="J10" s="50">
        <f t="shared" ref="J10:J25" si="12">$J$7*G10</f>
        <v>0</v>
      </c>
      <c r="K10" s="48">
        <f t="shared" ref="K10:K25" si="13">$K$7*G10</f>
        <v>0</v>
      </c>
      <c r="L10" s="48">
        <f t="shared" ref="L10:L25" si="14">$L$7*G10</f>
        <v>0</v>
      </c>
      <c r="M10" s="48">
        <f t="shared" ref="M10:M25" si="15">$M$7*G10</f>
        <v>0</v>
      </c>
      <c r="N10" s="50">
        <f>'Gto. Prorrateado'!$C$31*'Utilidad x Proyecto Enero'!G10</f>
        <v>0</v>
      </c>
      <c r="O10" s="50">
        <f t="shared" ref="O10:O25" si="16">H10+I10+J10+K10+N10+L10+M10</f>
        <v>0</v>
      </c>
      <c r="P10" s="50">
        <f t="shared" ref="P10:P25" si="17">F10-O10</f>
        <v>0</v>
      </c>
      <c r="Q10" s="49" t="e">
        <f t="shared" si="2"/>
        <v>#DIV/0!</v>
      </c>
      <c r="R10" s="51">
        <f t="shared" si="3"/>
        <v>0</v>
      </c>
      <c r="S10" s="51" t="s">
        <v>81</v>
      </c>
      <c r="T10" s="51">
        <f t="shared" si="4"/>
        <v>0</v>
      </c>
      <c r="U10" s="51" t="s">
        <v>81</v>
      </c>
      <c r="V10" s="51">
        <f t="shared" si="5"/>
        <v>0</v>
      </c>
      <c r="W10" s="51" t="s">
        <v>81</v>
      </c>
      <c r="X10" s="51">
        <f t="shared" si="6"/>
        <v>0</v>
      </c>
      <c r="Y10" s="51" t="s">
        <v>81</v>
      </c>
      <c r="Z10" s="51">
        <f t="shared" si="7"/>
        <v>0</v>
      </c>
      <c r="AA10" s="51" t="s">
        <v>81</v>
      </c>
      <c r="AB10" s="51">
        <f t="shared" si="8"/>
        <v>0</v>
      </c>
      <c r="AC10" s="51" t="s">
        <v>81</v>
      </c>
      <c r="AD10" s="52">
        <f t="shared" si="9"/>
        <v>0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"/>
      <c r="B11" s="47" t="s">
        <v>17</v>
      </c>
      <c r="C11" s="86">
        <v>3</v>
      </c>
      <c r="D11" s="48"/>
      <c r="E11" s="48">
        <f>Gastos!K10</f>
        <v>0</v>
      </c>
      <c r="F11" s="48">
        <f t="shared" si="0"/>
        <v>0</v>
      </c>
      <c r="G11" s="49">
        <f t="shared" si="1"/>
        <v>0</v>
      </c>
      <c r="H11" s="48">
        <f t="shared" si="10"/>
        <v>0</v>
      </c>
      <c r="I11" s="48">
        <f t="shared" si="11"/>
        <v>0</v>
      </c>
      <c r="J11" s="50">
        <f t="shared" si="12"/>
        <v>0</v>
      </c>
      <c r="K11" s="48">
        <f t="shared" si="13"/>
        <v>0</v>
      </c>
      <c r="L11" s="48">
        <f t="shared" si="14"/>
        <v>0</v>
      </c>
      <c r="M11" s="48">
        <f t="shared" si="15"/>
        <v>0</v>
      </c>
      <c r="N11" s="50">
        <f>'Gto. Prorrateado'!$C$31*'Utilidad x Proyecto Enero'!G11</f>
        <v>0</v>
      </c>
      <c r="O11" s="50">
        <f t="shared" si="16"/>
        <v>0</v>
      </c>
      <c r="P11" s="50">
        <f t="shared" si="17"/>
        <v>0</v>
      </c>
      <c r="Q11" s="49" t="e">
        <f t="shared" si="2"/>
        <v>#DIV/0!</v>
      </c>
      <c r="R11" s="51">
        <f t="shared" si="3"/>
        <v>0</v>
      </c>
      <c r="S11" s="51" t="s">
        <v>81</v>
      </c>
      <c r="T11" s="51">
        <f t="shared" si="4"/>
        <v>0</v>
      </c>
      <c r="U11" s="51" t="s">
        <v>81</v>
      </c>
      <c r="V11" s="51">
        <f t="shared" si="5"/>
        <v>0</v>
      </c>
      <c r="W11" s="51" t="s">
        <v>81</v>
      </c>
      <c r="X11" s="51">
        <f t="shared" si="6"/>
        <v>0</v>
      </c>
      <c r="Y11" s="51" t="s">
        <v>81</v>
      </c>
      <c r="Z11" s="51">
        <f t="shared" si="7"/>
        <v>0</v>
      </c>
      <c r="AA11" s="51" t="s">
        <v>81</v>
      </c>
      <c r="AB11" s="51">
        <f t="shared" si="8"/>
        <v>0</v>
      </c>
      <c r="AC11" s="51" t="s">
        <v>81</v>
      </c>
      <c r="AD11" s="52">
        <f t="shared" si="9"/>
        <v>0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25">
      <c r="A12" s="2"/>
      <c r="B12" s="47" t="s">
        <v>15</v>
      </c>
      <c r="C12" s="86">
        <v>4</v>
      </c>
      <c r="D12" s="48"/>
      <c r="E12" s="48">
        <f>Gastos!K15</f>
        <v>0</v>
      </c>
      <c r="F12" s="48">
        <f t="shared" si="0"/>
        <v>0</v>
      </c>
      <c r="G12" s="49">
        <f t="shared" si="1"/>
        <v>0</v>
      </c>
      <c r="H12" s="48">
        <f t="shared" si="10"/>
        <v>0</v>
      </c>
      <c r="I12" s="48">
        <f t="shared" si="11"/>
        <v>0</v>
      </c>
      <c r="J12" s="50">
        <f t="shared" si="12"/>
        <v>0</v>
      </c>
      <c r="K12" s="48">
        <f t="shared" si="13"/>
        <v>0</v>
      </c>
      <c r="L12" s="48">
        <f t="shared" si="14"/>
        <v>0</v>
      </c>
      <c r="M12" s="48">
        <f t="shared" si="15"/>
        <v>0</v>
      </c>
      <c r="N12" s="50">
        <f>'Gto. Prorrateado'!$C$31*'Utilidad x Proyecto Enero'!G12</f>
        <v>0</v>
      </c>
      <c r="O12" s="50">
        <f t="shared" si="16"/>
        <v>0</v>
      </c>
      <c r="P12" s="50">
        <f t="shared" si="17"/>
        <v>0</v>
      </c>
      <c r="Q12" s="49" t="e">
        <f t="shared" si="2"/>
        <v>#DIV/0!</v>
      </c>
      <c r="R12" s="51">
        <f t="shared" si="3"/>
        <v>0</v>
      </c>
      <c r="S12" s="51" t="s">
        <v>81</v>
      </c>
      <c r="T12" s="51">
        <f t="shared" si="4"/>
        <v>0</v>
      </c>
      <c r="U12" s="51" t="s">
        <v>81</v>
      </c>
      <c r="V12" s="51">
        <f t="shared" si="5"/>
        <v>0</v>
      </c>
      <c r="W12" s="51" t="s">
        <v>81</v>
      </c>
      <c r="X12" s="51">
        <f t="shared" si="6"/>
        <v>0</v>
      </c>
      <c r="Y12" s="51" t="s">
        <v>81</v>
      </c>
      <c r="Z12" s="51">
        <f t="shared" si="7"/>
        <v>0</v>
      </c>
      <c r="AA12" s="51" t="s">
        <v>81</v>
      </c>
      <c r="AB12" s="51">
        <f t="shared" si="8"/>
        <v>0</v>
      </c>
      <c r="AC12" s="51" t="s">
        <v>81</v>
      </c>
      <c r="AD12" s="52">
        <f t="shared" si="9"/>
        <v>0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A13" s="2"/>
      <c r="B13" s="47" t="s">
        <v>15</v>
      </c>
      <c r="C13" s="86">
        <v>5</v>
      </c>
      <c r="D13" s="48"/>
      <c r="E13" s="48">
        <f>Gastos!K18</f>
        <v>0</v>
      </c>
      <c r="F13" s="48">
        <f t="shared" si="0"/>
        <v>0</v>
      </c>
      <c r="G13" s="49">
        <f t="shared" si="1"/>
        <v>0</v>
      </c>
      <c r="H13" s="48">
        <f t="shared" si="10"/>
        <v>0</v>
      </c>
      <c r="I13" s="48">
        <f t="shared" si="11"/>
        <v>0</v>
      </c>
      <c r="J13" s="50">
        <f t="shared" si="12"/>
        <v>0</v>
      </c>
      <c r="K13" s="48">
        <f t="shared" si="13"/>
        <v>0</v>
      </c>
      <c r="L13" s="48">
        <f t="shared" si="14"/>
        <v>0</v>
      </c>
      <c r="M13" s="48">
        <f t="shared" si="15"/>
        <v>0</v>
      </c>
      <c r="N13" s="50">
        <f>'Gto. Prorrateado'!$C$31*'Utilidad x Proyecto Enero'!G13</f>
        <v>0</v>
      </c>
      <c r="O13" s="50">
        <f t="shared" si="16"/>
        <v>0</v>
      </c>
      <c r="P13" s="50">
        <f t="shared" si="17"/>
        <v>0</v>
      </c>
      <c r="Q13" s="49" t="e">
        <f t="shared" si="2"/>
        <v>#DIV/0!</v>
      </c>
      <c r="R13" s="51">
        <f t="shared" si="3"/>
        <v>0</v>
      </c>
      <c r="S13" s="51" t="s">
        <v>81</v>
      </c>
      <c r="T13" s="51">
        <f t="shared" si="4"/>
        <v>0</v>
      </c>
      <c r="U13" s="51" t="s">
        <v>81</v>
      </c>
      <c r="V13" s="51">
        <f t="shared" si="5"/>
        <v>0</v>
      </c>
      <c r="W13" s="51" t="s">
        <v>81</v>
      </c>
      <c r="X13" s="51">
        <f t="shared" si="6"/>
        <v>0</v>
      </c>
      <c r="Y13" s="51" t="s">
        <v>81</v>
      </c>
      <c r="Z13" s="51">
        <f t="shared" si="7"/>
        <v>0</v>
      </c>
      <c r="AA13" s="51" t="s">
        <v>81</v>
      </c>
      <c r="AB13" s="51">
        <f t="shared" si="8"/>
        <v>0</v>
      </c>
      <c r="AC13" s="51" t="s">
        <v>81</v>
      </c>
      <c r="AD13" s="52">
        <f t="shared" si="9"/>
        <v>0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25">
      <c r="A14" s="2"/>
      <c r="B14" s="47" t="s">
        <v>15</v>
      </c>
      <c r="C14" s="86">
        <v>6</v>
      </c>
      <c r="D14" s="48"/>
      <c r="E14" s="48">
        <f>Gastos!K21</f>
        <v>0</v>
      </c>
      <c r="F14" s="48">
        <f t="shared" si="0"/>
        <v>0</v>
      </c>
      <c r="G14" s="49">
        <f t="shared" si="1"/>
        <v>0</v>
      </c>
      <c r="H14" s="48">
        <f t="shared" si="10"/>
        <v>0</v>
      </c>
      <c r="I14" s="48">
        <f t="shared" si="11"/>
        <v>0</v>
      </c>
      <c r="J14" s="50">
        <f t="shared" si="12"/>
        <v>0</v>
      </c>
      <c r="K14" s="48">
        <f t="shared" si="13"/>
        <v>0</v>
      </c>
      <c r="L14" s="48">
        <f t="shared" si="14"/>
        <v>0</v>
      </c>
      <c r="M14" s="48">
        <f t="shared" si="15"/>
        <v>0</v>
      </c>
      <c r="N14" s="50">
        <f>'Gto. Prorrateado'!$C$31*'Utilidad x Proyecto Enero'!G14</f>
        <v>0</v>
      </c>
      <c r="O14" s="50">
        <f t="shared" si="16"/>
        <v>0</v>
      </c>
      <c r="P14" s="50">
        <f t="shared" si="17"/>
        <v>0</v>
      </c>
      <c r="Q14" s="49" t="e">
        <f t="shared" si="2"/>
        <v>#DIV/0!</v>
      </c>
      <c r="R14" s="51">
        <f t="shared" si="3"/>
        <v>0</v>
      </c>
      <c r="S14" s="51" t="s">
        <v>81</v>
      </c>
      <c r="T14" s="51">
        <f t="shared" si="4"/>
        <v>0</v>
      </c>
      <c r="U14" s="51" t="s">
        <v>81</v>
      </c>
      <c r="V14" s="51">
        <f t="shared" si="5"/>
        <v>0</v>
      </c>
      <c r="W14" s="51" t="s">
        <v>81</v>
      </c>
      <c r="X14" s="51">
        <f t="shared" si="6"/>
        <v>0</v>
      </c>
      <c r="Y14" s="51" t="s">
        <v>81</v>
      </c>
      <c r="Z14" s="51">
        <f t="shared" si="7"/>
        <v>0</v>
      </c>
      <c r="AA14" s="51" t="s">
        <v>81</v>
      </c>
      <c r="AB14" s="51">
        <f t="shared" si="8"/>
        <v>0</v>
      </c>
      <c r="AC14" s="51" t="s">
        <v>81</v>
      </c>
      <c r="AD14" s="52">
        <f t="shared" si="9"/>
        <v>0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25">
      <c r="A15" s="2"/>
      <c r="B15" s="47" t="s">
        <v>12</v>
      </c>
      <c r="C15" s="86">
        <v>7</v>
      </c>
      <c r="D15" s="48"/>
      <c r="E15" s="48">
        <v>0</v>
      </c>
      <c r="F15" s="48">
        <f t="shared" si="0"/>
        <v>0</v>
      </c>
      <c r="G15" s="49">
        <f t="shared" si="1"/>
        <v>0</v>
      </c>
      <c r="H15" s="48">
        <f t="shared" si="10"/>
        <v>0</v>
      </c>
      <c r="I15" s="48">
        <f t="shared" si="11"/>
        <v>0</v>
      </c>
      <c r="J15" s="50">
        <f t="shared" si="12"/>
        <v>0</v>
      </c>
      <c r="K15" s="48">
        <f t="shared" si="13"/>
        <v>0</v>
      </c>
      <c r="L15" s="48">
        <f t="shared" si="14"/>
        <v>0</v>
      </c>
      <c r="M15" s="48">
        <f t="shared" si="15"/>
        <v>0</v>
      </c>
      <c r="N15" s="50">
        <f>'Gto. Prorrateado'!$C$31*'Utilidad x Proyecto Enero'!G15</f>
        <v>0</v>
      </c>
      <c r="O15" s="50">
        <f t="shared" si="16"/>
        <v>0</v>
      </c>
      <c r="P15" s="50">
        <f t="shared" si="17"/>
        <v>0</v>
      </c>
      <c r="Q15" s="49" t="e">
        <f t="shared" si="2"/>
        <v>#DIV/0!</v>
      </c>
      <c r="R15" s="51">
        <f t="shared" si="3"/>
        <v>0</v>
      </c>
      <c r="S15" s="51" t="s">
        <v>81</v>
      </c>
      <c r="T15" s="51">
        <f t="shared" si="4"/>
        <v>0</v>
      </c>
      <c r="U15" s="51" t="s">
        <v>81</v>
      </c>
      <c r="V15" s="51">
        <f t="shared" si="5"/>
        <v>0</v>
      </c>
      <c r="W15" s="51" t="s">
        <v>81</v>
      </c>
      <c r="X15" s="51">
        <f t="shared" si="6"/>
        <v>0</v>
      </c>
      <c r="Y15" s="51" t="s">
        <v>81</v>
      </c>
      <c r="Z15" s="51">
        <f t="shared" si="7"/>
        <v>0</v>
      </c>
      <c r="AA15" s="51" t="s">
        <v>81</v>
      </c>
      <c r="AB15" s="51">
        <f t="shared" si="8"/>
        <v>0</v>
      </c>
      <c r="AC15" s="51" t="s">
        <v>81</v>
      </c>
      <c r="AD15" s="52">
        <f t="shared" si="9"/>
        <v>0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25">
      <c r="A16" s="2"/>
      <c r="B16" s="47" t="s">
        <v>12</v>
      </c>
      <c r="C16" s="86">
        <v>8</v>
      </c>
      <c r="D16" s="48"/>
      <c r="E16" s="48">
        <v>0</v>
      </c>
      <c r="F16" s="48">
        <f t="shared" si="0"/>
        <v>0</v>
      </c>
      <c r="G16" s="49">
        <f t="shared" si="1"/>
        <v>0</v>
      </c>
      <c r="H16" s="48">
        <f t="shared" si="10"/>
        <v>0</v>
      </c>
      <c r="I16" s="48">
        <f t="shared" si="11"/>
        <v>0</v>
      </c>
      <c r="J16" s="50">
        <f t="shared" si="12"/>
        <v>0</v>
      </c>
      <c r="K16" s="48">
        <f t="shared" si="13"/>
        <v>0</v>
      </c>
      <c r="L16" s="48">
        <f t="shared" si="14"/>
        <v>0</v>
      </c>
      <c r="M16" s="48">
        <f t="shared" si="15"/>
        <v>0</v>
      </c>
      <c r="N16" s="50">
        <f>'Gto. Prorrateado'!$C$31*'Utilidad x Proyecto Enero'!G16</f>
        <v>0</v>
      </c>
      <c r="O16" s="50">
        <f t="shared" si="16"/>
        <v>0</v>
      </c>
      <c r="P16" s="50">
        <f t="shared" si="17"/>
        <v>0</v>
      </c>
      <c r="Q16" s="49" t="e">
        <f t="shared" si="2"/>
        <v>#DIV/0!</v>
      </c>
      <c r="R16" s="51">
        <f t="shared" si="3"/>
        <v>0</v>
      </c>
      <c r="S16" s="51" t="s">
        <v>81</v>
      </c>
      <c r="T16" s="51">
        <f t="shared" si="4"/>
        <v>0</v>
      </c>
      <c r="U16" s="51" t="s">
        <v>81</v>
      </c>
      <c r="V16" s="51">
        <f t="shared" si="5"/>
        <v>0</v>
      </c>
      <c r="W16" s="51" t="s">
        <v>81</v>
      </c>
      <c r="X16" s="51">
        <f t="shared" si="6"/>
        <v>0</v>
      </c>
      <c r="Y16" s="51" t="s">
        <v>81</v>
      </c>
      <c r="Z16" s="51">
        <f t="shared" si="7"/>
        <v>0</v>
      </c>
      <c r="AA16" s="51" t="s">
        <v>81</v>
      </c>
      <c r="AB16" s="51">
        <f t="shared" si="8"/>
        <v>0</v>
      </c>
      <c r="AC16" s="51" t="s">
        <v>81</v>
      </c>
      <c r="AD16" s="52">
        <f t="shared" si="9"/>
        <v>0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25">
      <c r="A17" s="2"/>
      <c r="B17" s="47" t="s">
        <v>12</v>
      </c>
      <c r="C17" s="86">
        <v>9</v>
      </c>
      <c r="D17" s="48"/>
      <c r="E17" s="48">
        <v>0</v>
      </c>
      <c r="F17" s="48">
        <f t="shared" si="0"/>
        <v>0</v>
      </c>
      <c r="G17" s="49">
        <f t="shared" si="1"/>
        <v>0</v>
      </c>
      <c r="H17" s="48">
        <f t="shared" si="10"/>
        <v>0</v>
      </c>
      <c r="I17" s="48">
        <f t="shared" si="11"/>
        <v>0</v>
      </c>
      <c r="J17" s="50">
        <f t="shared" si="12"/>
        <v>0</v>
      </c>
      <c r="K17" s="48">
        <f t="shared" si="13"/>
        <v>0</v>
      </c>
      <c r="L17" s="48">
        <f t="shared" si="14"/>
        <v>0</v>
      </c>
      <c r="M17" s="48">
        <f t="shared" si="15"/>
        <v>0</v>
      </c>
      <c r="N17" s="50">
        <f>'Gto. Prorrateado'!$C$31*'Utilidad x Proyecto Enero'!G17</f>
        <v>0</v>
      </c>
      <c r="O17" s="50">
        <f t="shared" si="16"/>
        <v>0</v>
      </c>
      <c r="P17" s="50">
        <f t="shared" si="17"/>
        <v>0</v>
      </c>
      <c r="Q17" s="49" t="e">
        <f t="shared" si="2"/>
        <v>#DIV/0!</v>
      </c>
      <c r="R17" s="51">
        <f t="shared" si="3"/>
        <v>0</v>
      </c>
      <c r="S17" s="51" t="s">
        <v>81</v>
      </c>
      <c r="T17" s="51">
        <f t="shared" si="4"/>
        <v>0</v>
      </c>
      <c r="U17" s="51" t="s">
        <v>81</v>
      </c>
      <c r="V17" s="51">
        <f t="shared" si="5"/>
        <v>0</v>
      </c>
      <c r="W17" s="51" t="s">
        <v>81</v>
      </c>
      <c r="X17" s="51">
        <f t="shared" si="6"/>
        <v>0</v>
      </c>
      <c r="Y17" s="51" t="s">
        <v>81</v>
      </c>
      <c r="Z17" s="51">
        <f t="shared" si="7"/>
        <v>0</v>
      </c>
      <c r="AA17" s="51" t="s">
        <v>81</v>
      </c>
      <c r="AB17" s="51">
        <f t="shared" si="8"/>
        <v>0</v>
      </c>
      <c r="AC17" s="51" t="s">
        <v>81</v>
      </c>
      <c r="AD17" s="52">
        <f t="shared" si="9"/>
        <v>0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 s="2"/>
      <c r="B18" s="47" t="s">
        <v>12</v>
      </c>
      <c r="C18" s="86">
        <v>10</v>
      </c>
      <c r="D18" s="48"/>
      <c r="E18" s="48">
        <v>0</v>
      </c>
      <c r="F18" s="48">
        <f t="shared" si="0"/>
        <v>0</v>
      </c>
      <c r="G18" s="49">
        <f t="shared" si="1"/>
        <v>0</v>
      </c>
      <c r="H18" s="48">
        <f t="shared" si="10"/>
        <v>0</v>
      </c>
      <c r="I18" s="48">
        <f t="shared" si="11"/>
        <v>0</v>
      </c>
      <c r="J18" s="50">
        <f t="shared" si="12"/>
        <v>0</v>
      </c>
      <c r="K18" s="48">
        <f t="shared" si="13"/>
        <v>0</v>
      </c>
      <c r="L18" s="48">
        <f t="shared" si="14"/>
        <v>0</v>
      </c>
      <c r="M18" s="48">
        <f t="shared" si="15"/>
        <v>0</v>
      </c>
      <c r="N18" s="50">
        <f>'Gto. Prorrateado'!$C$31*'Utilidad x Proyecto Enero'!G18</f>
        <v>0</v>
      </c>
      <c r="O18" s="50">
        <f t="shared" si="16"/>
        <v>0</v>
      </c>
      <c r="P18" s="50">
        <f t="shared" si="17"/>
        <v>0</v>
      </c>
      <c r="Q18" s="49" t="e">
        <f t="shared" si="2"/>
        <v>#DIV/0!</v>
      </c>
      <c r="R18" s="51">
        <f t="shared" si="3"/>
        <v>0</v>
      </c>
      <c r="S18" s="51" t="s">
        <v>81</v>
      </c>
      <c r="T18" s="51">
        <f t="shared" si="4"/>
        <v>0</v>
      </c>
      <c r="U18" s="51" t="s">
        <v>81</v>
      </c>
      <c r="V18" s="51">
        <f t="shared" si="5"/>
        <v>0</v>
      </c>
      <c r="W18" s="51" t="s">
        <v>81</v>
      </c>
      <c r="X18" s="51">
        <f t="shared" si="6"/>
        <v>0</v>
      </c>
      <c r="Y18" s="51" t="s">
        <v>81</v>
      </c>
      <c r="Z18" s="51">
        <f t="shared" si="7"/>
        <v>0</v>
      </c>
      <c r="AA18" s="51" t="s">
        <v>81</v>
      </c>
      <c r="AB18" s="51">
        <f t="shared" si="8"/>
        <v>0</v>
      </c>
      <c r="AC18" s="51" t="s">
        <v>81</v>
      </c>
      <c r="AD18" s="52">
        <f t="shared" si="9"/>
        <v>0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A19" s="2"/>
      <c r="B19" s="47" t="s">
        <v>18</v>
      </c>
      <c r="C19" s="86">
        <v>11</v>
      </c>
      <c r="D19" s="48"/>
      <c r="E19" s="48">
        <f>Gastos!K30</f>
        <v>0</v>
      </c>
      <c r="F19" s="48">
        <f t="shared" si="0"/>
        <v>0</v>
      </c>
      <c r="G19" s="49">
        <f t="shared" si="1"/>
        <v>0</v>
      </c>
      <c r="H19" s="48">
        <f t="shared" si="10"/>
        <v>0</v>
      </c>
      <c r="I19" s="48">
        <f t="shared" si="11"/>
        <v>0</v>
      </c>
      <c r="J19" s="50">
        <f t="shared" si="12"/>
        <v>0</v>
      </c>
      <c r="K19" s="48">
        <f t="shared" si="13"/>
        <v>0</v>
      </c>
      <c r="L19" s="48">
        <f t="shared" si="14"/>
        <v>0</v>
      </c>
      <c r="M19" s="48">
        <f t="shared" si="15"/>
        <v>0</v>
      </c>
      <c r="N19" s="50">
        <f>'Gto. Prorrateado'!$C$31*'Utilidad x Proyecto Enero'!G19</f>
        <v>0</v>
      </c>
      <c r="O19" s="50">
        <f t="shared" si="16"/>
        <v>0</v>
      </c>
      <c r="P19" s="50">
        <f t="shared" si="17"/>
        <v>0</v>
      </c>
      <c r="Q19" s="49" t="e">
        <f t="shared" si="2"/>
        <v>#DIV/0!</v>
      </c>
      <c r="R19" s="51">
        <f t="shared" si="3"/>
        <v>0</v>
      </c>
      <c r="S19" s="51" t="s">
        <v>27</v>
      </c>
      <c r="T19" s="51">
        <f t="shared" si="4"/>
        <v>0</v>
      </c>
      <c r="U19" s="51" t="s">
        <v>27</v>
      </c>
      <c r="V19" s="51">
        <f t="shared" si="5"/>
        <v>0</v>
      </c>
      <c r="W19" s="51" t="s">
        <v>27</v>
      </c>
      <c r="X19" s="51">
        <f t="shared" si="6"/>
        <v>0</v>
      </c>
      <c r="Y19" s="51" t="s">
        <v>27</v>
      </c>
      <c r="Z19" s="51">
        <f t="shared" si="7"/>
        <v>0</v>
      </c>
      <c r="AA19" s="51" t="s">
        <v>27</v>
      </c>
      <c r="AB19" s="51">
        <f t="shared" si="8"/>
        <v>0</v>
      </c>
      <c r="AC19" s="51" t="s">
        <v>27</v>
      </c>
      <c r="AD19" s="52">
        <f t="shared" si="9"/>
        <v>0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2"/>
      <c r="B20" s="47" t="s">
        <v>18</v>
      </c>
      <c r="C20" s="86">
        <v>12</v>
      </c>
      <c r="D20" s="48"/>
      <c r="E20" s="48">
        <f>Gastos!K41</f>
        <v>0</v>
      </c>
      <c r="F20" s="48">
        <f t="shared" si="0"/>
        <v>0</v>
      </c>
      <c r="G20" s="49">
        <f t="shared" si="1"/>
        <v>0</v>
      </c>
      <c r="H20" s="48">
        <f t="shared" si="10"/>
        <v>0</v>
      </c>
      <c r="I20" s="48">
        <f t="shared" si="11"/>
        <v>0</v>
      </c>
      <c r="J20" s="50">
        <f t="shared" si="12"/>
        <v>0</v>
      </c>
      <c r="K20" s="48">
        <f t="shared" si="13"/>
        <v>0</v>
      </c>
      <c r="L20" s="48">
        <f t="shared" si="14"/>
        <v>0</v>
      </c>
      <c r="M20" s="48">
        <f t="shared" si="15"/>
        <v>0</v>
      </c>
      <c r="N20" s="50">
        <f>'Gto. Prorrateado'!$C$31*'Utilidad x Proyecto Enero'!G20</f>
        <v>0</v>
      </c>
      <c r="O20" s="50">
        <f t="shared" si="16"/>
        <v>0</v>
      </c>
      <c r="P20" s="50">
        <f t="shared" si="17"/>
        <v>0</v>
      </c>
      <c r="Q20" s="49" t="e">
        <f t="shared" si="2"/>
        <v>#DIV/0!</v>
      </c>
      <c r="R20" s="51">
        <f t="shared" si="3"/>
        <v>0</v>
      </c>
      <c r="S20" s="51" t="s">
        <v>27</v>
      </c>
      <c r="T20" s="51">
        <f t="shared" si="4"/>
        <v>0</v>
      </c>
      <c r="U20" s="51" t="s">
        <v>27</v>
      </c>
      <c r="V20" s="51">
        <f t="shared" si="5"/>
        <v>0</v>
      </c>
      <c r="W20" s="51" t="s">
        <v>27</v>
      </c>
      <c r="X20" s="51">
        <f t="shared" si="6"/>
        <v>0</v>
      </c>
      <c r="Y20" s="51" t="s">
        <v>27</v>
      </c>
      <c r="Z20" s="51">
        <f t="shared" si="7"/>
        <v>0</v>
      </c>
      <c r="AA20" s="51" t="s">
        <v>27</v>
      </c>
      <c r="AB20" s="51">
        <f t="shared" si="8"/>
        <v>0</v>
      </c>
      <c r="AC20" s="51" t="s">
        <v>27</v>
      </c>
      <c r="AD20" s="52">
        <f t="shared" si="9"/>
        <v>0</v>
      </c>
      <c r="AE20" s="71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 s="2"/>
      <c r="B21" s="47" t="s">
        <v>18</v>
      </c>
      <c r="C21" s="86">
        <v>13</v>
      </c>
      <c r="D21" s="48"/>
      <c r="E21" s="48">
        <f>Gastos!K47</f>
        <v>0</v>
      </c>
      <c r="F21" s="48">
        <f t="shared" si="0"/>
        <v>0</v>
      </c>
      <c r="G21" s="49">
        <f t="shared" si="1"/>
        <v>0</v>
      </c>
      <c r="H21" s="48">
        <f t="shared" si="10"/>
        <v>0</v>
      </c>
      <c r="I21" s="48">
        <f t="shared" si="11"/>
        <v>0</v>
      </c>
      <c r="J21" s="50">
        <f t="shared" si="12"/>
        <v>0</v>
      </c>
      <c r="K21" s="48">
        <f t="shared" si="13"/>
        <v>0</v>
      </c>
      <c r="L21" s="48">
        <f t="shared" si="14"/>
        <v>0</v>
      </c>
      <c r="M21" s="48">
        <f t="shared" si="15"/>
        <v>0</v>
      </c>
      <c r="N21" s="50">
        <f>'Gto. Prorrateado'!$C$31*'Utilidad x Proyecto Enero'!G21</f>
        <v>0</v>
      </c>
      <c r="O21" s="50">
        <f t="shared" si="16"/>
        <v>0</v>
      </c>
      <c r="P21" s="50">
        <f t="shared" si="17"/>
        <v>0</v>
      </c>
      <c r="Q21" s="49" t="e">
        <f t="shared" si="2"/>
        <v>#DIV/0!</v>
      </c>
      <c r="R21" s="51">
        <f t="shared" si="3"/>
        <v>0</v>
      </c>
      <c r="S21" s="51" t="s">
        <v>27</v>
      </c>
      <c r="T21" s="51">
        <f t="shared" si="4"/>
        <v>0</v>
      </c>
      <c r="U21" s="51" t="s">
        <v>27</v>
      </c>
      <c r="V21" s="51">
        <f t="shared" si="5"/>
        <v>0</v>
      </c>
      <c r="W21" s="51" t="s">
        <v>27</v>
      </c>
      <c r="X21" s="51">
        <f t="shared" si="6"/>
        <v>0</v>
      </c>
      <c r="Y21" s="51" t="s">
        <v>27</v>
      </c>
      <c r="Z21" s="51">
        <f t="shared" si="7"/>
        <v>0</v>
      </c>
      <c r="AA21" s="51" t="s">
        <v>27</v>
      </c>
      <c r="AB21" s="51">
        <f t="shared" si="8"/>
        <v>0</v>
      </c>
      <c r="AC21" s="51" t="s">
        <v>27</v>
      </c>
      <c r="AD21" s="52">
        <f t="shared" si="9"/>
        <v>0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5">
      <c r="A22" s="2"/>
      <c r="B22" s="47" t="s">
        <v>18</v>
      </c>
      <c r="C22" s="86">
        <v>14</v>
      </c>
      <c r="D22" s="48"/>
      <c r="E22" s="48">
        <f>Gastos!K48</f>
        <v>0</v>
      </c>
      <c r="F22" s="48">
        <f t="shared" si="0"/>
        <v>0</v>
      </c>
      <c r="G22" s="49">
        <f t="shared" si="1"/>
        <v>0</v>
      </c>
      <c r="H22" s="48">
        <f t="shared" si="10"/>
        <v>0</v>
      </c>
      <c r="I22" s="48">
        <f t="shared" si="11"/>
        <v>0</v>
      </c>
      <c r="J22" s="50">
        <f t="shared" si="12"/>
        <v>0</v>
      </c>
      <c r="K22" s="48">
        <f t="shared" si="13"/>
        <v>0</v>
      </c>
      <c r="L22" s="48">
        <f t="shared" si="14"/>
        <v>0</v>
      </c>
      <c r="M22" s="48">
        <f t="shared" si="15"/>
        <v>0</v>
      </c>
      <c r="N22" s="50">
        <f>'Gto. Prorrateado'!$C$31*'Utilidad x Proyecto Enero'!G22</f>
        <v>0</v>
      </c>
      <c r="O22" s="50">
        <f t="shared" si="16"/>
        <v>0</v>
      </c>
      <c r="P22" s="50">
        <f t="shared" si="17"/>
        <v>0</v>
      </c>
      <c r="Q22" s="49" t="e">
        <f t="shared" si="2"/>
        <v>#DIV/0!</v>
      </c>
      <c r="R22" s="51">
        <f t="shared" si="3"/>
        <v>0</v>
      </c>
      <c r="S22" s="51" t="s">
        <v>27</v>
      </c>
      <c r="T22" s="51">
        <f t="shared" si="4"/>
        <v>0</v>
      </c>
      <c r="U22" s="51" t="s">
        <v>27</v>
      </c>
      <c r="V22" s="51">
        <f t="shared" si="5"/>
        <v>0</v>
      </c>
      <c r="W22" s="51" t="s">
        <v>27</v>
      </c>
      <c r="X22" s="51">
        <f t="shared" si="6"/>
        <v>0</v>
      </c>
      <c r="Y22" s="51" t="s">
        <v>27</v>
      </c>
      <c r="Z22" s="51">
        <f t="shared" si="7"/>
        <v>0</v>
      </c>
      <c r="AA22" s="51" t="s">
        <v>27</v>
      </c>
      <c r="AB22" s="51">
        <f t="shared" si="8"/>
        <v>0</v>
      </c>
      <c r="AC22" s="51" t="s">
        <v>27</v>
      </c>
      <c r="AD22" s="52">
        <f t="shared" si="9"/>
        <v>0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/>
      <c r="B23" s="47" t="s">
        <v>16</v>
      </c>
      <c r="C23" s="86">
        <v>15</v>
      </c>
      <c r="D23" s="48"/>
      <c r="E23" s="48">
        <v>0</v>
      </c>
      <c r="F23" s="48">
        <f t="shared" si="0"/>
        <v>0</v>
      </c>
      <c r="G23" s="49">
        <f t="shared" si="1"/>
        <v>0</v>
      </c>
      <c r="H23" s="48">
        <f t="shared" si="10"/>
        <v>0</v>
      </c>
      <c r="I23" s="48">
        <f t="shared" si="11"/>
        <v>0</v>
      </c>
      <c r="J23" s="50">
        <f t="shared" si="12"/>
        <v>0</v>
      </c>
      <c r="K23" s="48">
        <f t="shared" si="13"/>
        <v>0</v>
      </c>
      <c r="L23" s="48">
        <f t="shared" si="14"/>
        <v>0</v>
      </c>
      <c r="M23" s="48">
        <f t="shared" si="15"/>
        <v>0</v>
      </c>
      <c r="N23" s="50">
        <f>'Gto. Prorrateado'!$C$31*'Utilidad x Proyecto Enero'!G23</f>
        <v>0</v>
      </c>
      <c r="O23" s="50">
        <f t="shared" si="16"/>
        <v>0</v>
      </c>
      <c r="P23" s="50">
        <f t="shared" si="17"/>
        <v>0</v>
      </c>
      <c r="Q23" s="49" t="e">
        <f t="shared" si="2"/>
        <v>#DIV/0!</v>
      </c>
      <c r="R23" s="51">
        <f t="shared" si="3"/>
        <v>0</v>
      </c>
      <c r="S23" s="51" t="s">
        <v>82</v>
      </c>
      <c r="T23" s="51">
        <f t="shared" si="4"/>
        <v>0</v>
      </c>
      <c r="U23" s="51" t="s">
        <v>82</v>
      </c>
      <c r="V23" s="51">
        <f t="shared" si="5"/>
        <v>0</v>
      </c>
      <c r="W23" s="51" t="s">
        <v>82</v>
      </c>
      <c r="X23" s="51">
        <f t="shared" si="6"/>
        <v>0</v>
      </c>
      <c r="Y23" s="51" t="s">
        <v>82</v>
      </c>
      <c r="Z23" s="51">
        <f t="shared" si="7"/>
        <v>0</v>
      </c>
      <c r="AA23" s="51" t="s">
        <v>82</v>
      </c>
      <c r="AB23" s="51">
        <f t="shared" si="8"/>
        <v>0</v>
      </c>
      <c r="AC23" s="51" t="s">
        <v>82</v>
      </c>
      <c r="AD23" s="52">
        <f t="shared" si="9"/>
        <v>0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/>
      <c r="B24" s="53" t="s">
        <v>83</v>
      </c>
      <c r="C24" s="87">
        <v>16</v>
      </c>
      <c r="D24" s="48"/>
      <c r="E24" s="48">
        <f>Gastos!K57</f>
        <v>0</v>
      </c>
      <c r="F24" s="48">
        <f t="shared" si="0"/>
        <v>0</v>
      </c>
      <c r="G24" s="49">
        <f t="shared" si="1"/>
        <v>0</v>
      </c>
      <c r="H24" s="48">
        <f t="shared" si="10"/>
        <v>0</v>
      </c>
      <c r="I24" s="48">
        <f t="shared" si="11"/>
        <v>0</v>
      </c>
      <c r="J24" s="50">
        <f t="shared" si="12"/>
        <v>0</v>
      </c>
      <c r="K24" s="48">
        <f t="shared" si="13"/>
        <v>0</v>
      </c>
      <c r="L24" s="48">
        <f t="shared" si="14"/>
        <v>0</v>
      </c>
      <c r="M24" s="48">
        <f t="shared" si="15"/>
        <v>0</v>
      </c>
      <c r="N24" s="50">
        <f>'Gto. Prorrateado'!$C$31*'Utilidad x Proyecto Enero'!G24</f>
        <v>0</v>
      </c>
      <c r="O24" s="50">
        <f t="shared" si="16"/>
        <v>0</v>
      </c>
      <c r="P24" s="50">
        <f t="shared" si="17"/>
        <v>0</v>
      </c>
      <c r="Q24" s="49" t="e">
        <f t="shared" si="2"/>
        <v>#DIV/0!</v>
      </c>
      <c r="R24" s="51">
        <f t="shared" si="3"/>
        <v>0</v>
      </c>
      <c r="S24" s="51" t="s">
        <v>27</v>
      </c>
      <c r="T24" s="51">
        <f t="shared" si="4"/>
        <v>0</v>
      </c>
      <c r="U24" s="51" t="s">
        <v>27</v>
      </c>
      <c r="V24" s="51">
        <f t="shared" si="5"/>
        <v>0</v>
      </c>
      <c r="W24" s="51" t="s">
        <v>27</v>
      </c>
      <c r="X24" s="51">
        <f t="shared" si="6"/>
        <v>0</v>
      </c>
      <c r="Y24" s="51" t="s">
        <v>27</v>
      </c>
      <c r="Z24" s="51">
        <f t="shared" si="7"/>
        <v>0</v>
      </c>
      <c r="AA24" s="51" t="s">
        <v>27</v>
      </c>
      <c r="AB24" s="51">
        <f t="shared" si="8"/>
        <v>0</v>
      </c>
      <c r="AC24" s="51" t="s">
        <v>27</v>
      </c>
      <c r="AD24" s="52">
        <f t="shared" si="9"/>
        <v>0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5.75" thickBot="1" x14ac:dyDescent="0.3">
      <c r="A25" s="2"/>
      <c r="B25" s="54" t="s">
        <v>21</v>
      </c>
      <c r="C25" s="88"/>
      <c r="D25" s="55">
        <f>SUM(D9:D24)</f>
        <v>5200</v>
      </c>
      <c r="E25" s="48">
        <f>SUM(E9:E24)</f>
        <v>595</v>
      </c>
      <c r="F25" s="55">
        <f t="shared" si="0"/>
        <v>4605</v>
      </c>
      <c r="G25" s="56">
        <f>D25/$D$25</f>
        <v>1</v>
      </c>
      <c r="H25" s="48">
        <f t="shared" si="10"/>
        <v>0</v>
      </c>
      <c r="I25" s="48">
        <f t="shared" si="11"/>
        <v>82597.490000000005</v>
      </c>
      <c r="J25" s="50">
        <f t="shared" si="12"/>
        <v>0</v>
      </c>
      <c r="K25" s="48">
        <f t="shared" si="13"/>
        <v>9750</v>
      </c>
      <c r="L25" s="48">
        <f t="shared" si="14"/>
        <v>6280.7</v>
      </c>
      <c r="M25" s="48">
        <f t="shared" si="15"/>
        <v>8000</v>
      </c>
      <c r="N25" s="50">
        <f>'Gto. Prorrateado'!$C$31*'Utilidad x Proyecto Enero'!G25</f>
        <v>6405.2966666666662</v>
      </c>
      <c r="O25" s="50">
        <f t="shared" si="16"/>
        <v>113033.48666666666</v>
      </c>
      <c r="P25" s="57">
        <f t="shared" si="17"/>
        <v>-108428.48666666666</v>
      </c>
      <c r="Q25" s="56">
        <f t="shared" si="2"/>
        <v>-20.851632051282049</v>
      </c>
      <c r="R25" s="58">
        <f t="shared" si="3"/>
        <v>-10842.848666666667</v>
      </c>
      <c r="S25" s="58"/>
      <c r="T25" s="58">
        <f t="shared" si="4"/>
        <v>-2710.7121666666667</v>
      </c>
      <c r="U25" s="58"/>
      <c r="V25" s="58">
        <f t="shared" si="5"/>
        <v>-2710.7121666666667</v>
      </c>
      <c r="W25" s="58"/>
      <c r="X25" s="58">
        <f t="shared" si="6"/>
        <v>-2710.7121666666667</v>
      </c>
      <c r="Y25" s="58"/>
      <c r="Z25" s="58">
        <f t="shared" si="7"/>
        <v>-2710.7121666666667</v>
      </c>
      <c r="AA25" s="58"/>
      <c r="AB25" s="58">
        <f t="shared" si="8"/>
        <v>-5421.4243333333334</v>
      </c>
      <c r="AC25" s="59"/>
      <c r="AD25" s="60">
        <f t="shared" si="9"/>
        <v>-27107.121666666666</v>
      </c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/>
      <c r="B26" s="2"/>
      <c r="C26" s="1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72"/>
      <c r="R26" s="73"/>
      <c r="S26" s="72"/>
      <c r="T26" s="73"/>
      <c r="U26" s="72"/>
      <c r="V26" s="73"/>
      <c r="W26" s="72"/>
      <c r="X26" s="73"/>
      <c r="Y26" s="72"/>
      <c r="Z26" s="73"/>
      <c r="AA26" s="72"/>
      <c r="AB26" s="73"/>
      <c r="AC26" s="7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/>
      <c r="B27" s="2"/>
      <c r="C27" s="1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7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/>
      <c r="B28" s="2"/>
      <c r="C28" s="19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/>
      <c r="B29" s="2"/>
      <c r="C29" s="1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/>
      <c r="B30" s="2"/>
      <c r="C30" s="1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/>
      <c r="B31" s="2"/>
      <c r="C31" s="1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2"/>
      <c r="B32" s="2"/>
      <c r="C32" s="1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x14ac:dyDescent="0.25">
      <c r="A33" s="2"/>
      <c r="B33" s="2"/>
      <c r="C33" s="1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x14ac:dyDescent="0.25">
      <c r="A34" s="2"/>
      <c r="B34" s="2"/>
      <c r="C34" s="1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x14ac:dyDescent="0.25">
      <c r="A35" s="2"/>
      <c r="B35" s="2"/>
      <c r="C35" s="1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25">
      <c r="A36" s="2"/>
      <c r="B36" s="2"/>
      <c r="C36" s="1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x14ac:dyDescent="0.25">
      <c r="A37" s="2"/>
      <c r="B37" s="2"/>
      <c r="C37" s="1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25">
      <c r="A38" s="2"/>
      <c r="B38" s="2"/>
      <c r="C38" s="1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x14ac:dyDescent="0.25">
      <c r="A39" s="2"/>
      <c r="B39" s="2"/>
      <c r="C39" s="1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25">
      <c r="A40" s="2"/>
      <c r="B40" s="2"/>
      <c r="C40" s="1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25">
      <c r="A41" s="2"/>
      <c r="B41" s="2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25">
      <c r="A42" s="2"/>
      <c r="B42" s="2"/>
      <c r="C42" s="1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25">
      <c r="A43" s="2"/>
      <c r="B43" s="2"/>
      <c r="C43" s="1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x14ac:dyDescent="0.25">
      <c r="A44" s="2"/>
      <c r="B44" s="2"/>
      <c r="C44" s="1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25">
      <c r="A45" s="2"/>
      <c r="B45" s="2"/>
      <c r="C45" s="1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K45" s="2"/>
      <c r="AL45" s="2"/>
      <c r="AM45" s="2"/>
      <c r="AN45" s="2"/>
      <c r="AO45" s="2"/>
      <c r="AP45" s="2"/>
    </row>
    <row r="46" spans="1:42" x14ac:dyDescent="0.25">
      <c r="A46" s="2"/>
      <c r="B46" s="2"/>
      <c r="C46" s="1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K46" s="2"/>
      <c r="AL46" s="2"/>
      <c r="AM46" s="2"/>
      <c r="AN46" s="2"/>
      <c r="AO46" s="2"/>
      <c r="AP46" s="2"/>
    </row>
    <row r="47" spans="1:42" x14ac:dyDescent="0.25">
      <c r="A47" s="2"/>
      <c r="B47" s="2"/>
      <c r="C47" s="1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K47" s="2"/>
      <c r="AL47" s="2"/>
      <c r="AM47" s="2"/>
      <c r="AN47" s="2"/>
      <c r="AO47" s="2"/>
      <c r="AP47" s="2"/>
    </row>
    <row r="48" spans="1:42" x14ac:dyDescent="0.25">
      <c r="A48" s="2"/>
      <c r="B48" s="2"/>
      <c r="C48" s="1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25">
      <c r="A49" s="2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25">
      <c r="A50" s="2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25">
      <c r="A51" s="2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x14ac:dyDescent="0.25">
      <c r="A52" s="2"/>
    </row>
    <row r="53" spans="1:31" x14ac:dyDescent="0.25">
      <c r="A53" s="2"/>
    </row>
    <row r="54" spans="1:31" x14ac:dyDescent="0.25">
      <c r="A54" s="2"/>
    </row>
    <row r="55" spans="1:31" x14ac:dyDescent="0.25">
      <c r="A55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Gastos</vt:lpstr>
      <vt:lpstr>Gto. Prorrateado</vt:lpstr>
      <vt:lpstr>Utilidad x Proyecto Enero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2012-02-21T19:54:24Z</dcterms:created>
  <dcterms:modified xsi:type="dcterms:W3CDTF">2012-02-25T18:04:38Z</dcterms:modified>
</cp:coreProperties>
</file>