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\Documentos\FI\8vo Semestre\Redes\Proyecto\"/>
    </mc:Choice>
  </mc:AlternateContent>
  <xr:revisionPtr revIDLastSave="0" documentId="13_ncr:1_{73C83F3F-CB33-49CC-BAAA-0B35A16517F5}" xr6:coauthVersionLast="47" xr6:coauthVersionMax="47" xr10:uidLastSave="{00000000-0000-0000-0000-000000000000}"/>
  <bookViews>
    <workbookView xWindow="-120" yWindow="-120" windowWidth="20640" windowHeight="11160" xr2:uid="{2AF3C547-9FBE-40E1-8849-136D5BAB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L113" i="1"/>
  <c r="K113" i="1"/>
  <c r="J113" i="1"/>
  <c r="I113" i="1"/>
  <c r="H113" i="1"/>
  <c r="G113" i="1"/>
  <c r="F113" i="1"/>
  <c r="D113" i="1"/>
  <c r="C113" i="1"/>
  <c r="B113" i="1"/>
  <c r="E80" i="1"/>
  <c r="E75" i="1"/>
  <c r="G65" i="1"/>
  <c r="D62" i="1"/>
  <c r="B62" i="1"/>
  <c r="C54" i="1"/>
  <c r="B54" i="1"/>
  <c r="C49" i="1"/>
  <c r="E46" i="1"/>
  <c r="D46" i="1"/>
  <c r="C46" i="1"/>
  <c r="F38" i="1"/>
  <c r="C37" i="1"/>
  <c r="E37" i="1" s="1"/>
  <c r="F26" i="1"/>
  <c r="C25" i="1"/>
  <c r="F12" i="1"/>
  <c r="C10" i="1"/>
  <c r="E25" i="1"/>
  <c r="E10" i="1"/>
  <c r="I17" i="1"/>
  <c r="K17" i="1" s="1"/>
  <c r="I16" i="1"/>
  <c r="K16" i="1" s="1"/>
  <c r="K18" i="1" s="1"/>
  <c r="F46" i="1" s="1"/>
  <c r="G46" i="1" s="1"/>
  <c r="I155" i="1"/>
  <c r="E102" i="1"/>
  <c r="H155" i="1" s="1"/>
  <c r="D65" i="1"/>
  <c r="E97" i="1"/>
  <c r="G155" i="1" s="1"/>
  <c r="J155" i="1" s="1"/>
  <c r="E92" i="1"/>
  <c r="C62" i="1"/>
  <c r="C57" i="1"/>
  <c r="D54" i="1"/>
  <c r="E54" i="1" s="1"/>
  <c r="E11" i="1"/>
  <c r="C11" i="1"/>
  <c r="C9" i="1"/>
  <c r="E9" i="1" s="1"/>
  <c r="C8" i="1"/>
  <c r="E8" i="1" s="1"/>
  <c r="C7" i="1"/>
  <c r="E7" i="1" s="1"/>
  <c r="F57" i="1"/>
  <c r="E49" i="1"/>
  <c r="C36" i="1"/>
  <c r="E36" i="1" s="1"/>
  <c r="C35" i="1"/>
  <c r="E35" i="1" s="1"/>
  <c r="C34" i="1"/>
  <c r="E34" i="1" s="1"/>
  <c r="C33" i="1"/>
  <c r="E33" i="1" s="1"/>
  <c r="E70" i="1"/>
  <c r="C24" i="1"/>
  <c r="E24" i="1" s="1"/>
  <c r="C23" i="1"/>
  <c r="E23" i="1" s="1"/>
  <c r="C22" i="1"/>
  <c r="E22" i="1" s="1"/>
  <c r="D84" i="1" l="1"/>
  <c r="E84" i="1" s="1"/>
  <c r="C87" i="1" s="1"/>
  <c r="E87" i="1" s="1"/>
  <c r="E113" i="1" s="1"/>
  <c r="M113" i="1" s="1"/>
  <c r="H46" i="1"/>
  <c r="B124" i="1" l="1"/>
  <c r="B119" i="1"/>
  <c r="D119" i="1" l="1"/>
  <c r="C119" i="1"/>
  <c r="E119" i="1" s="1"/>
  <c r="C124" i="1" s="1"/>
  <c r="D124" i="1" s="1"/>
</calcChain>
</file>

<file path=xl/sharedStrings.xml><?xml version="1.0" encoding="utf-8"?>
<sst xmlns="http://schemas.openxmlformats.org/spreadsheetml/2006/main" count="218" uniqueCount="100">
  <si>
    <t>PLANTA1</t>
  </si>
  <si>
    <t>Cableado Horizontal</t>
  </si>
  <si>
    <t>Holgura</t>
  </si>
  <si>
    <t>Medida</t>
  </si>
  <si>
    <t>Medida Total</t>
  </si>
  <si>
    <t>Medida Redondeada</t>
  </si>
  <si>
    <t>AccessPoint1</t>
  </si>
  <si>
    <t>AccessPoint2</t>
  </si>
  <si>
    <t>AccessPoint3</t>
  </si>
  <si>
    <t>TOTAL (m)</t>
  </si>
  <si>
    <t>TOTAL REDONDEADO</t>
  </si>
  <si>
    <t>PLANTA2</t>
  </si>
  <si>
    <t>Modelo</t>
  </si>
  <si>
    <t>Cantidad</t>
  </si>
  <si>
    <t>Precio</t>
  </si>
  <si>
    <t>TP-LinkAX3000</t>
  </si>
  <si>
    <t>Total</t>
  </si>
  <si>
    <t>RJ45</t>
  </si>
  <si>
    <t>Cantidad Min</t>
  </si>
  <si>
    <t>Cantidad Total</t>
  </si>
  <si>
    <t>Total-Precio</t>
  </si>
  <si>
    <t>Repuesto(15%)</t>
  </si>
  <si>
    <t>Link de compra</t>
  </si>
  <si>
    <t>.</t>
  </si>
  <si>
    <t>Televisión</t>
  </si>
  <si>
    <t>UTP-Cat6</t>
  </si>
  <si>
    <t>Belden-Bobina305m</t>
  </si>
  <si>
    <t>Planta1</t>
  </si>
  <si>
    <t>Planta2</t>
  </si>
  <si>
    <t>Bobinas 305m</t>
  </si>
  <si>
    <t>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</t>
  </si>
  <si>
    <t>Intellinet-100pz-Cat6</t>
  </si>
  <si>
    <t>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</t>
  </si>
  <si>
    <t>Everest Media -20Pz</t>
  </si>
  <si>
    <t>Canaletas</t>
  </si>
  <si>
    <t>PLANTA BAJA</t>
  </si>
  <si>
    <t>PlantaBaja</t>
  </si>
  <si>
    <t>CantBobina</t>
  </si>
  <si>
    <t>Cant.Nodos</t>
  </si>
  <si>
    <t>Botes 100pz</t>
  </si>
  <si>
    <t xml:space="preserve">Cantidad </t>
  </si>
  <si>
    <t>ROSETAS</t>
  </si>
  <si>
    <t>SERVIDORES</t>
  </si>
  <si>
    <t>RACKS</t>
  </si>
  <si>
    <t>INTERNET</t>
  </si>
  <si>
    <t>Metros</t>
  </si>
  <si>
    <t>Distancia</t>
  </si>
  <si>
    <t>CantidadCanaletas</t>
  </si>
  <si>
    <t>#Cables100%</t>
  </si>
  <si>
    <t>Charofil Charola 3m</t>
  </si>
  <si>
    <t>#Cables60%</t>
  </si>
  <si>
    <t>Cables MAX</t>
  </si>
  <si>
    <t>https://www.abasteo.mx/Almacenamiento-de-Datos/Servidores/Accesorios-para-Servidores/Charolas-para-Racks-y-Gabinetes/Charofil-Charola-Tipo-Malla-para-Rack-3-Metros-hasta-129-Cables-Acero-Inoxidable.html</t>
  </si>
  <si>
    <t>Router</t>
  </si>
  <si>
    <t>TP-LinkTL-ER7206</t>
  </si>
  <si>
    <t>TP-Link TL-ER7206 Router VPN SafeStream GB MUL-WAN : Amazon.com.mx: Electrónicos</t>
  </si>
  <si>
    <t>LinkedPro</t>
  </si>
  <si>
    <t>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</t>
  </si>
  <si>
    <t>Piezas</t>
  </si>
  <si>
    <t>CantidadNecesaria</t>
  </si>
  <si>
    <t>CantidadTotal</t>
  </si>
  <si>
    <t>Paquete de 4 placas de pared Ethernet Cat6, 1 puerto RJ45, red hembra a hembra, acoplador de pared, color azul : Amazon.com.mx: Electrónicos</t>
  </si>
  <si>
    <t>DELL T40</t>
  </si>
  <si>
    <t>(4) Servidor Dell Poweredge T40 Intel Xeon E-2224g 8gb, 1tb | Meses sin intereses (mercadolibre.com.mx)</t>
  </si>
  <si>
    <t>Router ASUS AX1800 WiFi 6, RT-AX1800S, doble banda, inalámbrico, múltiples dispositivos, tecnología MU-MIMO y OFDMA, seguridad de red AiProtection, control parental : Amazon.com.mx: Electrónicos</t>
  </si>
  <si>
    <t>ISP</t>
  </si>
  <si>
    <t>Paquete</t>
  </si>
  <si>
    <t>Potencia</t>
  </si>
  <si>
    <t>1000 MEGAS</t>
  </si>
  <si>
    <t>https://www.totalplay.com.mx/paquetes</t>
  </si>
  <si>
    <t>UTP</t>
  </si>
  <si>
    <t>ROUTER</t>
  </si>
  <si>
    <t>GASTO TOTAL MATERIALES</t>
  </si>
  <si>
    <t>Cableado Vertical</t>
  </si>
  <si>
    <t>PB-P1</t>
  </si>
  <si>
    <t>Cant=4</t>
  </si>
  <si>
    <t>AccessPoint4</t>
  </si>
  <si>
    <t>Cant=5</t>
  </si>
  <si>
    <t>Rosetas-RJ45</t>
  </si>
  <si>
    <t>Racks</t>
  </si>
  <si>
    <t>Servidores</t>
  </si>
  <si>
    <t>Internet</t>
  </si>
  <si>
    <t>AccessPointA</t>
  </si>
  <si>
    <t>AccessPointB</t>
  </si>
  <si>
    <t>ASUS AX1800</t>
  </si>
  <si>
    <t>ACCESSPOINTA</t>
  </si>
  <si>
    <t>ACCESSPOINTB</t>
  </si>
  <si>
    <t>Adaptador Wifi</t>
  </si>
  <si>
    <t>HEEDU WifiUSB</t>
  </si>
  <si>
    <t>https://www.amazon.com.mx/HEEDU-Adaptador-1300Mbps-Receptor-Ganancia/dp/B0B3T8DP46/ref=asc_df_B0B3T8DP46/?tag=gledskshopmx-20&amp;linkCode=df0&amp;hvadid=591127796854&amp;hvpos=&amp;hvnetw=g&amp;hvrand=15776413954268808983&amp;hvpone=&amp;hvptwo=&amp;hvqmt=&amp;hvdev=c&amp;hvdvcmdl=&amp;hvlocint=&amp;hvlocphy=9047095&amp;hvtargid=pla-1680618942911&amp;psc=1</t>
  </si>
  <si>
    <t>ADAPTADOR WIFI</t>
  </si>
  <si>
    <t>CANALETAS</t>
  </si>
  <si>
    <t>MANO DE OBRA</t>
  </si>
  <si>
    <t>Gasto Materiales</t>
  </si>
  <si>
    <t xml:space="preserve">Mano de Obra 30% </t>
  </si>
  <si>
    <t>Seguro de trabajo 10%</t>
  </si>
  <si>
    <t>COSTO TOTAL DEL PROYECTO</t>
  </si>
  <si>
    <t>Materiales</t>
  </si>
  <si>
    <t>Mano de obra</t>
  </si>
  <si>
    <t>Charofil Charola Tipo Malla para Rack, 3m, 52 Cables, EZ, MG-50-430EZ | Abasteo.mx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</si>
</sst>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/>
    <xf numFmtId="0" fontId="0" fillId="0" borderId="4" xfId="0" applyBorder="1"/>
    <xf numFmtId="0" fontId="0" fillId="7" borderId="1" xfId="0" applyFill="1" applyBorder="1"/>
    <xf numFmtId="0" fontId="0" fillId="8" borderId="1" xfId="0" applyFill="1" applyBorder="1"/>
    <xf numFmtId="0" fontId="2" fillId="0" borderId="1" xfId="1" applyBorder="1"/>
    <xf numFmtId="0" fontId="0" fillId="8" borderId="3" xfId="0" applyFill="1" applyBorder="1"/>
    <xf numFmtId="0" fontId="0" fillId="9" borderId="1" xfId="0" applyFill="1" applyBorder="1"/>
    <xf numFmtId="0" fontId="0" fillId="8" borderId="2" xfId="0" applyFill="1" applyBorder="1"/>
    <xf numFmtId="0" fontId="0" fillId="0" borderId="2" xfId="0" applyBorder="1"/>
    <xf numFmtId="0" fontId="0" fillId="10" borderId="1" xfId="0" applyFill="1" applyBorder="1"/>
    <xf numFmtId="0" fontId="0" fillId="10" borderId="3" xfId="0" applyFill="1" applyBorder="1"/>
    <xf numFmtId="0" fontId="0" fillId="0" borderId="5" xfId="0" applyBorder="1"/>
    <xf numFmtId="0" fontId="3" fillId="0" borderId="1" xfId="1" applyFont="1" applyBorder="1"/>
    <xf numFmtId="0" fontId="0" fillId="4" borderId="6" xfId="0" applyFill="1" applyBorder="1"/>
    <xf numFmtId="0" fontId="0" fillId="7" borderId="2" xfId="0" applyFill="1" applyBorder="1"/>
    <xf numFmtId="0" fontId="0" fillId="0" borderId="5" xfId="0" applyFill="1" applyBorder="1"/>
    <xf numFmtId="0" fontId="0" fillId="11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mx/dp/B09M9477NS?ref_=cm_sw_r_apan_dp_VWYD4878TEA4PXT26M3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basteo.mx/Almacenamiento-de-Datos/Servidores/Accesorios-para-Servidores/Charolas-para-Racks-y-Gabinetes/Charofil-Charola-Tipo-Malla-para-Rack-3-Metros-hasta-129-Cables-Acero-Inoxidable.html" TargetMode="External"/><Relationship Id="rId7" Type="http://schemas.openxmlformats.org/officeDocument/2006/relationships/hyperlink" Target="https://articulo.mercadolibre.com.mx/MLM-1808413005-servidor-dell-poweredge-t40-intel-xeon-e-2224g-8gb-1tb-_JM?matt_tool=78527612&amp;matt_word=&amp;matt_source=google&amp;matt_campaign_id=19640949742&amp;matt_ad_group_id=148636916551&amp;matt_match_type=&amp;matt_network=g&amp;matt_device=c&amp;matt_creative=646734338833&amp;matt_keyword=&amp;matt_ad_position=&amp;matt_ad_type=pla&amp;matt_merchant_id=164900481&amp;matt_product_id=MLM1808413005&amp;matt_product_partition_id=1940801657251&amp;matt_target_id=aud-2005965463816:pla-1940801657251&amp;gclid=Cj0KCQjw7PCjBhDwARIsANo7CgmvoNmmvfjljCEk-kEz9AGenm6rdFk8GaTPVHmh_mNyrJucfErGSmYaAvNDEALw_wcB" TargetMode="External"/><Relationship Id="rId12" Type="http://schemas.openxmlformats.org/officeDocument/2006/relationships/hyperlink" Target="https://www.abasteo.mx/Almacenamiento-de-Datos/Servidores/Accesorios-para-Servidores/Charolas-para-Racks-y-Gabinetes/Charofil-Charola-Tipo-Malla-para-Rack-3-Metros-hasta-52-Cables-Acero-Inoxidable.html" TargetMode="External"/><Relationship Id="rId2" Type="http://schemas.openxmlformats.org/officeDocument/2006/relationships/hyperlink" Target="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" TargetMode="External"/><Relationship Id="rId1" Type="http://schemas.openxmlformats.org/officeDocument/2006/relationships/hyperlink" Target="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" TargetMode="External"/><Relationship Id="rId6" Type="http://schemas.openxmlformats.org/officeDocument/2006/relationships/hyperlink" Target="https://www.amazon.com.mx/Ethernet-Keystone-frontales-compatible-unidades/dp/B08TZZRPCF/ref=asc_df_B08TZZRPCF/?tag=gledskshopmx-20&amp;linkCode=df0&amp;hvadid=547139760900&amp;hvpos=&amp;hvnetw=g&amp;hvrand=257670266964325774&amp;hvpone=&amp;hvptwo=&amp;hvqmt=&amp;hvdev=c&amp;hvdvcmdl=&amp;hvlocint=&amp;hvlocphy=9047095&amp;hvtargid=pla-1232004065679&amp;psc=1" TargetMode="External"/><Relationship Id="rId11" Type="http://schemas.openxmlformats.org/officeDocument/2006/relationships/hyperlink" Target="https://www.amazon.com.mx/HEEDU-Adaptador-1300Mbps-Receptor-Ganancia/dp/B0B3T8DP46/ref=asc_df_B0B3T8DP46/?tag=gledskshopmx-20&amp;linkCode=df0&amp;hvadid=591127796854&amp;hvpos=&amp;hvnetw=g&amp;hvrand=15776413954268808983&amp;hvpone=&amp;hvptwo=&amp;hvqmt=&amp;hvdev=c&amp;hvdvcmdl=&amp;hvlocint=&amp;hvlocphy=9047095&amp;hvtargid=pla-1680618942911&amp;psc=1" TargetMode="External"/><Relationship Id="rId5" Type="http://schemas.openxmlformats.org/officeDocument/2006/relationships/hyperlink" Target="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" TargetMode="External"/><Relationship Id="rId10" Type="http://schemas.openxmlformats.org/officeDocument/2006/relationships/hyperlink" Target="https://www.amazon.com.mx/dp/B09M9477NS?ref_=cm_sw_r_apan_dp_VWYD4878TEA4PXT26M3E" TargetMode="External"/><Relationship Id="rId4" Type="http://schemas.openxmlformats.org/officeDocument/2006/relationships/hyperlink" Target="https://www.amazon.com.mx/TP-Link-TL-ER7206-Router-SafeStream-MUL-WAN/dp/B08W4RMZ8T/ref=asc_df_B08W4RMZ8T/?tag=gledskshopmx-20&amp;linkCode=df0&amp;hvadid=547107109881&amp;hvpos=&amp;hvnetw=g&amp;hvrand=7920493294631249072&amp;hvpone=&amp;hvptwo=&amp;hvqmt=&amp;hvdev=c&amp;hvdvcmdl=&amp;hvlocint=&amp;hvlocphy=9047095&amp;hvtargid=pla-1192478187546&amp;psc=1" TargetMode="External"/><Relationship Id="rId9" Type="http://schemas.openxmlformats.org/officeDocument/2006/relationships/hyperlink" Target="https://www.totalplay.com.mx/paque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4709-BC00-4A2B-8E73-50CCB1DDC592}">
  <dimension ref="A3:M155"/>
  <sheetViews>
    <sheetView tabSelected="1" topLeftCell="A112" zoomScaleNormal="100" workbookViewId="0">
      <selection activeCell="G128" sqref="G128"/>
    </sheetView>
  </sheetViews>
  <sheetFormatPr baseColWidth="10" defaultRowHeight="15" x14ac:dyDescent="0.25"/>
  <cols>
    <col min="1" max="1" width="10.85546875" customWidth="1"/>
    <col min="2" max="2" width="16" customWidth="1"/>
    <col min="3" max="3" width="17.5703125" customWidth="1"/>
    <col min="4" max="4" width="16.28515625" customWidth="1"/>
    <col min="5" max="5" width="14.5703125" customWidth="1"/>
    <col min="6" max="6" width="21" customWidth="1"/>
    <col min="7" max="7" width="20" customWidth="1"/>
    <col min="8" max="8" width="14" customWidth="1"/>
    <col min="9" max="9" width="14.85546875" customWidth="1"/>
    <col min="11" max="11" width="16.28515625" customWidth="1"/>
    <col min="12" max="12" width="14.5703125" customWidth="1"/>
    <col min="13" max="13" width="17.5703125" customWidth="1"/>
  </cols>
  <sheetData>
    <row r="3" spans="1:12" x14ac:dyDescent="0.25">
      <c r="A3" s="1" t="s">
        <v>35</v>
      </c>
      <c r="B3" s="1"/>
    </row>
    <row r="5" spans="1:12" x14ac:dyDescent="0.25">
      <c r="B5" s="2" t="s">
        <v>1</v>
      </c>
      <c r="C5" s="2"/>
      <c r="D5" s="8" t="s">
        <v>77</v>
      </c>
      <c r="E5" s="8"/>
      <c r="F5" s="8"/>
    </row>
    <row r="6" spans="1:12" x14ac:dyDescent="0.25">
      <c r="B6" s="4"/>
      <c r="C6" s="4" t="s">
        <v>3</v>
      </c>
      <c r="D6" s="7" t="s">
        <v>2</v>
      </c>
      <c r="E6" s="7" t="s">
        <v>4</v>
      </c>
      <c r="F6" s="7" t="s">
        <v>5</v>
      </c>
    </row>
    <row r="7" spans="1:12" x14ac:dyDescent="0.25">
      <c r="B7" s="4" t="s">
        <v>6</v>
      </c>
      <c r="C7" s="3">
        <f>2.35+3.85+6.5</f>
        <v>12.7</v>
      </c>
      <c r="D7" s="3">
        <v>1</v>
      </c>
      <c r="E7" s="3">
        <f>D7+C7</f>
        <v>13.7</v>
      </c>
      <c r="F7" s="3">
        <v>6</v>
      </c>
      <c r="L7" s="8"/>
    </row>
    <row r="8" spans="1:12" x14ac:dyDescent="0.25">
      <c r="B8" s="4" t="s">
        <v>7</v>
      </c>
      <c r="C8" s="3">
        <f>3.15+1.9+3.15+2.35+3.85</f>
        <v>14.399999999999999</v>
      </c>
      <c r="D8" s="3">
        <v>1</v>
      </c>
      <c r="E8" s="3">
        <f>D8+C8</f>
        <v>15.399999999999999</v>
      </c>
      <c r="F8" s="3">
        <v>13</v>
      </c>
      <c r="L8" s="20"/>
    </row>
    <row r="9" spans="1:12" x14ac:dyDescent="0.25">
      <c r="B9" s="4" t="s">
        <v>8</v>
      </c>
      <c r="C9" s="3">
        <f>3.15+3.85+5+3.15+2.35</f>
        <v>17.5</v>
      </c>
      <c r="D9" s="3">
        <v>1</v>
      </c>
      <c r="E9" s="3">
        <f>D9+C9</f>
        <v>18.5</v>
      </c>
      <c r="F9" s="3">
        <v>26</v>
      </c>
    </row>
    <row r="10" spans="1:12" x14ac:dyDescent="0.25">
      <c r="B10" s="4" t="s">
        <v>76</v>
      </c>
      <c r="C10" s="3">
        <f>3.15+3.85+5+3.15+3</f>
        <v>18.149999999999999</v>
      </c>
      <c r="D10" s="3">
        <v>1</v>
      </c>
      <c r="E10" s="3">
        <f>D10+C10</f>
        <v>19.149999999999999</v>
      </c>
      <c r="F10" s="3">
        <v>26</v>
      </c>
    </row>
    <row r="11" spans="1:12" x14ac:dyDescent="0.25">
      <c r="B11" s="4" t="s">
        <v>24</v>
      </c>
      <c r="C11" s="3">
        <f>3.15+3.85+5.8</f>
        <v>12.8</v>
      </c>
      <c r="D11" s="3">
        <v>1</v>
      </c>
      <c r="E11" s="3">
        <f>D11+C11</f>
        <v>13.8</v>
      </c>
      <c r="F11" s="3">
        <v>14</v>
      </c>
    </row>
    <row r="12" spans="1:12" x14ac:dyDescent="0.25">
      <c r="E12" s="5" t="s">
        <v>9</v>
      </c>
      <c r="F12" s="6">
        <f>SUM(F7:F11)</f>
        <v>85</v>
      </c>
    </row>
    <row r="13" spans="1:12" x14ac:dyDescent="0.25">
      <c r="E13" s="5" t="s">
        <v>10</v>
      </c>
      <c r="F13" s="6">
        <v>85</v>
      </c>
    </row>
    <row r="14" spans="1:12" x14ac:dyDescent="0.25">
      <c r="H14" s="2" t="s">
        <v>73</v>
      </c>
      <c r="I14" s="2"/>
      <c r="J14" s="8"/>
      <c r="K14" s="8"/>
    </row>
    <row r="15" spans="1:12" x14ac:dyDescent="0.25">
      <c r="H15" s="4"/>
      <c r="I15" s="4" t="s">
        <v>3</v>
      </c>
      <c r="J15" s="7" t="s">
        <v>2</v>
      </c>
      <c r="K15" s="7" t="s">
        <v>4</v>
      </c>
      <c r="L15" t="s">
        <v>23</v>
      </c>
    </row>
    <row r="16" spans="1:12" x14ac:dyDescent="0.25">
      <c r="H16" s="4" t="s">
        <v>74</v>
      </c>
      <c r="I16" s="3">
        <f>3</f>
        <v>3</v>
      </c>
      <c r="J16" s="3">
        <v>1</v>
      </c>
      <c r="K16" s="3">
        <f>J16+I16</f>
        <v>4</v>
      </c>
    </row>
    <row r="17" spans="1:11" x14ac:dyDescent="0.25">
      <c r="H17" s="4" t="s">
        <v>74</v>
      </c>
      <c r="I17" s="3">
        <f>3</f>
        <v>3</v>
      </c>
      <c r="J17" s="3">
        <v>1</v>
      </c>
      <c r="K17" s="3">
        <f>J17+I17</f>
        <v>4</v>
      </c>
    </row>
    <row r="18" spans="1:11" x14ac:dyDescent="0.25">
      <c r="A18" s="1" t="s">
        <v>0</v>
      </c>
      <c r="J18" s="5" t="s">
        <v>9</v>
      </c>
      <c r="K18" s="6">
        <f>SUM(K16:K17)</f>
        <v>8</v>
      </c>
    </row>
    <row r="20" spans="1:11" x14ac:dyDescent="0.25">
      <c r="B20" s="2" t="s">
        <v>1</v>
      </c>
      <c r="C20" s="2"/>
      <c r="D20" s="8" t="s">
        <v>75</v>
      </c>
      <c r="E20" s="8"/>
      <c r="F20" s="8"/>
    </row>
    <row r="21" spans="1:11" x14ac:dyDescent="0.25">
      <c r="B21" s="4"/>
      <c r="C21" s="4" t="s">
        <v>3</v>
      </c>
      <c r="D21" s="7" t="s">
        <v>2</v>
      </c>
      <c r="E21" s="7" t="s">
        <v>4</v>
      </c>
      <c r="F21" s="7" t="s">
        <v>5</v>
      </c>
    </row>
    <row r="22" spans="1:11" x14ac:dyDescent="0.25">
      <c r="B22" s="4" t="s">
        <v>6</v>
      </c>
      <c r="C22" s="3">
        <f>3.85+0.65</f>
        <v>4.5</v>
      </c>
      <c r="D22" s="3">
        <v>1</v>
      </c>
      <c r="E22" s="3">
        <f>D22+C22</f>
        <v>5.5</v>
      </c>
      <c r="F22" s="3">
        <v>6</v>
      </c>
    </row>
    <row r="23" spans="1:11" x14ac:dyDescent="0.25">
      <c r="B23" s="4" t="s">
        <v>7</v>
      </c>
      <c r="C23" s="3">
        <f>2.35+3.85+1.9+3.2</f>
        <v>11.3</v>
      </c>
      <c r="D23" s="3">
        <v>1</v>
      </c>
      <c r="E23" s="3">
        <f>D23+C23</f>
        <v>12.3</v>
      </c>
      <c r="F23" s="3">
        <v>13</v>
      </c>
    </row>
    <row r="24" spans="1:11" x14ac:dyDescent="0.25">
      <c r="B24" s="4" t="s">
        <v>8</v>
      </c>
      <c r="C24" s="3">
        <f>2.35+3.85+1.9+7.45+3.45+6</f>
        <v>25</v>
      </c>
      <c r="D24" s="3">
        <v>1</v>
      </c>
      <c r="E24" s="3">
        <f t="shared" ref="E24" si="0">D24+C24</f>
        <v>26</v>
      </c>
      <c r="F24" s="3">
        <v>26</v>
      </c>
    </row>
    <row r="25" spans="1:11" x14ac:dyDescent="0.25">
      <c r="B25" s="4" t="s">
        <v>76</v>
      </c>
      <c r="C25" s="3">
        <f>2.35+3.85+1.9+7.45+3.45+7</f>
        <v>26</v>
      </c>
      <c r="D25" s="3">
        <v>1</v>
      </c>
      <c r="E25" s="3">
        <f t="shared" ref="E25" si="1">D25+C25</f>
        <v>27</v>
      </c>
      <c r="F25" s="3">
        <v>27</v>
      </c>
    </row>
    <row r="26" spans="1:11" x14ac:dyDescent="0.25">
      <c r="E26" s="5" t="s">
        <v>9</v>
      </c>
      <c r="F26" s="6">
        <f>SUM(F22:F25)</f>
        <v>72</v>
      </c>
    </row>
    <row r="27" spans="1:11" x14ac:dyDescent="0.25">
      <c r="E27" s="5" t="s">
        <v>10</v>
      </c>
      <c r="F27" s="6">
        <v>72</v>
      </c>
    </row>
    <row r="29" spans="1:11" x14ac:dyDescent="0.25">
      <c r="A29" s="1" t="s">
        <v>11</v>
      </c>
    </row>
    <row r="31" spans="1:11" x14ac:dyDescent="0.25">
      <c r="B31" s="2" t="s">
        <v>1</v>
      </c>
      <c r="C31" s="2"/>
      <c r="D31" s="8" t="s">
        <v>77</v>
      </c>
      <c r="E31" s="8"/>
      <c r="F31" s="8"/>
    </row>
    <row r="32" spans="1:11" x14ac:dyDescent="0.25">
      <c r="B32" s="4"/>
      <c r="C32" s="4" t="s">
        <v>3</v>
      </c>
      <c r="D32" s="7" t="s">
        <v>2</v>
      </c>
      <c r="E32" s="7" t="s">
        <v>4</v>
      </c>
      <c r="F32" s="7" t="s">
        <v>5</v>
      </c>
    </row>
    <row r="33" spans="2:9" x14ac:dyDescent="0.25">
      <c r="B33" s="4" t="s">
        <v>24</v>
      </c>
      <c r="C33" s="3">
        <f>1.8+2.35</f>
        <v>4.1500000000000004</v>
      </c>
      <c r="D33" s="3">
        <v>1</v>
      </c>
      <c r="E33" s="3">
        <f t="shared" ref="E33:E36" si="2">C33+D33</f>
        <v>5.15</v>
      </c>
      <c r="F33" s="3">
        <v>5</v>
      </c>
    </row>
    <row r="34" spans="2:9" x14ac:dyDescent="0.25">
      <c r="B34" s="4" t="s">
        <v>6</v>
      </c>
      <c r="C34" s="3">
        <f>1.8+2.35</f>
        <v>4.1500000000000004</v>
      </c>
      <c r="D34" s="3">
        <v>1</v>
      </c>
      <c r="E34" s="3">
        <f t="shared" si="2"/>
        <v>5.15</v>
      </c>
      <c r="F34" s="3">
        <v>5</v>
      </c>
    </row>
    <row r="35" spans="2:9" x14ac:dyDescent="0.25">
      <c r="B35" s="4" t="s">
        <v>7</v>
      </c>
      <c r="C35" s="3">
        <f>2.35+3.85+2+3.5</f>
        <v>11.7</v>
      </c>
      <c r="D35" s="3">
        <v>1</v>
      </c>
      <c r="E35" s="3">
        <f t="shared" ref="E35" si="3">C35+D35</f>
        <v>12.7</v>
      </c>
      <c r="F35" s="3">
        <v>13</v>
      </c>
    </row>
    <row r="36" spans="2:9" x14ac:dyDescent="0.25">
      <c r="B36" s="4" t="s">
        <v>8</v>
      </c>
      <c r="C36" s="3">
        <f>3.85+1.5</f>
        <v>5.35</v>
      </c>
      <c r="D36" s="3">
        <v>1</v>
      </c>
      <c r="E36" s="3">
        <f t="shared" si="2"/>
        <v>6.35</v>
      </c>
      <c r="F36" s="3">
        <v>6.5</v>
      </c>
    </row>
    <row r="37" spans="2:9" x14ac:dyDescent="0.25">
      <c r="B37" s="4" t="s">
        <v>76</v>
      </c>
      <c r="C37" s="3">
        <f>4+1.5</f>
        <v>5.5</v>
      </c>
      <c r="D37" s="3">
        <v>1</v>
      </c>
      <c r="E37" s="3">
        <f t="shared" ref="E37" si="4">C37+D37</f>
        <v>6.5</v>
      </c>
      <c r="F37" s="3">
        <v>6.5</v>
      </c>
    </row>
    <row r="38" spans="2:9" x14ac:dyDescent="0.25">
      <c r="E38" s="5" t="s">
        <v>9</v>
      </c>
      <c r="F38" s="6">
        <f>SUM(F33:F37)</f>
        <v>36</v>
      </c>
    </row>
    <row r="39" spans="2:9" x14ac:dyDescent="0.25">
      <c r="E39" s="5" t="s">
        <v>10</v>
      </c>
      <c r="F39" s="6">
        <v>36</v>
      </c>
    </row>
    <row r="44" spans="2:9" x14ac:dyDescent="0.25">
      <c r="B44" s="9" t="s">
        <v>25</v>
      </c>
    </row>
    <row r="45" spans="2:9" x14ac:dyDescent="0.25">
      <c r="B45" s="10"/>
      <c r="C45" s="10" t="s">
        <v>36</v>
      </c>
      <c r="D45" s="10" t="s">
        <v>27</v>
      </c>
      <c r="E45" s="10" t="s">
        <v>28</v>
      </c>
      <c r="F45" s="10" t="s">
        <v>73</v>
      </c>
      <c r="G45" s="10" t="s">
        <v>16</v>
      </c>
      <c r="H45" s="10" t="s">
        <v>29</v>
      </c>
      <c r="I45" s="10" t="s">
        <v>37</v>
      </c>
    </row>
    <row r="46" spans="2:9" x14ac:dyDescent="0.25">
      <c r="B46" s="10" t="s">
        <v>3</v>
      </c>
      <c r="C46" s="13">
        <f>F13</f>
        <v>85</v>
      </c>
      <c r="D46" s="13">
        <f>F27</f>
        <v>72</v>
      </c>
      <c r="E46" s="13">
        <f>F39</f>
        <v>36</v>
      </c>
      <c r="F46" s="13">
        <f>K18</f>
        <v>8</v>
      </c>
      <c r="G46" s="13">
        <f>SUM(C46:F46)</f>
        <v>201</v>
      </c>
      <c r="H46" s="3">
        <f>G46/305</f>
        <v>0.65901639344262297</v>
      </c>
      <c r="I46" s="3">
        <v>1</v>
      </c>
    </row>
    <row r="48" spans="2:9" x14ac:dyDescent="0.25">
      <c r="B48" s="10" t="s">
        <v>12</v>
      </c>
      <c r="C48" s="10" t="s">
        <v>13</v>
      </c>
      <c r="D48" s="10" t="s">
        <v>14</v>
      </c>
      <c r="E48" s="16" t="s">
        <v>20</v>
      </c>
      <c r="F48" s="10" t="s">
        <v>22</v>
      </c>
    </row>
    <row r="49" spans="2:8" x14ac:dyDescent="0.25">
      <c r="B49" s="3" t="s">
        <v>26</v>
      </c>
      <c r="C49" s="3">
        <f>I46</f>
        <v>1</v>
      </c>
      <c r="D49" s="3">
        <v>3499</v>
      </c>
      <c r="E49" s="3">
        <f>C49*D49</f>
        <v>3499</v>
      </c>
      <c r="F49" s="11" t="s">
        <v>30</v>
      </c>
      <c r="G49" t="s">
        <v>23</v>
      </c>
    </row>
    <row r="52" spans="2:8" x14ac:dyDescent="0.25">
      <c r="B52" s="9" t="s">
        <v>17</v>
      </c>
    </row>
    <row r="53" spans="2:8" x14ac:dyDescent="0.25">
      <c r="B53" s="10" t="s">
        <v>38</v>
      </c>
      <c r="C53" s="10" t="s">
        <v>18</v>
      </c>
      <c r="D53" s="10" t="s">
        <v>21</v>
      </c>
      <c r="E53" s="14" t="s">
        <v>13</v>
      </c>
      <c r="F53" s="10" t="s">
        <v>19</v>
      </c>
    </row>
    <row r="54" spans="2:8" x14ac:dyDescent="0.25">
      <c r="B54" s="3">
        <f>5+4+5</f>
        <v>14</v>
      </c>
      <c r="C54" s="3">
        <f>4*B54</f>
        <v>56</v>
      </c>
      <c r="D54" s="3">
        <f>0.15*C54</f>
        <v>8.4</v>
      </c>
      <c r="E54" s="15">
        <f>C54+D54</f>
        <v>64.400000000000006</v>
      </c>
      <c r="F54" s="3">
        <v>65</v>
      </c>
    </row>
    <row r="56" spans="2:8" x14ac:dyDescent="0.25">
      <c r="B56" s="10" t="s">
        <v>12</v>
      </c>
      <c r="C56" s="10" t="s">
        <v>39</v>
      </c>
      <c r="D56" s="10" t="s">
        <v>13</v>
      </c>
      <c r="E56" s="10" t="s">
        <v>14</v>
      </c>
      <c r="F56" s="16" t="s">
        <v>20</v>
      </c>
      <c r="G56" s="10" t="s">
        <v>22</v>
      </c>
    </row>
    <row r="57" spans="2:8" x14ac:dyDescent="0.25">
      <c r="B57" s="3" t="s">
        <v>31</v>
      </c>
      <c r="C57" s="3">
        <f>F54/100</f>
        <v>0.65</v>
      </c>
      <c r="D57" s="3">
        <v>1</v>
      </c>
      <c r="E57" s="3">
        <v>522</v>
      </c>
      <c r="F57" s="3">
        <f>D57*E57</f>
        <v>522</v>
      </c>
      <c r="G57" s="11" t="s">
        <v>32</v>
      </c>
      <c r="H57" t="s">
        <v>23</v>
      </c>
    </row>
    <row r="60" spans="2:8" x14ac:dyDescent="0.25">
      <c r="B60" s="21" t="s">
        <v>78</v>
      </c>
      <c r="C60" s="9"/>
    </row>
    <row r="61" spans="2:8" x14ac:dyDescent="0.25">
      <c r="B61" s="10" t="s">
        <v>18</v>
      </c>
      <c r="C61" s="12" t="s">
        <v>21</v>
      </c>
      <c r="D61" s="14" t="s">
        <v>40</v>
      </c>
      <c r="E61" s="10" t="s">
        <v>19</v>
      </c>
    </row>
    <row r="62" spans="2:8" x14ac:dyDescent="0.25">
      <c r="B62" s="3">
        <f>B54</f>
        <v>14</v>
      </c>
      <c r="C62" s="3">
        <f>0.15*B62</f>
        <v>2.1</v>
      </c>
      <c r="D62" s="15">
        <f>B62+C62</f>
        <v>16.100000000000001</v>
      </c>
      <c r="E62" s="3">
        <v>17</v>
      </c>
      <c r="H62" t="s">
        <v>23</v>
      </c>
    </row>
    <row r="64" spans="2:8" x14ac:dyDescent="0.25">
      <c r="B64" s="10" t="s">
        <v>12</v>
      </c>
      <c r="C64" s="10" t="s">
        <v>58</v>
      </c>
      <c r="D64" s="10" t="s">
        <v>59</v>
      </c>
      <c r="E64" s="10" t="s">
        <v>60</v>
      </c>
      <c r="F64" s="10" t="s">
        <v>14</v>
      </c>
      <c r="G64" s="16" t="s">
        <v>20</v>
      </c>
      <c r="H64" s="10" t="s">
        <v>22</v>
      </c>
    </row>
    <row r="65" spans="2:9" x14ac:dyDescent="0.25">
      <c r="B65" s="3" t="s">
        <v>33</v>
      </c>
      <c r="C65" s="3">
        <v>4</v>
      </c>
      <c r="D65" s="3">
        <f>E62/4</f>
        <v>4.25</v>
      </c>
      <c r="E65" s="3">
        <v>5</v>
      </c>
      <c r="F65" s="3">
        <v>346</v>
      </c>
      <c r="G65" s="3">
        <f>E65*F65</f>
        <v>1730</v>
      </c>
      <c r="H65" s="11" t="s">
        <v>61</v>
      </c>
      <c r="I65" t="s">
        <v>23</v>
      </c>
    </row>
    <row r="68" spans="2:9" x14ac:dyDescent="0.25">
      <c r="B68" s="9" t="s">
        <v>82</v>
      </c>
      <c r="C68" s="8"/>
      <c r="D68" s="8"/>
      <c r="E68" s="8"/>
      <c r="F68" s="8"/>
    </row>
    <row r="69" spans="2:9" x14ac:dyDescent="0.25">
      <c r="B69" s="10" t="s">
        <v>12</v>
      </c>
      <c r="C69" s="12" t="s">
        <v>13</v>
      </c>
      <c r="D69" s="12" t="s">
        <v>14</v>
      </c>
      <c r="E69" s="17" t="s">
        <v>20</v>
      </c>
      <c r="F69" s="12" t="s">
        <v>22</v>
      </c>
    </row>
    <row r="70" spans="2:9" x14ac:dyDescent="0.25">
      <c r="B70" s="3" t="s">
        <v>84</v>
      </c>
      <c r="C70" s="3">
        <v>9</v>
      </c>
      <c r="D70" s="3">
        <v>1489</v>
      </c>
      <c r="E70" s="3">
        <f>C70*D70</f>
        <v>13401</v>
      </c>
      <c r="F70" s="11" t="s">
        <v>64</v>
      </c>
      <c r="G70" t="s">
        <v>23</v>
      </c>
    </row>
    <row r="73" spans="2:9" x14ac:dyDescent="0.25">
      <c r="B73" s="9" t="s">
        <v>83</v>
      </c>
      <c r="C73" s="8"/>
      <c r="D73" s="8"/>
      <c r="E73" s="8"/>
      <c r="F73" s="8"/>
    </row>
    <row r="74" spans="2:9" x14ac:dyDescent="0.25">
      <c r="B74" s="10" t="s">
        <v>12</v>
      </c>
      <c r="C74" s="12" t="s">
        <v>13</v>
      </c>
      <c r="D74" s="12" t="s">
        <v>14</v>
      </c>
      <c r="E74" s="17" t="s">
        <v>20</v>
      </c>
      <c r="F74" s="12" t="s">
        <v>22</v>
      </c>
    </row>
    <row r="75" spans="2:9" x14ac:dyDescent="0.25">
      <c r="B75" s="3" t="s">
        <v>15</v>
      </c>
      <c r="C75" s="3">
        <v>3</v>
      </c>
      <c r="D75" s="3">
        <v>4809</v>
      </c>
      <c r="E75" s="3">
        <f>C75*D75</f>
        <v>14427</v>
      </c>
      <c r="F75" s="11" t="s">
        <v>64</v>
      </c>
      <c r="G75" t="s">
        <v>23</v>
      </c>
    </row>
    <row r="78" spans="2:9" x14ac:dyDescent="0.25">
      <c r="B78" s="9" t="s">
        <v>87</v>
      </c>
      <c r="D78" s="8"/>
      <c r="E78" s="8"/>
      <c r="F78" s="8"/>
    </row>
    <row r="79" spans="2:9" x14ac:dyDescent="0.25">
      <c r="B79" s="10" t="s">
        <v>12</v>
      </c>
      <c r="C79" s="12" t="s">
        <v>13</v>
      </c>
      <c r="D79" s="12" t="s">
        <v>14</v>
      </c>
      <c r="E79" s="17" t="s">
        <v>20</v>
      </c>
      <c r="F79" s="12" t="s">
        <v>22</v>
      </c>
    </row>
    <row r="80" spans="2:9" x14ac:dyDescent="0.25">
      <c r="B80" s="3" t="s">
        <v>88</v>
      </c>
      <c r="C80" s="3">
        <v>50</v>
      </c>
      <c r="D80" s="3">
        <v>254</v>
      </c>
      <c r="E80" s="3">
        <f>C80*D80</f>
        <v>12700</v>
      </c>
      <c r="F80" s="11" t="s">
        <v>89</v>
      </c>
      <c r="G80" t="s">
        <v>23</v>
      </c>
    </row>
    <row r="82" spans="2:10" x14ac:dyDescent="0.25">
      <c r="B82" s="9" t="s">
        <v>34</v>
      </c>
    </row>
    <row r="83" spans="2:10" x14ac:dyDescent="0.25">
      <c r="B83" s="10" t="s">
        <v>12</v>
      </c>
      <c r="C83" s="10" t="s">
        <v>45</v>
      </c>
      <c r="D83" s="10" t="s">
        <v>46</v>
      </c>
      <c r="E83" s="10" t="s">
        <v>47</v>
      </c>
      <c r="F83" s="10" t="s">
        <v>48</v>
      </c>
      <c r="G83" s="10" t="s">
        <v>50</v>
      </c>
      <c r="H83" s="10" t="s">
        <v>51</v>
      </c>
      <c r="I83" s="10" t="s">
        <v>22</v>
      </c>
    </row>
    <row r="84" spans="2:10" x14ac:dyDescent="0.25">
      <c r="B84" s="3" t="s">
        <v>49</v>
      </c>
      <c r="C84" s="3">
        <v>3</v>
      </c>
      <c r="D84" s="3">
        <f>G46</f>
        <v>201</v>
      </c>
      <c r="E84" s="3">
        <f>D84/C84</f>
        <v>67</v>
      </c>
      <c r="F84" s="3">
        <v>52</v>
      </c>
      <c r="G84" s="3">
        <f>52*0.6</f>
        <v>31.2</v>
      </c>
      <c r="H84" s="3">
        <v>30</v>
      </c>
      <c r="I84" s="24" t="s">
        <v>99</v>
      </c>
      <c r="J84" t="s">
        <v>23</v>
      </c>
    </row>
    <row r="86" spans="2:10" x14ac:dyDescent="0.25">
      <c r="B86" s="10" t="s">
        <v>12</v>
      </c>
      <c r="C86" s="10" t="s">
        <v>13</v>
      </c>
      <c r="D86" s="10" t="s">
        <v>14</v>
      </c>
      <c r="E86" s="16" t="s">
        <v>20</v>
      </c>
      <c r="F86" s="10" t="s">
        <v>22</v>
      </c>
    </row>
    <row r="87" spans="2:10" x14ac:dyDescent="0.25">
      <c r="B87" s="3" t="s">
        <v>49</v>
      </c>
      <c r="C87" s="3">
        <f>E84</f>
        <v>67</v>
      </c>
      <c r="D87" s="3">
        <v>418</v>
      </c>
      <c r="E87" s="3">
        <f>C87*D87</f>
        <v>28006</v>
      </c>
      <c r="F87" s="11" t="s">
        <v>52</v>
      </c>
      <c r="G87" t="s">
        <v>23</v>
      </c>
    </row>
    <row r="88" spans="2:10" x14ac:dyDescent="0.25">
      <c r="G88" t="s">
        <v>23</v>
      </c>
    </row>
    <row r="89" spans="2:10" x14ac:dyDescent="0.25">
      <c r="G89" t="s">
        <v>23</v>
      </c>
    </row>
    <row r="90" spans="2:10" x14ac:dyDescent="0.25">
      <c r="B90" s="9" t="s">
        <v>53</v>
      </c>
      <c r="C90" s="8"/>
      <c r="D90" s="8"/>
      <c r="E90" s="8"/>
      <c r="F90" s="8"/>
    </row>
    <row r="91" spans="2:10" x14ac:dyDescent="0.25">
      <c r="B91" s="10" t="s">
        <v>12</v>
      </c>
      <c r="C91" s="12" t="s">
        <v>13</v>
      </c>
      <c r="D91" s="12" t="s">
        <v>14</v>
      </c>
      <c r="E91" s="17" t="s">
        <v>20</v>
      </c>
      <c r="F91" s="12" t="s">
        <v>22</v>
      </c>
    </row>
    <row r="92" spans="2:10" x14ac:dyDescent="0.25">
      <c r="B92" s="3" t="s">
        <v>54</v>
      </c>
      <c r="C92" s="3">
        <v>2</v>
      </c>
      <c r="D92" s="3">
        <v>2514</v>
      </c>
      <c r="E92" s="3">
        <f>C92*D92</f>
        <v>5028</v>
      </c>
      <c r="F92" s="11" t="s">
        <v>55</v>
      </c>
      <c r="G92" t="s">
        <v>23</v>
      </c>
    </row>
    <row r="95" spans="2:10" x14ac:dyDescent="0.25">
      <c r="B95" s="9" t="s">
        <v>79</v>
      </c>
      <c r="C95" s="8"/>
      <c r="D95" s="8"/>
      <c r="E95" s="8"/>
      <c r="F95" s="8"/>
    </row>
    <row r="96" spans="2:10" x14ac:dyDescent="0.25">
      <c r="B96" s="10" t="s">
        <v>12</v>
      </c>
      <c r="C96" s="12" t="s">
        <v>13</v>
      </c>
      <c r="D96" s="12" t="s">
        <v>14</v>
      </c>
      <c r="E96" s="17" t="s">
        <v>20</v>
      </c>
      <c r="F96" s="12" t="s">
        <v>22</v>
      </c>
      <c r="H96" t="s">
        <v>23</v>
      </c>
    </row>
    <row r="97" spans="2:13" x14ac:dyDescent="0.25">
      <c r="B97" s="3" t="s">
        <v>56</v>
      </c>
      <c r="C97" s="3">
        <v>3</v>
      </c>
      <c r="D97" s="3">
        <v>4459</v>
      </c>
      <c r="E97" s="3">
        <f>C97*D97</f>
        <v>13377</v>
      </c>
      <c r="F97" s="11" t="s">
        <v>57</v>
      </c>
      <c r="G97" t="s">
        <v>23</v>
      </c>
    </row>
    <row r="100" spans="2:13" x14ac:dyDescent="0.25">
      <c r="B100" s="9" t="s">
        <v>80</v>
      </c>
      <c r="C100" s="8"/>
      <c r="D100" s="8"/>
      <c r="E100" s="8"/>
      <c r="F100" s="8"/>
    </row>
    <row r="101" spans="2:13" x14ac:dyDescent="0.25">
      <c r="B101" s="10" t="s">
        <v>12</v>
      </c>
      <c r="C101" s="12" t="s">
        <v>13</v>
      </c>
      <c r="D101" s="12" t="s">
        <v>14</v>
      </c>
      <c r="E101" s="17" t="s">
        <v>20</v>
      </c>
      <c r="F101" s="12" t="s">
        <v>22</v>
      </c>
    </row>
    <row r="102" spans="2:13" x14ac:dyDescent="0.25">
      <c r="B102" s="3" t="s">
        <v>62</v>
      </c>
      <c r="C102" s="3">
        <v>2</v>
      </c>
      <c r="D102" s="3">
        <v>20369</v>
      </c>
      <c r="E102" s="3">
        <f>C102*D102</f>
        <v>40738</v>
      </c>
      <c r="F102" s="11" t="s">
        <v>63</v>
      </c>
      <c r="G102" t="s">
        <v>23</v>
      </c>
    </row>
    <row r="104" spans="2:13" x14ac:dyDescent="0.25">
      <c r="I104" t="s">
        <v>23</v>
      </c>
    </row>
    <row r="105" spans="2:13" x14ac:dyDescent="0.25">
      <c r="B105" s="9" t="s">
        <v>81</v>
      </c>
      <c r="C105" s="8"/>
      <c r="D105" s="8"/>
      <c r="E105" s="8"/>
      <c r="F105" s="8"/>
    </row>
    <row r="106" spans="2:13" x14ac:dyDescent="0.25">
      <c r="B106" s="10" t="s">
        <v>65</v>
      </c>
      <c r="C106" s="12" t="s">
        <v>66</v>
      </c>
      <c r="D106" s="12" t="s">
        <v>67</v>
      </c>
      <c r="E106" s="17" t="s">
        <v>20</v>
      </c>
      <c r="F106" s="12" t="s">
        <v>22</v>
      </c>
    </row>
    <row r="107" spans="2:13" x14ac:dyDescent="0.25">
      <c r="B107" s="3" t="s">
        <v>62</v>
      </c>
      <c r="C107" s="3">
        <v>2</v>
      </c>
      <c r="D107" s="3" t="s">
        <v>68</v>
      </c>
      <c r="E107" s="3">
        <v>1600</v>
      </c>
      <c r="F107" s="11" t="s">
        <v>69</v>
      </c>
      <c r="G107" s="22" t="s">
        <v>23</v>
      </c>
    </row>
    <row r="109" spans="2:13" x14ac:dyDescent="0.25">
      <c r="G109" t="s">
        <v>23</v>
      </c>
    </row>
    <row r="111" spans="2:13" x14ac:dyDescent="0.25">
      <c r="B111" s="9" t="s">
        <v>72</v>
      </c>
      <c r="C111" s="9"/>
      <c r="E111" s="8"/>
      <c r="F111" s="8"/>
    </row>
    <row r="112" spans="2:13" x14ac:dyDescent="0.25">
      <c r="B112" s="10" t="s">
        <v>70</v>
      </c>
      <c r="C112" s="12" t="s">
        <v>17</v>
      </c>
      <c r="D112" s="10" t="s">
        <v>41</v>
      </c>
      <c r="E112" s="12" t="s">
        <v>91</v>
      </c>
      <c r="F112" s="12" t="s">
        <v>85</v>
      </c>
      <c r="G112" s="10" t="s">
        <v>86</v>
      </c>
      <c r="H112" s="10" t="s">
        <v>90</v>
      </c>
      <c r="I112" s="10" t="s">
        <v>71</v>
      </c>
      <c r="J112" s="10" t="s">
        <v>43</v>
      </c>
      <c r="K112" s="10" t="s">
        <v>42</v>
      </c>
      <c r="L112" s="10" t="s">
        <v>44</v>
      </c>
      <c r="M112" s="16" t="s">
        <v>20</v>
      </c>
    </row>
    <row r="113" spans="2:13" x14ac:dyDescent="0.25">
      <c r="B113" s="3">
        <f>E49</f>
        <v>3499</v>
      </c>
      <c r="C113" s="3">
        <f>F57</f>
        <v>522</v>
      </c>
      <c r="D113" s="3">
        <f>G65</f>
        <v>1730</v>
      </c>
      <c r="E113" s="3">
        <f>E87</f>
        <v>28006</v>
      </c>
      <c r="F113" s="3">
        <f>E70</f>
        <v>13401</v>
      </c>
      <c r="G113" s="3">
        <f>E75</f>
        <v>14427</v>
      </c>
      <c r="H113" s="3">
        <f>E80</f>
        <v>12700</v>
      </c>
      <c r="I113" s="19">
        <f>E92</f>
        <v>5028</v>
      </c>
      <c r="J113" s="3">
        <f>E97</f>
        <v>13377</v>
      </c>
      <c r="K113" s="3">
        <f>E102</f>
        <v>40738</v>
      </c>
      <c r="L113" s="19">
        <f>E107</f>
        <v>1600</v>
      </c>
      <c r="M113" s="3">
        <f>SUM(B113:L113)</f>
        <v>135028</v>
      </c>
    </row>
    <row r="114" spans="2:13" x14ac:dyDescent="0.25">
      <c r="J114" t="s">
        <v>23</v>
      </c>
    </row>
    <row r="117" spans="2:13" x14ac:dyDescent="0.25">
      <c r="B117" s="9" t="s">
        <v>92</v>
      </c>
      <c r="D117" s="8"/>
      <c r="E117" s="8"/>
    </row>
    <row r="118" spans="2:13" x14ac:dyDescent="0.25">
      <c r="B118" s="10" t="s">
        <v>93</v>
      </c>
      <c r="C118" s="10" t="s">
        <v>94</v>
      </c>
      <c r="D118" s="12" t="s">
        <v>95</v>
      </c>
      <c r="E118" s="17" t="s">
        <v>20</v>
      </c>
    </row>
    <row r="119" spans="2:13" x14ac:dyDescent="0.25">
      <c r="B119" s="3">
        <f>M113</f>
        <v>135028</v>
      </c>
      <c r="C119" s="3">
        <f>0.3*B119</f>
        <v>40508.400000000001</v>
      </c>
      <c r="D119" s="3">
        <f>0.1*B119</f>
        <v>13502.800000000001</v>
      </c>
      <c r="E119" s="3">
        <f>SUM(C119:D119)</f>
        <v>54011.200000000004</v>
      </c>
    </row>
    <row r="122" spans="2:13" x14ac:dyDescent="0.25">
      <c r="B122" s="9" t="s">
        <v>96</v>
      </c>
      <c r="C122" s="9"/>
      <c r="D122" s="8"/>
    </row>
    <row r="123" spans="2:13" x14ac:dyDescent="0.25">
      <c r="B123" s="10" t="s">
        <v>97</v>
      </c>
      <c r="C123" s="12" t="s">
        <v>98</v>
      </c>
      <c r="D123" s="23" t="s">
        <v>16</v>
      </c>
    </row>
    <row r="124" spans="2:13" x14ac:dyDescent="0.25">
      <c r="B124" s="3">
        <f>M113</f>
        <v>135028</v>
      </c>
      <c r="C124" s="3">
        <f>E119</f>
        <v>54011.200000000004</v>
      </c>
      <c r="D124" s="3">
        <f>SUM(B124:C124)</f>
        <v>189039.2</v>
      </c>
    </row>
    <row r="129" spans="7:7" x14ac:dyDescent="0.25">
      <c r="G129" t="s">
        <v>23</v>
      </c>
    </row>
    <row r="134" spans="7:7" x14ac:dyDescent="0.25">
      <c r="G134" t="s">
        <v>23</v>
      </c>
    </row>
    <row r="139" spans="7:7" x14ac:dyDescent="0.25">
      <c r="G139" t="s">
        <v>23</v>
      </c>
    </row>
    <row r="144" spans="7:7" x14ac:dyDescent="0.25">
      <c r="G144" t="s">
        <v>23</v>
      </c>
    </row>
    <row r="149" spans="7:10" x14ac:dyDescent="0.25">
      <c r="G149" s="18" t="s">
        <v>23</v>
      </c>
    </row>
    <row r="154" spans="7:10" x14ac:dyDescent="0.25">
      <c r="G154" s="10" t="s">
        <v>43</v>
      </c>
      <c r="H154" s="10" t="s">
        <v>42</v>
      </c>
      <c r="I154" s="10" t="s">
        <v>44</v>
      </c>
      <c r="J154" s="16" t="s">
        <v>20</v>
      </c>
    </row>
    <row r="155" spans="7:10" x14ac:dyDescent="0.25">
      <c r="G155" s="3">
        <f>E97</f>
        <v>13377</v>
      </c>
      <c r="H155" s="3">
        <f>E102</f>
        <v>40738</v>
      </c>
      <c r="I155" s="19">
        <f>E107</f>
        <v>1600</v>
      </c>
      <c r="J155" s="3">
        <f>SUM(C155:I155)</f>
        <v>55715</v>
      </c>
    </row>
  </sheetData>
  <phoneticPr fontId="1" type="noConversion"/>
  <hyperlinks>
    <hyperlink ref="F49" r:id="rId1" display="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" xr:uid="{45599830-6EDD-41CE-A0F1-E73751FD7B7A}"/>
    <hyperlink ref="G57" r:id="rId2" display="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" xr:uid="{1C9F3FFF-46B9-4198-B3D1-F84BC4492380}"/>
    <hyperlink ref="F87" r:id="rId3" xr:uid="{1E865D5E-70F5-4C50-BAC3-5BEAABF9E58B}"/>
    <hyperlink ref="F92" r:id="rId4" display="https://www.amazon.com.mx/TP-Link-TL-ER7206-Router-SafeStream-MUL-WAN/dp/B08W4RMZ8T/ref=asc_df_B08W4RMZ8T/?tag=gledskshopmx-20&amp;linkCode=df0&amp;hvadid=547107109881&amp;hvpos=&amp;hvnetw=g&amp;hvrand=7920493294631249072&amp;hvpone=&amp;hvptwo=&amp;hvqmt=&amp;hvdev=c&amp;hvdvcmdl=&amp;hvlocint=&amp;hvlocphy=9047095&amp;hvtargid=pla-1192478187546&amp;psc=1" xr:uid="{A2723F1F-E55F-4D29-98B5-99453915A968}"/>
    <hyperlink ref="F97" r:id="rId5" display="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" xr:uid="{FDDE8C3A-488B-4E15-9570-06BF79DD5B04}"/>
    <hyperlink ref="H65" r:id="rId6" display="https://www.amazon.com.mx/Ethernet-Keystone-frontales-compatible-unidades/dp/B08TZZRPCF/ref=asc_df_B08TZZRPCF/?tag=gledskshopmx-20&amp;linkCode=df0&amp;hvadid=547139760900&amp;hvpos=&amp;hvnetw=g&amp;hvrand=257670266964325774&amp;hvpone=&amp;hvptwo=&amp;hvqmt=&amp;hvdev=c&amp;hvdvcmdl=&amp;hvlocint=&amp;hvlocphy=9047095&amp;hvtargid=pla-1232004065679&amp;psc=1" xr:uid="{9B790BB0-F1A2-4E47-8961-F42E6BF475C7}"/>
    <hyperlink ref="F102" r:id="rId7" display="https://articulo.mercadolibre.com.mx/MLM-1808413005-servidor-dell-poweredge-t40-intel-xeon-e-2224g-8gb-1tb-_JM?matt_tool=78527612&amp;matt_word=&amp;matt_source=google&amp;matt_campaign_id=19640949742&amp;matt_ad_group_id=148636916551&amp;matt_match_type=&amp;matt_network=g&amp;matt_device=c&amp;matt_creative=646734338833&amp;matt_keyword=&amp;matt_ad_position=&amp;matt_ad_type=pla&amp;matt_merchant_id=164900481&amp;matt_product_id=MLM1808413005&amp;matt_product_partition_id=1940801657251&amp;matt_target_id=aud-2005965463816:pla-1940801657251&amp;gclid=Cj0KCQjw7PCjBhDwARIsANo7CgmvoNmmvfjljCEk-kEz9AGenm6rdFk8GaTPVHmh_mNyrJucfErGSmYaAvNDEALw_wcB" xr:uid="{E813AD05-55D2-48F9-B30A-7BCF350E6F16}"/>
    <hyperlink ref="F70" r:id="rId8" display="https://www.amazon.com.mx/dp/B09M9477NS?ref_=cm_sw_r_apan_dp_VWYD4878TEA4PXT26M3E" xr:uid="{C377C0A9-F90D-4CAF-A3C4-C0340B92A230}"/>
    <hyperlink ref="F107" r:id="rId9" xr:uid="{0143AA9C-FBE4-4BC0-8B5A-C0F3BD8F6C40}"/>
    <hyperlink ref="F75" r:id="rId10" display="https://www.amazon.com.mx/dp/B09M9477NS?ref_=cm_sw_r_apan_dp_VWYD4878TEA4PXT26M3E" xr:uid="{17EDC2D6-1ADB-4E71-9339-403B76E2A00E}"/>
    <hyperlink ref="F80" r:id="rId11" display="https://www.amazon.com.mx/HEEDU-Adaptador-1300Mbps-Receptor-Ganancia/dp/B0B3T8DP46/ref=asc_df_B0B3T8DP46/?tag=gledskshopmx-20&amp;linkCode=df0&amp;hvadid=591127796854&amp;hvpos=&amp;hvnetw=g&amp;hvrand=15776413954268808983&amp;hvpone=&amp;hvptwo=&amp;hvqmt=&amp;hvdev=c&amp;hvdvcmdl=&amp;hvlocint=&amp;hvlocphy=9047095&amp;hvtargid=pla-1680618942911&amp;psc=1" xr:uid="{F8CC1ED1-1342-48CB-9570-282D98F8E73C}"/>
    <hyperlink ref="I84" r:id="rId12" display="https://www.abasteo.mx/Almacenamiento-de-Datos/Servidores/Accesorios-para-Servidores/Charolas-para-Racks-y-Gabinetes/Charofil-Charola-Tipo-Malla-para-Rack-3-Metros-hasta-52-Cables-Acero-Inoxidable.html" xr:uid="{6F28E62F-89F3-41C9-9E5E-4BC74EE92F79}"/>
  </hyperlinks>
  <pageMargins left="0.7" right="0.7" top="0.75" bottom="0.75" header="0.3" footer="0.3"/>
  <pageSetup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Ramos</dc:creator>
  <cp:lastModifiedBy>Carlos Ramos</cp:lastModifiedBy>
  <dcterms:created xsi:type="dcterms:W3CDTF">2023-06-01T06:33:23Z</dcterms:created>
  <dcterms:modified xsi:type="dcterms:W3CDTF">2023-06-05T02:25:17Z</dcterms:modified>
</cp:coreProperties>
</file>