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432CAFBD-B820-4270-8B24-384A60040315}" xr6:coauthVersionLast="47" xr6:coauthVersionMax="47" xr10:uidLastSave="{00000000-0000-0000-0000-000000000000}"/>
  <bookViews>
    <workbookView xWindow="-120" yWindow="-120" windowWidth="20730" windowHeight="11040" tabRatio="709" activeTab="2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0" l="1"/>
  <c r="H8" i="10"/>
  <c r="E8" i="19"/>
  <c r="L14" i="24" l="1" a="1"/>
  <c r="L14" i="24" s="1"/>
  <c r="K14" i="24" a="1"/>
  <c r="K14" i="24" s="1"/>
  <c r="J14" i="24" a="1"/>
  <c r="J14" i="24" s="1"/>
  <c r="I14" i="24" a="1"/>
  <c r="I14" i="24" s="1"/>
  <c r="L13" i="24" a="1"/>
  <c r="L13" i="24" s="1"/>
  <c r="K13" i="24" a="1"/>
  <c r="K13" i="24" s="1"/>
  <c r="J13" i="24" a="1"/>
  <c r="J13" i="24" s="1"/>
  <c r="I13" i="24" a="1"/>
  <c r="I13" i="24" s="1"/>
  <c r="L12" i="24" a="1"/>
  <c r="L12" i="24" s="1"/>
  <c r="K12" i="24" a="1"/>
  <c r="K12" i="24" s="1"/>
  <c r="J12" i="24" a="1"/>
  <c r="J12" i="24" s="1"/>
  <c r="I12" i="24" a="1"/>
  <c r="I12" i="24" s="1"/>
  <c r="L11" i="24" a="1"/>
  <c r="L11" i="24" s="1"/>
  <c r="K11" i="24" a="1"/>
  <c r="K11" i="24" s="1"/>
  <c r="J11" i="24" a="1"/>
  <c r="J11" i="24" s="1"/>
  <c r="I11" i="24" a="1"/>
  <c r="I11" i="24" s="1"/>
  <c r="L10" i="24" a="1"/>
  <c r="L10" i="24" s="1"/>
  <c r="K10" i="24" a="1"/>
  <c r="K10" i="24" s="1"/>
  <c r="J10" i="24" a="1"/>
  <c r="J10" i="24" s="1"/>
  <c r="I10" i="24" a="1"/>
  <c r="I10" i="24" s="1"/>
  <c r="L9" i="24" a="1"/>
  <c r="L9" i="24" s="1"/>
  <c r="K9" i="24" a="1"/>
  <c r="K9" i="24" s="1"/>
  <c r="J9" i="24" a="1"/>
  <c r="J9" i="24" s="1"/>
  <c r="I9" i="24" a="1"/>
  <c r="I9" i="24" s="1"/>
  <c r="L8" i="24" a="1"/>
  <c r="L8" i="24" s="1"/>
  <c r="K8" i="24" a="1"/>
  <c r="K8" i="24" s="1"/>
  <c r="J8" i="24" a="1"/>
  <c r="J8" i="24" s="1"/>
  <c r="I8" i="24" a="1"/>
  <c r="I8" i="24" s="1"/>
  <c r="L7" i="24" a="1"/>
  <c r="L7" i="24" s="1"/>
  <c r="K7" i="24" a="1"/>
  <c r="K7" i="24" s="1"/>
  <c r="J7" i="24" a="1"/>
  <c r="J7" i="24" s="1"/>
  <c r="I7" i="24" a="1"/>
  <c r="I7" i="24" s="1"/>
  <c r="L6" i="24" a="1"/>
  <c r="L6" i="24" s="1"/>
  <c r="K6" i="24" a="1"/>
  <c r="K6" i="24" s="1"/>
  <c r="J6" i="24" a="1"/>
  <c r="J6" i="24" s="1"/>
  <c r="I6" i="24" a="1"/>
  <c r="I6" i="24" s="1"/>
  <c r="L5" i="24" a="1"/>
  <c r="L5" i="24" s="1"/>
  <c r="K5" i="24" a="1"/>
  <c r="K5" i="24" s="1"/>
  <c r="J5" i="24" a="1"/>
  <c r="J5" i="24" s="1"/>
  <c r="I5" i="24" a="1"/>
  <c r="I5" i="24" s="1"/>
  <c r="L4" i="24" a="1"/>
  <c r="L4" i="24" s="1"/>
  <c r="K4" i="24" a="1"/>
  <c r="K4" i="24" s="1"/>
  <c r="J4" i="24" a="1"/>
  <c r="J4" i="24" s="1"/>
  <c r="I4" i="24" a="1"/>
  <c r="I4" i="24" s="1"/>
  <c r="L3" i="24" a="1"/>
  <c r="L3" i="24" s="1"/>
  <c r="K3" i="24" a="1"/>
  <c r="K3" i="24" s="1"/>
  <c r="J3" i="24" a="1"/>
  <c r="J3" i="24" s="1"/>
  <c r="I3" i="24" a="1"/>
  <c r="I3" i="24" s="1"/>
  <c r="H8" i="26" a="1"/>
  <c r="H8" i="26" s="1"/>
  <c r="H6" i="26" a="1"/>
  <c r="H6" i="26" s="1"/>
  <c r="H4" i="26" a="1"/>
  <c r="H4" i="26" s="1"/>
  <c r="H2" i="26" a="1"/>
  <c r="H2" i="26" s="1"/>
  <c r="E25" i="18"/>
  <c r="G25" i="18" s="1"/>
  <c r="C25" i="18"/>
  <c r="E24" i="18"/>
  <c r="G24" i="18" s="1"/>
  <c r="C24" i="18"/>
  <c r="E23" i="18"/>
  <c r="G23" i="18" s="1"/>
  <c r="C23" i="18"/>
  <c r="G22" i="18"/>
  <c r="C22" i="18"/>
  <c r="G21" i="18"/>
  <c r="E21" i="18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G14" i="18"/>
  <c r="E14" i="18"/>
  <c r="C14" i="18"/>
  <c r="E13" i="18"/>
  <c r="G13" i="18" s="1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 s="1"/>
  <c r="C9" i="18"/>
  <c r="G8" i="18"/>
  <c r="E8" i="18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  <c r="C4" i="21"/>
  <c r="G7" i="21" s="1"/>
  <c r="C3" i="21"/>
  <c r="C7" i="21" s="1"/>
  <c r="C16" i="21" s="1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G15" i="16"/>
  <c r="H15" i="16" s="1"/>
  <c r="F15" i="16"/>
  <c r="D15" i="16"/>
  <c r="C15" i="16"/>
  <c r="B15" i="16"/>
  <c r="H14" i="16"/>
  <c r="G14" i="16"/>
  <c r="F14" i="16"/>
  <c r="D14" i="16"/>
  <c r="C14" i="16"/>
  <c r="B14" i="16"/>
  <c r="G13" i="16"/>
  <c r="H13" i="16" s="1"/>
  <c r="F13" i="16"/>
  <c r="D13" i="16"/>
  <c r="C13" i="16"/>
  <c r="B13" i="16"/>
  <c r="G12" i="16"/>
  <c r="H12" i="16" s="1"/>
  <c r="F12" i="16"/>
  <c r="D12" i="16"/>
  <c r="C12" i="16"/>
  <c r="B12" i="16"/>
  <c r="G11" i="16"/>
  <c r="H11" i="16" s="1"/>
  <c r="F11" i="16"/>
  <c r="D11" i="16"/>
  <c r="C11" i="16"/>
  <c r="B11" i="16"/>
  <c r="G10" i="16"/>
  <c r="H10" i="16" s="1"/>
  <c r="F10" i="16"/>
  <c r="D10" i="16"/>
  <c r="C10" i="16"/>
  <c r="B10" i="16"/>
  <c r="G9" i="16"/>
  <c r="H9" i="16" s="1"/>
  <c r="F9" i="16"/>
  <c r="D9" i="16"/>
  <c r="C9" i="16"/>
  <c r="B9" i="16"/>
  <c r="H8" i="16"/>
  <c r="G8" i="16"/>
  <c r="F8" i="16"/>
  <c r="D8" i="16"/>
  <c r="C8" i="16"/>
  <c r="B8" i="16"/>
  <c r="G7" i="16"/>
  <c r="H7" i="16" s="1"/>
  <c r="F7" i="16"/>
  <c r="D7" i="16"/>
  <c r="C7" i="16"/>
  <c r="B7" i="16"/>
  <c r="H6" i="16"/>
  <c r="G6" i="16"/>
  <c r="F6" i="16"/>
  <c r="D6" i="16"/>
  <c r="C6" i="16"/>
  <c r="B6" i="16"/>
  <c r="G5" i="16"/>
  <c r="H5" i="16" s="1"/>
  <c r="F5" i="16"/>
  <c r="D5" i="16"/>
  <c r="C5" i="16"/>
  <c r="B5" i="16"/>
  <c r="G4" i="16"/>
  <c r="H4" i="16" s="1"/>
  <c r="F4" i="16"/>
  <c r="D4" i="16"/>
  <c r="C4" i="16"/>
  <c r="B4" i="16"/>
  <c r="H3" i="16"/>
  <c r="G3" i="16"/>
  <c r="F3" i="16"/>
  <c r="D3" i="16"/>
  <c r="C3" i="16"/>
  <c r="B3" i="16"/>
  <c r="H2" i="16"/>
  <c r="G2" i="16"/>
  <c r="F2" i="16"/>
  <c r="D2" i="16"/>
  <c r="C2" i="16"/>
  <c r="B2" i="16"/>
  <c r="D10" i="25"/>
  <c r="D8" i="25"/>
  <c r="D6" i="25"/>
  <c r="D4" i="25"/>
  <c r="D2" i="25"/>
  <c r="G5" i="14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7" i="11" s="1"/>
  <c r="E2" i="11"/>
  <c r="J10" i="10"/>
  <c r="I10" i="10"/>
  <c r="H10" i="10"/>
  <c r="J9" i="10"/>
  <c r="I9" i="10"/>
  <c r="H9" i="10"/>
  <c r="I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F7" i="19"/>
  <c r="E7" i="19"/>
  <c r="F6" i="19"/>
  <c r="E6" i="19"/>
  <c r="F5" i="19"/>
  <c r="E5" i="19"/>
  <c r="F4" i="19"/>
  <c r="E4" i="19"/>
  <c r="F3" i="19"/>
  <c r="E3" i="19"/>
  <c r="F2" i="19"/>
  <c r="E2" i="19"/>
  <c r="F2" i="11" l="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86" i="11"/>
  <c r="F78" i="11"/>
  <c r="F70" i="11"/>
  <c r="F62" i="11"/>
  <c r="F54" i="11"/>
  <c r="F46" i="11"/>
  <c r="F38" i="11"/>
  <c r="F30" i="11"/>
  <c r="F22" i="11"/>
  <c r="F14" i="11"/>
  <c r="F6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85" i="11"/>
  <c r="F77" i="11"/>
  <c r="F69" i="11"/>
  <c r="F61" i="11"/>
  <c r="F53" i="11"/>
  <c r="F45" i="11"/>
  <c r="F37" i="11"/>
  <c r="F29" i="11"/>
  <c r="F21" i="11"/>
  <c r="F13" i="11"/>
  <c r="F5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84" i="11"/>
  <c r="F76" i="11"/>
  <c r="F68" i="11"/>
  <c r="F60" i="11"/>
  <c r="F52" i="11"/>
  <c r="F44" i="11"/>
  <c r="F36" i="11"/>
  <c r="F28" i="11"/>
  <c r="F20" i="11"/>
  <c r="F12" i="11"/>
  <c r="F4" i="11"/>
  <c r="F203" i="11"/>
  <c r="F195" i="11"/>
  <c r="F187" i="11"/>
  <c r="F179" i="11"/>
  <c r="F171" i="11"/>
  <c r="F163" i="11"/>
  <c r="F155" i="11"/>
  <c r="F147" i="11"/>
  <c r="F139" i="11"/>
  <c r="F131" i="11"/>
  <c r="F123" i="11"/>
  <c r="F115" i="11"/>
  <c r="F107" i="11"/>
  <c r="F99" i="11"/>
  <c r="F91" i="11"/>
  <c r="F83" i="11"/>
  <c r="F75" i="11"/>
  <c r="F67" i="11"/>
  <c r="F59" i="11"/>
  <c r="F51" i="11"/>
  <c r="F43" i="11"/>
  <c r="F35" i="11"/>
  <c r="F27" i="11"/>
  <c r="F19" i="11"/>
  <c r="F11" i="11"/>
  <c r="F3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82" i="11"/>
  <c r="F74" i="11"/>
  <c r="F66" i="11"/>
  <c r="F58" i="11"/>
  <c r="F50" i="11"/>
  <c r="F42" i="11"/>
  <c r="F34" i="11"/>
  <c r="F26" i="11"/>
  <c r="F18" i="11"/>
  <c r="F10" i="11"/>
  <c r="F201" i="11"/>
  <c r="F193" i="11"/>
  <c r="F185" i="11"/>
  <c r="F177" i="11"/>
  <c r="F169" i="11"/>
  <c r="F161" i="11"/>
  <c r="F153" i="11"/>
  <c r="F145" i="11"/>
  <c r="F137" i="11"/>
  <c r="F129" i="11"/>
  <c r="F121" i="11"/>
  <c r="F113" i="11"/>
  <c r="F105" i="11"/>
  <c r="F97" i="11"/>
  <c r="F89" i="11"/>
  <c r="F81" i="11"/>
  <c r="F73" i="11"/>
  <c r="F65" i="11"/>
  <c r="F57" i="11"/>
  <c r="F49" i="11"/>
  <c r="F41" i="11"/>
  <c r="F33" i="11"/>
  <c r="F25" i="11"/>
  <c r="F17" i="11"/>
  <c r="F9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88" i="11"/>
  <c r="F80" i="11"/>
  <c r="F72" i="11"/>
  <c r="F64" i="11"/>
  <c r="F56" i="11"/>
  <c r="F48" i="11"/>
  <c r="F40" i="11"/>
  <c r="F32" i="11"/>
  <c r="F24" i="11"/>
  <c r="F16" i="11"/>
  <c r="F8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87" i="11"/>
  <c r="F79" i="11"/>
  <c r="F71" i="11"/>
  <c r="F63" i="11"/>
  <c r="F55" i="11"/>
  <c r="F47" i="11"/>
  <c r="F39" i="11"/>
  <c r="F31" i="11"/>
  <c r="F23" i="11"/>
  <c r="F15" i="11"/>
  <c r="C12" i="21"/>
  <c r="C14" i="21"/>
  <c r="C15" i="21"/>
  <c r="C11" i="21"/>
  <c r="C9" i="21"/>
  <c r="B7" i="21"/>
  <c r="F7" i="21"/>
  <c r="D7" i="21"/>
  <c r="E7" i="21"/>
  <c r="L17" i="24" l="1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</calcChain>
</file>

<file path=xl/sharedStrings.xml><?xml version="1.0" encoding="utf-8"?>
<sst xmlns="http://schemas.openxmlformats.org/spreadsheetml/2006/main" count="885" uniqueCount="271">
  <si>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</si>
  <si>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</si>
  <si>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</si>
  <si>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</si>
  <si>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</si>
  <si>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</si>
  <si>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</si>
  <si>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</si>
  <si>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</si>
  <si>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</si>
  <si>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</si>
  <si>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</si>
  <si>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</si>
  <si>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</si>
  <si>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</si>
  <si>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</si>
  <si>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</si>
  <si>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</si>
  <si>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</si>
  <si>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</si>
  <si>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</si>
  <si>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</si>
  <si>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</si>
  <si>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</si>
  <si>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</si>
  <si>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</si>
  <si>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</si>
  <si>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</si>
  <si>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</si>
  <si>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</si>
  <si>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</si>
  <si>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</si>
  <si>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</si>
  <si>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</si>
  <si>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</si>
  <si>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</si>
  <si>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</si>
  <si>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</si>
  <si>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</si>
  <si>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</si>
  <si>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</si>
  <si>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</si>
  <si>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</si>
  <si>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</si>
  <si>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</si>
  <si>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</si>
  <si>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</si>
  <si>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</si>
  <si>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</si>
  <si>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</si>
  <si>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</si>
  <si>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</si>
  <si>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</si>
  <si>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</si>
  <si>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</si>
  <si>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</si>
  <si>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</si>
  <si>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</si>
  <si>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</si>
  <si>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</si>
  <si>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</si>
  <si>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</si>
  <si>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</si>
  <si>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</si>
  <si>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</si>
  <si>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</si>
  <si>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</si>
  <si>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</si>
  <si>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</si>
  <si>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</si>
  <si>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</si>
  <si>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</si>
  <si>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</si>
  <si>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</si>
  <si>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</si>
  <si>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</si>
  <si>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</si>
  <si>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</si>
  <si>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</si>
  <si>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</si>
  <si>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</si>
  <si>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</si>
  <si>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</si>
  <si>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</si>
  <si>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</si>
  <si>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</si>
  <si>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</si>
  <si>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</si>
  <si>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</si>
  <si>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</si>
  <si>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</si>
  <si>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</si>
  <si>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</si>
  <si>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</si>
  <si>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</si>
  <si>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</si>
  <si>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</si>
  <si>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</si>
  <si>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</si>
  <si>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</si>
  <si>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</si>
  <si>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</si>
  <si>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</si>
  <si>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</si>
  <si>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</si>
  <si>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</si>
  <si>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</si>
  <si>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</si>
  <si>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</si>
  <si>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</si>
  <si>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</si>
  <si>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</si>
  <si>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</si>
  <si>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</si>
  <si>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</si>
  <si>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</si>
  <si>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</si>
  <si>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</si>
  <si>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</si>
  <si>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</si>
  <si>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</si>
  <si>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</si>
  <si>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</si>
  <si>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</si>
  <si>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</si>
  <si>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</si>
  <si>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</si>
  <si>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</si>
  <si>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</si>
  <si>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</si>
  <si>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</si>
  <si>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</si>
  <si>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</si>
  <si>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</si>
  <si>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</si>
  <si>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</si>
  <si>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</si>
  <si>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</si>
  <si>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</si>
  <si>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</si>
  <si>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</si>
  <si>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</si>
  <si>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</si>
  <si>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</si>
  <si>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</si>
  <si>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</si>
  <si>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</si>
  <si>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</si>
  <si>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</si>
  <si>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</si>
  <si>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</si>
  <si>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</si>
  <si>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</si>
  <si>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</si>
  <si>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</si>
  <si>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</si>
  <si>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</si>
  <si>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</si>
  <si>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</si>
  <si>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</si>
  <si>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</si>
  <si>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</si>
  <si>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</si>
  <si>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</si>
  <si>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</si>
  <si>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</si>
  <si>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</si>
  <si>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</si>
  <si>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</si>
  <si>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</si>
  <si>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</si>
  <si>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</si>
  <si>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</si>
  <si>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</si>
  <si>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</si>
  <si>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</si>
  <si>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</si>
  <si>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</si>
  <si>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</si>
  <si>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</si>
  <si>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</si>
  <si>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</si>
  <si>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</si>
  <si>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</si>
  <si>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</si>
  <si>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</si>
  <si>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</si>
  <si>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</si>
  <si>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</si>
  <si>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</si>
  <si>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</si>
  <si>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</si>
  <si>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</si>
  <si>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</si>
  <si>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</si>
  <si>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</si>
  <si>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</si>
  <si>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</si>
  <si>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</si>
  <si>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</si>
  <si>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</si>
  <si>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</si>
  <si>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</si>
  <si>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</si>
  <si>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</si>
  <si>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</si>
  <si>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</si>
  <si>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</si>
  <si>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</si>
  <si>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</si>
  <si>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</si>
  <si>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</si>
  <si>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</si>
  <si>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</si>
  <si>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</si>
  <si>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</si>
  <si>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</si>
  <si>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</si>
  <si>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</si>
  <si>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</si>
  <si>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</si>
  <si>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</si>
  <si>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</si>
  <si>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</si>
  <si>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</si>
  <si>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</si>
  <si>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</si>
  <si>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</si>
  <si>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</si>
  <si>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</si>
  <si>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</si>
  <si>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</si>
  <si>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</si>
  <si>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</si>
  <si>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</si>
  <si>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</si>
  <si>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</si>
  <si>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</si>
  <si>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</si>
  <si>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</si>
  <si>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</si>
  <si>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</si>
  <si>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</si>
  <si>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</si>
  <si>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</si>
  <si>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</si>
  <si>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</si>
  <si>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</si>
  <si>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</si>
  <si>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</si>
  <si>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</si>
  <si>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</si>
  <si>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</si>
  <si>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</si>
  <si>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</si>
  <si>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Llave</t>
  </si>
  <si>
    <t>=SUMA((D2:D16&gt;C2:C16)*1)</t>
  </si>
  <si>
    <r>
      <rPr>
        <b/>
        <i/>
        <sz val="11"/>
        <color rgb="FF000000"/>
        <rFont val="Calibri"/>
        <family val="2"/>
        <scheme val="minor"/>
      </rPr>
      <t xml:space="preserve">Nota: </t>
    </r>
    <r>
      <rPr>
        <i/>
        <sz val="11"/>
        <color rgb="FF000000"/>
        <rFont val="Calibri"/>
        <family val="2"/>
        <scheme val="minor"/>
      </rPr>
      <t xml:space="preserve">El uso del operador (--) convierte los valores Booleanos no-numéricos VERDADERO y FALSO en 1 y 0 para que la función de </t>
    </r>
    <r>
      <rPr>
        <sz val="11"/>
        <color rgb="FF000000"/>
        <rFont val="Calibri"/>
        <family val="2"/>
        <scheme val="minor"/>
      </rPr>
      <t>SUMA pueda sumarlos</t>
    </r>
  </si>
  <si>
    <t>o</t>
  </si>
  <si>
    <r>
      <t xml:space="preserve">  </t>
    </r>
    <r>
      <rPr>
        <b/>
        <sz val="12"/>
        <color theme="1"/>
        <rFont val="Calibri"/>
        <family val="2"/>
        <scheme val="minor"/>
      </rPr>
      <t>EXPLICACIÓN DE LA FÓRMULA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usa la herramienta de Evaluar Fórmula!</t>
    </r>
    <r>
      <rPr>
        <sz val="12"/>
        <color theme="1"/>
        <rFont val="Calibri"/>
        <family val="2"/>
        <scheme val="minor"/>
      </rPr>
      <t>)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</si>
  <si>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INDICE</t>
    </r>
    <r>
      <rPr>
        <sz val="10"/>
        <color theme="1"/>
        <rFont val="Calibri"/>
        <family val="2"/>
        <scheme val="minor"/>
      </rPr>
      <t xml:space="preserve"> es la función principal aquí, que le dirá a Excel exactamente que fila(s) jalar de los datos en el rango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</si>
  <si>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-La función de 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theme="1"/>
        <rFont val="Calibri"/>
        <family val="2"/>
        <scheme val="minor"/>
      </rPr>
      <t xml:space="preserve">hace una prueba lógica para cada uno de los criterios (fecha inicial, fecha final e ingresos mínimos), lo que genera 3 matrices que consisten en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(FALSO) o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(VERDADERO)</t>
    </r>
  </si>
  <si>
    <r>
      <t xml:space="preserve">   -Por ejemplo, el criterio de Ingresos mínimos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va a hacer un ciclo por cada celda en C3:C14 y checar si el valor es &gt;= G4. Si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el primer valor de la matriz será un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el segundo valor en la matriz será un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etc.</t>
    </r>
  </si>
  <si>
    <r>
      <t xml:space="preserve">   -Al multiplicar los tres arreglos, cualquier fila que no cumpla con TODOS los criterios se convertirá en 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dejando una sola matriz que indique las filas en el rango que cumplan</t>
    </r>
    <r>
      <rPr>
        <b/>
        <sz val="10"/>
        <color theme="1"/>
        <rFont val="Calibri"/>
        <family val="2"/>
        <scheme val="minor"/>
      </rPr>
      <t xml:space="preserve"> TODOS</t>
    </r>
    <r>
      <rPr>
        <sz val="10"/>
        <color theme="1"/>
        <rFont val="Calibri"/>
        <family val="2"/>
        <scheme val="minor"/>
      </rPr>
      <t xml:space="preserve"> los criterios</t>
    </r>
  </si>
  <si>
    <r>
      <t xml:space="preserve">   -Por ejemplo, si tu fecha inicial es 4</t>
    </r>
    <r>
      <rPr>
        <b/>
        <sz val="10"/>
        <color theme="1"/>
        <rFont val="Calibri"/>
        <family val="2"/>
        <scheme val="minor"/>
      </rPr>
      <t>/1</t>
    </r>
    <r>
      <rPr>
        <sz val="10"/>
        <color theme="1"/>
        <rFont val="Calibri"/>
        <family val="2"/>
        <scheme val="minor"/>
      </rPr>
      <t xml:space="preserve">, tu fecha final </t>
    </r>
    <r>
      <rPr>
        <b/>
        <sz val="10"/>
        <color theme="1"/>
        <rFont val="Calibri"/>
        <family val="2"/>
        <scheme val="minor"/>
      </rPr>
      <t>10/1</t>
    </r>
    <r>
      <rPr>
        <sz val="10"/>
        <color theme="1"/>
        <rFont val="Calibri"/>
        <family val="2"/>
        <scheme val="minor"/>
      </rPr>
      <t xml:space="preserve">, y tus ingresos mínimos de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la matriz correspondiente sería: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ya que únicamente las filas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, y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dentro del rango A3:D14 cumplen los 3 criterios</t>
    </r>
  </si>
  <si>
    <r>
      <t xml:space="preserve">   -Después, la función de "</t>
    </r>
    <r>
      <rPr>
        <b/>
        <sz val="10"/>
        <color theme="1"/>
        <rFont val="Calibri"/>
        <family val="2"/>
        <scheme val="minor"/>
      </rPr>
      <t>FILA(A$3:A$14)-2</t>
    </r>
    <r>
      <rPr>
        <sz val="10"/>
        <color theme="1"/>
        <rFont val="Calibri"/>
        <family val="2"/>
        <scheme val="minor"/>
      </rPr>
      <t xml:space="preserve">" genera una matriz del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ak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(igual al número total  de filas en el rango). Como el primer dato no está en la primer fila de la hoja, restamos 2 para que la matriz vaya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y no del </t>
    </r>
    <r>
      <rPr>
        <b/>
        <sz val="10"/>
        <color theme="1"/>
        <rFont val="Calibri"/>
        <family val="2"/>
        <scheme val="minor"/>
      </rPr>
      <t>3-14</t>
    </r>
    <r>
      <rPr>
        <sz val="10"/>
        <color theme="1"/>
        <rFont val="Calibri"/>
        <family val="2"/>
        <scheme val="minor"/>
      </rPr>
      <t>.</t>
    </r>
  </si>
  <si>
    <r>
      <t xml:space="preserve">   -La matriz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se convierte en la segunda mitad de nuestra función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 (el "</t>
    </r>
    <r>
      <rPr>
        <i/>
        <sz val="10"/>
        <color theme="1"/>
        <rFont val="Calibri"/>
        <family val="2"/>
        <scheme val="minor"/>
      </rPr>
      <t>Valor Si Verdadero</t>
    </r>
    <r>
      <rPr>
        <sz val="10"/>
        <color theme="1"/>
        <rFont val="Calibri"/>
        <family val="2"/>
        <scheme val="minor"/>
      </rPr>
      <t>"), así que le estamos indicando a Excel el valor (entre 1 y 12) que le debe asignar a cada instancia de 1 (o VERDADERO) en la matriz creada anteriormente</t>
    </r>
  </si>
  <si>
    <r>
      <t xml:space="preserve">   -Usando los criterios actuales, terminamos con: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({0,0,0,1,0,0,1,1,0,1,0,0},{1,2,3,4,5,6,7,8,9,10,11,12}), que nos da un resultado de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 {FALSO,FALSO,FALSO,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,FALSO,FALSO,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,FALSO,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,FALSO,FALSO}</t>
    </r>
  </si>
  <si>
    <r>
      <t xml:space="preserve">   -Finalmente, la funciín de </t>
    </r>
    <r>
      <rPr>
        <b/>
        <sz val="10"/>
        <color theme="1"/>
        <rFont val="Calibri"/>
        <family val="2"/>
        <scheme val="minor"/>
      </rPr>
      <t>FILAS(A$3:A3)</t>
    </r>
    <r>
      <rPr>
        <sz val="10"/>
        <color theme="1"/>
        <rFont val="Calibri"/>
        <family val="2"/>
        <scheme val="minor"/>
      </rPr>
      <t xml:space="preserve"> cuenta el número de filas en una matriz que va creciendo al arrastrar la fórmula para abajo (ya que únicamente se fijó la primer referencia de fila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)). Esto devuelve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en la primer fila de la fórmula,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en la segunda, etc.</t>
    </r>
  </si>
  <si>
    <r>
      <t xml:space="preserve">   -Todo esto está envuelto en una función de </t>
    </r>
    <r>
      <rPr>
        <b/>
        <sz val="10"/>
        <color theme="1"/>
        <rFont val="Calibri"/>
        <family val="2"/>
        <scheme val="minor"/>
      </rPr>
      <t>K.ESIMO.MENOR</t>
    </r>
    <r>
      <rPr>
        <sz val="10"/>
        <color theme="1"/>
        <rFont val="Calibri"/>
        <family val="2"/>
        <scheme val="minor"/>
      </rPr>
      <t xml:space="preserve"> que obtiene el valor K más chico de nuestra matriz final (donde la K es definida por la función de FILAS</t>
    </r>
    <r>
      <rPr>
        <b/>
        <sz val="10"/>
        <color theme="1"/>
        <rFont val="Calibri"/>
        <family val="2"/>
        <scheme val="minor"/>
      </rPr>
      <t>(A$3:A3)</t>
    </r>
    <r>
      <rPr>
        <sz val="10"/>
        <color theme="1"/>
        <rFont val="Calibri"/>
        <family val="2"/>
        <scheme val="minor"/>
      </rPr>
      <t>). Esto nos permite arrastrar la fórmula y obtener los valores más chicos en orden</t>
    </r>
  </si>
  <si>
    <r>
      <t xml:space="preserve">   -En resumen, estamos usando esta fórmula para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identificar las filas en los datos que cumplen todos los criterios,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asignar número de filas que van a ser utilizados por la función de INDICE, y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devolver el valor K más chico de la matriz resultante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</si>
</sst>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dddd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8" fillId="0" borderId="0" xfId="0" applyNumberFormat="1" applyFont="1" applyAlignment="1">
      <alignment horizontal="center"/>
    </xf>
    <xf numFmtId="17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quotePrefix="1" applyFont="1" applyAlignment="1">
      <alignment vertical="center"/>
    </xf>
    <xf numFmtId="0" fontId="14" fillId="0" borderId="0" xfId="0" quotePrefix="1" applyFont="1" applyAlignment="1">
      <alignment horizontal="left" vertical="center"/>
    </xf>
    <xf numFmtId="14" fontId="14" fillId="0" borderId="0" xfId="0" quotePrefix="1" applyNumberFormat="1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F2 para verificar qué celdas están siendo referenciadas por la fórmula, e intente usar la opción de "rastrear dependientes"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F4)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zoomScale="80" zoomScaleNormal="80" workbookViewId="0">
      <selection activeCell="K23" sqref="K23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58" t="s">
        <v>171</v>
      </c>
      <c r="B1" s="58" t="s">
        <v>172</v>
      </c>
      <c r="C1" s="58" t="s">
        <v>175</v>
      </c>
      <c r="D1" s="58" t="s">
        <v>173</v>
      </c>
      <c r="E1" s="59" t="s">
        <v>176</v>
      </c>
      <c r="F1" s="59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 t="shared" ref="E3:F26" si="0">IFERROR(C3/$B3,"-")</f>
        <v>0.42603550295857989</v>
      </c>
      <c r="F3" s="49">
        <f t="shared" si="0"/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si="0"/>
        <v>0.35678391959798994</v>
      </c>
      <c r="F4" s="49">
        <f t="shared" si="0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si="0"/>
        <v>0.23487544483985764</v>
      </c>
      <c r="F5" s="49">
        <f t="shared" si="0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0"/>
        <v>0.19924812030075187</v>
      </c>
      <c r="F6" s="49">
        <f t="shared" si="0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0"/>
        <v>0.30324909747292417</v>
      </c>
      <c r="F7" s="49">
        <f t="shared" si="0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>IFERROR(C8/$B8,"-")</f>
        <v>0.50344827586206897</v>
      </c>
      <c r="F8" s="49">
        <f t="shared" si="0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0"/>
        <v>0.30396475770925108</v>
      </c>
      <c r="F9" s="49">
        <f t="shared" si="0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0"/>
        <v>0.43888888888888888</v>
      </c>
      <c r="F10" s="49">
        <f t="shared" si="0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0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 t="shared" si="0"/>
        <v>0.30991735537190085</v>
      </c>
      <c r="F12" s="49">
        <f t="shared" si="0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 t="shared" si="0"/>
        <v>0.34883720930232559</v>
      </c>
      <c r="F13" s="49">
        <f t="shared" si="0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 t="shared" si="0"/>
        <v>0.33606557377049179</v>
      </c>
      <c r="F14" s="49">
        <f t="shared" si="0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0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 t="shared" si="0"/>
        <v>0.2608695652173913</v>
      </c>
      <c r="F16" s="49">
        <f t="shared" si="0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9">
        <f t="shared" si="0"/>
        <v>0.61417322834645671</v>
      </c>
      <c r="F17" s="49">
        <f t="shared" si="0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9">
        <f t="shared" si="0"/>
        <v>0.2756183745583039</v>
      </c>
      <c r="F18" s="49">
        <f t="shared" si="0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9">
        <f t="shared" si="0"/>
        <v>0.60317460317460314</v>
      </c>
      <c r="F19" s="49">
        <f t="shared" si="0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0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0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0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0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0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0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0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F21" sqref="F21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7.85546875" style="2" bestFit="1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IF(C2&lt;60,"REPROBADO","APROBADO")</f>
        <v>APROBADO</v>
      </c>
      <c r="E2" s="48" t="str">
        <f>IF(C2&gt;=90,"A",IF(AND(C2&gt;=80,C2&lt;=89),"B",IF(AND(C2&gt;=70,C2&lt;=79),"C",IF(AND(C2&gt;=60,C2&lt;=69),"D","F"))))</f>
        <v>A</v>
      </c>
      <c r="F2" s="48" t="str">
        <f>IF(OR(C2&lt;60,C2&gt;90),"ATIPICO","PROMEDIO")</f>
        <v>PROMEDIO</v>
      </c>
      <c r="G2" s="48" t="str">
        <f>IF(AND(B2="F",C2&gt;95),"Mujer Destacada",IF(AND(B2="M",C2&gt;95),"Hombre Destacado","Ninguno"))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 t="shared" ref="D3:D16" si="0">IF(C3&lt;60,"REPROBADO","APROBADO")</f>
        <v>APROBADO</v>
      </c>
      <c r="E3" s="48" t="str">
        <f t="shared" ref="E3:E16" si="1">IF(C3&gt;=90,"A",IF(AND(C3&gt;=80,C3&lt;=89),"B",IF(AND(C3&gt;=70,C3&lt;=79),"C",IF(AND(C3&gt;=60,C3&lt;=69),"D","F"))))</f>
        <v>B</v>
      </c>
      <c r="F3" s="48" t="str">
        <f t="shared" ref="F3:F16" si="2">IF(OR(C3&lt;60,C3&gt;90),"ATIPICO","PROMEDIO")</f>
        <v>PROMEDIO</v>
      </c>
      <c r="G3" s="48" t="str">
        <f t="shared" ref="G3:G16" si="3">IF(AND(B3="F",C3&gt;95),"Mujer Destacada",IF(AND(B3="M",C3&gt;95),"Hombre Destacado","Ninguno"))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si="0"/>
        <v>APROBADO</v>
      </c>
      <c r="E4" s="48" t="str">
        <f t="shared" si="1"/>
        <v>A</v>
      </c>
      <c r="F4" s="48" t="str">
        <f t="shared" si="2"/>
        <v>ATIPICO</v>
      </c>
      <c r="G4" s="48" t="str">
        <f t="shared" si="3"/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 t="shared" si="0"/>
        <v>APROBADO</v>
      </c>
      <c r="E5" s="48" t="str">
        <f t="shared" si="1"/>
        <v>C</v>
      </c>
      <c r="F5" s="48" t="str">
        <f t="shared" si="2"/>
        <v>PROMEDIO</v>
      </c>
      <c r="G5" s="48" t="str">
        <f t="shared" si="3"/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 t="shared" si="0"/>
        <v>APROBADO</v>
      </c>
      <c r="E6" s="48" t="str">
        <f t="shared" si="1"/>
        <v>D</v>
      </c>
      <c r="F6" s="48" t="str">
        <f t="shared" si="2"/>
        <v>PROMEDIO</v>
      </c>
      <c r="G6" s="48" t="str">
        <f t="shared" si="3"/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 t="shared" si="0"/>
        <v>REPROBADO</v>
      </c>
      <c r="E7" s="48" t="str">
        <f t="shared" si="1"/>
        <v>F</v>
      </c>
      <c r="F7" s="48" t="str">
        <f t="shared" si="2"/>
        <v>ATIPICO</v>
      </c>
      <c r="G7" s="48" t="str">
        <f t="shared" si="3"/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 t="shared" si="0"/>
        <v>APROBADO</v>
      </c>
      <c r="E8" s="48" t="str">
        <f t="shared" si="1"/>
        <v>A</v>
      </c>
      <c r="F8" s="48" t="str">
        <f t="shared" si="2"/>
        <v>ATIPICO</v>
      </c>
      <c r="G8" s="48" t="str">
        <f t="shared" si="3"/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 t="shared" si="0"/>
        <v>APROBADO</v>
      </c>
      <c r="E9" s="48" t="str">
        <f t="shared" si="1"/>
        <v>B</v>
      </c>
      <c r="F9" s="48" t="str">
        <f t="shared" si="2"/>
        <v>PROMEDIO</v>
      </c>
      <c r="G9" s="48" t="str">
        <f t="shared" si="3"/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si="1"/>
        <v>D</v>
      </c>
      <c r="F10" s="48" t="str">
        <f t="shared" si="2"/>
        <v>PROMEDIO</v>
      </c>
      <c r="G10" s="48" t="str">
        <f t="shared" si="3"/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 t="shared" si="0"/>
        <v>APROBADO</v>
      </c>
      <c r="E11" s="48" t="str">
        <f t="shared" si="1"/>
        <v>A</v>
      </c>
      <c r="F11" s="48" t="str">
        <f t="shared" si="2"/>
        <v>PROMEDIO</v>
      </c>
      <c r="G11" s="48" t="str">
        <f t="shared" si="3"/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 t="shared" si="0"/>
        <v>APROBADO</v>
      </c>
      <c r="E12" s="48" t="str">
        <f t="shared" si="1"/>
        <v>B</v>
      </c>
      <c r="F12" s="48" t="str">
        <f t="shared" si="2"/>
        <v>PROMEDIO</v>
      </c>
      <c r="G12" s="48" t="str">
        <f t="shared" si="3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 t="shared" si="0"/>
        <v>APROBADO</v>
      </c>
      <c r="E13" s="48" t="str">
        <f t="shared" si="1"/>
        <v>B</v>
      </c>
      <c r="F13" s="48" t="str">
        <f t="shared" si="2"/>
        <v>PROMEDIO</v>
      </c>
      <c r="G13" s="48" t="str">
        <f t="shared" si="3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1"/>
        <v>D</v>
      </c>
      <c r="F14" s="48" t="str">
        <f t="shared" si="2"/>
        <v>PROMEDIO</v>
      </c>
      <c r="G14" s="48" t="str">
        <f t="shared" si="3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 t="shared" si="0"/>
        <v>APROBADO</v>
      </c>
      <c r="E15" s="48" t="str">
        <f t="shared" si="1"/>
        <v>D</v>
      </c>
      <c r="F15" s="48" t="str">
        <f t="shared" si="2"/>
        <v>PROMEDIO</v>
      </c>
      <c r="G15" s="48" t="str">
        <f t="shared" si="3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 t="shared" si="0"/>
        <v>REPROBADO</v>
      </c>
      <c r="E16" s="48" t="str">
        <f t="shared" si="1"/>
        <v>F</v>
      </c>
      <c r="F16" s="48" t="str">
        <f t="shared" si="2"/>
        <v>ATIPICO</v>
      </c>
      <c r="G16" s="48" t="str">
        <f t="shared" si="3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abSelected="1"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SUMIFS($D:$D,$A:$A,$H$2,$C:$C,$G8)</f>
        <v>166</v>
      </c>
      <c r="I8" s="51">
        <f>SUMIFS($E:$E,$A:$A,$H$2,$C:$C,$G8)</f>
        <v>10015</v>
      </c>
      <c r="J8" s="40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 t="shared" ref="H9:H10" si="0">SUMIFS($D:$D,$A:$A,$H$2,$C:$C,$G9)</f>
        <v>372</v>
      </c>
      <c r="I9" s="51">
        <f t="shared" ref="I9:I10" si="1">SUMIFS($E:$E,$A:$A,$H$2,$C:$C,$G9)</f>
        <v>42628</v>
      </c>
      <c r="J9" s="40">
        <f t="shared" ref="J9:J10" si="2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 t="shared" si="0"/>
        <v>82</v>
      </c>
      <c r="I10" s="51">
        <f t="shared" si="1"/>
        <v>6300</v>
      </c>
      <c r="J10" s="40">
        <f t="shared" si="2"/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J24" sqref="J24"/>
    </sheetView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3" t="s">
        <v>195</v>
      </c>
      <c r="D1" s="13" t="s">
        <v>194</v>
      </c>
      <c r="E1" s="14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0" t="str">
        <f>VLOOKUP(A2,'Abreviaciones de Estados'!$A:$B,2,0)</f>
        <v>AL</v>
      </c>
      <c r="F2" s="47">
        <f>IFERROR(VLOOKUP(A2&amp;B2,'Ingresos por Estado (2001-2004)'!A:D,4,0),"SIN DATOS")</f>
        <v>24477</v>
      </c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0" t="str">
        <f>VLOOKUP(A3,'Abreviaciones de Estados'!$A:$B,2,0)</f>
        <v>AK</v>
      </c>
      <c r="F3" s="47">
        <f>IFERROR(VLOOKUP(A3&amp;B3,'Ingresos por Estado (2001-2004)'!A:D,4,0),"SIN DATOS")</f>
        <v>31027</v>
      </c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0" t="str">
        <f>VLOOKUP(A4,'Abreviaciones de Estados'!$A:$B,2,0)</f>
        <v>AZ</v>
      </c>
      <c r="F4" s="47">
        <f>IFERROR(VLOOKUP(A4&amp;B4,'Ingresos por Estado (2001-2004)'!A:D,4,0),"SIN DATOS")</f>
        <v>25878</v>
      </c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0" t="str">
        <f>VLOOKUP(A5,'Abreviaciones de Estados'!$A:$B,2,0)</f>
        <v>AR</v>
      </c>
      <c r="F5" s="47">
        <f>IFERROR(VLOOKUP(A5&amp;B5,'Ingresos por Estado (2001-2004)'!A:D,4,0),"SIN DATOS")</f>
        <v>22750</v>
      </c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0" t="str">
        <f>VLOOKUP(A6,'Abreviaciones de Estados'!$A:$B,2,0)</f>
        <v>CA</v>
      </c>
      <c r="F6" s="47">
        <f>IFERROR(VLOOKUP(A6&amp;B6,'Ingresos por Estado (2001-2004)'!A:D,4,0),"SIN DATOS")</f>
        <v>32655</v>
      </c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0" t="str">
        <f>VLOOKUP(A7,'Abreviaciones de Estados'!$A:$B,2,0)</f>
        <v>CO</v>
      </c>
      <c r="F7" s="47">
        <f>IFERROR(VLOOKUP(A7&amp;B7,'Ingresos por Estado (2001-2004)'!A:D,4,0),"SIN DATOS")</f>
        <v>33455</v>
      </c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0" t="str">
        <f>VLOOKUP(A8,'Abreviaciones de Estados'!$A:$B,2,0)</f>
        <v>CT</v>
      </c>
      <c r="F8" s="47" t="str">
        <f>IFERROR(VLOOKUP(A8&amp;B8,'Ingresos por Estado (2001-2004)'!A:D,4,0),"SIN DATOS")</f>
        <v>SIN DATOS</v>
      </c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0" t="str">
        <f>VLOOKUP(A9,'Abreviaciones de Estados'!$A:$B,2,0)</f>
        <v>DC</v>
      </c>
      <c r="F9" s="47">
        <f>IFERROR(VLOOKUP(A9&amp;B9,'Ingresos por Estado (2001-2004)'!A:D,4,0),"SIN DATOS")</f>
        <v>32166</v>
      </c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0" t="str">
        <f>VLOOKUP(A10,'Abreviaciones de Estados'!$A:$B,2,0)</f>
        <v>DE</v>
      </c>
      <c r="F10" s="47">
        <f>IFERROR(VLOOKUP(A10&amp;B10,'Ingresos por Estado (2001-2004)'!A:D,4,0),"SIN DATOS")</f>
        <v>40539</v>
      </c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0" t="str">
        <f>VLOOKUP(A11,'Abreviaciones de Estados'!$A:$B,2,0)</f>
        <v>FL</v>
      </c>
      <c r="F11" s="47">
        <f>IFERROR(VLOOKUP(A11&amp;B11,'Ingresos por Estado (2001-2004)'!A:D,4,0),"SIN DATOS")</f>
        <v>29048</v>
      </c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0" t="str">
        <f>VLOOKUP(A12,'Abreviaciones de Estados'!$A:$B,2,0)</f>
        <v>GA</v>
      </c>
      <c r="F12" s="47">
        <f>IFERROR(VLOOKUP(A12&amp;B12,'Ingresos por Estado (2001-2004)'!A:D,4,0),"SIN DATOS")</f>
        <v>28523</v>
      </c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0" t="str">
        <f>VLOOKUP(A13,'Abreviaciones de Estados'!$A:$B,2,0)</f>
        <v>HI</v>
      </c>
      <c r="F13" s="47">
        <f>IFERROR(VLOOKUP(A13&amp;B13,'Ingresos por Estado (2001-2004)'!A:D,4,0),"SIN DATOS")</f>
        <v>29034</v>
      </c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0" t="str">
        <f>VLOOKUP(A14,'Abreviaciones de Estados'!$A:$B,2,0)</f>
        <v>ID</v>
      </c>
      <c r="F14" s="47">
        <f>IFERROR(VLOOKUP(A14&amp;B14,'Ingresos por Estado (2001-2004)'!A:D,4,0),"SIN DATOS")</f>
        <v>24506</v>
      </c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0" t="str">
        <f>VLOOKUP(A15,'Abreviaciones de Estados'!$A:$B,2,0)</f>
        <v>IL</v>
      </c>
      <c r="F15" s="47" t="str">
        <f>IFERROR(VLOOKUP(A15&amp;B15,'Ingresos por Estado (2001-2004)'!A:D,4,0),"SIN DATOS")</f>
        <v>SIN DATOS</v>
      </c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0" t="str">
        <f>VLOOKUP(A16,'Abreviaciones de Estados'!$A:$B,2,0)</f>
        <v>IN</v>
      </c>
      <c r="F16" s="47">
        <f>IFERROR(VLOOKUP(A16&amp;B16,'Ingresos por Estado (2001-2004)'!A:D,4,0),"SIN DATOS")</f>
        <v>27522</v>
      </c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0" t="str">
        <f>VLOOKUP(A17,'Abreviaciones de Estados'!$A:$B,2,0)</f>
        <v>IA</v>
      </c>
      <c r="F17" s="47">
        <f>IFERROR(VLOOKUP(A17&amp;B17,'Ingresos por Estado (2001-2004)'!A:D,4,0),"SIN DATOS")</f>
        <v>27225</v>
      </c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0" t="str">
        <f>VLOOKUP(A18,'Abreviaciones de Estados'!$A:$B,2,0)</f>
        <v>KS</v>
      </c>
      <c r="F18" s="47">
        <f>IFERROR(VLOOKUP(A18&amp;B18,'Ingresos por Estado (2001-2004)'!A:D,4,0),"SIN DATOS")</f>
        <v>28432</v>
      </c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0" t="str">
        <f>VLOOKUP(A19,'Abreviaciones de Estados'!$A:$B,2,0)</f>
        <v>KY</v>
      </c>
      <c r="F19" s="47" t="str">
        <f>IFERROR(VLOOKUP(A19&amp;B19,'Ingresos por Estado (2001-2004)'!A:D,4,0),"SIN DATOS")</f>
        <v>SIN DATOS</v>
      </c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0" t="str">
        <f>VLOOKUP(A20,'Abreviaciones de Estados'!$A:$B,2,0)</f>
        <v>LA</v>
      </c>
      <c r="F20" s="47" t="str">
        <f>IFERROR(VLOOKUP(A20&amp;B20,'Ingresos por Estado (2001-2004)'!A:D,4,0),"SIN DATOS")</f>
        <v>SIN DATOS</v>
      </c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0" t="str">
        <f>VLOOKUP(A21,'Abreviaciones de Estados'!$A:$B,2,0)</f>
        <v>ME</v>
      </c>
      <c r="F21" s="47" t="str">
        <f>IFERROR(VLOOKUP(A21&amp;B21,'Ingresos por Estado (2001-2004)'!A:D,4,0),"SIN DATOS")</f>
        <v>SIN DATOS</v>
      </c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0" t="str">
        <f>VLOOKUP(A22,'Abreviaciones de Estados'!$A:$B,2,0)</f>
        <v>MD</v>
      </c>
      <c r="F22" s="47">
        <f>IFERROR(VLOOKUP(A22&amp;B22,'Ingresos por Estado (2001-2004)'!A:D,4,0),"SIN DATOS")</f>
        <v>35279</v>
      </c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0" t="str">
        <f>VLOOKUP(A23,'Abreviaciones de Estados'!$A:$B,2,0)</f>
        <v>MA</v>
      </c>
      <c r="F23" s="47">
        <f>IFERROR(VLOOKUP(A23&amp;B23,'Ingresos por Estado (2001-2004)'!A:D,4,0),"SIN DATOS")</f>
        <v>38864</v>
      </c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0" t="str">
        <f>VLOOKUP(A24,'Abreviaciones de Estados'!$A:$B,2,0)</f>
        <v>MI</v>
      </c>
      <c r="F24" s="47">
        <f>IFERROR(VLOOKUP(A24&amp;B24,'Ingresos por Estado (2001-2004)'!A:D,4,0),"SIN DATOS")</f>
        <v>29629</v>
      </c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0" t="str">
        <f>VLOOKUP(A25,'Abreviaciones de Estados'!$A:$B,2,0)</f>
        <v>MN</v>
      </c>
      <c r="F25" s="47">
        <f>IFERROR(VLOOKUP(A25&amp;B25,'Ingresos por Estado (2001-2004)'!A:D,4,0),"SIN DATOS")</f>
        <v>33059</v>
      </c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0" t="str">
        <f>VLOOKUP(A26,'Abreviaciones de Estados'!$A:$B,2,0)</f>
        <v>MS</v>
      </c>
      <c r="F26" s="47">
        <f>IFERROR(VLOOKUP(A26&amp;B26,'Ingresos por Estado (2001-2004)'!A:D,4,0),"SIN DATOS")</f>
        <v>21653</v>
      </c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0" t="str">
        <f>VLOOKUP(A27,'Abreviaciones de Estados'!$A:$B,2,0)</f>
        <v>MO</v>
      </c>
      <c r="F27" s="47">
        <f>IFERROR(VLOOKUP(A27&amp;B27,'Ingresos por Estado (2001-2004)'!A:D,4,0),"SIN DATOS")</f>
        <v>28221</v>
      </c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0" t="str">
        <f>VLOOKUP(A28,'Abreviaciones de Estados'!$A:$B,2,0)</f>
        <v>MT</v>
      </c>
      <c r="F28" s="47">
        <f>IFERROR(VLOOKUP(A28&amp;B28,'Ingresos por Estado (2001-2004)'!A:D,4,0),"SIN DATOS")</f>
        <v>24044</v>
      </c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0" t="str">
        <f>VLOOKUP(A29,'Abreviaciones de Estados'!$A:$B,2,0)</f>
        <v>NE</v>
      </c>
      <c r="F29" s="47">
        <f>IFERROR(VLOOKUP(A29&amp;B29,'Ingresos por Estado (2001-2004)'!A:D,4,0),"SIN DATOS")</f>
        <v>28861</v>
      </c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0" t="str">
        <f>VLOOKUP(A30,'Abreviaciones de Estados'!$A:$B,2,0)</f>
        <v>NV</v>
      </c>
      <c r="F30" s="47">
        <f>IFERROR(VLOOKUP(A30&amp;B30,'Ingresos por Estado (2001-2004)'!A:D,4,0),"SIN DATOS")</f>
        <v>30128</v>
      </c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0" t="str">
        <f>VLOOKUP(A31,'Abreviaciones de Estados'!$A:$B,2,0)</f>
        <v>NH</v>
      </c>
      <c r="F31" s="47">
        <f>IFERROR(VLOOKUP(A31&amp;B31,'Ingresos por Estado (2001-2004)'!A:D,4,0),"SIN DATOS")</f>
        <v>33969</v>
      </c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0" t="str">
        <f>VLOOKUP(A32,'Abreviaciones de Estados'!$A:$B,2,0)</f>
        <v>NJ</v>
      </c>
      <c r="F32" s="47">
        <f>IFERROR(VLOOKUP(A32&amp;B32,'Ingresos por Estado (2001-2004)'!A:D,4,0),"SIN DATOS")</f>
        <v>38625</v>
      </c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0" t="str">
        <f>VLOOKUP(A33,'Abreviaciones de Estados'!$A:$B,2,0)</f>
        <v>NM</v>
      </c>
      <c r="F33" s="47">
        <f>IFERROR(VLOOKUP(A33&amp;B33,'Ingresos por Estado (2001-2004)'!A:D,4,0),"SIN DATOS")</f>
        <v>23081</v>
      </c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0" t="str">
        <f>VLOOKUP(A34,'Abreviaciones de Estados'!$A:$B,2,0)</f>
        <v>NY</v>
      </c>
      <c r="F34" s="47">
        <f>IFERROR(VLOOKUP(A34&amp;B34,'Ingresos por Estado (2001-2004)'!A:D,4,0),"SIN DATOS")</f>
        <v>35878</v>
      </c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0" t="str">
        <f>VLOOKUP(A35,'Abreviaciones de Estados'!$A:$B,2,0)</f>
        <v>NC</v>
      </c>
      <c r="F35" s="47">
        <f>IFERROR(VLOOKUP(A35&amp;B35,'Ingresos por Estado (2001-2004)'!A:D,4,0),"SIN DATOS")</f>
        <v>27308</v>
      </c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0" t="str">
        <f>VLOOKUP(A36,'Abreviaciones de Estados'!$A:$B,2,0)</f>
        <v>ND</v>
      </c>
      <c r="F36" s="47">
        <f>IFERROR(VLOOKUP(A36&amp;B36,'Ingresos por Estado (2001-2004)'!A:D,4,0),"SIN DATOS")</f>
        <v>25798</v>
      </c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0" t="str">
        <f>VLOOKUP(A37,'Abreviaciones de Estados'!$A:$B,2,0)</f>
        <v>OH</v>
      </c>
      <c r="F37" s="47">
        <f>IFERROR(VLOOKUP(A37&amp;B37,'Ingresos por Estado (2001-2004)'!A:D,4,0),"SIN DATOS")</f>
        <v>28699</v>
      </c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0" t="str">
        <f>VLOOKUP(A38,'Abreviaciones de Estados'!$A:$B,2,0)</f>
        <v>OK</v>
      </c>
      <c r="F38" s="47">
        <f>IFERROR(VLOOKUP(A38&amp;B38,'Ingresos por Estado (2001-2004)'!A:D,4,0),"SIN DATOS")</f>
        <v>24945</v>
      </c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0" t="str">
        <f>VLOOKUP(A39,'Abreviaciones de Estados'!$A:$B,2,0)</f>
        <v>OR</v>
      </c>
      <c r="F39" s="47">
        <f>IFERROR(VLOOKUP(A39&amp;B39,'Ingresos por Estado (2001-2004)'!A:D,4,0),"SIN DATOS")</f>
        <v>28222</v>
      </c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0" t="str">
        <f>VLOOKUP(A40,'Abreviaciones de Estados'!$A:$B,2,0)</f>
        <v>PA</v>
      </c>
      <c r="F40" s="47">
        <f>IFERROR(VLOOKUP(A40&amp;B40,'Ingresos por Estado (2001-2004)'!A:D,4,0),"SIN DATOS")</f>
        <v>30752</v>
      </c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0" t="str">
        <f>VLOOKUP(A41,'Abreviaciones de Estados'!$A:$B,2,0)</f>
        <v>RI</v>
      </c>
      <c r="F41" s="47">
        <f>IFERROR(VLOOKUP(A41&amp;B41,'Ingresos por Estado (2001-2004)'!A:D,4,0),"SIN DATOS")</f>
        <v>30256</v>
      </c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0" t="str">
        <f>VLOOKUP(A42,'Abreviaciones de Estados'!$A:$B,2,0)</f>
        <v>SC</v>
      </c>
      <c r="F42" s="47">
        <f>IFERROR(VLOOKUP(A42&amp;B42,'Ingresos por Estado (2001-2004)'!A:D,4,0),"SIN DATOS")</f>
        <v>24840</v>
      </c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0" t="str">
        <f>VLOOKUP(A43,'Abreviaciones de Estados'!$A:$B,2,0)</f>
        <v>SD</v>
      </c>
      <c r="F43" s="47">
        <f>IFERROR(VLOOKUP(A43&amp;B43,'Ingresos por Estado (2001-2004)'!A:D,4,0),"SIN DATOS")</f>
        <v>26566</v>
      </c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0" t="str">
        <f>VLOOKUP(A44,'Abreviaciones de Estados'!$A:$B,2,0)</f>
        <v>TN</v>
      </c>
      <c r="F44" s="47">
        <f>IFERROR(VLOOKUP(A44&amp;B44,'Ingresos por Estado (2001-2004)'!A:D,4,0),"SIN DATOS")</f>
        <v>26808</v>
      </c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0" t="str">
        <f>VLOOKUP(A45,'Abreviaciones de Estados'!$A:$B,2,0)</f>
        <v>TX</v>
      </c>
      <c r="F45" s="47">
        <f>IFERROR(VLOOKUP(A45&amp;B45,'Ingresos por Estado (2001-2004)'!A:D,4,0),"SIN DATOS")</f>
        <v>28472</v>
      </c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0" t="str">
        <f>VLOOKUP(A46,'Abreviaciones de Estados'!$A:$B,2,0)</f>
        <v>UT</v>
      </c>
      <c r="F46" s="47">
        <f>IFERROR(VLOOKUP(A46&amp;B46,'Ingresos por Estado (2001-2004)'!A:D,4,0),"SIN DATOS")</f>
        <v>24033</v>
      </c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0" t="str">
        <f>VLOOKUP(A47,'Abreviaciones de Estados'!$A:$B,2,0)</f>
        <v>VT</v>
      </c>
      <c r="F47" s="47">
        <f>IFERROR(VLOOKUP(A47&amp;B47,'Ingresos por Estado (2001-2004)'!A:D,4,0),"SIN DATOS")</f>
        <v>28756</v>
      </c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0" t="str">
        <f>VLOOKUP(A48,'Abreviaciones de Estados'!$A:$B,2,0)</f>
        <v>VA</v>
      </c>
      <c r="F48" s="47">
        <f>IFERROR(VLOOKUP(A48&amp;B48,'Ingresos por Estado (2001-2004)'!A:D,4,0),"SIN DATOS")</f>
        <v>32338</v>
      </c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0" t="str">
        <f>VLOOKUP(A49,'Abreviaciones de Estados'!$A:$B,2,0)</f>
        <v>WA</v>
      </c>
      <c r="F49" s="47">
        <f>IFERROR(VLOOKUP(A49&amp;B49,'Ingresos por Estado (2001-2004)'!A:D,4,0),"SIN DATOS")</f>
        <v>31976</v>
      </c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0" t="str">
        <f>VLOOKUP(A50,'Abreviaciones de Estados'!$A:$B,2,0)</f>
        <v>WV</v>
      </c>
      <c r="F50" s="47">
        <f>IFERROR(VLOOKUP(A50&amp;B50,'Ingresos por Estado (2001-2004)'!A:D,4,0),"SIN DATOS")</f>
        <v>22862</v>
      </c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0" t="str">
        <f>VLOOKUP(A51,'Abreviaciones de Estados'!$A:$B,2,0)</f>
        <v>WI</v>
      </c>
      <c r="F51" s="47">
        <f>IFERROR(VLOOKUP(A51&amp;B51,'Ingresos por Estado (2001-2004)'!A:D,4,0),"SIN DATOS")</f>
        <v>29196</v>
      </c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0" t="str">
        <f>VLOOKUP(A52,'Abreviaciones de Estados'!$A:$B,2,0)</f>
        <v>WY</v>
      </c>
      <c r="F52" s="47">
        <f>IFERROR(VLOOKUP(A52&amp;B52,'Ingresos por Estado (2001-2004)'!A:D,4,0),"SIN DATOS")</f>
        <v>29587</v>
      </c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0" t="str">
        <f>VLOOKUP(A53,'Abreviaciones de Estados'!$A:$B,2,0)</f>
        <v>AL</v>
      </c>
      <c r="F53" s="47">
        <f>IFERROR(VLOOKUP(A53&amp;B53,'Ingresos por Estado (2001-2004)'!A:D,4,0),"SIN DATOS")</f>
        <v>25128</v>
      </c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0" t="str">
        <f>VLOOKUP(A54,'Abreviaciones de Estados'!$A:$B,2,0)</f>
        <v>AK</v>
      </c>
      <c r="F54" s="47">
        <f>IFERROR(VLOOKUP(A54&amp;B54,'Ingresos por Estado (2001-2004)'!A:D,4,0),"SIN DATOS")</f>
        <v>32151</v>
      </c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0" t="str">
        <f>VLOOKUP(A55,'Abreviaciones de Estados'!$A:$B,2,0)</f>
        <v>AZ</v>
      </c>
      <c r="F55" s="47">
        <f>IFERROR(VLOOKUP(A55&amp;B55,'Ingresos por Estado (2001-2004)'!A:D,4,0),"SIN DATOS")</f>
        <v>26183</v>
      </c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0" t="str">
        <f>VLOOKUP(A56,'Abreviaciones de Estados'!$A:$B,2,0)</f>
        <v>AR</v>
      </c>
      <c r="F56" s="47">
        <f>IFERROR(VLOOKUP(A56&amp;B56,'Ingresos por Estado (2001-2004)'!A:D,4,0),"SIN DATOS")</f>
        <v>23512</v>
      </c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0" t="str">
        <f>VLOOKUP(A57,'Abreviaciones de Estados'!$A:$B,2,0)</f>
        <v>CA</v>
      </c>
      <c r="F57" s="47">
        <f>IFERROR(VLOOKUP(A57&amp;B57,'Ingresos por Estado (2001-2004)'!A:D,4,0),"SIN DATOS")</f>
        <v>32996</v>
      </c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0" t="str">
        <f>VLOOKUP(A58,'Abreviaciones de Estados'!$A:$B,2,0)</f>
        <v>CO</v>
      </c>
      <c r="F58" s="47">
        <f>IFERROR(VLOOKUP(A58&amp;B58,'Ingresos por Estado (2001-2004)'!A:D,4,0),"SIN DATOS")</f>
        <v>33276</v>
      </c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0" t="str">
        <f>VLOOKUP(A59,'Abreviaciones de Estados'!$A:$B,2,0)</f>
        <v>CT</v>
      </c>
      <c r="F59" s="47">
        <f>IFERROR(VLOOKUP(A59&amp;B59,'Ingresos por Estado (2001-2004)'!A:D,4,0),"SIN DATOS")</f>
        <v>42706</v>
      </c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0" t="str">
        <f>VLOOKUP(A60,'Abreviaciones de Estados'!$A:$B,2,0)</f>
        <v>DC</v>
      </c>
      <c r="F60" s="47" t="str">
        <f>IFERROR(VLOOKUP(A60&amp;B60,'Ingresos por Estado (2001-2004)'!A:D,4,0),"SIN DATOS")</f>
        <v>SIN DATOS</v>
      </c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0" t="str">
        <f>VLOOKUP(A61,'Abreviaciones de Estados'!$A:$B,2,0)</f>
        <v>DE</v>
      </c>
      <c r="F61" s="47">
        <f>IFERROR(VLOOKUP(A61&amp;B61,'Ingresos por Estado (2001-2004)'!A:D,4,0),"SIN DATOS")</f>
        <v>42120</v>
      </c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0" t="str">
        <f>VLOOKUP(A62,'Abreviaciones de Estados'!$A:$B,2,0)</f>
        <v>FL</v>
      </c>
      <c r="F62" s="47">
        <f>IFERROR(VLOOKUP(A62&amp;B62,'Ingresos por Estado (2001-2004)'!A:D,4,0),"SIN DATOS")</f>
        <v>29596</v>
      </c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0" t="str">
        <f>VLOOKUP(A63,'Abreviaciones de Estados'!$A:$B,2,0)</f>
        <v>GA</v>
      </c>
      <c r="F63" s="47">
        <f>IFERROR(VLOOKUP(A63&amp;B63,'Ingresos por Estado (2001-2004)'!A:D,4,0),"SIN DATOS")</f>
        <v>28821</v>
      </c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0" t="str">
        <f>VLOOKUP(A64,'Abreviaciones de Estados'!$A:$B,2,0)</f>
        <v>HI</v>
      </c>
      <c r="F64" s="47">
        <f>IFERROR(VLOOKUP(A64&amp;B64,'Ingresos por Estado (2001-2004)'!A:D,4,0),"SIN DATOS")</f>
        <v>30001</v>
      </c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0" t="str">
        <f>VLOOKUP(A65,'Abreviaciones de Estados'!$A:$B,2,0)</f>
        <v>ID</v>
      </c>
      <c r="F65" s="47">
        <f>IFERROR(VLOOKUP(A65&amp;B65,'Ingresos por Estado (2001-2004)'!A:D,4,0),"SIN DATOS")</f>
        <v>25057</v>
      </c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0" t="str">
        <f>VLOOKUP(A66,'Abreviaciones de Estados'!$A:$B,2,0)</f>
        <v>IL</v>
      </c>
      <c r="F66" s="47">
        <f>IFERROR(VLOOKUP(A66&amp;B66,'Ingresos por Estado (2001-2004)'!A:D,4,0),"SIN DATOS")</f>
        <v>33404</v>
      </c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0" t="str">
        <f>VLOOKUP(A67,'Abreviaciones de Estados'!$A:$B,2,0)</f>
        <v>IN</v>
      </c>
      <c r="F67" s="47">
        <f>IFERROR(VLOOKUP(A67&amp;B67,'Ingresos por Estado (2001-2004)'!A:D,4,0),"SIN DATOS")</f>
        <v>28240</v>
      </c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0" t="str">
        <f>VLOOKUP(A68,'Abreviaciones de Estados'!$A:$B,2,0)</f>
        <v>IA</v>
      </c>
      <c r="F68" s="47">
        <f>IFERROR(VLOOKUP(A68&amp;B68,'Ingresos por Estado (2001-2004)'!A:D,4,0),"SIN DATOS")</f>
        <v>28280</v>
      </c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0" t="str">
        <f>VLOOKUP(A69,'Abreviaciones de Estados'!$A:$B,2,0)</f>
        <v>KS</v>
      </c>
      <c r="F69" s="47">
        <f>IFERROR(VLOOKUP(A69&amp;B69,'Ingresos por Estado (2001-2004)'!A:D,4,0),"SIN DATOS")</f>
        <v>29141</v>
      </c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0" t="str">
        <f>VLOOKUP(A70,'Abreviaciones de Estados'!$A:$B,2,0)</f>
        <v>KY</v>
      </c>
      <c r="F70" s="47" t="str">
        <f>IFERROR(VLOOKUP(A70&amp;B70,'Ingresos por Estado (2001-2004)'!A:D,4,0),"SIN DATOS")</f>
        <v>SIN DATOS</v>
      </c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0" t="str">
        <f>VLOOKUP(A71,'Abreviaciones de Estados'!$A:$B,2,0)</f>
        <v>LA</v>
      </c>
      <c r="F71" s="47">
        <f>IFERROR(VLOOKUP(A71&amp;B71,'Ingresos por Estado (2001-2004)'!A:D,4,0),"SIN DATOS")</f>
        <v>25446</v>
      </c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0" t="str">
        <f>VLOOKUP(A72,'Abreviaciones de Estados'!$A:$B,2,0)</f>
        <v>ME</v>
      </c>
      <c r="F72" s="47">
        <f>IFERROR(VLOOKUP(A72&amp;B72,'Ingresos por Estado (2001-2004)'!A:D,4,0),"SIN DATOS")</f>
        <v>27744</v>
      </c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0" t="str">
        <f>VLOOKUP(A73,'Abreviaciones de Estados'!$A:$B,2,0)</f>
        <v>MD</v>
      </c>
      <c r="F73" s="47" t="str">
        <f>IFERROR(VLOOKUP(A73&amp;B73,'Ingresos por Estado (2001-2004)'!A:D,4,0),"SIN DATOS")</f>
        <v>SIN DATOS</v>
      </c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0" t="str">
        <f>VLOOKUP(A74,'Abreviaciones de Estados'!$A:$B,2,0)</f>
        <v>MA</v>
      </c>
      <c r="F74" s="47">
        <f>IFERROR(VLOOKUP(A74&amp;B74,'Ingresos por Estado (2001-2004)'!A:D,4,0),"SIN DATOS")</f>
        <v>39244</v>
      </c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0" t="str">
        <f>VLOOKUP(A75,'Abreviaciones de Estados'!$A:$B,2,0)</f>
        <v>MI</v>
      </c>
      <c r="F75" s="47">
        <f>IFERROR(VLOOKUP(A75&amp;B75,'Ingresos por Estado (2001-2004)'!A:D,4,0),"SIN DATOS")</f>
        <v>30296</v>
      </c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0" t="str">
        <f>VLOOKUP(A76,'Abreviaciones de Estados'!$A:$B,2,0)</f>
        <v>MN</v>
      </c>
      <c r="F76" s="47">
        <f>IFERROR(VLOOKUP(A76&amp;B76,'Ingresos por Estado (2001-2004)'!A:D,4,0),"SIN DATOS")</f>
        <v>34071</v>
      </c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0" t="str">
        <f>VLOOKUP(A77,'Abreviaciones de Estados'!$A:$B,2,0)</f>
        <v>MS</v>
      </c>
      <c r="F77" s="47">
        <f>IFERROR(VLOOKUP(A77&amp;B77,'Ingresos por Estado (2001-2004)'!A:D,4,0),"SIN DATOS")</f>
        <v>22372</v>
      </c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0" t="str">
        <f>VLOOKUP(A78,'Abreviaciones de Estados'!$A:$B,2,0)</f>
        <v>MO</v>
      </c>
      <c r="F78" s="47">
        <f>IFERROR(VLOOKUP(A78&amp;B78,'Ingresos por Estado (2001-2004)'!A:D,4,0),"SIN DATOS")</f>
        <v>28936</v>
      </c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0" t="str">
        <f>VLOOKUP(A79,'Abreviaciones de Estados'!$A:$B,2,0)</f>
        <v>MT</v>
      </c>
      <c r="F79" s="47">
        <f>IFERROR(VLOOKUP(A79&amp;B79,'Ingresos por Estado (2001-2004)'!A:D,4,0),"SIN DATOS")</f>
        <v>25020</v>
      </c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0" t="str">
        <f>VLOOKUP(A80,'Abreviaciones de Estados'!$A:$B,2,0)</f>
        <v>NE</v>
      </c>
      <c r="F80" s="47">
        <f>IFERROR(VLOOKUP(A80&amp;B80,'Ingresos por Estado (2001-2004)'!A:D,4,0),"SIN DATOS")</f>
        <v>29771</v>
      </c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0" t="str">
        <f>VLOOKUP(A81,'Abreviaciones de Estados'!$A:$B,2,0)</f>
        <v>NV</v>
      </c>
      <c r="F81" s="47">
        <f>IFERROR(VLOOKUP(A81&amp;B81,'Ingresos por Estado (2001-2004)'!A:D,4,0),"SIN DATOS")</f>
        <v>30180</v>
      </c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0" t="str">
        <f>VLOOKUP(A82,'Abreviaciones de Estados'!$A:$B,2,0)</f>
        <v>NH</v>
      </c>
      <c r="F82" s="47">
        <f>IFERROR(VLOOKUP(A82&amp;B82,'Ingresos por Estado (2001-2004)'!A:D,4,0),"SIN DATOS")</f>
        <v>34334</v>
      </c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0" t="str">
        <f>VLOOKUP(A83,'Abreviaciones de Estados'!$A:$B,2,0)</f>
        <v>NJ</v>
      </c>
      <c r="F83" s="47">
        <f>IFERROR(VLOOKUP(A83&amp;B83,'Ingresos por Estado (2001-2004)'!A:D,4,0),"SIN DATOS")</f>
        <v>39453</v>
      </c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0" t="str">
        <f>VLOOKUP(A84,'Abreviaciones de Estados'!$A:$B,2,0)</f>
        <v>NM</v>
      </c>
      <c r="F84" s="47">
        <f>IFERROR(VLOOKUP(A84&amp;B84,'Ingresos por Estado (2001-2004)'!A:D,4,0),"SIN DATOS")</f>
        <v>23941</v>
      </c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0" t="str">
        <f>VLOOKUP(A85,'Abreviaciones de Estados'!$A:$B,2,0)</f>
        <v>NY</v>
      </c>
      <c r="F85" s="47">
        <f>IFERROR(VLOOKUP(A85&amp;B85,'Ingresos por Estado (2001-2004)'!A:D,4,0),"SIN DATOS")</f>
        <v>36043</v>
      </c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0" t="str">
        <f>VLOOKUP(A86,'Abreviaciones de Estados'!$A:$B,2,0)</f>
        <v>NC</v>
      </c>
      <c r="F86" s="47">
        <f>IFERROR(VLOOKUP(A86&amp;B86,'Ingresos por Estado (2001-2004)'!A:D,4,0),"SIN DATOS")</f>
        <v>27711</v>
      </c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0" t="str">
        <f>VLOOKUP(A87,'Abreviaciones de Estados'!$A:$B,2,0)</f>
        <v>ND</v>
      </c>
      <c r="F87" s="47">
        <f>IFERROR(VLOOKUP(A87&amp;B87,'Ingresos por Estado (2001-2004)'!A:D,4,0),"SIN DATOS")</f>
        <v>26982</v>
      </c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0" t="str">
        <f>VLOOKUP(A88,'Abreviaciones de Estados'!$A:$B,2,0)</f>
        <v>OH</v>
      </c>
      <c r="F88" s="47">
        <f>IFERROR(VLOOKUP(A88&amp;B88,'Ingresos por Estado (2001-2004)'!A:D,4,0),"SIN DATOS")</f>
        <v>29405</v>
      </c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0" t="str">
        <f>VLOOKUP(A89,'Abreviaciones de Estados'!$A:$B,2,0)</f>
        <v>OK</v>
      </c>
      <c r="F89" s="47">
        <f>IFERROR(VLOOKUP(A89&amp;B89,'Ingresos por Estado (2001-2004)'!A:D,4,0),"SIN DATOS")</f>
        <v>25575</v>
      </c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0" t="str">
        <f>VLOOKUP(A90,'Abreviaciones de Estados'!$A:$B,2,0)</f>
        <v>OR</v>
      </c>
      <c r="F90" s="47">
        <f>IFERROR(VLOOKUP(A90&amp;B90,'Ingresos por Estado (2001-2004)'!A:D,4,0),"SIN DATOS")</f>
        <v>28731</v>
      </c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0" t="str">
        <f>VLOOKUP(A91,'Abreviaciones de Estados'!$A:$B,2,0)</f>
        <v>PA</v>
      </c>
      <c r="F91" s="47">
        <f>IFERROR(VLOOKUP(A91&amp;B91,'Ingresos por Estado (2001-2004)'!A:D,4,0),"SIN DATOS")</f>
        <v>31727</v>
      </c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0" t="str">
        <f>VLOOKUP(A92,'Abreviaciones de Estados'!$A:$B,2,0)</f>
        <v>RI</v>
      </c>
      <c r="F92" s="47">
        <f>IFERROR(VLOOKUP(A92&amp;B92,'Ingresos por Estado (2001-2004)'!A:D,4,0),"SIN DATOS")</f>
        <v>31319</v>
      </c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0" t="str">
        <f>VLOOKUP(A93,'Abreviaciones de Estados'!$A:$B,2,0)</f>
        <v>SC</v>
      </c>
      <c r="F93" s="47">
        <f>IFERROR(VLOOKUP(A93&amp;B93,'Ingresos por Estado (2001-2004)'!A:D,4,0),"SIN DATOS")</f>
        <v>25400</v>
      </c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0" t="str">
        <f>VLOOKUP(A94,'Abreviaciones de Estados'!$A:$B,2,0)</f>
        <v>SD</v>
      </c>
      <c r="F94" s="47">
        <f>IFERROR(VLOOKUP(A94&amp;B94,'Ingresos por Estado (2001-2004)'!A:D,4,0),"SIN DATOS")</f>
        <v>26894</v>
      </c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0" t="str">
        <f>VLOOKUP(A95,'Abreviaciones de Estados'!$A:$B,2,0)</f>
        <v>TN</v>
      </c>
      <c r="F95" s="47">
        <f>IFERROR(VLOOKUP(A95&amp;B95,'Ingresos por Estado (2001-2004)'!A:D,4,0),"SIN DATOS")</f>
        <v>27671</v>
      </c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0" t="str">
        <f>VLOOKUP(A96,'Abreviaciones de Estados'!$A:$B,2,0)</f>
        <v>TX</v>
      </c>
      <c r="F96" s="47">
        <f>IFERROR(VLOOKUP(A96&amp;B96,'Ingresos por Estado (2001-2004)'!A:D,4,0),"SIN DATOS")</f>
        <v>28551</v>
      </c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0" t="str">
        <f>VLOOKUP(A97,'Abreviaciones de Estados'!$A:$B,2,0)</f>
        <v>UT</v>
      </c>
      <c r="F97" s="47">
        <f>IFERROR(VLOOKUP(A97&amp;B97,'Ingresos por Estado (2001-2004)'!A:D,4,0),"SIN DATOS")</f>
        <v>24306</v>
      </c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0" t="str">
        <f>VLOOKUP(A98,'Abreviaciones de Estados'!$A:$B,2,0)</f>
        <v>VT</v>
      </c>
      <c r="F98" s="47">
        <f>IFERROR(VLOOKUP(A98&amp;B98,'Ingresos por Estado (2001-2004)'!A:D,4,0),"SIN DATOS")</f>
        <v>29567</v>
      </c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0" t="str">
        <f>VLOOKUP(A99,'Abreviaciones de Estados'!$A:$B,2,0)</f>
        <v>VA</v>
      </c>
      <c r="F99" s="47">
        <f>IFERROR(VLOOKUP(A99&amp;B99,'Ingresos por Estado (2001-2004)'!A:D,4,0),"SIN DATOS")</f>
        <v>32922</v>
      </c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0" t="str">
        <f>VLOOKUP(A100,'Abreviaciones de Estados'!$A:$B,2,0)</f>
        <v>WA</v>
      </c>
      <c r="F100" s="47">
        <f>IFERROR(VLOOKUP(A100&amp;B100,'Ingresos por Estado (2001-2004)'!A:D,4,0),"SIN DATOS")</f>
        <v>32677</v>
      </c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0" t="str">
        <f>VLOOKUP(A101,'Abreviaciones de Estados'!$A:$B,2,0)</f>
        <v>WV</v>
      </c>
      <c r="F101" s="47">
        <f>IFERROR(VLOOKUP(A101&amp;B101,'Ingresos por Estado (2001-2004)'!A:D,4,0),"SIN DATOS")</f>
        <v>23688</v>
      </c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0" t="str">
        <f>VLOOKUP(A102,'Abreviaciones de Estados'!$A:$B,2,0)</f>
        <v>WI</v>
      </c>
      <c r="F102" s="47">
        <f>IFERROR(VLOOKUP(A102&amp;B102,'Ingresos por Estado (2001-2004)'!A:D,4,0),"SIN DATOS")</f>
        <v>29923</v>
      </c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0" t="str">
        <f>VLOOKUP(A103,'Abreviaciones de Estados'!$A:$B,2,0)</f>
        <v>WY</v>
      </c>
      <c r="F103" s="47">
        <f>IFERROR(VLOOKUP(A103&amp;B103,'Ingresos por Estado (2001-2004)'!A:D,4,0),"SIN DATOS")</f>
        <v>30578</v>
      </c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0" t="str">
        <f>VLOOKUP(A104,'Abreviaciones de Estados'!$A:$B,2,0)</f>
        <v>AL</v>
      </c>
      <c r="F104" s="47">
        <f>IFERROR(VLOOKUP(A104&amp;B104,'Ingresos por Estado (2001-2004)'!A:D,4,0),"SIN DATOS")</f>
        <v>26338</v>
      </c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0" t="str">
        <f>VLOOKUP(A105,'Abreviaciones de Estados'!$A:$B,2,0)</f>
        <v>AK</v>
      </c>
      <c r="F105" s="47">
        <f>IFERROR(VLOOKUP(A105&amp;B105,'Ingresos por Estado (2001-2004)'!A:D,4,0),"SIN DATOS")</f>
        <v>33568</v>
      </c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0" t="str">
        <f>VLOOKUP(A106,'Abreviaciones de Estados'!$A:$B,2,0)</f>
        <v>AZ</v>
      </c>
      <c r="F106" s="47">
        <f>IFERROR(VLOOKUP(A106&amp;B106,'Ingresos por Estado (2001-2004)'!A:D,4,0),"SIN DATOS")</f>
        <v>26838</v>
      </c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0" t="str">
        <f>VLOOKUP(A107,'Abreviaciones de Estados'!$A:$B,2,0)</f>
        <v>AR</v>
      </c>
      <c r="F107" s="47">
        <f>IFERROR(VLOOKUP(A107&amp;B107,'Ingresos por Estado (2001-2004)'!A:D,4,0),"SIN DATOS")</f>
        <v>24289</v>
      </c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0" t="str">
        <f>VLOOKUP(A108,'Abreviaciones de Estados'!$A:$B,2,0)</f>
        <v>CA</v>
      </c>
      <c r="F108" s="47">
        <f>IFERROR(VLOOKUP(A108&amp;B108,'Ingresos por Estado (2001-2004)'!A:D,4,0),"SIN DATOS")</f>
        <v>33749</v>
      </c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0" t="str">
        <f>VLOOKUP(A109,'Abreviaciones de Estados'!$A:$B,2,0)</f>
        <v>CO</v>
      </c>
      <c r="F109" s="47">
        <f>IFERROR(VLOOKUP(A109&amp;B109,'Ingresos por Estado (2001-2004)'!A:D,4,0),"SIN DATOS")</f>
        <v>34283</v>
      </c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0" t="str">
        <f>VLOOKUP(A110,'Abreviaciones de Estados'!$A:$B,2,0)</f>
        <v>CT</v>
      </c>
      <c r="F110" s="47">
        <f>IFERROR(VLOOKUP(A110&amp;B110,'Ingresos por Estado (2001-2004)'!A:D,4,0),"SIN DATOS")</f>
        <v>43173</v>
      </c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0" t="str">
        <f>VLOOKUP(A111,'Abreviaciones de Estados'!$A:$B,2,0)</f>
        <v>DC</v>
      </c>
      <c r="F111" s="47" t="str">
        <f>IFERROR(VLOOKUP(A111&amp;B111,'Ingresos por Estado (2001-2004)'!A:D,4,0),"SIN DATOS")</f>
        <v>SIN DATOS</v>
      </c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0" t="str">
        <f>VLOOKUP(A112,'Abreviaciones de Estados'!$A:$B,2,0)</f>
        <v>DE</v>
      </c>
      <c r="F112" s="47">
        <f>IFERROR(VLOOKUP(A112&amp;B112,'Ingresos por Estado (2001-2004)'!A:D,4,0),"SIN DATOS")</f>
        <v>48342</v>
      </c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0" t="str">
        <f>VLOOKUP(A113,'Abreviaciones de Estados'!$A:$B,2,0)</f>
        <v>FL</v>
      </c>
      <c r="F113" s="47">
        <f>IFERROR(VLOOKUP(A113&amp;B113,'Ingresos por Estado (2001-2004)'!A:D,4,0),"SIN DATOS")</f>
        <v>30446</v>
      </c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0" t="str">
        <f>VLOOKUP(A114,'Abreviaciones de Estados'!$A:$B,2,0)</f>
        <v>GA</v>
      </c>
      <c r="F114" s="47">
        <f>IFERROR(VLOOKUP(A114&amp;B114,'Ingresos por Estado (2001-2004)'!A:D,4,0),"SIN DATOS")</f>
        <v>29442</v>
      </c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0" t="str">
        <f>VLOOKUP(A115,'Abreviaciones de Estados'!$A:$B,2,0)</f>
        <v>HI</v>
      </c>
      <c r="F115" s="47">
        <f>IFERROR(VLOOKUP(A115&amp;B115,'Ingresos por Estado (2001-2004)'!A:D,4,0),"SIN DATOS")</f>
        <v>30913</v>
      </c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0" t="str">
        <f>VLOOKUP(A116,'Abreviaciones de Estados'!$A:$B,2,0)</f>
        <v>ID</v>
      </c>
      <c r="F116" s="47" t="str">
        <f>IFERROR(VLOOKUP(A116&amp;B116,'Ingresos por Estado (2001-2004)'!A:D,4,0),"SIN DATOS")</f>
        <v>SIN DATOS</v>
      </c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0" t="str">
        <f>VLOOKUP(A117,'Abreviaciones de Estados'!$A:$B,2,0)</f>
        <v>IL</v>
      </c>
      <c r="F117" s="47" t="str">
        <f>IFERROR(VLOOKUP(A117&amp;B117,'Ingresos por Estado (2001-2004)'!A:D,4,0),"SIN DATOS")</f>
        <v>SIN DATOS</v>
      </c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0" t="str">
        <f>VLOOKUP(A118,'Abreviaciones de Estados'!$A:$B,2,0)</f>
        <v>IN</v>
      </c>
      <c r="F118" s="47">
        <f>IFERROR(VLOOKUP(A118&amp;B118,'Ingresos por Estado (2001-2004)'!A:D,4,0),"SIN DATOS")</f>
        <v>28783</v>
      </c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0" t="str">
        <f>VLOOKUP(A119,'Abreviaciones de Estados'!$A:$B,2,0)</f>
        <v>IA</v>
      </c>
      <c r="F119" s="47">
        <f>IFERROR(VLOOKUP(A119&amp;B119,'Ingresos por Estado (2001-2004)'!A:D,4,0),"SIN DATOS")</f>
        <v>29043</v>
      </c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0" t="str">
        <f>VLOOKUP(A120,'Abreviaciones de Estados'!$A:$B,2,0)</f>
        <v>KS</v>
      </c>
      <c r="F120" s="47">
        <f>IFERROR(VLOOKUP(A120&amp;B120,'Ingresos por Estado (2001-2004)'!A:D,4,0),"SIN DATOS")</f>
        <v>29935</v>
      </c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0" t="str">
        <f>VLOOKUP(A121,'Abreviaciones de Estados'!$A:$B,2,0)</f>
        <v>KY</v>
      </c>
      <c r="F121" s="47">
        <f>IFERROR(VLOOKUP(A121&amp;B121,'Ingresos por Estado (2001-2004)'!A:D,4,0),"SIN DATOS")</f>
        <v>26252</v>
      </c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0" t="str">
        <f>VLOOKUP(A122,'Abreviaciones de Estados'!$A:$B,2,0)</f>
        <v>LA</v>
      </c>
      <c r="F122" s="47">
        <f>IFERROR(VLOOKUP(A122&amp;B122,'Ingresos por Estado (2001-2004)'!A:D,4,0),"SIN DATOS")</f>
        <v>26100</v>
      </c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0" t="str">
        <f>VLOOKUP(A123,'Abreviaciones de Estados'!$A:$B,2,0)</f>
        <v>ME</v>
      </c>
      <c r="F123" s="47">
        <f>IFERROR(VLOOKUP(A123&amp;B123,'Ingresos por Estado (2001-2004)'!A:D,4,0),"SIN DATOS")</f>
        <v>28831</v>
      </c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0" t="str">
        <f>VLOOKUP(A124,'Abreviaciones de Estados'!$A:$B,2,0)</f>
        <v>MD</v>
      </c>
      <c r="F124" s="47">
        <f>IFERROR(VLOOKUP(A124&amp;B124,'Ingresos por Estado (2001-2004)'!A:D,4,0),"SIN DATOS")</f>
        <v>37331</v>
      </c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0" t="str">
        <f>VLOOKUP(A125,'Abreviaciones de Estados'!$A:$B,2,0)</f>
        <v>MA</v>
      </c>
      <c r="F125" s="47">
        <f>IFERROR(VLOOKUP(A125&amp;B125,'Ingresos por Estado (2001-2004)'!A:D,4,0),"SIN DATOS")</f>
        <v>39815</v>
      </c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0" t="str">
        <f>VLOOKUP(A126,'Abreviaciones de Estados'!$A:$B,2,0)</f>
        <v>MI</v>
      </c>
      <c r="F126" s="47">
        <f>IFERROR(VLOOKUP(A126&amp;B126,'Ingresos por Estado (2001-2004)'!A:D,4,0),"SIN DATOS")</f>
        <v>30439</v>
      </c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0" t="str">
        <f>VLOOKUP(A127,'Abreviaciones de Estados'!$A:$B,2,0)</f>
        <v>MN</v>
      </c>
      <c r="F127" s="47">
        <f>IFERROR(VLOOKUP(A127&amp;B127,'Ingresos por Estado (2001-2004)'!A:D,4,0),"SIN DATOS")</f>
        <v>34443</v>
      </c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0" t="str">
        <f>VLOOKUP(A128,'Abreviaciones de Estados'!$A:$B,2,0)</f>
        <v>MS</v>
      </c>
      <c r="F128" s="47">
        <f>IFERROR(VLOOKUP(A128&amp;B128,'Ingresos por Estado (2001-2004)'!A:D,4,0),"SIN DATOS")</f>
        <v>23448</v>
      </c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0" t="str">
        <f>VLOOKUP(A129,'Abreviaciones de Estados'!$A:$B,2,0)</f>
        <v>MO</v>
      </c>
      <c r="F129" s="47">
        <f>IFERROR(VLOOKUP(A129&amp;B129,'Ingresos por Estado (2001-2004)'!A:D,4,0),"SIN DATOS")</f>
        <v>29252</v>
      </c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0" t="str">
        <f>VLOOKUP(A130,'Abreviaciones de Estados'!$A:$B,2,0)</f>
        <v>MT</v>
      </c>
      <c r="F130" s="47">
        <f>IFERROR(VLOOKUP(A130&amp;B130,'Ingresos por Estado (2001-2004)'!A:D,4,0),"SIN DATOS")</f>
        <v>25920</v>
      </c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0" t="str">
        <f>VLOOKUP(A131,'Abreviaciones de Estados'!$A:$B,2,0)</f>
        <v>NE</v>
      </c>
      <c r="F131" s="47">
        <f>IFERROR(VLOOKUP(A131&amp;B131,'Ingresos por Estado (2001-2004)'!A:D,4,0),"SIN DATOS")</f>
        <v>30758</v>
      </c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0" t="str">
        <f>VLOOKUP(A132,'Abreviaciones de Estados'!$A:$B,2,0)</f>
        <v>NV</v>
      </c>
      <c r="F132" s="47">
        <f>IFERROR(VLOOKUP(A132&amp;B132,'Ingresos por Estado (2001-2004)'!A:D,4,0),"SIN DATOS")</f>
        <v>31266</v>
      </c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0" t="str">
        <f>VLOOKUP(A133,'Abreviaciones de Estados'!$A:$B,2,0)</f>
        <v>NH</v>
      </c>
      <c r="F133" s="47">
        <f>IFERROR(VLOOKUP(A133&amp;B133,'Ingresos por Estado (2001-2004)'!A:D,4,0),"SIN DATOS")</f>
        <v>34702</v>
      </c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0" t="str">
        <f>VLOOKUP(A134,'Abreviaciones de Estados'!$A:$B,2,0)</f>
        <v>NJ</v>
      </c>
      <c r="F134" s="47">
        <f>IFERROR(VLOOKUP(A134&amp;B134,'Ingresos por Estado (2001-2004)'!A:D,4,0),"SIN DATOS")</f>
        <v>40427</v>
      </c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0" t="str">
        <f>VLOOKUP(A135,'Abreviaciones de Estados'!$A:$B,2,0)</f>
        <v>NM</v>
      </c>
      <c r="F135" s="47">
        <f>IFERROR(VLOOKUP(A135&amp;B135,'Ingresos por Estado (2001-2004)'!A:D,4,0),"SIN DATOS")</f>
        <v>25541</v>
      </c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0" t="str">
        <f>VLOOKUP(A136,'Abreviaciones de Estados'!$A:$B,2,0)</f>
        <v>NY</v>
      </c>
      <c r="F136" s="47">
        <f>IFERROR(VLOOKUP(A136&amp;B136,'Ingresos por Estado (2001-2004)'!A:D,4,0),"SIN DATOS")</f>
        <v>36574</v>
      </c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0" t="str">
        <f>VLOOKUP(A137,'Abreviaciones de Estados'!$A:$B,2,0)</f>
        <v>NC</v>
      </c>
      <c r="F137" s="47">
        <f>IFERROR(VLOOKUP(A137&amp;B137,'Ingresos por Estado (2001-2004)'!A:D,4,0),"SIN DATOS")</f>
        <v>28235</v>
      </c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0" t="str">
        <f>VLOOKUP(A138,'Abreviaciones de Estados'!$A:$B,2,0)</f>
        <v>ND</v>
      </c>
      <c r="F138" s="47">
        <f>IFERROR(VLOOKUP(A138&amp;B138,'Ingresos por Estado (2001-2004)'!A:D,4,0),"SIN DATOS")</f>
        <v>29204</v>
      </c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0" t="str">
        <f>VLOOKUP(A139,'Abreviaciones de Estados'!$A:$B,2,0)</f>
        <v>OH</v>
      </c>
      <c r="F139" s="47">
        <f>IFERROR(VLOOKUP(A139&amp;B139,'Ingresos por Estado (2001-2004)'!A:D,4,0),"SIN DATOS")</f>
        <v>29944</v>
      </c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0" t="str">
        <f>VLOOKUP(A140,'Abreviaciones de Estados'!$A:$B,2,0)</f>
        <v>OK</v>
      </c>
      <c r="F140" s="47">
        <f>IFERROR(VLOOKUP(A140&amp;B140,'Ingresos por Estado (2001-2004)'!A:D,4,0),"SIN DATOS")</f>
        <v>26656</v>
      </c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0" t="str">
        <f>VLOOKUP(A141,'Abreviaciones de Estados'!$A:$B,2,0)</f>
        <v>OR</v>
      </c>
      <c r="F141" s="47">
        <f>IFERROR(VLOOKUP(A141&amp;B141,'Ingresos por Estado (2001-2004)'!A:D,4,0),"SIN DATOS")</f>
        <v>29340</v>
      </c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0" t="str">
        <f>VLOOKUP(A142,'Abreviaciones de Estados'!$A:$B,2,0)</f>
        <v>PA</v>
      </c>
      <c r="F142" s="47">
        <f>IFERROR(VLOOKUP(A142&amp;B142,'Ingresos por Estado (2001-2004)'!A:D,4,0),"SIN DATOS")</f>
        <v>31998</v>
      </c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0" t="str">
        <f>VLOOKUP(A143,'Abreviaciones de Estados'!$A:$B,2,0)</f>
        <v>RI</v>
      </c>
      <c r="F143" s="47">
        <f>IFERROR(VLOOKUP(A143&amp;B143,'Ingresos por Estado (2001-2004)'!A:D,4,0),"SIN DATOS")</f>
        <v>31916</v>
      </c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0" t="str">
        <f>VLOOKUP(A144,'Abreviaciones de Estados'!$A:$B,2,0)</f>
        <v>SC</v>
      </c>
      <c r="F144" s="47">
        <f>IFERROR(VLOOKUP(A144&amp;B144,'Ingresos por Estado (2001-2004)'!A:D,4,0),"SIN DATOS")</f>
        <v>26132</v>
      </c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0" t="str">
        <f>VLOOKUP(A145,'Abreviaciones de Estados'!$A:$B,2,0)</f>
        <v>SD</v>
      </c>
      <c r="F145" s="47">
        <f>IFERROR(VLOOKUP(A145&amp;B145,'Ingresos por Estado (2001-2004)'!A:D,4,0),"SIN DATOS")</f>
        <v>29234</v>
      </c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0" t="str">
        <f>VLOOKUP(A146,'Abreviaciones de Estados'!$A:$B,2,0)</f>
        <v>TN</v>
      </c>
      <c r="F146" s="47">
        <f>IFERROR(VLOOKUP(A146&amp;B146,'Ingresos por Estado (2001-2004)'!A:D,4,0),"SIN DATOS")</f>
        <v>28455</v>
      </c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0" t="str">
        <f>VLOOKUP(A147,'Abreviaciones de Estados'!$A:$B,2,0)</f>
        <v>TX</v>
      </c>
      <c r="F147" s="47">
        <f>IFERROR(VLOOKUP(A147&amp;B147,'Ingresos por Estado (2001-2004)'!A:D,4,0),"SIN DATOS")</f>
        <v>29372</v>
      </c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0" t="str">
        <f>VLOOKUP(A148,'Abreviaciones de Estados'!$A:$B,2,0)</f>
        <v>UT</v>
      </c>
      <c r="F148" s="47">
        <f>IFERROR(VLOOKUP(A148&amp;B148,'Ingresos por Estado (2001-2004)'!A:D,4,0),"SIN DATOS")</f>
        <v>24977</v>
      </c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0" t="str">
        <f>VLOOKUP(A149,'Abreviaciones de Estados'!$A:$B,2,0)</f>
        <v>VT</v>
      </c>
      <c r="F149" s="47">
        <f>IFERROR(VLOOKUP(A149&amp;B149,'Ingresos por Estado (2001-2004)'!A:D,4,0),"SIN DATOS")</f>
        <v>30740</v>
      </c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0" t="str">
        <f>VLOOKUP(A150,'Abreviaciones de Estados'!$A:$B,2,0)</f>
        <v>VA</v>
      </c>
      <c r="F150" s="47">
        <f>IFERROR(VLOOKUP(A150&amp;B150,'Ingresos por Estado (2001-2004)'!A:D,4,0),"SIN DATOS")</f>
        <v>33671</v>
      </c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0" t="str">
        <f>VLOOKUP(A151,'Abreviaciones de Estados'!$A:$B,2,0)</f>
        <v>WA</v>
      </c>
      <c r="F151" s="47">
        <f>IFERROR(VLOOKUP(A151&amp;B151,'Ingresos por Estado (2001-2004)'!A:D,4,0),"SIN DATOS")</f>
        <v>33332</v>
      </c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0" t="str">
        <f>VLOOKUP(A152,'Abreviaciones de Estados'!$A:$B,2,0)</f>
        <v>WV</v>
      </c>
      <c r="F152" s="47">
        <f>IFERROR(VLOOKUP(A152&amp;B152,'Ingresos por Estado (2001-2004)'!A:D,4,0),"SIN DATOS")</f>
        <v>24379</v>
      </c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0" t="str">
        <f>VLOOKUP(A153,'Abreviaciones de Estados'!$A:$B,2,0)</f>
        <v>WI</v>
      </c>
      <c r="F153" s="47">
        <f>IFERROR(VLOOKUP(A153&amp;B153,'Ingresos por Estado (2001-2004)'!A:D,4,0),"SIN DATOS")</f>
        <v>30898</v>
      </c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0" t="str">
        <f>VLOOKUP(A154,'Abreviaciones de Estados'!$A:$B,2,0)</f>
        <v>WY</v>
      </c>
      <c r="F154" s="47">
        <f>IFERROR(VLOOKUP(A154&amp;B154,'Ingresos por Estado (2001-2004)'!A:D,4,0),"SIN DATOS")</f>
        <v>32808</v>
      </c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0" t="str">
        <f>VLOOKUP(A155,'Abreviaciones de Estados'!$A:$B,2,0)</f>
        <v>AL</v>
      </c>
      <c r="F155" s="47">
        <f>IFERROR(VLOOKUP(A155&amp;B155,'Ingresos por Estado (2001-2004)'!A:D,4,0),"SIN DATOS")</f>
        <v>29136</v>
      </c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0" t="str">
        <f>VLOOKUP(A156,'Abreviaciones de Estados'!$A:$B,2,0)</f>
        <v>AK</v>
      </c>
      <c r="F156" s="47">
        <f>IFERROR(VLOOKUP(A156&amp;B156,'Ingresos por Estado (2001-2004)'!A:D,4,0),"SIN DATOS")</f>
        <v>35612</v>
      </c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0" t="str">
        <f>VLOOKUP(A157,'Abreviaciones de Estados'!$A:$B,2,0)</f>
        <v>AZ</v>
      </c>
      <c r="F157" s="47">
        <f>IFERROR(VLOOKUP(A157&amp;B157,'Ingresos por Estado (2001-2004)'!A:D,4,0),"SIN DATOS")</f>
        <v>30267</v>
      </c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0" t="str">
        <f>VLOOKUP(A158,'Abreviaciones de Estados'!$A:$B,2,0)</f>
        <v>AR</v>
      </c>
      <c r="F158" s="47">
        <f>IFERROR(VLOOKUP(A158&amp;B158,'Ingresos por Estado (2001-2004)'!A:D,4,0),"SIN DATOS")</f>
        <v>26874</v>
      </c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0" t="str">
        <f>VLOOKUP(A159,'Abreviaciones de Estados'!$A:$B,2,0)</f>
        <v>CA</v>
      </c>
      <c r="F159" s="47">
        <f>IFERROR(VLOOKUP(A159&amp;B159,'Ingresos por Estado (2001-2004)'!A:D,4,0),"SIN DATOS")</f>
        <v>37036</v>
      </c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0" t="str">
        <f>VLOOKUP(A160,'Abreviaciones de Estados'!$A:$B,2,0)</f>
        <v>CO</v>
      </c>
      <c r="F160" s="47">
        <f>IFERROR(VLOOKUP(A160&amp;B160,'Ingresos por Estado (2001-2004)'!A:D,4,0),"SIN DATOS")</f>
        <v>37946</v>
      </c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0" t="str">
        <f>VLOOKUP(A161,'Abreviaciones de Estados'!$A:$B,2,0)</f>
        <v>CT</v>
      </c>
      <c r="F161" s="47">
        <f>IFERROR(VLOOKUP(A161&amp;B161,'Ingresos por Estado (2001-2004)'!A:D,4,0),"SIN DATOS")</f>
        <v>47819</v>
      </c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0" t="str">
        <f>VLOOKUP(A162,'Abreviaciones de Estados'!$A:$B,2,0)</f>
        <v>DC</v>
      </c>
      <c r="F162" s="47">
        <f>IFERROR(VLOOKUP(A162&amp;B162,'Ingresos por Estado (2001-2004)'!A:D,4,0),"SIN DATOS")</f>
        <v>37065</v>
      </c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0" t="str">
        <f>VLOOKUP(A163,'Abreviaciones de Estados'!$A:$B,2,0)</f>
        <v>DE</v>
      </c>
      <c r="F163" s="47">
        <f>IFERROR(VLOOKUP(A163&amp;B163,'Ingresos por Estado (2001-2004)'!A:D,4,0),"SIN DATOS")</f>
        <v>54985</v>
      </c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0" t="str">
        <f>VLOOKUP(A164,'Abreviaciones de Estados'!$A:$B,2,0)</f>
        <v>FL</v>
      </c>
      <c r="F164" s="47">
        <f>IFERROR(VLOOKUP(A164&amp;B164,'Ingresos por Estado (2001-2004)'!A:D,4,0),"SIN DATOS")</f>
        <v>33219</v>
      </c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0" t="str">
        <f>VLOOKUP(A165,'Abreviaciones de Estados'!$A:$B,2,0)</f>
        <v>GA</v>
      </c>
      <c r="F165" s="47">
        <f>IFERROR(VLOOKUP(A165&amp;B165,'Ingresos por Estado (2001-2004)'!A:D,4,0),"SIN DATOS")</f>
        <v>31121</v>
      </c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0" t="str">
        <f>VLOOKUP(A166,'Abreviaciones de Estados'!$A:$B,2,0)</f>
        <v>HI</v>
      </c>
      <c r="F166" s="47">
        <f>IFERROR(VLOOKUP(A166&amp;B166,'Ingresos por Estado (2001-2004)'!A:D,4,0),"SIN DATOS")</f>
        <v>34539</v>
      </c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0" t="str">
        <f>VLOOKUP(A167,'Abreviaciones de Estados'!$A:$B,2,0)</f>
        <v>ID</v>
      </c>
      <c r="F167" s="47">
        <f>IFERROR(VLOOKUP(A167&amp;B167,'Ingresos por Estado (2001-2004)'!A:D,4,0),"SIN DATOS")</f>
        <v>28158</v>
      </c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0" t="str">
        <f>VLOOKUP(A168,'Abreviaciones de Estados'!$A:$B,2,0)</f>
        <v>IL</v>
      </c>
      <c r="F168" s="47">
        <f>IFERROR(VLOOKUP(A168&amp;B168,'Ingresos por Estado (2001-2004)'!A:D,4,0),"SIN DATOS")</f>
        <v>36120</v>
      </c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0" t="str">
        <f>VLOOKUP(A169,'Abreviaciones de Estados'!$A:$B,2,0)</f>
        <v>IN</v>
      </c>
      <c r="F169" s="47">
        <f>IFERROR(VLOOKUP(A169&amp;B169,'Ingresos por Estado (2001-2004)'!A:D,4,0),"SIN DATOS")</f>
        <v>31276</v>
      </c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0" t="str">
        <f>VLOOKUP(A170,'Abreviaciones de Estados'!$A:$B,2,0)</f>
        <v>IA</v>
      </c>
      <c r="F170" s="47">
        <f>IFERROR(VLOOKUP(A170&amp;B170,'Ingresos por Estado (2001-2004)'!A:D,4,0),"SIN DATOS")</f>
        <v>32315</v>
      </c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0" t="str">
        <f>VLOOKUP(A171,'Abreviaciones de Estados'!$A:$B,2,0)</f>
        <v>KS</v>
      </c>
      <c r="F171" s="47">
        <f>IFERROR(VLOOKUP(A171&amp;B171,'Ingresos por Estado (2001-2004)'!A:D,4,0),"SIN DATOS")</f>
        <v>32836</v>
      </c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0" t="str">
        <f>VLOOKUP(A172,'Abreviaciones de Estados'!$A:$B,2,0)</f>
        <v>KY</v>
      </c>
      <c r="F172" s="47">
        <f>IFERROR(VLOOKUP(A172&amp;B172,'Ingresos por Estado (2001-2004)'!A:D,4,0),"SIN DATOS")</f>
        <v>28513</v>
      </c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0" t="str">
        <f>VLOOKUP(A173,'Abreviaciones de Estados'!$A:$B,2,0)</f>
        <v>LA</v>
      </c>
      <c r="F173" s="47">
        <f>IFERROR(VLOOKUP(A173&amp;B173,'Ingresos por Estado (2001-2004)'!A:D,4,0),"SIN DATOS")</f>
        <v>24820</v>
      </c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0" t="str">
        <f>VLOOKUP(A174,'Abreviaciones de Estados'!$A:$B,2,0)</f>
        <v>ME</v>
      </c>
      <c r="F174" s="47">
        <f>IFERROR(VLOOKUP(A174&amp;B174,'Ingresos por Estado (2001-2004)'!A:D,4,0),"SIN DATOS")</f>
        <v>31252</v>
      </c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0" t="str">
        <f>VLOOKUP(A175,'Abreviaciones de Estados'!$A:$B,2,0)</f>
        <v>MD</v>
      </c>
      <c r="F175" s="47">
        <f>IFERROR(VLOOKUP(A175&amp;B175,'Ingresos por Estado (2001-2004)'!A:D,4,0),"SIN DATOS")</f>
        <v>41760</v>
      </c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0" t="str">
        <f>VLOOKUP(A176,'Abreviaciones de Estados'!$A:$B,2,0)</f>
        <v>MA</v>
      </c>
      <c r="F176" s="47">
        <f>IFERROR(VLOOKUP(A176&amp;B176,'Ingresos por Estado (2001-2004)'!A:D,4,0),"SIN DATOS")</f>
        <v>44289</v>
      </c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0" t="str">
        <f>VLOOKUP(A177,'Abreviaciones de Estados'!$A:$B,2,0)</f>
        <v>MI</v>
      </c>
      <c r="F177" s="47">
        <f>IFERROR(VLOOKUP(A177&amp;B177,'Ingresos por Estado (2001-2004)'!A:D,4,0),"SIN DATOS")</f>
        <v>33116</v>
      </c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0" t="str">
        <f>VLOOKUP(A178,'Abreviaciones de Estados'!$A:$B,2,0)</f>
        <v>MN</v>
      </c>
      <c r="F178" s="47">
        <f>IFERROR(VLOOKUP(A178&amp;B178,'Ingresos por Estado (2001-2004)'!A:D,4,0),"SIN DATOS")</f>
        <v>37373</v>
      </c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0" t="str">
        <f>VLOOKUP(A179,'Abreviaciones de Estados'!$A:$B,2,0)</f>
        <v>MS</v>
      </c>
      <c r="F179" s="47">
        <f>IFERROR(VLOOKUP(A179&amp;B179,'Ingresos por Estado (2001-2004)'!A:D,4,0),"SIN DATOS")</f>
        <v>25318</v>
      </c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0" t="str">
        <f>VLOOKUP(A180,'Abreviaciones de Estados'!$A:$B,2,0)</f>
        <v>MO</v>
      </c>
      <c r="F180" s="47">
        <f>IFERROR(VLOOKUP(A180&amp;B180,'Ingresos por Estado (2001-2004)'!A:D,4,0),"SIN DATOS")</f>
        <v>31899</v>
      </c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0" t="str">
        <f>VLOOKUP(A181,'Abreviaciones de Estados'!$A:$B,2,0)</f>
        <v>MT</v>
      </c>
      <c r="F181" s="47">
        <f>IFERROR(VLOOKUP(A181&amp;B181,'Ingresos por Estado (2001-2004)'!A:D,4,0),"SIN DATOS")</f>
        <v>29387</v>
      </c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0" t="str">
        <f>VLOOKUP(A182,'Abreviaciones de Estados'!$A:$B,2,0)</f>
        <v>NE</v>
      </c>
      <c r="F182" s="47">
        <f>IFERROR(VLOOKUP(A182&amp;B182,'Ingresos por Estado (2001-2004)'!A:D,4,0),"SIN DATOS")</f>
        <v>33616</v>
      </c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0" t="str">
        <f>VLOOKUP(A183,'Abreviaciones de Estados'!$A:$B,2,0)</f>
        <v>NV</v>
      </c>
      <c r="F183" s="47" t="str">
        <f>IFERROR(VLOOKUP(A183&amp;B183,'Ingresos por Estado (2001-2004)'!A:D,4,0),"SIN DATOS")</f>
        <v>SIN DATOS</v>
      </c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0" t="str">
        <f>VLOOKUP(A184,'Abreviaciones de Estados'!$A:$B,2,0)</f>
        <v>NH</v>
      </c>
      <c r="F184" s="47">
        <f>IFERROR(VLOOKUP(A184&amp;B184,'Ingresos por Estado (2001-2004)'!A:D,4,0),"SIN DATOS")</f>
        <v>38408</v>
      </c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0" t="str">
        <f>VLOOKUP(A185,'Abreviaciones de Estados'!$A:$B,2,0)</f>
        <v>NJ</v>
      </c>
      <c r="F185" s="47" t="str">
        <f>IFERROR(VLOOKUP(A185&amp;B185,'Ingresos por Estado (2001-2004)'!A:D,4,0),"SIN DATOS")</f>
        <v>SIN DATOS</v>
      </c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0" t="str">
        <f>VLOOKUP(A186,'Abreviaciones de Estados'!$A:$B,2,0)</f>
        <v>NM</v>
      </c>
      <c r="F186" s="47">
        <f>IFERROR(VLOOKUP(A186&amp;B186,'Ingresos por Estado (2001-2004)'!A:D,4,0),"SIN DATOS")</f>
        <v>27644</v>
      </c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0" t="str">
        <f>VLOOKUP(A187,'Abreviaciones de Estados'!$A:$B,2,0)</f>
        <v>NY</v>
      </c>
      <c r="F187" s="47" t="str">
        <f>IFERROR(VLOOKUP(A187&amp;B187,'Ingresos por Estado (2001-2004)'!A:D,4,0),"SIN DATOS")</f>
        <v>SIN DATOS</v>
      </c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0" t="str">
        <f>VLOOKUP(A188,'Abreviaciones de Estados'!$A:$B,2,0)</f>
        <v>NC</v>
      </c>
      <c r="F188" s="47">
        <f>IFERROR(VLOOKUP(A188&amp;B188,'Ingresos por Estado (2001-2004)'!A:D,4,0),"SIN DATOS")</f>
        <v>30553</v>
      </c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0" t="str">
        <f>VLOOKUP(A189,'Abreviaciones de Estados'!$A:$B,2,0)</f>
        <v>ND</v>
      </c>
      <c r="F189" s="47">
        <f>IFERROR(VLOOKUP(A189&amp;B189,'Ingresos por Estado (2001-2004)'!A:D,4,0),"SIN DATOS")</f>
        <v>31395</v>
      </c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0" t="str">
        <f>VLOOKUP(A190,'Abreviaciones de Estados'!$A:$B,2,0)</f>
        <v>OH</v>
      </c>
      <c r="F190" s="47">
        <f>IFERROR(VLOOKUP(A190&amp;B190,'Ingresos por Estado (2001-2004)'!A:D,4,0),"SIN DATOS")</f>
        <v>32478</v>
      </c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0" t="str">
        <f>VLOOKUP(A191,'Abreviaciones de Estados'!$A:$B,2,0)</f>
        <v>OK</v>
      </c>
      <c r="F191" s="47">
        <f>IFERROR(VLOOKUP(A191&amp;B191,'Ingresos por Estado (2001-2004)'!A:D,4,0),"SIN DATOS")</f>
        <v>29330</v>
      </c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0" t="str">
        <f>VLOOKUP(A192,'Abreviaciones de Estados'!$A:$B,2,0)</f>
        <v>OR</v>
      </c>
      <c r="F192" s="47">
        <f>IFERROR(VLOOKUP(A192&amp;B192,'Ingresos por Estado (2001-2004)'!A:D,4,0),"SIN DATOS")</f>
        <v>32103</v>
      </c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0" t="str">
        <f>VLOOKUP(A193,'Abreviaciones de Estados'!$A:$B,2,0)</f>
        <v>PA</v>
      </c>
      <c r="F193" s="47">
        <f>IFERROR(VLOOKUP(A193&amp;B193,'Ingresos por Estado (2001-2004)'!A:D,4,0),"SIN DATOS")</f>
        <v>34897</v>
      </c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0" t="str">
        <f>VLOOKUP(A194,'Abreviaciones de Estados'!$A:$B,2,0)</f>
        <v>RI</v>
      </c>
      <c r="F194" s="47">
        <f>IFERROR(VLOOKUP(A194&amp;B194,'Ingresos por Estado (2001-2004)'!A:D,4,0),"SIN DATOS")</f>
        <v>36153</v>
      </c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0" t="str">
        <f>VLOOKUP(A195,'Abreviaciones de Estados'!$A:$B,2,0)</f>
        <v>SC</v>
      </c>
      <c r="F195" s="47">
        <f>IFERROR(VLOOKUP(A195&amp;B195,'Ingresos por Estado (2001-2004)'!A:D,4,0),"SIN DATOS")</f>
        <v>28352</v>
      </c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0" t="str">
        <f>VLOOKUP(A196,'Abreviaciones de Estados'!$A:$B,2,0)</f>
        <v>SD</v>
      </c>
      <c r="F196" s="47">
        <f>IFERROR(VLOOKUP(A196&amp;B196,'Ingresos por Estado (2001-2004)'!A:D,4,0),"SIN DATOS")</f>
        <v>31614</v>
      </c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0" t="str">
        <f>VLOOKUP(A197,'Abreviaciones de Estados'!$A:$B,2,0)</f>
        <v>TN</v>
      </c>
      <c r="F197" s="47">
        <f>IFERROR(VLOOKUP(A197&amp;B197,'Ingresos por Estado (2001-2004)'!A:D,4,0),"SIN DATOS")</f>
        <v>31107</v>
      </c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0" t="str">
        <f>VLOOKUP(A198,'Abreviaciones de Estados'!$A:$B,2,0)</f>
        <v>TX</v>
      </c>
      <c r="F198" s="47">
        <f>IFERROR(VLOOKUP(A198&amp;B198,'Ingresos por Estado (2001-2004)'!A:D,4,0),"SIN DATOS")</f>
        <v>32462</v>
      </c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0" t="str">
        <f>VLOOKUP(A199,'Abreviaciones de Estados'!$A:$B,2,0)</f>
        <v>UT</v>
      </c>
      <c r="F199" s="47" t="str">
        <f>IFERROR(VLOOKUP(A199&amp;B199,'Ingresos por Estado (2001-2004)'!A:D,4,0),"SIN DATOS")</f>
        <v>SIN DATOS</v>
      </c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0" t="str">
        <f>VLOOKUP(A200,'Abreviaciones de Estados'!$A:$B,2,0)</f>
        <v>VT</v>
      </c>
      <c r="F200" s="47">
        <f>IFERROR(VLOOKUP(A200&amp;B200,'Ingresos por Estado (2001-2004)'!A:D,4,0),"SIN DATOS")</f>
        <v>33327</v>
      </c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0" t="str">
        <f>VLOOKUP(A201,'Abreviaciones de Estados'!$A:$B,2,0)</f>
        <v>VA</v>
      </c>
      <c r="F201" s="47">
        <f>IFERROR(VLOOKUP(A201&amp;B201,'Ingresos por Estado (2001-2004)'!A:D,4,0),"SIN DATOS")</f>
        <v>38390</v>
      </c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0" t="str">
        <f>VLOOKUP(A202,'Abreviaciones de Estados'!$A:$B,2,0)</f>
        <v>WA</v>
      </c>
      <c r="F202" s="47">
        <f>IFERROR(VLOOKUP(A202&amp;B202,'Ingresos por Estado (2001-2004)'!A:D,4,0),"SIN DATOS")</f>
        <v>35409</v>
      </c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0" t="str">
        <f>VLOOKUP(A203,'Abreviaciones de Estados'!$A:$B,2,0)</f>
        <v>WV</v>
      </c>
      <c r="F203" s="47">
        <f>IFERROR(VLOOKUP(A203&amp;B203,'Ingresos por Estado (2001-2004)'!A:D,4,0),"SIN DATOS")</f>
        <v>27215</v>
      </c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0" t="str">
        <f>VLOOKUP(A204,'Abreviaciones de Estados'!$A:$B,2,0)</f>
        <v>WI</v>
      </c>
      <c r="F204" s="47">
        <f>IFERROR(VLOOKUP(A204&amp;B204,'Ingresos por Estado (2001-2004)'!A:D,4,0),"SIN DATOS")</f>
        <v>33565</v>
      </c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0" t="str">
        <f>VLOOKUP(A205,'Abreviaciones de Estados'!$A:$B,2,0)</f>
        <v>WY</v>
      </c>
      <c r="F205" s="47">
        <f>IFERROR(VLOOKUP(A205&amp;B205,'Ingresos por Estado (2001-2004)'!A:D,4,0),"SIN DATOS")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C19" sqref="C19"/>
    </sheetView>
  </sheetViews>
  <sheetFormatPr baseColWidth="10" defaultColWidth="8.7109375" defaultRowHeight="15" x14ac:dyDescent="0.25"/>
  <cols>
    <col min="1" max="1" width="22.140625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255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H26" sqref="H26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198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0" t="s">
        <v>124</v>
      </c>
      <c r="G5" s="52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3" xr:uid="{5D96B2DC-D9E4-43BD-977C-4818D0DB13DD}">
      <formula1>"Impresiones, Clics, Transacciones"</formula1>
    </dataValidation>
    <dataValidation type="list" allowBlank="1" showInputMessage="1" showErrorMessage="1" sqref="G2" xr:uid="{7DB965E3-5CD3-4C6E-A24B-CA2E917E0A45}">
      <formula1>$A$2:$A$18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H26" sqref="H26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OFFSET(A1,COUNTA(A:A)-1,0,1,1)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OFFSET(A1,COUNTA(A:A)-1,1,1,1)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IF(ISNUMBER(SEARCH("SMALL",A2)),"SMALL",IF(ISNUMBER(SEARCH("MEDIUM",A2)),"MEDIUM",IF(ISNUMBER(SEARCH("LARGE",A2)),"LARGE",IF(ISNUMBER(SEARCH("XL",A2)),"XL"))))</f>
        <v>SMALL</v>
      </c>
      <c r="F2" s="48" t="str">
        <f>RIGHT(A2,LEN(A2)-SEARCH("_",A2))</f>
        <v>SMALL</v>
      </c>
      <c r="G2" s="48" t="str">
        <f>SUBSTITUTE(A2,"-","|",2)</f>
        <v>133462-AA|BOS_SMALL</v>
      </c>
      <c r="H2" s="48" t="str">
        <f>MID(G2,SEARCH("|",G2)+1,3)</f>
        <v>BOS</v>
      </c>
    </row>
    <row r="3" spans="1:8" x14ac:dyDescent="0.25">
      <c r="A3" s="26" t="s">
        <v>141</v>
      </c>
      <c r="B3" s="48" t="str">
        <f t="shared" ref="B3:B15" si="0">LEFT(A3,6)</f>
        <v>191768</v>
      </c>
      <c r="C3" s="48" t="str">
        <f t="shared" ref="C3:C15" si="1">LEFT(A3,SEARCH("-",A3)-1)</f>
        <v>191768</v>
      </c>
      <c r="D3" s="48" t="str">
        <f t="shared" ref="D3:D15" si="2">MID(A3,SEARCH("-",A3)+1,2)</f>
        <v>AC</v>
      </c>
      <c r="E3" s="48" t="str">
        <f t="shared" ref="E3:E15" si="3">IF(ISNUMBER(SEARCH("SMALL",A3)),"SMALL",IF(ISNUMBER(SEARCH("MEDIUM",A3)),"MEDIUM",IF(ISNUMBER(SEARCH("LARGE",A3)),"LARGE",IF(ISNUMBER(SEARCH("XL",A3)),"XL"))))</f>
        <v>MEDIUM</v>
      </c>
      <c r="F3" s="48" t="str">
        <f t="shared" ref="F3:F15" si="4">RIGHT(A3,LEN(A3)-SEARCH("_",A3))</f>
        <v>MEDIUM</v>
      </c>
      <c r="G3" s="48" t="str">
        <f t="shared" ref="G3:G15" si="5">SUBSTITUTE(A3,"-","|",2)</f>
        <v>191768-AC|NYC_MEDIUM</v>
      </c>
      <c r="H3" s="48" t="str">
        <f t="shared" ref="H3:H15" si="6">MID(G3,SEARCH("|",G3)+1,3)</f>
        <v>NYC</v>
      </c>
    </row>
    <row r="4" spans="1:8" x14ac:dyDescent="0.25">
      <c r="A4" s="26" t="s">
        <v>142</v>
      </c>
      <c r="B4" s="48" t="str">
        <f t="shared" si="0"/>
        <v>157263</v>
      </c>
      <c r="C4" s="48" t="str">
        <f t="shared" si="1"/>
        <v>157263</v>
      </c>
      <c r="D4" s="48" t="str">
        <f t="shared" si="2"/>
        <v>BB</v>
      </c>
      <c r="E4" s="48" t="str">
        <f t="shared" si="3"/>
        <v>XL</v>
      </c>
      <c r="F4" s="48" t="str">
        <f t="shared" si="4"/>
        <v>XL</v>
      </c>
      <c r="G4" s="48" t="str">
        <f t="shared" si="5"/>
        <v>157263-BB|BOS_XL</v>
      </c>
      <c r="H4" s="48" t="str">
        <f t="shared" si="6"/>
        <v>BOS</v>
      </c>
    </row>
    <row r="5" spans="1:8" x14ac:dyDescent="0.25">
      <c r="A5" s="26" t="s">
        <v>143</v>
      </c>
      <c r="B5" s="48" t="str">
        <f t="shared" si="0"/>
        <v>173437</v>
      </c>
      <c r="C5" s="48" t="str">
        <f t="shared" si="1"/>
        <v>1734372</v>
      </c>
      <c r="D5" s="48" t="str">
        <f t="shared" si="2"/>
        <v>AA</v>
      </c>
      <c r="E5" s="48" t="str">
        <f t="shared" si="3"/>
        <v>SMALL</v>
      </c>
      <c r="F5" s="48" t="str">
        <f t="shared" si="4"/>
        <v>SMALL</v>
      </c>
      <c r="G5" s="48" t="str">
        <f t="shared" si="5"/>
        <v>1734372-AA|CHI_SMALL</v>
      </c>
      <c r="H5" s="48" t="str">
        <f t="shared" si="6"/>
        <v>CHI</v>
      </c>
    </row>
    <row r="6" spans="1:8" x14ac:dyDescent="0.25">
      <c r="A6" s="26" t="s">
        <v>144</v>
      </c>
      <c r="B6" s="48" t="str">
        <f t="shared" si="0"/>
        <v>135351</v>
      </c>
      <c r="C6" s="48" t="str">
        <f t="shared" si="1"/>
        <v>135351</v>
      </c>
      <c r="D6" s="48" t="str">
        <f t="shared" si="2"/>
        <v>BC</v>
      </c>
      <c r="E6" s="48" t="str">
        <f t="shared" si="3"/>
        <v>XL</v>
      </c>
      <c r="F6" s="48" t="str">
        <f t="shared" si="4"/>
        <v>XL</v>
      </c>
      <c r="G6" s="48" t="str">
        <f t="shared" si="5"/>
        <v>135351-BC|NYC_XL</v>
      </c>
      <c r="H6" s="48" t="str">
        <f t="shared" si="6"/>
        <v>NYC</v>
      </c>
    </row>
    <row r="7" spans="1:8" x14ac:dyDescent="0.25">
      <c r="A7" s="26" t="s">
        <v>145</v>
      </c>
      <c r="B7" s="48" t="str">
        <f t="shared" si="0"/>
        <v>143303</v>
      </c>
      <c r="C7" s="48" t="str">
        <f t="shared" si="1"/>
        <v>14330305</v>
      </c>
      <c r="D7" s="48" t="str">
        <f t="shared" si="2"/>
        <v>AC</v>
      </c>
      <c r="E7" s="48" t="str">
        <f t="shared" si="3"/>
        <v>LARGE</v>
      </c>
      <c r="F7" s="48" t="str">
        <f t="shared" si="4"/>
        <v>LARGE</v>
      </c>
      <c r="G7" s="48" t="str">
        <f t="shared" si="5"/>
        <v>14330305-AC|BOS_LARGE</v>
      </c>
      <c r="H7" s="48" t="str">
        <f t="shared" si="6"/>
        <v>BOS</v>
      </c>
    </row>
    <row r="8" spans="1:8" x14ac:dyDescent="0.25">
      <c r="A8" s="26" t="s">
        <v>146</v>
      </c>
      <c r="B8" s="48" t="str">
        <f t="shared" si="0"/>
        <v>177772</v>
      </c>
      <c r="C8" s="48" t="str">
        <f t="shared" si="1"/>
        <v>177772</v>
      </c>
      <c r="D8" s="48" t="str">
        <f t="shared" si="2"/>
        <v>BB</v>
      </c>
      <c r="E8" s="48" t="str">
        <f t="shared" si="3"/>
        <v>MEDIUM</v>
      </c>
      <c r="F8" s="48" t="str">
        <f t="shared" si="4"/>
        <v>MEDIUM</v>
      </c>
      <c r="G8" s="48" t="str">
        <f t="shared" si="5"/>
        <v>177772-BB|NYC_MEDIUM</v>
      </c>
      <c r="H8" s="48" t="str">
        <f t="shared" si="6"/>
        <v>NYC</v>
      </c>
    </row>
    <row r="9" spans="1:8" x14ac:dyDescent="0.25">
      <c r="A9" s="26" t="s">
        <v>147</v>
      </c>
      <c r="B9" s="48" t="str">
        <f t="shared" si="0"/>
        <v>871928</v>
      </c>
      <c r="C9" s="48" t="str">
        <f t="shared" si="1"/>
        <v>87192837</v>
      </c>
      <c r="D9" s="48" t="str">
        <f t="shared" si="2"/>
        <v>AB</v>
      </c>
      <c r="E9" s="48" t="str">
        <f t="shared" si="3"/>
        <v>XL</v>
      </c>
      <c r="F9" s="48" t="str">
        <f t="shared" si="4"/>
        <v>XL</v>
      </c>
      <c r="G9" s="48" t="str">
        <f t="shared" si="5"/>
        <v>87192837-AB|CHI_XL</v>
      </c>
      <c r="H9" s="48" t="str">
        <f t="shared" si="6"/>
        <v>CHI</v>
      </c>
    </row>
    <row r="10" spans="1:8" x14ac:dyDescent="0.25">
      <c r="A10" s="26" t="s">
        <v>148</v>
      </c>
      <c r="B10" s="48" t="str">
        <f t="shared" si="0"/>
        <v>161266</v>
      </c>
      <c r="C10" s="48" t="str">
        <f t="shared" si="1"/>
        <v>161266</v>
      </c>
      <c r="D10" s="48" t="str">
        <f t="shared" si="2"/>
        <v>BB</v>
      </c>
      <c r="E10" s="48" t="str">
        <f t="shared" si="3"/>
        <v>SMALL</v>
      </c>
      <c r="F10" s="48" t="str">
        <f t="shared" si="4"/>
        <v>SMALL</v>
      </c>
      <c r="G10" s="48" t="str">
        <f t="shared" si="5"/>
        <v>161266-BB|CHI_SMALL</v>
      </c>
      <c r="H10" s="48" t="str">
        <f t="shared" si="6"/>
        <v>CHI</v>
      </c>
    </row>
    <row r="11" spans="1:8" x14ac:dyDescent="0.25">
      <c r="A11" s="26" t="s">
        <v>149</v>
      </c>
      <c r="B11" s="48" t="str">
        <f t="shared" si="0"/>
        <v>122892</v>
      </c>
      <c r="C11" s="48" t="str">
        <f t="shared" si="1"/>
        <v>122892</v>
      </c>
      <c r="D11" s="48" t="str">
        <f t="shared" si="2"/>
        <v>AA</v>
      </c>
      <c r="E11" s="48" t="str">
        <f t="shared" si="3"/>
        <v>MEDIUM</v>
      </c>
      <c r="F11" s="48" t="str">
        <f t="shared" si="4"/>
        <v>MEDIUM</v>
      </c>
      <c r="G11" s="48" t="str">
        <f t="shared" si="5"/>
        <v>122892-AA|NYC_MEDIUM</v>
      </c>
      <c r="H11" s="48" t="str">
        <f t="shared" si="6"/>
        <v>NYC</v>
      </c>
    </row>
    <row r="12" spans="1:8" x14ac:dyDescent="0.25">
      <c r="A12" s="26" t="s">
        <v>150</v>
      </c>
      <c r="B12" s="48" t="str">
        <f t="shared" si="0"/>
        <v>128919</v>
      </c>
      <c r="C12" s="48" t="str">
        <f t="shared" si="1"/>
        <v>128919</v>
      </c>
      <c r="D12" s="48" t="str">
        <f t="shared" si="2"/>
        <v>AC</v>
      </c>
      <c r="E12" s="48" t="str">
        <f t="shared" si="3"/>
        <v>XL</v>
      </c>
      <c r="F12" s="48" t="str">
        <f t="shared" si="4"/>
        <v>XL</v>
      </c>
      <c r="G12" s="48" t="str">
        <f t="shared" si="5"/>
        <v>128919-AC|CHI_XL</v>
      </c>
      <c r="H12" s="48" t="str">
        <f t="shared" si="6"/>
        <v>CHI</v>
      </c>
    </row>
    <row r="13" spans="1:8" x14ac:dyDescent="0.25">
      <c r="A13" s="26" t="s">
        <v>151</v>
      </c>
      <c r="B13" s="48" t="str">
        <f t="shared" si="0"/>
        <v>191999</v>
      </c>
      <c r="C13" s="48" t="str">
        <f t="shared" si="1"/>
        <v>191999</v>
      </c>
      <c r="D13" s="48" t="str">
        <f t="shared" si="2"/>
        <v>BB</v>
      </c>
      <c r="E13" s="48" t="str">
        <f t="shared" si="3"/>
        <v>LARGE</v>
      </c>
      <c r="F13" s="48" t="str">
        <f t="shared" si="4"/>
        <v>LARGE</v>
      </c>
      <c r="G13" s="48" t="str">
        <f t="shared" si="5"/>
        <v>191999-BB|BOS_LARGE</v>
      </c>
      <c r="H13" s="48" t="str">
        <f t="shared" si="6"/>
        <v>BOS</v>
      </c>
    </row>
    <row r="14" spans="1:8" x14ac:dyDescent="0.25">
      <c r="A14" s="26" t="s">
        <v>152</v>
      </c>
      <c r="B14" s="48" t="str">
        <f t="shared" si="0"/>
        <v>117091</v>
      </c>
      <c r="C14" s="48" t="str">
        <f t="shared" si="1"/>
        <v>117091126</v>
      </c>
      <c r="D14" s="48" t="str">
        <f t="shared" si="2"/>
        <v>BC</v>
      </c>
      <c r="E14" s="48" t="str">
        <f t="shared" si="3"/>
        <v>LARGE</v>
      </c>
      <c r="F14" s="48" t="str">
        <f t="shared" si="4"/>
        <v>LARGE</v>
      </c>
      <c r="G14" s="48" t="str">
        <f t="shared" si="5"/>
        <v>117091126-BC|NYC_LARGE</v>
      </c>
      <c r="H14" s="48" t="str">
        <f t="shared" si="6"/>
        <v>NYC</v>
      </c>
    </row>
    <row r="15" spans="1:8" x14ac:dyDescent="0.25">
      <c r="A15" s="26" t="s">
        <v>153</v>
      </c>
      <c r="B15" s="48" t="str">
        <f t="shared" si="0"/>
        <v>112283</v>
      </c>
      <c r="C15" s="48" t="str">
        <f t="shared" si="1"/>
        <v>112283</v>
      </c>
      <c r="D15" s="48" t="str">
        <f t="shared" si="2"/>
        <v>AB</v>
      </c>
      <c r="E15" s="48" t="str">
        <f t="shared" si="3"/>
        <v>MEDIUM</v>
      </c>
      <c r="F15" s="48" t="str">
        <f t="shared" si="4"/>
        <v>MEDIUM</v>
      </c>
      <c r="G15" s="48" t="str">
        <f t="shared" si="5"/>
        <v>112283-AB|BOS_MEDIUM</v>
      </c>
      <c r="H15" s="48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30" sqref="E30"/>
    </sheetView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>
        <v>42005</v>
      </c>
    </row>
    <row r="3" spans="1:7" ht="16.5" thickBot="1" x14ac:dyDescent="0.3">
      <c r="B3" s="9" t="s">
        <v>217</v>
      </c>
      <c r="C3" s="42">
        <f ca="1">TODAY()</f>
        <v>45081</v>
      </c>
    </row>
    <row r="4" spans="1:7" ht="16.5" thickBot="1" x14ac:dyDescent="0.3">
      <c r="B4" s="9" t="s">
        <v>218</v>
      </c>
      <c r="C4" s="43">
        <f ca="1">NOW()</f>
        <v>45081.00218865741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>
        <f ca="1">YEAR(C3)</f>
        <v>2023</v>
      </c>
      <c r="C7" s="44">
        <f ca="1">MONTH(C3)</f>
        <v>6</v>
      </c>
      <c r="D7" s="44">
        <f ca="1">DAY(C3)</f>
        <v>4</v>
      </c>
      <c r="E7" s="44">
        <f ca="1">HOUR(C4)</f>
        <v>0</v>
      </c>
      <c r="F7" s="44">
        <f ca="1">MINUTE(C4)</f>
        <v>3</v>
      </c>
      <c r="G7" s="44">
        <f ca="1">SECOND(C4)</f>
        <v>9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62">
        <f ca="1">WEEKDAY(C3)</f>
        <v>1</v>
      </c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>
        <f ca="1">WORKDAY(C3,50)</f>
        <v>45149</v>
      </c>
    </row>
    <row r="12" spans="1:7" ht="16.5" thickBot="1" x14ac:dyDescent="0.3">
      <c r="B12" s="9" t="s">
        <v>231</v>
      </c>
      <c r="C12" s="45">
        <f ca="1">NETWORKDAYS(C2,C3)</f>
        <v>2197</v>
      </c>
    </row>
    <row r="13" spans="1:7" ht="15.75" thickBot="1" x14ac:dyDescent="0.3"/>
    <row r="14" spans="1:7" ht="16.5" thickBot="1" x14ac:dyDescent="0.3">
      <c r="B14" s="9" t="s">
        <v>226</v>
      </c>
      <c r="C14" s="42">
        <f ca="1">EOMONTH(C3,0)</f>
        <v>45107</v>
      </c>
    </row>
    <row r="15" spans="1:7" ht="16.5" thickBot="1" x14ac:dyDescent="0.3">
      <c r="B15" s="9" t="s">
        <v>227</v>
      </c>
      <c r="C15" s="42">
        <f ca="1">EOMONTH(C3,-1)+1</f>
        <v>45078</v>
      </c>
    </row>
    <row r="16" spans="1:7" ht="16.5" thickBot="1" x14ac:dyDescent="0.3">
      <c r="B16" s="9" t="s">
        <v>228</v>
      </c>
      <c r="C16" s="42">
        <f ca="1">EOMONTH(C3,(-1*C7))+1</f>
        <v>44927</v>
      </c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>
        <v>42370</v>
      </c>
    </row>
    <row r="21" spans="2:2" x14ac:dyDescent="0.25">
      <c r="B21" s="20">
        <v>42736</v>
      </c>
    </row>
    <row r="22" spans="2:2" x14ac:dyDescent="0.25">
      <c r="B22" s="20">
        <v>43101</v>
      </c>
    </row>
    <row r="23" spans="2:2" x14ac:dyDescent="0.25">
      <c r="B23" s="20">
        <v>43466</v>
      </c>
    </row>
    <row r="24" spans="2:2" x14ac:dyDescent="0.25">
      <c r="B24" s="20">
        <v>43831</v>
      </c>
    </row>
    <row r="25" spans="2:2" x14ac:dyDescent="0.25">
      <c r="B25" s="20">
        <v>44197</v>
      </c>
    </row>
    <row r="26" spans="2:2" x14ac:dyDescent="0.25">
      <c r="B26" s="20">
        <v>44562</v>
      </c>
    </row>
    <row r="27" spans="2:2" x14ac:dyDescent="0.25">
      <c r="B27" s="20">
        <v>44927</v>
      </c>
    </row>
    <row r="28" spans="2:2" x14ac:dyDescent="0.25">
      <c r="B28" s="20">
        <v>45292</v>
      </c>
    </row>
    <row r="29" spans="2:2" x14ac:dyDescent="0.25">
      <c r="B29" s="20">
        <v>45658</v>
      </c>
    </row>
    <row r="30" spans="2:2" x14ac:dyDescent="0.25">
      <c r="B30" s="20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G31" sqref="G31"/>
    </sheetView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121</v>
      </c>
      <c r="G2" s="63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122</v>
      </c>
      <c r="G3" s="64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123</v>
      </c>
      <c r="G4" s="64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121</v>
      </c>
      <c r="G5" s="64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122</v>
      </c>
      <c r="G6" s="64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121</v>
      </c>
      <c r="G7" s="64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122</v>
      </c>
      <c r="G8" s="64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121</v>
      </c>
      <c r="G9" s="64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123</v>
      </c>
      <c r="G10" s="64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123</v>
      </c>
      <c r="G11" s="64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122</v>
      </c>
      <c r="G12" s="64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121</v>
      </c>
      <c r="G13" s="64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122</v>
      </c>
      <c r="G14" s="64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122</v>
      </c>
      <c r="G15" s="64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121</v>
      </c>
      <c r="G16" s="64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122</v>
      </c>
      <c r="G17" s="64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121</v>
      </c>
      <c r="G18" s="64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123</v>
      </c>
      <c r="G19" s="64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122</v>
      </c>
      <c r="G20" s="64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121</v>
      </c>
      <c r="G21" s="64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122</v>
      </c>
      <c r="G22" s="64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121</v>
      </c>
      <c r="G23" s="64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123</v>
      </c>
      <c r="G24" s="64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122</v>
      </c>
      <c r="G25" s="64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K27" sqref="K27"/>
    </sheetView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>
        <f t="array" ref="H2">MAX(IF(B2:B16="NYC",E2:E16))</f>
        <v>25897</v>
      </c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>
        <f t="array" ref="H4">MAX(IF((B2:B16="NYC")*(C2:C16="Electronics"),E2:E16))</f>
        <v>15414</v>
      </c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>
        <f t="array" ref="H6">SUM(--(E2:E16&gt;D2:D16))</f>
        <v>9</v>
      </c>
      <c r="I6" s="12" t="s">
        <v>258</v>
      </c>
      <c r="J6" s="57" t="s">
        <v>256</v>
      </c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5" t="s">
        <v>257</v>
      </c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>
        <f t="array" ref="H8">SUM((D2:D16+E2:E16)*(B2:B16="BOS"))</f>
        <v>140337</v>
      </c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zoomScaleNormal="100" workbookViewId="0">
      <selection activeCell="G10" sqref="G10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42578125" style="2" customWidth="1"/>
    <col min="6" max="6" width="19.7109375" style="2" customWidth="1"/>
    <col min="7" max="7" width="16.42578125" style="2" customWidth="1"/>
    <col min="8" max="8" width="3.4257812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  <col min="13" max="20" width="10.85546875" customWidth="1"/>
  </cols>
  <sheetData>
    <row r="1" spans="1:12" s="23" customFormat="1" x14ac:dyDescent="0.25">
      <c r="A1" s="72" t="s">
        <v>247</v>
      </c>
      <c r="B1" s="72"/>
      <c r="C1" s="72"/>
      <c r="D1" s="72"/>
      <c r="E1" s="3"/>
      <c r="F1" s="73" t="s">
        <v>250</v>
      </c>
      <c r="G1" s="73"/>
      <c r="I1" s="74" t="s">
        <v>254</v>
      </c>
      <c r="J1" s="74"/>
      <c r="K1" s="74"/>
      <c r="L1" s="74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>
        <f t="array" ref="I3">IFERROR(INDEX(A$3:A$14,SMALL(IF(($C$3:$C$14&gt;=$G$4)*($A$3:$A$14&gt;=$G$2)*($A$3:$A$14&lt;=$G$3),ROW(A$3:A$14)-2),ROWS(A$3:A3))),"")</f>
        <v>42373</v>
      </c>
      <c r="J3" s="46" t="str">
        <f t="array" ref="J3">IFERROR(INDEX(B$3:B$14,SMALL(IF(($C$3:$C$14&gt;=$G$4)*($A$3:$A$14&gt;=$G$2)*($A$3:$A$14&lt;=$G$3),ROW(B$3:B$14)-2),ROWS(B$3:B3))),"")</f>
        <v>D</v>
      </c>
      <c r="K3" s="47">
        <f t="array" ref="K3">IFERROR(INDEX(C$3:C$14,SMALL(IF(($C$3:$C$14&gt;=$G$4)*($A$3:$A$14&gt;=$G$2)*($A$3:$A$14&lt;=$G$3),ROW(C$3:C$14)-2),ROWS(C$3:C3))),"")</f>
        <v>150000</v>
      </c>
      <c r="L3" s="47">
        <f t="array" ref="L3">IFERROR(INDEX(D$3:D$14,SMALL(IF(($C$3:$C$14&gt;=$G$4)*($A$3:$A$14&gt;=$G$2)*($A$3:$A$14&lt;=$G$3),ROW(D$3:D$14)-2),ROWS(D$3:D3))),"")</f>
        <v>8000</v>
      </c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>
        <f t="array" ref="I4">IFERROR(INDEX(A$3:A$14,SMALL(IF(($C$3:$C$14&gt;=$G$4)*($A$3:$A$14&gt;=$G$2)*($A$3:$A$14&lt;=$G$3),ROW(A$3:A$14)-2),ROWS(A$3:A4))),"")</f>
        <v>42376</v>
      </c>
      <c r="J4" s="46" t="str">
        <f t="array" ref="J4">IFERROR(INDEX(B$3:B$14,SMALL(IF(($C$3:$C$14&gt;=$G$4)*($A$3:$A$14&gt;=$G$2)*($A$3:$A$14&lt;=$G$3),ROW(B$3:B$14)-2),ROWS(B$3:B4))),"")</f>
        <v>G</v>
      </c>
      <c r="K4" s="47">
        <f t="array" ref="K4">IFERROR(INDEX(C$3:C$14,SMALL(IF(($C$3:$C$14&gt;=$G$4)*($A$3:$A$14&gt;=$G$2)*($A$3:$A$14&lt;=$G$3),ROW(C$3:C$14)-2),ROWS(C$3:C4))),"")</f>
        <v>120000</v>
      </c>
      <c r="L4" s="47">
        <f t="array" ref="L4">IFERROR(INDEX(D$3:D$14,SMALL(IF(($C$3:$C$14&gt;=$G$4)*($A$3:$A$14&gt;=$G$2)*($A$3:$A$14&lt;=$G$3),ROW(D$3:D$14)-2),ROWS(D$3:D4))),"")</f>
        <v>12000</v>
      </c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>
        <f t="array" ref="I5">IFERROR(INDEX(A$3:A$14,SMALL(IF(($C$3:$C$14&gt;=$G$4)*($A$3:$A$14&gt;=$G$2)*($A$3:$A$14&lt;=$G$3),ROW(A$3:A$14)-2),ROWS(A$3:A5))),"")</f>
        <v>42377</v>
      </c>
      <c r="J5" s="46" t="str">
        <f t="array" ref="J5">IFERROR(INDEX(B$3:B$14,SMALL(IF(($C$3:$C$14&gt;=$G$4)*($A$3:$A$14&gt;=$G$2)*($A$3:$A$14&lt;=$G$3),ROW(B$3:B$14)-2),ROWS(B$3:B5))),"")</f>
        <v>H</v>
      </c>
      <c r="K5" s="47">
        <f t="array" ref="K5">IFERROR(INDEX(C$3:C$14,SMALL(IF(($C$3:$C$14&gt;=$G$4)*($A$3:$A$14&gt;=$G$2)*($A$3:$A$14&lt;=$G$3),ROW(C$3:C$14)-2),ROWS(C$3:C5))),"")</f>
        <v>105000</v>
      </c>
      <c r="L5" s="47">
        <f t="array" ref="L5">IFERROR(INDEX(D$3:D$14,SMALL(IF(($C$3:$C$14&gt;=$G$4)*($A$3:$A$14&gt;=$G$2)*($A$3:$A$14&lt;=$G$3),ROW(D$3:D$14)-2),ROWS(D$3:D5))),"")</f>
        <v>10000</v>
      </c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>
        <f t="array" ref="I6">IFERROR(INDEX(A$3:A$14,SMALL(IF(($C$3:$C$14&gt;=$G$4)*($A$3:$A$14&gt;=$G$2)*($A$3:$A$14&lt;=$G$3),ROW(A$3:A$14)-2),ROWS(A$3:A6))),"")</f>
        <v>42379</v>
      </c>
      <c r="J6" s="46" t="str">
        <f t="array" ref="J6">IFERROR(INDEX(B$3:B$14,SMALL(IF(($C$3:$C$14&gt;=$G$4)*($A$3:$A$14&gt;=$G$2)*($A$3:$A$14&lt;=$G$3),ROW(B$3:B$14)-2),ROWS(B$3:B6))),"")</f>
        <v>J</v>
      </c>
      <c r="K6" s="47">
        <f t="array" ref="K6">IFERROR(INDEX(C$3:C$14,SMALL(IF(($C$3:$C$14&gt;=$G$4)*($A$3:$A$14&gt;=$G$2)*($A$3:$A$14&lt;=$G$3),ROW(C$3:C$14)-2),ROWS(C$3:C6))),"")</f>
        <v>110000</v>
      </c>
      <c r="L6" s="47">
        <f t="array" ref="L6">IFERROR(INDEX(D$3:D$14,SMALL(IF(($C$3:$C$14&gt;=$G$4)*($A$3:$A$14&gt;=$G$2)*($A$3:$A$14&lt;=$G$3),ROW(D$3:D$14)-2),ROWS(D$3:D6))),"")</f>
        <v>12000</v>
      </c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 t="str">
        <f t="array" ref="I7">IFERROR(INDEX(A$3:A$14,SMALL(IF(($C$3:$C$14&gt;=$G$4)*($A$3:$A$14&gt;=$G$2)*($A$3:$A$14&lt;=$G$3),ROW(A$3:A$14)-2),ROWS(A$3:A7))),"")</f>
        <v/>
      </c>
      <c r="J7" s="46" t="str">
        <f t="array" ref="J7">IFERROR(INDEX(B$3:B$14,SMALL(IF(($C$3:$C$14&gt;=$G$4)*($A$3:$A$14&gt;=$G$2)*($A$3:$A$14&lt;=$G$3),ROW(B$3:B$14)-2),ROWS(B$3:B7))),"")</f>
        <v/>
      </c>
      <c r="K7" s="47" t="str">
        <f t="array" ref="K7">IFERROR(INDEX(C$3:C$14,SMALL(IF(($C$3:$C$14&gt;=$G$4)*($A$3:$A$14&gt;=$G$2)*($A$3:$A$14&lt;=$G$3),ROW(C$3:C$14)-2),ROWS(C$3:C7))),"")</f>
        <v/>
      </c>
      <c r="L7" s="47" t="str">
        <f t="array" ref="L7">IFERROR(INDEX(D$3:D$14,SMALL(IF(($C$3:$C$14&gt;=$G$4)*($A$3:$A$14&gt;=$G$2)*($A$3:$A$14&lt;=$G$3),ROW(D$3:D$14)-2),ROWS(D$3:D7))),"")</f>
        <v/>
      </c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 t="str">
        <f t="array" ref="I8">IFERROR(INDEX(A$3:A$14,SMALL(IF(($C$3:$C$14&gt;=$G$4)*($A$3:$A$14&gt;=$G$2)*($A$3:$A$14&lt;=$G$3),ROW(A$3:A$14)-2),ROWS(A$3:A8))),"")</f>
        <v/>
      </c>
      <c r="J8" s="46" t="str">
        <f t="array" ref="J8">IFERROR(INDEX(B$3:B$14,SMALL(IF(($C$3:$C$14&gt;=$G$4)*($A$3:$A$14&gt;=$G$2)*($A$3:$A$14&lt;=$G$3),ROW(B$3:B$14)-2),ROWS(B$3:B8))),"")</f>
        <v/>
      </c>
      <c r="K8" s="47" t="str">
        <f t="array" ref="K8">IFERROR(INDEX(C$3:C$14,SMALL(IF(($C$3:$C$14&gt;=$G$4)*($A$3:$A$14&gt;=$G$2)*($A$3:$A$14&lt;=$G$3),ROW(C$3:C$14)-2),ROWS(C$3:C8))),"")</f>
        <v/>
      </c>
      <c r="L8" s="47" t="str">
        <f t="array" ref="L8">IFERROR(INDEX(D$3:D$14,SMALL(IF(($C$3:$C$14&gt;=$G$4)*($A$3:$A$14&gt;=$G$2)*($A$3:$A$14&lt;=$G$3),ROW(D$3:D$14)-2),ROWS(D$3:D8))),"")</f>
        <v/>
      </c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 t="str">
        <f t="array" ref="I9">IFERROR(INDEX(A$3:A$14,SMALL(IF(($C$3:$C$14&gt;=$G$4)*($A$3:$A$14&gt;=$G$2)*($A$3:$A$14&lt;=$G$3),ROW(A$3:A$14)-2),ROWS(A$3:A9))),"")</f>
        <v/>
      </c>
      <c r="J9" s="46" t="str">
        <f t="array" ref="J9">IFERROR(INDEX(B$3:B$14,SMALL(IF(($C$3:$C$14&gt;=$G$4)*($A$3:$A$14&gt;=$G$2)*($A$3:$A$14&lt;=$G$3),ROW(B$3:B$14)-2),ROWS(B$3:B9))),"")</f>
        <v/>
      </c>
      <c r="K9" s="47" t="str">
        <f t="array" ref="K9">IFERROR(INDEX(C$3:C$14,SMALL(IF(($C$3:$C$14&gt;=$G$4)*($A$3:$A$14&gt;=$G$2)*($A$3:$A$14&lt;=$G$3),ROW(C$3:C$14)-2),ROWS(C$3:C9))),"")</f>
        <v/>
      </c>
      <c r="L9" s="47" t="str">
        <f t="array" ref="L9">IFERROR(INDEX(D$3:D$14,SMALL(IF(($C$3:$C$14&gt;=$G$4)*($A$3:$A$14&gt;=$G$2)*($A$3:$A$14&lt;=$G$3),ROW(D$3:D$14)-2),ROWS(D$3:D9))),"")</f>
        <v/>
      </c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 t="str">
        <f t="array" ref="I10">IFERROR(INDEX(A$3:A$14,SMALL(IF(($C$3:$C$14&gt;=$G$4)*($A$3:$A$14&gt;=$G$2)*($A$3:$A$14&lt;=$G$3),ROW(A$3:A$14)-2),ROWS(A$3:A10))),"")</f>
        <v/>
      </c>
      <c r="J10" s="46" t="str">
        <f t="array" ref="J10">IFERROR(INDEX(B$3:B$14,SMALL(IF(($C$3:$C$14&gt;=$G$4)*($A$3:$A$14&gt;=$G$2)*($A$3:$A$14&lt;=$G$3),ROW(B$3:B$14)-2),ROWS(B$3:B10))),"")</f>
        <v/>
      </c>
      <c r="K10" s="47" t="str">
        <f t="array" ref="K10">IFERROR(INDEX(C$3:C$14,SMALL(IF(($C$3:$C$14&gt;=$G$4)*($A$3:$A$14&gt;=$G$2)*($A$3:$A$14&lt;=$G$3),ROW(C$3:C$14)-2),ROWS(C$3:C10))),"")</f>
        <v/>
      </c>
      <c r="L10" s="47" t="str">
        <f t="array" ref="L10">IFERROR(INDEX(D$3:D$14,SMALL(IF(($C$3:$C$14&gt;=$G$4)*($A$3:$A$14&gt;=$G$2)*($A$3:$A$14&lt;=$G$3),ROW(D$3:D$14)-2),ROWS(D$3:D10))),"")</f>
        <v/>
      </c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 t="str">
        <f t="array" ref="I11">IFERROR(INDEX(A$3:A$14,SMALL(IF(($C$3:$C$14&gt;=$G$4)*($A$3:$A$14&gt;=$G$2)*($A$3:$A$14&lt;=$G$3),ROW(A$3:A$14)-2),ROWS(A$3:A11))),"")</f>
        <v/>
      </c>
      <c r="J11" s="46" t="str">
        <f t="array" ref="J11">IFERROR(INDEX(B$3:B$14,SMALL(IF(($C$3:$C$14&gt;=$G$4)*($A$3:$A$14&gt;=$G$2)*($A$3:$A$14&lt;=$G$3),ROW(B$3:B$14)-2),ROWS(B$3:B11))),"")</f>
        <v/>
      </c>
      <c r="K11" s="47" t="str">
        <f t="array" ref="K11">IFERROR(INDEX(C$3:C$14,SMALL(IF(($C$3:$C$14&gt;=$G$4)*($A$3:$A$14&gt;=$G$2)*($A$3:$A$14&lt;=$G$3),ROW(C$3:C$14)-2),ROWS(C$3:C11))),"")</f>
        <v/>
      </c>
      <c r="L11" s="47" t="str">
        <f t="array" ref="L11">IFERROR(INDEX(D$3:D$14,SMALL(IF(($C$3:$C$14&gt;=$G$4)*($A$3:$A$14&gt;=$G$2)*($A$3:$A$14&lt;=$G$3),ROW(D$3:D$14)-2),ROWS(D$3:D11))),"")</f>
        <v/>
      </c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 t="str">
        <f t="array" ref="I12">IFERROR(INDEX(A$3:A$14,SMALL(IF(($C$3:$C$14&gt;=$G$4)*($A$3:$A$14&gt;=$G$2)*($A$3:$A$14&lt;=$G$3),ROW(A$3:A$14)-2),ROWS(A$3:A12))),"")</f>
        <v/>
      </c>
      <c r="J12" s="46" t="str">
        <f t="array" ref="J12">IFERROR(INDEX(B$3:B$14,SMALL(IF(($C$3:$C$14&gt;=$G$4)*($A$3:$A$14&gt;=$G$2)*($A$3:$A$14&lt;=$G$3),ROW(B$3:B$14)-2),ROWS(B$3:B12))),"")</f>
        <v/>
      </c>
      <c r="K12" s="47" t="str">
        <f t="array" ref="K12">IFERROR(INDEX(C$3:C$14,SMALL(IF(($C$3:$C$14&gt;=$G$4)*($A$3:$A$14&gt;=$G$2)*($A$3:$A$14&lt;=$G$3),ROW(C$3:C$14)-2),ROWS(C$3:C12))),"")</f>
        <v/>
      </c>
      <c r="L12" s="47" t="str">
        <f t="array" ref="L12">IFERROR(INDEX(D$3:D$14,SMALL(IF(($C$3:$C$14&gt;=$G$4)*($A$3:$A$14&gt;=$G$2)*($A$3:$A$14&lt;=$G$3),ROW(D$3:D$14)-2),ROWS(D$3:D12))),"")</f>
        <v/>
      </c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 t="str">
        <f t="array" ref="I13">IFERROR(INDEX(A$3:A$14,SMALL(IF(($C$3:$C$14&gt;=$G$4)*($A$3:$A$14&gt;=$G$2)*($A$3:$A$14&lt;=$G$3),ROW(A$3:A$14)-2),ROWS(A$3:A13))),"")</f>
        <v/>
      </c>
      <c r="J13" s="46" t="str">
        <f t="array" ref="J13">IFERROR(INDEX(B$3:B$14,SMALL(IF(($C$3:$C$14&gt;=$G$4)*($A$3:$A$14&gt;=$G$2)*($A$3:$A$14&lt;=$G$3),ROW(B$3:B$14)-2),ROWS(B$3:B13))),"")</f>
        <v/>
      </c>
      <c r="K13" s="47" t="str">
        <f t="array" ref="K13">IFERROR(INDEX(C$3:C$14,SMALL(IF(($C$3:$C$14&gt;=$G$4)*($A$3:$A$14&gt;=$G$2)*($A$3:$A$14&lt;=$G$3),ROW(C$3:C$14)-2),ROWS(C$3:C13))),"")</f>
        <v/>
      </c>
      <c r="L13" s="47" t="str">
        <f t="array" ref="L13">IFERROR(INDEX(D$3:D$14,SMALL(IF(($C$3:$C$14&gt;=$G$4)*($A$3:$A$14&gt;=$G$2)*($A$3:$A$14&lt;=$G$3),ROW(D$3:D$14)-2),ROWS(D$3:D13))),"")</f>
        <v/>
      </c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 t="str">
        <f t="array" ref="I14">IFERROR(INDEX(A$3:A$14,SMALL(IF(($C$3:$C$14&gt;=$G$4)*($A$3:$A$14&gt;=$G$2)*($A$3:$A$14&lt;=$G$3),ROW(A$3:A$14)-2),ROWS(A$3:A14))),"")</f>
        <v/>
      </c>
      <c r="J14" s="46" t="str">
        <f t="array" ref="J14">IFERROR(INDEX(B$3:B$14,SMALL(IF(($C$3:$C$14&gt;=$G$4)*($A$3:$A$14&gt;=$G$2)*($A$3:$A$14&lt;=$G$3),ROW(B$3:B$14)-2),ROWS(B$3:B14))),"")</f>
        <v/>
      </c>
      <c r="K14" s="47" t="str">
        <f t="array" ref="K14">IFERROR(INDEX(C$3:C$14,SMALL(IF(($C$3:$C$14&gt;=$G$4)*($A$3:$A$14&gt;=$G$2)*($A$3:$A$14&lt;=$G$3),ROW(C$3:C$14)-2),ROWS(C$3:C14))),"")</f>
        <v/>
      </c>
      <c r="L14" s="47" t="str">
        <f t="array" ref="L14">IFERROR(INDEX(D$3:D$14,SMALL(IF(($C$3:$C$14&gt;=$G$4)*($A$3:$A$14&gt;=$G$2)*($A$3:$A$14&lt;=$G$3),ROW(D$3:D$14)-2),ROWS(D$3:D14))),"")</f>
        <v/>
      </c>
    </row>
    <row r="15" spans="1:12" x14ac:dyDescent="0.25">
      <c r="H15" s="2"/>
      <c r="I15" s="61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1:19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1:19" ht="15.75" x14ac:dyDescent="0.25">
      <c r="A18" s="75" t="s">
        <v>259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</row>
    <row r="19" spans="1:19" ht="6.75" customHeight="1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 spans="1:19" ht="21" customHeight="1" x14ac:dyDescent="0.25">
      <c r="A20" s="70" t="s">
        <v>260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</row>
    <row r="21" spans="1:19" ht="21" customHeight="1" x14ac:dyDescent="0.25">
      <c r="A21" s="70" t="s">
        <v>261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</row>
    <row r="22" spans="1:19" ht="21" customHeight="1" x14ac:dyDescent="0.25">
      <c r="A22" s="67" t="s">
        <v>262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</row>
    <row r="23" spans="1:19" ht="21" customHeight="1" x14ac:dyDescent="0.25">
      <c r="A23" s="71" t="s">
        <v>263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</row>
    <row r="24" spans="1:19" ht="21" customHeight="1" x14ac:dyDescent="0.25">
      <c r="A24" s="71" t="s">
        <v>264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</row>
    <row r="25" spans="1:19" ht="21" customHeight="1" x14ac:dyDescent="0.25">
      <c r="A25" s="71" t="s">
        <v>265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</row>
    <row r="26" spans="1:19" ht="21" customHeight="1" x14ac:dyDescent="0.25">
      <c r="A26" s="70" t="s">
        <v>266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</row>
    <row r="27" spans="1:19" ht="21" customHeight="1" x14ac:dyDescent="0.25">
      <c r="A27" s="67" t="s">
        <v>267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</row>
    <row r="28" spans="1:19" ht="21" customHeight="1" x14ac:dyDescent="0.25">
      <c r="A28" s="69" t="s">
        <v>268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ht="21" customHeight="1" x14ac:dyDescent="0.25">
      <c r="A29" s="70" t="s">
        <v>269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</row>
    <row r="30" spans="1:19" ht="21" customHeight="1" x14ac:dyDescent="0.25">
      <c r="A30" s="70" t="s">
        <v>270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</row>
  </sheetData>
  <mergeCells count="13">
    <mergeCell ref="A1:D1"/>
    <mergeCell ref="F1:G1"/>
    <mergeCell ref="I1:L1"/>
    <mergeCell ref="A18:S18"/>
    <mergeCell ref="A20:S20"/>
    <mergeCell ref="A28:S28"/>
    <mergeCell ref="A29:S29"/>
    <mergeCell ref="A30:S30"/>
    <mergeCell ref="A21:S21"/>
    <mergeCell ref="A23:S23"/>
    <mergeCell ref="A24:S24"/>
    <mergeCell ref="A25:S25"/>
    <mergeCell ref="A26:S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2023-06-04T06:03:10Z</dcterms:modified>
</cp:coreProperties>
</file>