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60" tabRatio="500" activeTab="7"/>
  </bookViews>
  <sheets>
    <sheet name="641x - SEQ" sheetId="2" r:id="rId1"/>
    <sheet name="641x - SM" sheetId="4" r:id="rId2"/>
    <sheet name="641x -DM" sheetId="8" r:id="rId3"/>
    <sheet name="662x - SEQ" sheetId="9" r:id="rId4"/>
    <sheet name="662x - SM" sheetId="12" r:id="rId5"/>
    <sheet name="662x - DM" sheetId="13" r:id="rId6"/>
    <sheet name="Gains" sheetId="14" r:id="rId7"/>
    <sheet name="Speedups" sheetId="15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  <c r="B11" i="9"/>
  <c r="B12" i="2"/>
  <c r="B12" i="9"/>
  <c r="B13" i="2"/>
  <c r="B13" i="9"/>
  <c r="B14" i="2"/>
  <c r="B14" i="9"/>
  <c r="B15" i="2"/>
  <c r="B15" i="9"/>
  <c r="B10" i="2"/>
  <c r="B10" i="9"/>
  <c r="D43" i="13"/>
  <c r="E43" i="13"/>
  <c r="F43" i="13"/>
  <c r="G43" i="13"/>
  <c r="H43" i="13"/>
  <c r="I43" i="13"/>
  <c r="J43" i="13"/>
  <c r="K43" i="13"/>
  <c r="L43" i="13"/>
  <c r="M43" i="13"/>
  <c r="B131" i="13"/>
  <c r="O11" i="15"/>
  <c r="U24" i="15"/>
  <c r="D43" i="8"/>
  <c r="E43" i="8"/>
  <c r="F43" i="8"/>
  <c r="G43" i="8"/>
  <c r="H43" i="8"/>
  <c r="I43" i="8"/>
  <c r="J43" i="8"/>
  <c r="K43" i="8"/>
  <c r="L43" i="8"/>
  <c r="B131" i="8"/>
  <c r="G11" i="15"/>
  <c r="O24" i="15"/>
  <c r="D43" i="12"/>
  <c r="E43" i="12"/>
  <c r="F43" i="12"/>
  <c r="G43" i="12"/>
  <c r="H43" i="12"/>
  <c r="I43" i="12"/>
  <c r="J43" i="12"/>
  <c r="K43" i="12"/>
  <c r="L43" i="12"/>
  <c r="M43" i="12"/>
  <c r="B131" i="12"/>
  <c r="K11" i="15"/>
  <c r="I24" i="15"/>
  <c r="D43" i="4"/>
  <c r="E43" i="4"/>
  <c r="F43" i="4"/>
  <c r="G43" i="4"/>
  <c r="H43" i="4"/>
  <c r="I43" i="4"/>
  <c r="J43" i="4"/>
  <c r="K43" i="4"/>
  <c r="L43" i="4"/>
  <c r="B131" i="4"/>
  <c r="C11" i="15"/>
  <c r="C24" i="15"/>
  <c r="I15" i="2"/>
  <c r="D66" i="8"/>
  <c r="E66" i="8"/>
  <c r="F66" i="8"/>
  <c r="G66" i="8"/>
  <c r="H66" i="8"/>
  <c r="I66" i="8"/>
  <c r="J66" i="8"/>
  <c r="K66" i="8"/>
  <c r="L66" i="8"/>
  <c r="E136" i="8"/>
  <c r="J16" i="15"/>
  <c r="T27" i="15"/>
  <c r="I14" i="2"/>
  <c r="D65" i="8"/>
  <c r="E65" i="8"/>
  <c r="F65" i="8"/>
  <c r="G65" i="8"/>
  <c r="H65" i="8"/>
  <c r="I65" i="8"/>
  <c r="J65" i="8"/>
  <c r="K65" i="8"/>
  <c r="L65" i="8"/>
  <c r="E135" i="8"/>
  <c r="J15" i="15"/>
  <c r="S27" i="15"/>
  <c r="I13" i="2"/>
  <c r="D64" i="8"/>
  <c r="E64" i="8"/>
  <c r="F64" i="8"/>
  <c r="G64" i="8"/>
  <c r="H64" i="8"/>
  <c r="I64" i="8"/>
  <c r="J64" i="8"/>
  <c r="K64" i="8"/>
  <c r="L64" i="8"/>
  <c r="E134" i="8"/>
  <c r="J14" i="15"/>
  <c r="R27" i="15"/>
  <c r="I12" i="2"/>
  <c r="D63" i="8"/>
  <c r="E63" i="8"/>
  <c r="F63" i="8"/>
  <c r="G63" i="8"/>
  <c r="H63" i="8"/>
  <c r="I63" i="8"/>
  <c r="J63" i="8"/>
  <c r="K63" i="8"/>
  <c r="L63" i="8"/>
  <c r="E133" i="8"/>
  <c r="J13" i="15"/>
  <c r="Q27" i="15"/>
  <c r="I11" i="2"/>
  <c r="D62" i="8"/>
  <c r="E62" i="8"/>
  <c r="F62" i="8"/>
  <c r="G62" i="8"/>
  <c r="H62" i="8"/>
  <c r="I62" i="8"/>
  <c r="J62" i="8"/>
  <c r="K62" i="8"/>
  <c r="L62" i="8"/>
  <c r="E132" i="8"/>
  <c r="J12" i="15"/>
  <c r="P27" i="15"/>
  <c r="I10" i="2"/>
  <c r="D61" i="8"/>
  <c r="E61" i="8"/>
  <c r="F61" i="8"/>
  <c r="G61" i="8"/>
  <c r="H61" i="8"/>
  <c r="I61" i="8"/>
  <c r="J61" i="8"/>
  <c r="K61" i="8"/>
  <c r="L61" i="8"/>
  <c r="E131" i="8"/>
  <c r="J11" i="15"/>
  <c r="O27" i="15"/>
  <c r="D54" i="8"/>
  <c r="E54" i="8"/>
  <c r="F54" i="8"/>
  <c r="G54" i="8"/>
  <c r="H54" i="8"/>
  <c r="I54" i="8"/>
  <c r="J54" i="8"/>
  <c r="K54" i="8"/>
  <c r="L54" i="8"/>
  <c r="C136" i="8"/>
  <c r="I16" i="15"/>
  <c r="T26" i="15"/>
  <c r="D53" i="8"/>
  <c r="E53" i="8"/>
  <c r="F53" i="8"/>
  <c r="G53" i="8"/>
  <c r="H53" i="8"/>
  <c r="I53" i="8"/>
  <c r="J53" i="8"/>
  <c r="K53" i="8"/>
  <c r="L53" i="8"/>
  <c r="C135" i="8"/>
  <c r="I15" i="15"/>
  <c r="S26" i="15"/>
  <c r="D52" i="8"/>
  <c r="E52" i="8"/>
  <c r="F52" i="8"/>
  <c r="G52" i="8"/>
  <c r="H52" i="8"/>
  <c r="I52" i="8"/>
  <c r="J52" i="8"/>
  <c r="K52" i="8"/>
  <c r="L52" i="8"/>
  <c r="C134" i="8"/>
  <c r="I14" i="15"/>
  <c r="R26" i="15"/>
  <c r="D51" i="8"/>
  <c r="E51" i="8"/>
  <c r="F51" i="8"/>
  <c r="G51" i="8"/>
  <c r="H51" i="8"/>
  <c r="I51" i="8"/>
  <c r="J51" i="8"/>
  <c r="K51" i="8"/>
  <c r="L51" i="8"/>
  <c r="C133" i="8"/>
  <c r="I13" i="15"/>
  <c r="Q26" i="15"/>
  <c r="D50" i="8"/>
  <c r="E50" i="8"/>
  <c r="F50" i="8"/>
  <c r="G50" i="8"/>
  <c r="H50" i="8"/>
  <c r="I50" i="8"/>
  <c r="J50" i="8"/>
  <c r="K50" i="8"/>
  <c r="L50" i="8"/>
  <c r="C132" i="8"/>
  <c r="I12" i="15"/>
  <c r="P26" i="15"/>
  <c r="D49" i="8"/>
  <c r="E49" i="8"/>
  <c r="F49" i="8"/>
  <c r="G49" i="8"/>
  <c r="H49" i="8"/>
  <c r="I49" i="8"/>
  <c r="J49" i="8"/>
  <c r="K49" i="8"/>
  <c r="L49" i="8"/>
  <c r="C131" i="8"/>
  <c r="I11" i="15"/>
  <c r="O26" i="15"/>
  <c r="F136" i="8"/>
  <c r="H16" i="15"/>
  <c r="T25" i="15"/>
  <c r="F135" i="8"/>
  <c r="H15" i="15"/>
  <c r="S25" i="15"/>
  <c r="F134" i="8"/>
  <c r="H14" i="15"/>
  <c r="R25" i="15"/>
  <c r="F133" i="8"/>
  <c r="H13" i="15"/>
  <c r="Q25" i="15"/>
  <c r="F132" i="8"/>
  <c r="H12" i="15"/>
  <c r="P25" i="15"/>
  <c r="F131" i="8"/>
  <c r="H11" i="15"/>
  <c r="O25" i="15"/>
  <c r="D48" i="8"/>
  <c r="E48" i="8"/>
  <c r="F48" i="8"/>
  <c r="G48" i="8"/>
  <c r="H48" i="8"/>
  <c r="I48" i="8"/>
  <c r="J48" i="8"/>
  <c r="K48" i="8"/>
  <c r="L48" i="8"/>
  <c r="B136" i="8"/>
  <c r="G16" i="15"/>
  <c r="T24" i="15"/>
  <c r="D47" i="8"/>
  <c r="E47" i="8"/>
  <c r="F47" i="8"/>
  <c r="G47" i="8"/>
  <c r="H47" i="8"/>
  <c r="I47" i="8"/>
  <c r="J47" i="8"/>
  <c r="K47" i="8"/>
  <c r="L47" i="8"/>
  <c r="B135" i="8"/>
  <c r="G15" i="15"/>
  <c r="S24" i="15"/>
  <c r="D46" i="8"/>
  <c r="E46" i="8"/>
  <c r="F46" i="8"/>
  <c r="G46" i="8"/>
  <c r="H46" i="8"/>
  <c r="I46" i="8"/>
  <c r="J46" i="8"/>
  <c r="K46" i="8"/>
  <c r="L46" i="8"/>
  <c r="B134" i="8"/>
  <c r="G14" i="15"/>
  <c r="R24" i="15"/>
  <c r="D45" i="8"/>
  <c r="E45" i="8"/>
  <c r="F45" i="8"/>
  <c r="G45" i="8"/>
  <c r="H45" i="8"/>
  <c r="I45" i="8"/>
  <c r="J45" i="8"/>
  <c r="K45" i="8"/>
  <c r="L45" i="8"/>
  <c r="B133" i="8"/>
  <c r="G13" i="15"/>
  <c r="Q24" i="15"/>
  <c r="D44" i="8"/>
  <c r="E44" i="8"/>
  <c r="F44" i="8"/>
  <c r="G44" i="8"/>
  <c r="H44" i="8"/>
  <c r="I44" i="8"/>
  <c r="J44" i="8"/>
  <c r="K44" i="8"/>
  <c r="L44" i="8"/>
  <c r="B132" i="8"/>
  <c r="G12" i="15"/>
  <c r="P24" i="15"/>
  <c r="I15" i="9"/>
  <c r="D66" i="12"/>
  <c r="E66" i="12"/>
  <c r="F66" i="12"/>
  <c r="G66" i="12"/>
  <c r="H66" i="12"/>
  <c r="I66" i="12"/>
  <c r="J66" i="12"/>
  <c r="K66" i="12"/>
  <c r="L66" i="12"/>
  <c r="M66" i="12"/>
  <c r="E136" i="12"/>
  <c r="N16" i="15"/>
  <c r="N27" i="15"/>
  <c r="I14" i="9"/>
  <c r="D65" i="12"/>
  <c r="E65" i="12"/>
  <c r="F65" i="12"/>
  <c r="G65" i="12"/>
  <c r="H65" i="12"/>
  <c r="I65" i="12"/>
  <c r="J65" i="12"/>
  <c r="K65" i="12"/>
  <c r="L65" i="12"/>
  <c r="M65" i="12"/>
  <c r="E135" i="12"/>
  <c r="N15" i="15"/>
  <c r="M27" i="15"/>
  <c r="I13" i="9"/>
  <c r="D64" i="12"/>
  <c r="E64" i="12"/>
  <c r="F64" i="12"/>
  <c r="G64" i="12"/>
  <c r="H64" i="12"/>
  <c r="I64" i="12"/>
  <c r="J64" i="12"/>
  <c r="K64" i="12"/>
  <c r="L64" i="12"/>
  <c r="M64" i="12"/>
  <c r="E134" i="12"/>
  <c r="N14" i="15"/>
  <c r="L27" i="15"/>
  <c r="I12" i="9"/>
  <c r="D63" i="12"/>
  <c r="E63" i="12"/>
  <c r="F63" i="12"/>
  <c r="G63" i="12"/>
  <c r="H63" i="12"/>
  <c r="I63" i="12"/>
  <c r="J63" i="12"/>
  <c r="K63" i="12"/>
  <c r="L63" i="12"/>
  <c r="M63" i="12"/>
  <c r="E133" i="12"/>
  <c r="N13" i="15"/>
  <c r="K27" i="15"/>
  <c r="I11" i="9"/>
  <c r="D62" i="12"/>
  <c r="E62" i="12"/>
  <c r="F62" i="12"/>
  <c r="G62" i="12"/>
  <c r="H62" i="12"/>
  <c r="I62" i="12"/>
  <c r="J62" i="12"/>
  <c r="K62" i="12"/>
  <c r="L62" i="12"/>
  <c r="M62" i="12"/>
  <c r="E132" i="12"/>
  <c r="N12" i="15"/>
  <c r="J27" i="15"/>
  <c r="I10" i="9"/>
  <c r="D61" i="12"/>
  <c r="E61" i="12"/>
  <c r="F61" i="12"/>
  <c r="G61" i="12"/>
  <c r="H61" i="12"/>
  <c r="I61" i="12"/>
  <c r="J61" i="12"/>
  <c r="K61" i="12"/>
  <c r="L61" i="12"/>
  <c r="M61" i="12"/>
  <c r="E131" i="12"/>
  <c r="N11" i="15"/>
  <c r="I27" i="15"/>
  <c r="D54" i="12"/>
  <c r="E54" i="12"/>
  <c r="F54" i="12"/>
  <c r="G54" i="12"/>
  <c r="H54" i="12"/>
  <c r="I54" i="12"/>
  <c r="J54" i="12"/>
  <c r="K54" i="12"/>
  <c r="L54" i="12"/>
  <c r="M54" i="12"/>
  <c r="C136" i="12"/>
  <c r="D60" i="12"/>
  <c r="E60" i="12"/>
  <c r="F60" i="12"/>
  <c r="G60" i="12"/>
  <c r="H60" i="12"/>
  <c r="I60" i="12"/>
  <c r="J60" i="12"/>
  <c r="K60" i="12"/>
  <c r="L60" i="12"/>
  <c r="M60" i="12"/>
  <c r="D136" i="12"/>
  <c r="M16" i="15"/>
  <c r="N26" i="15"/>
  <c r="D53" i="12"/>
  <c r="E53" i="12"/>
  <c r="F53" i="12"/>
  <c r="G53" i="12"/>
  <c r="H53" i="12"/>
  <c r="I53" i="12"/>
  <c r="J53" i="12"/>
  <c r="K53" i="12"/>
  <c r="L53" i="12"/>
  <c r="M53" i="12"/>
  <c r="C135" i="12"/>
  <c r="D59" i="12"/>
  <c r="E59" i="12"/>
  <c r="F59" i="12"/>
  <c r="G59" i="12"/>
  <c r="H59" i="12"/>
  <c r="I59" i="12"/>
  <c r="J59" i="12"/>
  <c r="K59" i="12"/>
  <c r="L59" i="12"/>
  <c r="M59" i="12"/>
  <c r="D135" i="12"/>
  <c r="M15" i="15"/>
  <c r="M26" i="15"/>
  <c r="D52" i="12"/>
  <c r="E52" i="12"/>
  <c r="F52" i="12"/>
  <c r="G52" i="12"/>
  <c r="H52" i="12"/>
  <c r="I52" i="12"/>
  <c r="J52" i="12"/>
  <c r="K52" i="12"/>
  <c r="L52" i="12"/>
  <c r="M52" i="12"/>
  <c r="C134" i="12"/>
  <c r="D58" i="12"/>
  <c r="E58" i="12"/>
  <c r="F58" i="12"/>
  <c r="G58" i="12"/>
  <c r="H58" i="12"/>
  <c r="I58" i="12"/>
  <c r="J58" i="12"/>
  <c r="K58" i="12"/>
  <c r="L58" i="12"/>
  <c r="M58" i="12"/>
  <c r="D134" i="12"/>
  <c r="M14" i="15"/>
  <c r="L26" i="15"/>
  <c r="D51" i="12"/>
  <c r="E51" i="12"/>
  <c r="F51" i="12"/>
  <c r="G51" i="12"/>
  <c r="H51" i="12"/>
  <c r="I51" i="12"/>
  <c r="J51" i="12"/>
  <c r="K51" i="12"/>
  <c r="L51" i="12"/>
  <c r="M51" i="12"/>
  <c r="C133" i="12"/>
  <c r="D57" i="12"/>
  <c r="E57" i="12"/>
  <c r="F57" i="12"/>
  <c r="G57" i="12"/>
  <c r="H57" i="12"/>
  <c r="I57" i="12"/>
  <c r="J57" i="12"/>
  <c r="K57" i="12"/>
  <c r="L57" i="12"/>
  <c r="M57" i="12"/>
  <c r="D133" i="12"/>
  <c r="M13" i="15"/>
  <c r="K26" i="15"/>
  <c r="D50" i="12"/>
  <c r="E50" i="12"/>
  <c r="F50" i="12"/>
  <c r="G50" i="12"/>
  <c r="H50" i="12"/>
  <c r="I50" i="12"/>
  <c r="J50" i="12"/>
  <c r="K50" i="12"/>
  <c r="L50" i="12"/>
  <c r="M50" i="12"/>
  <c r="C132" i="12"/>
  <c r="D56" i="12"/>
  <c r="E56" i="12"/>
  <c r="F56" i="12"/>
  <c r="G56" i="12"/>
  <c r="H56" i="12"/>
  <c r="I56" i="12"/>
  <c r="J56" i="12"/>
  <c r="K56" i="12"/>
  <c r="L56" i="12"/>
  <c r="M56" i="12"/>
  <c r="D132" i="12"/>
  <c r="M12" i="15"/>
  <c r="J26" i="15"/>
  <c r="D49" i="12"/>
  <c r="E49" i="12"/>
  <c r="F49" i="12"/>
  <c r="G49" i="12"/>
  <c r="H49" i="12"/>
  <c r="I49" i="12"/>
  <c r="J49" i="12"/>
  <c r="K49" i="12"/>
  <c r="L49" i="12"/>
  <c r="M49" i="12"/>
  <c r="C131" i="12"/>
  <c r="D55" i="12"/>
  <c r="E55" i="12"/>
  <c r="F55" i="12"/>
  <c r="G55" i="12"/>
  <c r="H55" i="12"/>
  <c r="I55" i="12"/>
  <c r="J55" i="12"/>
  <c r="K55" i="12"/>
  <c r="L55" i="12"/>
  <c r="M55" i="12"/>
  <c r="D131" i="12"/>
  <c r="M11" i="15"/>
  <c r="I26" i="15"/>
  <c r="F136" i="12"/>
  <c r="L16" i="15"/>
  <c r="N25" i="15"/>
  <c r="F135" i="12"/>
  <c r="L15" i="15"/>
  <c r="M25" i="15"/>
  <c r="F134" i="12"/>
  <c r="L14" i="15"/>
  <c r="L25" i="15"/>
  <c r="F133" i="12"/>
  <c r="L13" i="15"/>
  <c r="K25" i="15"/>
  <c r="F132" i="12"/>
  <c r="L12" i="15"/>
  <c r="J25" i="15"/>
  <c r="F131" i="12"/>
  <c r="L11" i="15"/>
  <c r="I25" i="15"/>
  <c r="D48" i="12"/>
  <c r="E48" i="12"/>
  <c r="F48" i="12"/>
  <c r="G48" i="12"/>
  <c r="H48" i="12"/>
  <c r="I48" i="12"/>
  <c r="J48" i="12"/>
  <c r="K48" i="12"/>
  <c r="L48" i="12"/>
  <c r="M48" i="12"/>
  <c r="B136" i="12"/>
  <c r="K16" i="15"/>
  <c r="N24" i="15"/>
  <c r="D47" i="12"/>
  <c r="E47" i="12"/>
  <c r="F47" i="12"/>
  <c r="G47" i="12"/>
  <c r="H47" i="12"/>
  <c r="I47" i="12"/>
  <c r="J47" i="12"/>
  <c r="K47" i="12"/>
  <c r="L47" i="12"/>
  <c r="M47" i="12"/>
  <c r="B135" i="12"/>
  <c r="K15" i="15"/>
  <c r="M24" i="15"/>
  <c r="D46" i="12"/>
  <c r="E46" i="12"/>
  <c r="F46" i="12"/>
  <c r="G46" i="12"/>
  <c r="H46" i="12"/>
  <c r="I46" i="12"/>
  <c r="J46" i="12"/>
  <c r="K46" i="12"/>
  <c r="L46" i="12"/>
  <c r="M46" i="12"/>
  <c r="B134" i="12"/>
  <c r="K14" i="15"/>
  <c r="L24" i="15"/>
  <c r="D45" i="12"/>
  <c r="E45" i="12"/>
  <c r="F45" i="12"/>
  <c r="G45" i="12"/>
  <c r="H45" i="12"/>
  <c r="I45" i="12"/>
  <c r="J45" i="12"/>
  <c r="K45" i="12"/>
  <c r="L45" i="12"/>
  <c r="M45" i="12"/>
  <c r="B133" i="12"/>
  <c r="K13" i="15"/>
  <c r="K24" i="15"/>
  <c r="D44" i="12"/>
  <c r="E44" i="12"/>
  <c r="F44" i="12"/>
  <c r="G44" i="12"/>
  <c r="H44" i="12"/>
  <c r="I44" i="12"/>
  <c r="J44" i="12"/>
  <c r="K44" i="12"/>
  <c r="L44" i="12"/>
  <c r="M44" i="12"/>
  <c r="B132" i="12"/>
  <c r="K12" i="15"/>
  <c r="J24" i="15"/>
  <c r="G131" i="8"/>
  <c r="D152" i="8"/>
  <c r="Z5" i="14"/>
  <c r="G132" i="8"/>
  <c r="D153" i="8"/>
  <c r="AA5" i="14"/>
  <c r="G133" i="8"/>
  <c r="D154" i="8"/>
  <c r="AB5" i="14"/>
  <c r="G134" i="8"/>
  <c r="D155" i="8"/>
  <c r="AC5" i="14"/>
  <c r="G135" i="8"/>
  <c r="D156" i="8"/>
  <c r="AD5" i="14"/>
  <c r="G136" i="8"/>
  <c r="D157" i="8"/>
  <c r="AE5" i="14"/>
  <c r="G131" i="13"/>
  <c r="D152" i="13"/>
  <c r="AF5" i="14"/>
  <c r="G132" i="13"/>
  <c r="D153" i="13"/>
  <c r="AG5" i="14"/>
  <c r="G133" i="13"/>
  <c r="D154" i="13"/>
  <c r="AH5" i="14"/>
  <c r="G134" i="13"/>
  <c r="D155" i="13"/>
  <c r="AI5" i="14"/>
  <c r="G135" i="13"/>
  <c r="D156" i="13"/>
  <c r="AJ5" i="14"/>
  <c r="G136" i="13"/>
  <c r="D157" i="13"/>
  <c r="AK5" i="14"/>
  <c r="I136" i="13"/>
  <c r="D164" i="13"/>
  <c r="AK6" i="14"/>
  <c r="I135" i="13"/>
  <c r="D163" i="13"/>
  <c r="AJ6" i="14"/>
  <c r="I134" i="13"/>
  <c r="D162" i="13"/>
  <c r="AI6" i="14"/>
  <c r="I133" i="13"/>
  <c r="D161" i="13"/>
  <c r="AH6" i="14"/>
  <c r="I132" i="13"/>
  <c r="D160" i="13"/>
  <c r="AG6" i="14"/>
  <c r="I131" i="13"/>
  <c r="D159" i="13"/>
  <c r="AF6" i="14"/>
  <c r="I131" i="8"/>
  <c r="I132" i="8"/>
  <c r="I133" i="8"/>
  <c r="I134" i="8"/>
  <c r="I135" i="8"/>
  <c r="I136" i="8"/>
  <c r="I137" i="8"/>
  <c r="G137" i="8"/>
  <c r="D165" i="8"/>
  <c r="AE6" i="14"/>
  <c r="D164" i="8"/>
  <c r="AD6" i="14"/>
  <c r="D163" i="8"/>
  <c r="AC6" i="14"/>
  <c r="D162" i="8"/>
  <c r="AB6" i="14"/>
  <c r="D160" i="8"/>
  <c r="AA6" i="14"/>
  <c r="D159" i="8"/>
  <c r="Z6" i="14"/>
  <c r="I136" i="12"/>
  <c r="G136" i="12"/>
  <c r="H136" i="12"/>
  <c r="D164" i="12"/>
  <c r="Y6" i="14"/>
  <c r="I135" i="12"/>
  <c r="G135" i="12"/>
  <c r="H135" i="12"/>
  <c r="D163" i="12"/>
  <c r="X6" i="14"/>
  <c r="I134" i="12"/>
  <c r="G134" i="12"/>
  <c r="H134" i="12"/>
  <c r="D162" i="12"/>
  <c r="W6" i="14"/>
  <c r="I133" i="12"/>
  <c r="G133" i="12"/>
  <c r="H133" i="12"/>
  <c r="D161" i="12"/>
  <c r="V6" i="14"/>
  <c r="I132" i="12"/>
  <c r="G132" i="12"/>
  <c r="H132" i="12"/>
  <c r="D160" i="12"/>
  <c r="U6" i="14"/>
  <c r="I131" i="12"/>
  <c r="G131" i="12"/>
  <c r="H131" i="12"/>
  <c r="D159" i="12"/>
  <c r="T6" i="14"/>
  <c r="I136" i="4"/>
  <c r="G136" i="4"/>
  <c r="H136" i="4"/>
  <c r="D164" i="4"/>
  <c r="S6" i="14"/>
  <c r="I134" i="4"/>
  <c r="G134" i="4"/>
  <c r="H134" i="4"/>
  <c r="D162" i="4"/>
  <c r="Q6" i="14"/>
  <c r="I135" i="4"/>
  <c r="G135" i="4"/>
  <c r="H135" i="4"/>
  <c r="D163" i="4"/>
  <c r="R6" i="14"/>
  <c r="I133" i="4"/>
  <c r="G133" i="4"/>
  <c r="H133" i="4"/>
  <c r="D161" i="4"/>
  <c r="P6" i="14"/>
  <c r="I132" i="4"/>
  <c r="G132" i="4"/>
  <c r="H132" i="4"/>
  <c r="D160" i="4"/>
  <c r="O6" i="14"/>
  <c r="I131" i="4"/>
  <c r="G131" i="4"/>
  <c r="H131" i="4"/>
  <c r="D159" i="4"/>
  <c r="N6" i="14"/>
  <c r="D157" i="12"/>
  <c r="Y5" i="14"/>
  <c r="D156" i="12"/>
  <c r="X5" i="14"/>
  <c r="D155" i="12"/>
  <c r="W5" i="14"/>
  <c r="D154" i="12"/>
  <c r="V5" i="14"/>
  <c r="D153" i="12"/>
  <c r="U5" i="14"/>
  <c r="D152" i="12"/>
  <c r="T5" i="14"/>
  <c r="D157" i="4"/>
  <c r="S5" i="14"/>
  <c r="D156" i="4"/>
  <c r="R5" i="14"/>
  <c r="D155" i="4"/>
  <c r="Q5" i="14"/>
  <c r="D154" i="4"/>
  <c r="P5" i="14"/>
  <c r="D153" i="4"/>
  <c r="O5" i="14"/>
  <c r="D152" i="4"/>
  <c r="N5" i="14"/>
  <c r="B25" i="9"/>
  <c r="M7" i="14"/>
  <c r="B24" i="9"/>
  <c r="L7" i="14"/>
  <c r="B23" i="9"/>
  <c r="K7" i="14"/>
  <c r="B22" i="9"/>
  <c r="J7" i="14"/>
  <c r="B21" i="9"/>
  <c r="I7" i="14"/>
  <c r="B20" i="9"/>
  <c r="H7" i="14"/>
  <c r="B25" i="2"/>
  <c r="G7" i="14"/>
  <c r="B24" i="2"/>
  <c r="F7" i="14"/>
  <c r="B23" i="2"/>
  <c r="E7" i="14"/>
  <c r="B22" i="2"/>
  <c r="D7" i="14"/>
  <c r="B21" i="2"/>
  <c r="C7" i="14"/>
  <c r="B20" i="2"/>
  <c r="B7" i="14"/>
  <c r="C25" i="9"/>
  <c r="M4" i="14"/>
  <c r="C24" i="9"/>
  <c r="L4" i="14"/>
  <c r="C23" i="9"/>
  <c r="K4" i="14"/>
  <c r="C22" i="9"/>
  <c r="J4" i="14"/>
  <c r="C21" i="9"/>
  <c r="I4" i="14"/>
  <c r="C20" i="9"/>
  <c r="H4" i="14"/>
  <c r="C25" i="2"/>
  <c r="G4" i="14"/>
  <c r="C24" i="2"/>
  <c r="F4" i="14"/>
  <c r="C23" i="2"/>
  <c r="E4" i="14"/>
  <c r="C22" i="2"/>
  <c r="D4" i="14"/>
  <c r="C21" i="2"/>
  <c r="C4" i="14"/>
  <c r="C20" i="2"/>
  <c r="B4" i="14"/>
  <c r="G3" i="14"/>
  <c r="M3" i="14"/>
  <c r="Y3" i="14"/>
  <c r="AK3" i="14"/>
  <c r="F3" i="14"/>
  <c r="L3" i="14"/>
  <c r="X3" i="14"/>
  <c r="AJ3" i="14"/>
  <c r="E3" i="14"/>
  <c r="K3" i="14"/>
  <c r="W3" i="14"/>
  <c r="AI3" i="14"/>
  <c r="D3" i="14"/>
  <c r="J3" i="14"/>
  <c r="V3" i="14"/>
  <c r="AH3" i="14"/>
  <c r="C3" i="14"/>
  <c r="I3" i="14"/>
  <c r="U3" i="14"/>
  <c r="AG3" i="14"/>
  <c r="B3" i="14"/>
  <c r="H3" i="14"/>
  <c r="T3" i="14"/>
  <c r="AF3" i="14"/>
  <c r="S3" i="14"/>
  <c r="AE3" i="14"/>
  <c r="R3" i="14"/>
  <c r="AD3" i="14"/>
  <c r="Q3" i="14"/>
  <c r="AC3" i="14"/>
  <c r="P3" i="14"/>
  <c r="AB3" i="14"/>
  <c r="O3" i="14"/>
  <c r="AA3" i="14"/>
  <c r="N3" i="14"/>
  <c r="Z3" i="14"/>
  <c r="F132" i="13"/>
  <c r="F133" i="13"/>
  <c r="F134" i="13"/>
  <c r="F135" i="13"/>
  <c r="F136" i="13"/>
  <c r="F131" i="13"/>
  <c r="D62" i="13"/>
  <c r="E62" i="13"/>
  <c r="F62" i="13"/>
  <c r="G62" i="13"/>
  <c r="H62" i="13"/>
  <c r="I62" i="13"/>
  <c r="J62" i="13"/>
  <c r="K62" i="13"/>
  <c r="L62" i="13"/>
  <c r="M62" i="13"/>
  <c r="E132" i="13"/>
  <c r="D63" i="13"/>
  <c r="E63" i="13"/>
  <c r="F63" i="13"/>
  <c r="G63" i="13"/>
  <c r="H63" i="13"/>
  <c r="I63" i="13"/>
  <c r="J63" i="13"/>
  <c r="K63" i="13"/>
  <c r="L63" i="13"/>
  <c r="M63" i="13"/>
  <c r="E133" i="13"/>
  <c r="D64" i="13"/>
  <c r="E64" i="13"/>
  <c r="F64" i="13"/>
  <c r="G64" i="13"/>
  <c r="H64" i="13"/>
  <c r="I64" i="13"/>
  <c r="J64" i="13"/>
  <c r="K64" i="13"/>
  <c r="L64" i="13"/>
  <c r="M64" i="13"/>
  <c r="E134" i="13"/>
  <c r="D65" i="13"/>
  <c r="E65" i="13"/>
  <c r="F65" i="13"/>
  <c r="G65" i="13"/>
  <c r="H65" i="13"/>
  <c r="I65" i="13"/>
  <c r="J65" i="13"/>
  <c r="K65" i="13"/>
  <c r="L65" i="13"/>
  <c r="M65" i="13"/>
  <c r="E135" i="13"/>
  <c r="D66" i="13"/>
  <c r="E66" i="13"/>
  <c r="F66" i="13"/>
  <c r="G66" i="13"/>
  <c r="H66" i="13"/>
  <c r="I66" i="13"/>
  <c r="J66" i="13"/>
  <c r="K66" i="13"/>
  <c r="L66" i="13"/>
  <c r="M66" i="13"/>
  <c r="E136" i="13"/>
  <c r="D61" i="13"/>
  <c r="E61" i="13"/>
  <c r="F61" i="13"/>
  <c r="G61" i="13"/>
  <c r="H61" i="13"/>
  <c r="I61" i="13"/>
  <c r="J61" i="13"/>
  <c r="K61" i="13"/>
  <c r="L61" i="13"/>
  <c r="M61" i="13"/>
  <c r="E131" i="13"/>
  <c r="D50" i="13"/>
  <c r="E50" i="13"/>
  <c r="F50" i="13"/>
  <c r="G50" i="13"/>
  <c r="H50" i="13"/>
  <c r="I50" i="13"/>
  <c r="J50" i="13"/>
  <c r="K50" i="13"/>
  <c r="L50" i="13"/>
  <c r="M50" i="13"/>
  <c r="C132" i="13"/>
  <c r="D51" i="13"/>
  <c r="E51" i="13"/>
  <c r="F51" i="13"/>
  <c r="G51" i="13"/>
  <c r="H51" i="13"/>
  <c r="I51" i="13"/>
  <c r="J51" i="13"/>
  <c r="K51" i="13"/>
  <c r="L51" i="13"/>
  <c r="M51" i="13"/>
  <c r="C133" i="13"/>
  <c r="D52" i="13"/>
  <c r="E52" i="13"/>
  <c r="F52" i="13"/>
  <c r="G52" i="13"/>
  <c r="H52" i="13"/>
  <c r="I52" i="13"/>
  <c r="J52" i="13"/>
  <c r="K52" i="13"/>
  <c r="L52" i="13"/>
  <c r="M52" i="13"/>
  <c r="C134" i="13"/>
  <c r="D53" i="13"/>
  <c r="E53" i="13"/>
  <c r="F53" i="13"/>
  <c r="G53" i="13"/>
  <c r="H53" i="13"/>
  <c r="I53" i="13"/>
  <c r="J53" i="13"/>
  <c r="K53" i="13"/>
  <c r="L53" i="13"/>
  <c r="M53" i="13"/>
  <c r="C135" i="13"/>
  <c r="D54" i="13"/>
  <c r="E54" i="13"/>
  <c r="F54" i="13"/>
  <c r="G54" i="13"/>
  <c r="H54" i="13"/>
  <c r="I54" i="13"/>
  <c r="J54" i="13"/>
  <c r="K54" i="13"/>
  <c r="L54" i="13"/>
  <c r="M54" i="13"/>
  <c r="C136" i="13"/>
  <c r="D49" i="13"/>
  <c r="E49" i="13"/>
  <c r="F49" i="13"/>
  <c r="G49" i="13"/>
  <c r="H49" i="13"/>
  <c r="I49" i="13"/>
  <c r="J49" i="13"/>
  <c r="K49" i="13"/>
  <c r="L49" i="13"/>
  <c r="M49" i="13"/>
  <c r="C131" i="13"/>
  <c r="D44" i="13"/>
  <c r="E44" i="13"/>
  <c r="F44" i="13"/>
  <c r="G44" i="13"/>
  <c r="H44" i="13"/>
  <c r="I44" i="13"/>
  <c r="J44" i="13"/>
  <c r="K44" i="13"/>
  <c r="L44" i="13"/>
  <c r="M44" i="13"/>
  <c r="B132" i="13"/>
  <c r="D45" i="13"/>
  <c r="E45" i="13"/>
  <c r="F45" i="13"/>
  <c r="G45" i="13"/>
  <c r="H45" i="13"/>
  <c r="I45" i="13"/>
  <c r="J45" i="13"/>
  <c r="K45" i="13"/>
  <c r="L45" i="13"/>
  <c r="M45" i="13"/>
  <c r="B133" i="13"/>
  <c r="D46" i="13"/>
  <c r="E46" i="13"/>
  <c r="F46" i="13"/>
  <c r="G46" i="13"/>
  <c r="H46" i="13"/>
  <c r="I46" i="13"/>
  <c r="J46" i="13"/>
  <c r="K46" i="13"/>
  <c r="L46" i="13"/>
  <c r="M46" i="13"/>
  <c r="B134" i="13"/>
  <c r="D47" i="13"/>
  <c r="E47" i="13"/>
  <c r="F47" i="13"/>
  <c r="G47" i="13"/>
  <c r="H47" i="13"/>
  <c r="I47" i="13"/>
  <c r="J47" i="13"/>
  <c r="K47" i="13"/>
  <c r="L47" i="13"/>
  <c r="M47" i="13"/>
  <c r="B135" i="13"/>
  <c r="D48" i="13"/>
  <c r="E48" i="13"/>
  <c r="F48" i="13"/>
  <c r="G48" i="13"/>
  <c r="H48" i="13"/>
  <c r="I48" i="13"/>
  <c r="J48" i="13"/>
  <c r="K48" i="13"/>
  <c r="L48" i="13"/>
  <c r="M48" i="13"/>
  <c r="B136" i="13"/>
  <c r="D106" i="13"/>
  <c r="E106" i="13"/>
  <c r="F106" i="13"/>
  <c r="G106" i="13"/>
  <c r="H106" i="13"/>
  <c r="I106" i="13"/>
  <c r="J106" i="13"/>
  <c r="K106" i="13"/>
  <c r="L106" i="13"/>
  <c r="M106" i="13"/>
  <c r="D107" i="13"/>
  <c r="E107" i="13"/>
  <c r="F107" i="13"/>
  <c r="G107" i="13"/>
  <c r="H107" i="13"/>
  <c r="I107" i="13"/>
  <c r="J107" i="13"/>
  <c r="K107" i="13"/>
  <c r="L107" i="13"/>
  <c r="M107" i="13"/>
  <c r="D108" i="13"/>
  <c r="E108" i="13"/>
  <c r="F108" i="13"/>
  <c r="G108" i="13"/>
  <c r="H108" i="13"/>
  <c r="I108" i="13"/>
  <c r="J108" i="13"/>
  <c r="K108" i="13"/>
  <c r="L108" i="13"/>
  <c r="M108" i="13"/>
  <c r="D109" i="13"/>
  <c r="E109" i="13"/>
  <c r="F109" i="13"/>
  <c r="G109" i="13"/>
  <c r="H109" i="13"/>
  <c r="I109" i="13"/>
  <c r="J109" i="13"/>
  <c r="K109" i="13"/>
  <c r="L109" i="13"/>
  <c r="M109" i="13"/>
  <c r="D110" i="13"/>
  <c r="E110" i="13"/>
  <c r="F110" i="13"/>
  <c r="G110" i="13"/>
  <c r="H110" i="13"/>
  <c r="I110" i="13"/>
  <c r="J110" i="13"/>
  <c r="K110" i="13"/>
  <c r="L110" i="13"/>
  <c r="M110" i="13"/>
  <c r="D111" i="13"/>
  <c r="E111" i="13"/>
  <c r="F111" i="13"/>
  <c r="G111" i="13"/>
  <c r="H111" i="13"/>
  <c r="I111" i="13"/>
  <c r="J111" i="13"/>
  <c r="K111" i="13"/>
  <c r="L111" i="13"/>
  <c r="M111" i="13"/>
  <c r="L125" i="13"/>
  <c r="L124" i="13"/>
  <c r="L123" i="13"/>
  <c r="D83" i="13"/>
  <c r="E83" i="13"/>
  <c r="F83" i="13"/>
  <c r="G83" i="13"/>
  <c r="H83" i="13"/>
  <c r="I83" i="13"/>
  <c r="J83" i="13"/>
  <c r="K83" i="13"/>
  <c r="L83" i="13"/>
  <c r="M83" i="13"/>
  <c r="D84" i="13"/>
  <c r="E84" i="13"/>
  <c r="F84" i="13"/>
  <c r="G84" i="13"/>
  <c r="H84" i="13"/>
  <c r="I84" i="13"/>
  <c r="J84" i="13"/>
  <c r="K84" i="13"/>
  <c r="L84" i="13"/>
  <c r="M84" i="13"/>
  <c r="D85" i="13"/>
  <c r="E85" i="13"/>
  <c r="F85" i="13"/>
  <c r="G85" i="13"/>
  <c r="H85" i="13"/>
  <c r="I85" i="13"/>
  <c r="J85" i="13"/>
  <c r="K85" i="13"/>
  <c r="L85" i="13"/>
  <c r="M85" i="13"/>
  <c r="D86" i="13"/>
  <c r="E86" i="13"/>
  <c r="F86" i="13"/>
  <c r="G86" i="13"/>
  <c r="H86" i="13"/>
  <c r="I86" i="13"/>
  <c r="J86" i="13"/>
  <c r="K86" i="13"/>
  <c r="L86" i="13"/>
  <c r="M86" i="13"/>
  <c r="D87" i="13"/>
  <c r="E87" i="13"/>
  <c r="F87" i="13"/>
  <c r="G87" i="13"/>
  <c r="H87" i="13"/>
  <c r="I87" i="13"/>
  <c r="J87" i="13"/>
  <c r="K87" i="13"/>
  <c r="L87" i="13"/>
  <c r="M87" i="13"/>
  <c r="D88" i="13"/>
  <c r="E88" i="13"/>
  <c r="F88" i="13"/>
  <c r="G88" i="13"/>
  <c r="H88" i="13"/>
  <c r="I88" i="13"/>
  <c r="J88" i="13"/>
  <c r="K88" i="13"/>
  <c r="L88" i="13"/>
  <c r="M88" i="13"/>
  <c r="J125" i="13"/>
  <c r="J124" i="13"/>
  <c r="J123" i="13"/>
  <c r="D100" i="13"/>
  <c r="E100" i="13"/>
  <c r="F100" i="13"/>
  <c r="G100" i="13"/>
  <c r="H100" i="13"/>
  <c r="I100" i="13"/>
  <c r="J100" i="13"/>
  <c r="K100" i="13"/>
  <c r="L100" i="13"/>
  <c r="M100" i="13"/>
  <c r="D101" i="13"/>
  <c r="E101" i="13"/>
  <c r="F101" i="13"/>
  <c r="G101" i="13"/>
  <c r="H101" i="13"/>
  <c r="I101" i="13"/>
  <c r="J101" i="13"/>
  <c r="K101" i="13"/>
  <c r="L101" i="13"/>
  <c r="M101" i="13"/>
  <c r="D102" i="13"/>
  <c r="E102" i="13"/>
  <c r="F102" i="13"/>
  <c r="G102" i="13"/>
  <c r="H102" i="13"/>
  <c r="I102" i="13"/>
  <c r="J102" i="13"/>
  <c r="K102" i="13"/>
  <c r="L102" i="13"/>
  <c r="M102" i="13"/>
  <c r="D103" i="13"/>
  <c r="E103" i="13"/>
  <c r="F103" i="13"/>
  <c r="G103" i="13"/>
  <c r="H103" i="13"/>
  <c r="I103" i="13"/>
  <c r="J103" i="13"/>
  <c r="K103" i="13"/>
  <c r="L103" i="13"/>
  <c r="M103" i="13"/>
  <c r="D104" i="13"/>
  <c r="E104" i="13"/>
  <c r="F104" i="13"/>
  <c r="G104" i="13"/>
  <c r="H104" i="13"/>
  <c r="I104" i="13"/>
  <c r="J104" i="13"/>
  <c r="K104" i="13"/>
  <c r="L104" i="13"/>
  <c r="M104" i="13"/>
  <c r="D105" i="13"/>
  <c r="E105" i="13"/>
  <c r="F105" i="13"/>
  <c r="G105" i="13"/>
  <c r="H105" i="13"/>
  <c r="I105" i="13"/>
  <c r="J105" i="13"/>
  <c r="K105" i="13"/>
  <c r="L105" i="13"/>
  <c r="M105" i="13"/>
  <c r="H125" i="13"/>
  <c r="H124" i="13"/>
  <c r="H123" i="13"/>
  <c r="D77" i="13"/>
  <c r="E77" i="13"/>
  <c r="F77" i="13"/>
  <c r="G77" i="13"/>
  <c r="H77" i="13"/>
  <c r="I77" i="13"/>
  <c r="J77" i="13"/>
  <c r="K77" i="13"/>
  <c r="L77" i="13"/>
  <c r="M77" i="13"/>
  <c r="D78" i="13"/>
  <c r="E78" i="13"/>
  <c r="F78" i="13"/>
  <c r="G78" i="13"/>
  <c r="H78" i="13"/>
  <c r="I78" i="13"/>
  <c r="J78" i="13"/>
  <c r="K78" i="13"/>
  <c r="L78" i="13"/>
  <c r="M78" i="13"/>
  <c r="D79" i="13"/>
  <c r="E79" i="13"/>
  <c r="F79" i="13"/>
  <c r="G79" i="13"/>
  <c r="H79" i="13"/>
  <c r="I79" i="13"/>
  <c r="J79" i="13"/>
  <c r="K79" i="13"/>
  <c r="L79" i="13"/>
  <c r="M79" i="13"/>
  <c r="D80" i="13"/>
  <c r="E80" i="13"/>
  <c r="F80" i="13"/>
  <c r="G80" i="13"/>
  <c r="H80" i="13"/>
  <c r="I80" i="13"/>
  <c r="J80" i="13"/>
  <c r="K80" i="13"/>
  <c r="L80" i="13"/>
  <c r="M80" i="13"/>
  <c r="D81" i="13"/>
  <c r="E81" i="13"/>
  <c r="F81" i="13"/>
  <c r="G81" i="13"/>
  <c r="H81" i="13"/>
  <c r="I81" i="13"/>
  <c r="J81" i="13"/>
  <c r="K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F125" i="13"/>
  <c r="F124" i="13"/>
  <c r="F123" i="13"/>
  <c r="I151" i="12"/>
  <c r="D106" i="12"/>
  <c r="E106" i="12"/>
  <c r="F106" i="12"/>
  <c r="G106" i="12"/>
  <c r="H106" i="12"/>
  <c r="I106" i="12"/>
  <c r="J106" i="12"/>
  <c r="K106" i="12"/>
  <c r="L106" i="12"/>
  <c r="M106" i="12"/>
  <c r="D107" i="12"/>
  <c r="E107" i="12"/>
  <c r="F107" i="12"/>
  <c r="G107" i="12"/>
  <c r="H107" i="12"/>
  <c r="I107" i="12"/>
  <c r="J107" i="12"/>
  <c r="K107" i="12"/>
  <c r="L107" i="12"/>
  <c r="M107" i="12"/>
  <c r="D108" i="12"/>
  <c r="E108" i="12"/>
  <c r="F108" i="12"/>
  <c r="G108" i="12"/>
  <c r="H108" i="12"/>
  <c r="I108" i="12"/>
  <c r="J108" i="12"/>
  <c r="K108" i="12"/>
  <c r="L108" i="12"/>
  <c r="M108" i="12"/>
  <c r="D109" i="12"/>
  <c r="E109" i="12"/>
  <c r="F109" i="12"/>
  <c r="G109" i="12"/>
  <c r="H109" i="12"/>
  <c r="I109" i="12"/>
  <c r="J109" i="12"/>
  <c r="K109" i="12"/>
  <c r="L109" i="12"/>
  <c r="M109" i="12"/>
  <c r="D110" i="12"/>
  <c r="E110" i="12"/>
  <c r="F110" i="12"/>
  <c r="G110" i="12"/>
  <c r="H110" i="12"/>
  <c r="I110" i="12"/>
  <c r="J110" i="12"/>
  <c r="K110" i="12"/>
  <c r="L110" i="12"/>
  <c r="M110" i="12"/>
  <c r="D111" i="12"/>
  <c r="E111" i="12"/>
  <c r="F111" i="12"/>
  <c r="G111" i="12"/>
  <c r="H111" i="12"/>
  <c r="I111" i="12"/>
  <c r="J111" i="12"/>
  <c r="K111" i="12"/>
  <c r="L111" i="12"/>
  <c r="M111" i="12"/>
  <c r="L125" i="12"/>
  <c r="L124" i="12"/>
  <c r="L123" i="12"/>
  <c r="D83" i="12"/>
  <c r="E83" i="12"/>
  <c r="F83" i="12"/>
  <c r="G83" i="12"/>
  <c r="H83" i="12"/>
  <c r="I83" i="12"/>
  <c r="J83" i="12"/>
  <c r="K83" i="12"/>
  <c r="L83" i="12"/>
  <c r="M83" i="12"/>
  <c r="D84" i="12"/>
  <c r="E84" i="12"/>
  <c r="F84" i="12"/>
  <c r="G84" i="12"/>
  <c r="H84" i="12"/>
  <c r="I84" i="12"/>
  <c r="J84" i="12"/>
  <c r="K84" i="12"/>
  <c r="L84" i="12"/>
  <c r="M84" i="12"/>
  <c r="D85" i="12"/>
  <c r="E85" i="12"/>
  <c r="F85" i="12"/>
  <c r="G85" i="12"/>
  <c r="H85" i="12"/>
  <c r="I85" i="12"/>
  <c r="J85" i="12"/>
  <c r="K85" i="12"/>
  <c r="L85" i="12"/>
  <c r="M85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J125" i="12"/>
  <c r="J124" i="12"/>
  <c r="J123" i="12"/>
  <c r="D100" i="12"/>
  <c r="E100" i="12"/>
  <c r="F100" i="12"/>
  <c r="G100" i="12"/>
  <c r="H100" i="12"/>
  <c r="I100" i="12"/>
  <c r="J100" i="12"/>
  <c r="K100" i="12"/>
  <c r="L100" i="12"/>
  <c r="M100" i="12"/>
  <c r="D101" i="12"/>
  <c r="E101" i="12"/>
  <c r="F101" i="12"/>
  <c r="G101" i="12"/>
  <c r="H101" i="12"/>
  <c r="I101" i="12"/>
  <c r="J101" i="12"/>
  <c r="K101" i="12"/>
  <c r="L101" i="12"/>
  <c r="M101" i="12"/>
  <c r="D102" i="12"/>
  <c r="E102" i="12"/>
  <c r="F102" i="12"/>
  <c r="G102" i="12"/>
  <c r="H102" i="12"/>
  <c r="I102" i="12"/>
  <c r="J102" i="12"/>
  <c r="K102" i="12"/>
  <c r="L102" i="12"/>
  <c r="M102" i="12"/>
  <c r="D103" i="12"/>
  <c r="E103" i="12"/>
  <c r="F103" i="12"/>
  <c r="G103" i="12"/>
  <c r="H103" i="12"/>
  <c r="I103" i="12"/>
  <c r="J103" i="12"/>
  <c r="K103" i="12"/>
  <c r="L103" i="12"/>
  <c r="M103" i="12"/>
  <c r="D104" i="12"/>
  <c r="E104" i="12"/>
  <c r="F104" i="12"/>
  <c r="G104" i="12"/>
  <c r="H104" i="12"/>
  <c r="I104" i="12"/>
  <c r="J104" i="12"/>
  <c r="K104" i="12"/>
  <c r="L104" i="12"/>
  <c r="M104" i="12"/>
  <c r="D105" i="12"/>
  <c r="E105" i="12"/>
  <c r="F105" i="12"/>
  <c r="G105" i="12"/>
  <c r="H105" i="12"/>
  <c r="I105" i="12"/>
  <c r="J105" i="12"/>
  <c r="K105" i="12"/>
  <c r="L105" i="12"/>
  <c r="M105" i="12"/>
  <c r="H125" i="12"/>
  <c r="H124" i="12"/>
  <c r="H123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D81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F125" i="12"/>
  <c r="F124" i="12"/>
  <c r="F123" i="12"/>
  <c r="D94" i="12"/>
  <c r="E94" i="12"/>
  <c r="F94" i="12"/>
  <c r="G94" i="12"/>
  <c r="H94" i="12"/>
  <c r="I94" i="12"/>
  <c r="J94" i="12"/>
  <c r="K94" i="12"/>
  <c r="L94" i="12"/>
  <c r="M94" i="12"/>
  <c r="D95" i="12"/>
  <c r="E95" i="12"/>
  <c r="F95" i="12"/>
  <c r="G95" i="12"/>
  <c r="H95" i="12"/>
  <c r="I95" i="12"/>
  <c r="J95" i="12"/>
  <c r="K95" i="12"/>
  <c r="L95" i="12"/>
  <c r="M95" i="12"/>
  <c r="D96" i="12"/>
  <c r="E96" i="12"/>
  <c r="F96" i="12"/>
  <c r="G96" i="12"/>
  <c r="H96" i="12"/>
  <c r="I96" i="12"/>
  <c r="J96" i="12"/>
  <c r="K96" i="12"/>
  <c r="L96" i="12"/>
  <c r="M96" i="12"/>
  <c r="D97" i="12"/>
  <c r="E97" i="12"/>
  <c r="F97" i="12"/>
  <c r="G97" i="12"/>
  <c r="H97" i="12"/>
  <c r="I97" i="12"/>
  <c r="J97" i="12"/>
  <c r="K97" i="12"/>
  <c r="L97" i="12"/>
  <c r="M97" i="12"/>
  <c r="D98" i="12"/>
  <c r="E98" i="12"/>
  <c r="F98" i="12"/>
  <c r="G98" i="12"/>
  <c r="H98" i="12"/>
  <c r="I98" i="12"/>
  <c r="J98" i="12"/>
  <c r="K98" i="12"/>
  <c r="L98" i="12"/>
  <c r="M98" i="12"/>
  <c r="D99" i="12"/>
  <c r="E99" i="12"/>
  <c r="F99" i="12"/>
  <c r="G99" i="12"/>
  <c r="H99" i="12"/>
  <c r="I99" i="12"/>
  <c r="J99" i="12"/>
  <c r="K99" i="12"/>
  <c r="L99" i="12"/>
  <c r="M99" i="12"/>
  <c r="D125" i="12"/>
  <c r="D124" i="12"/>
  <c r="D123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B125" i="12"/>
  <c r="B124" i="12"/>
  <c r="B123" i="12"/>
  <c r="C12" i="4"/>
  <c r="C43" i="4"/>
  <c r="C71" i="4"/>
  <c r="C94" i="4"/>
  <c r="C152" i="4"/>
  <c r="C152" i="8"/>
  <c r="C13" i="4"/>
  <c r="C44" i="4"/>
  <c r="C72" i="4"/>
  <c r="C95" i="4"/>
  <c r="C153" i="4"/>
  <c r="C153" i="8"/>
  <c r="C14" i="4"/>
  <c r="C45" i="4"/>
  <c r="C73" i="4"/>
  <c r="C96" i="4"/>
  <c r="C154" i="4"/>
  <c r="C154" i="8"/>
  <c r="C15" i="4"/>
  <c r="C46" i="4"/>
  <c r="C74" i="4"/>
  <c r="C97" i="4"/>
  <c r="C155" i="4"/>
  <c r="C155" i="8"/>
  <c r="C16" i="4"/>
  <c r="C47" i="4"/>
  <c r="C75" i="4"/>
  <c r="C98" i="4"/>
  <c r="C156" i="4"/>
  <c r="C156" i="8"/>
  <c r="C17" i="4"/>
  <c r="C48" i="4"/>
  <c r="C76" i="4"/>
  <c r="C99" i="4"/>
  <c r="C157" i="4"/>
  <c r="C157" i="8"/>
  <c r="C158" i="8"/>
  <c r="D158" i="8"/>
  <c r="D71" i="8"/>
  <c r="E71" i="8"/>
  <c r="F71" i="8"/>
  <c r="G71" i="8"/>
  <c r="H71" i="8"/>
  <c r="I71" i="8"/>
  <c r="J71" i="8"/>
  <c r="K71" i="8"/>
  <c r="L71" i="8"/>
  <c r="D72" i="8"/>
  <c r="E72" i="8"/>
  <c r="F72" i="8"/>
  <c r="G72" i="8"/>
  <c r="H72" i="8"/>
  <c r="I72" i="8"/>
  <c r="J72" i="8"/>
  <c r="K72" i="8"/>
  <c r="L72" i="8"/>
  <c r="D73" i="8"/>
  <c r="E73" i="8"/>
  <c r="F73" i="8"/>
  <c r="G73" i="8"/>
  <c r="H73" i="8"/>
  <c r="I73" i="8"/>
  <c r="J73" i="8"/>
  <c r="K73" i="8"/>
  <c r="L73" i="8"/>
  <c r="D74" i="8"/>
  <c r="E74" i="8"/>
  <c r="F74" i="8"/>
  <c r="G74" i="8"/>
  <c r="H74" i="8"/>
  <c r="I74" i="8"/>
  <c r="J74" i="8"/>
  <c r="K74" i="8"/>
  <c r="L74" i="8"/>
  <c r="D75" i="8"/>
  <c r="E75" i="8"/>
  <c r="F75" i="8"/>
  <c r="G75" i="8"/>
  <c r="H75" i="8"/>
  <c r="I75" i="8"/>
  <c r="J75" i="8"/>
  <c r="K75" i="8"/>
  <c r="L75" i="8"/>
  <c r="D76" i="8"/>
  <c r="E76" i="8"/>
  <c r="F76" i="8"/>
  <c r="G76" i="8"/>
  <c r="H76" i="8"/>
  <c r="I76" i="8"/>
  <c r="J76" i="8"/>
  <c r="K76" i="8"/>
  <c r="L76" i="8"/>
  <c r="D100" i="8"/>
  <c r="D94" i="8"/>
  <c r="E94" i="8"/>
  <c r="F94" i="8"/>
  <c r="G94" i="8"/>
  <c r="H94" i="8"/>
  <c r="I94" i="8"/>
  <c r="J94" i="8"/>
  <c r="K94" i="8"/>
  <c r="L94" i="8"/>
  <c r="D95" i="8"/>
  <c r="E95" i="8"/>
  <c r="F95" i="8"/>
  <c r="G95" i="8"/>
  <c r="H95" i="8"/>
  <c r="I95" i="8"/>
  <c r="J95" i="8"/>
  <c r="K95" i="8"/>
  <c r="L95" i="8"/>
  <c r="D96" i="8"/>
  <c r="E96" i="8"/>
  <c r="F96" i="8"/>
  <c r="G96" i="8"/>
  <c r="H96" i="8"/>
  <c r="I96" i="8"/>
  <c r="J96" i="8"/>
  <c r="K96" i="8"/>
  <c r="L96" i="8"/>
  <c r="D97" i="8"/>
  <c r="E97" i="8"/>
  <c r="F97" i="8"/>
  <c r="G97" i="8"/>
  <c r="H97" i="8"/>
  <c r="I97" i="8"/>
  <c r="J97" i="8"/>
  <c r="K97" i="8"/>
  <c r="L97" i="8"/>
  <c r="D98" i="8"/>
  <c r="E98" i="8"/>
  <c r="F98" i="8"/>
  <c r="G98" i="8"/>
  <c r="H98" i="8"/>
  <c r="I98" i="8"/>
  <c r="J98" i="8"/>
  <c r="K98" i="8"/>
  <c r="L98" i="8"/>
  <c r="D99" i="8"/>
  <c r="E99" i="8"/>
  <c r="F99" i="8"/>
  <c r="G99" i="8"/>
  <c r="H99" i="8"/>
  <c r="I99" i="8"/>
  <c r="J99" i="8"/>
  <c r="K99" i="8"/>
  <c r="L99" i="8"/>
  <c r="F121" i="4"/>
  <c r="F121" i="12"/>
  <c r="F121" i="13"/>
  <c r="J121" i="4"/>
  <c r="J121" i="12"/>
  <c r="J121" i="13"/>
  <c r="B121" i="4"/>
  <c r="B121" i="12"/>
  <c r="B121" i="13"/>
  <c r="F121" i="8"/>
  <c r="J121" i="8"/>
  <c r="B121" i="8"/>
  <c r="E100" i="8"/>
  <c r="F100" i="8"/>
  <c r="G100" i="8"/>
  <c r="H100" i="8"/>
  <c r="I100" i="8"/>
  <c r="J100" i="8"/>
  <c r="K100" i="8"/>
  <c r="L100" i="8"/>
  <c r="E101" i="8"/>
  <c r="F101" i="8"/>
  <c r="G101" i="8"/>
  <c r="H101" i="8"/>
  <c r="I101" i="8"/>
  <c r="J101" i="8"/>
  <c r="K101" i="8"/>
  <c r="L101" i="8"/>
  <c r="E102" i="8"/>
  <c r="F102" i="8"/>
  <c r="G102" i="8"/>
  <c r="H102" i="8"/>
  <c r="I102" i="8"/>
  <c r="J102" i="8"/>
  <c r="K102" i="8"/>
  <c r="L102" i="8"/>
  <c r="E103" i="8"/>
  <c r="F103" i="8"/>
  <c r="G103" i="8"/>
  <c r="H103" i="8"/>
  <c r="I103" i="8"/>
  <c r="J103" i="8"/>
  <c r="K103" i="8"/>
  <c r="L103" i="8"/>
  <c r="E104" i="8"/>
  <c r="F104" i="8"/>
  <c r="G104" i="8"/>
  <c r="H104" i="8"/>
  <c r="I104" i="8"/>
  <c r="J104" i="8"/>
  <c r="K104" i="8"/>
  <c r="L104" i="8"/>
  <c r="E105" i="8"/>
  <c r="F105" i="8"/>
  <c r="G105" i="8"/>
  <c r="H105" i="8"/>
  <c r="I105" i="8"/>
  <c r="J105" i="8"/>
  <c r="K105" i="8"/>
  <c r="L105" i="8"/>
  <c r="D101" i="8"/>
  <c r="D102" i="8"/>
  <c r="D103" i="8"/>
  <c r="D104" i="8"/>
  <c r="D105" i="8"/>
  <c r="E49" i="4"/>
  <c r="E61" i="4"/>
  <c r="E55" i="4"/>
  <c r="E100" i="4"/>
  <c r="F49" i="4"/>
  <c r="F61" i="4"/>
  <c r="F55" i="4"/>
  <c r="F100" i="4"/>
  <c r="G49" i="4"/>
  <c r="G61" i="4"/>
  <c r="G55" i="4"/>
  <c r="G100" i="4"/>
  <c r="H49" i="4"/>
  <c r="H61" i="4"/>
  <c r="H55" i="4"/>
  <c r="H100" i="4"/>
  <c r="I49" i="4"/>
  <c r="I61" i="4"/>
  <c r="I55" i="4"/>
  <c r="I100" i="4"/>
  <c r="J49" i="4"/>
  <c r="J61" i="4"/>
  <c r="J55" i="4"/>
  <c r="J100" i="4"/>
  <c r="K49" i="4"/>
  <c r="K61" i="4"/>
  <c r="K55" i="4"/>
  <c r="K100" i="4"/>
  <c r="L49" i="4"/>
  <c r="L61" i="4"/>
  <c r="L55" i="4"/>
  <c r="L100" i="4"/>
  <c r="E50" i="4"/>
  <c r="E62" i="4"/>
  <c r="E56" i="4"/>
  <c r="E101" i="4"/>
  <c r="F50" i="4"/>
  <c r="F62" i="4"/>
  <c r="F56" i="4"/>
  <c r="F101" i="4"/>
  <c r="G50" i="4"/>
  <c r="G62" i="4"/>
  <c r="G56" i="4"/>
  <c r="G101" i="4"/>
  <c r="H50" i="4"/>
  <c r="H62" i="4"/>
  <c r="H56" i="4"/>
  <c r="H101" i="4"/>
  <c r="I50" i="4"/>
  <c r="I62" i="4"/>
  <c r="I56" i="4"/>
  <c r="I101" i="4"/>
  <c r="J50" i="4"/>
  <c r="J62" i="4"/>
  <c r="J56" i="4"/>
  <c r="J101" i="4"/>
  <c r="K50" i="4"/>
  <c r="K62" i="4"/>
  <c r="K56" i="4"/>
  <c r="K101" i="4"/>
  <c r="L50" i="4"/>
  <c r="L62" i="4"/>
  <c r="L56" i="4"/>
  <c r="L101" i="4"/>
  <c r="E51" i="4"/>
  <c r="E63" i="4"/>
  <c r="E57" i="4"/>
  <c r="E102" i="4"/>
  <c r="F51" i="4"/>
  <c r="F63" i="4"/>
  <c r="F57" i="4"/>
  <c r="F102" i="4"/>
  <c r="G51" i="4"/>
  <c r="G63" i="4"/>
  <c r="G57" i="4"/>
  <c r="G102" i="4"/>
  <c r="H51" i="4"/>
  <c r="H63" i="4"/>
  <c r="H57" i="4"/>
  <c r="H102" i="4"/>
  <c r="I51" i="4"/>
  <c r="I63" i="4"/>
  <c r="I57" i="4"/>
  <c r="I102" i="4"/>
  <c r="J51" i="4"/>
  <c r="J63" i="4"/>
  <c r="J57" i="4"/>
  <c r="J102" i="4"/>
  <c r="K51" i="4"/>
  <c r="K63" i="4"/>
  <c r="K57" i="4"/>
  <c r="K102" i="4"/>
  <c r="L51" i="4"/>
  <c r="L63" i="4"/>
  <c r="L57" i="4"/>
  <c r="L102" i="4"/>
  <c r="E52" i="4"/>
  <c r="E64" i="4"/>
  <c r="E58" i="4"/>
  <c r="E103" i="4"/>
  <c r="F52" i="4"/>
  <c r="F64" i="4"/>
  <c r="F58" i="4"/>
  <c r="F103" i="4"/>
  <c r="G52" i="4"/>
  <c r="G64" i="4"/>
  <c r="G58" i="4"/>
  <c r="G103" i="4"/>
  <c r="H52" i="4"/>
  <c r="H64" i="4"/>
  <c r="H58" i="4"/>
  <c r="H103" i="4"/>
  <c r="I52" i="4"/>
  <c r="I64" i="4"/>
  <c r="I58" i="4"/>
  <c r="I103" i="4"/>
  <c r="J52" i="4"/>
  <c r="J64" i="4"/>
  <c r="J58" i="4"/>
  <c r="J103" i="4"/>
  <c r="K52" i="4"/>
  <c r="K64" i="4"/>
  <c r="K58" i="4"/>
  <c r="K103" i="4"/>
  <c r="L52" i="4"/>
  <c r="L64" i="4"/>
  <c r="L58" i="4"/>
  <c r="L103" i="4"/>
  <c r="E53" i="4"/>
  <c r="E65" i="4"/>
  <c r="E59" i="4"/>
  <c r="E104" i="4"/>
  <c r="F53" i="4"/>
  <c r="F65" i="4"/>
  <c r="F59" i="4"/>
  <c r="F104" i="4"/>
  <c r="G53" i="4"/>
  <c r="G65" i="4"/>
  <c r="G59" i="4"/>
  <c r="G104" i="4"/>
  <c r="H53" i="4"/>
  <c r="H65" i="4"/>
  <c r="H59" i="4"/>
  <c r="H104" i="4"/>
  <c r="I53" i="4"/>
  <c r="I65" i="4"/>
  <c r="I59" i="4"/>
  <c r="I104" i="4"/>
  <c r="J53" i="4"/>
  <c r="J65" i="4"/>
  <c r="J59" i="4"/>
  <c r="J104" i="4"/>
  <c r="K53" i="4"/>
  <c r="K65" i="4"/>
  <c r="K59" i="4"/>
  <c r="K104" i="4"/>
  <c r="L53" i="4"/>
  <c r="L65" i="4"/>
  <c r="L59" i="4"/>
  <c r="L104" i="4"/>
  <c r="E54" i="4"/>
  <c r="E66" i="4"/>
  <c r="E60" i="4"/>
  <c r="E105" i="4"/>
  <c r="F54" i="4"/>
  <c r="F66" i="4"/>
  <c r="F60" i="4"/>
  <c r="F105" i="4"/>
  <c r="G54" i="4"/>
  <c r="G66" i="4"/>
  <c r="G60" i="4"/>
  <c r="G105" i="4"/>
  <c r="H54" i="4"/>
  <c r="H66" i="4"/>
  <c r="H60" i="4"/>
  <c r="H105" i="4"/>
  <c r="I54" i="4"/>
  <c r="I66" i="4"/>
  <c r="I60" i="4"/>
  <c r="I105" i="4"/>
  <c r="J54" i="4"/>
  <c r="J66" i="4"/>
  <c r="J60" i="4"/>
  <c r="J105" i="4"/>
  <c r="K54" i="4"/>
  <c r="K66" i="4"/>
  <c r="K60" i="4"/>
  <c r="K105" i="4"/>
  <c r="L54" i="4"/>
  <c r="L66" i="4"/>
  <c r="L60" i="4"/>
  <c r="L105" i="4"/>
  <c r="D50" i="4"/>
  <c r="D62" i="4"/>
  <c r="D56" i="4"/>
  <c r="D101" i="4"/>
  <c r="D51" i="4"/>
  <c r="D63" i="4"/>
  <c r="D57" i="4"/>
  <c r="D102" i="4"/>
  <c r="D52" i="4"/>
  <c r="D64" i="4"/>
  <c r="D58" i="4"/>
  <c r="D103" i="4"/>
  <c r="D53" i="4"/>
  <c r="D65" i="4"/>
  <c r="D59" i="4"/>
  <c r="D104" i="4"/>
  <c r="D54" i="4"/>
  <c r="D66" i="4"/>
  <c r="D60" i="4"/>
  <c r="D105" i="4"/>
  <c r="D49" i="4"/>
  <c r="D61" i="4"/>
  <c r="D55" i="4"/>
  <c r="D100" i="4"/>
  <c r="E77" i="8"/>
  <c r="F77" i="8"/>
  <c r="G77" i="8"/>
  <c r="H77" i="8"/>
  <c r="I77" i="8"/>
  <c r="J77" i="8"/>
  <c r="K77" i="8"/>
  <c r="L77" i="8"/>
  <c r="E78" i="8"/>
  <c r="F78" i="8"/>
  <c r="G78" i="8"/>
  <c r="H78" i="8"/>
  <c r="I78" i="8"/>
  <c r="J78" i="8"/>
  <c r="K78" i="8"/>
  <c r="L78" i="8"/>
  <c r="E79" i="8"/>
  <c r="F79" i="8"/>
  <c r="G79" i="8"/>
  <c r="H79" i="8"/>
  <c r="I79" i="8"/>
  <c r="J79" i="8"/>
  <c r="K79" i="8"/>
  <c r="L79" i="8"/>
  <c r="E80" i="8"/>
  <c r="F80" i="8"/>
  <c r="G80" i="8"/>
  <c r="H80" i="8"/>
  <c r="I80" i="8"/>
  <c r="J80" i="8"/>
  <c r="K80" i="8"/>
  <c r="L80" i="8"/>
  <c r="E81" i="8"/>
  <c r="F81" i="8"/>
  <c r="G81" i="8"/>
  <c r="H81" i="8"/>
  <c r="I81" i="8"/>
  <c r="J81" i="8"/>
  <c r="K81" i="8"/>
  <c r="L81" i="8"/>
  <c r="E82" i="8"/>
  <c r="F82" i="8"/>
  <c r="G82" i="8"/>
  <c r="H82" i="8"/>
  <c r="I82" i="8"/>
  <c r="J82" i="8"/>
  <c r="K82" i="8"/>
  <c r="L82" i="8"/>
  <c r="D78" i="8"/>
  <c r="D79" i="8"/>
  <c r="D80" i="8"/>
  <c r="D81" i="8"/>
  <c r="D82" i="8"/>
  <c r="D77" i="8"/>
  <c r="D78" i="4"/>
  <c r="E78" i="4"/>
  <c r="F78" i="4"/>
  <c r="G78" i="4"/>
  <c r="H78" i="4"/>
  <c r="I78" i="4"/>
  <c r="J78" i="4"/>
  <c r="K78" i="4"/>
  <c r="L78" i="4"/>
  <c r="D79" i="4"/>
  <c r="E79" i="4"/>
  <c r="F79" i="4"/>
  <c r="G79" i="4"/>
  <c r="H79" i="4"/>
  <c r="I79" i="4"/>
  <c r="J79" i="4"/>
  <c r="K79" i="4"/>
  <c r="L79" i="4"/>
  <c r="D80" i="4"/>
  <c r="E80" i="4"/>
  <c r="F80" i="4"/>
  <c r="G80" i="4"/>
  <c r="H80" i="4"/>
  <c r="I80" i="4"/>
  <c r="J80" i="4"/>
  <c r="K80" i="4"/>
  <c r="L80" i="4"/>
  <c r="D81" i="4"/>
  <c r="E81" i="4"/>
  <c r="F81" i="4"/>
  <c r="G81" i="4"/>
  <c r="H81" i="4"/>
  <c r="I81" i="4"/>
  <c r="J81" i="4"/>
  <c r="K81" i="4"/>
  <c r="L81" i="4"/>
  <c r="D82" i="4"/>
  <c r="E82" i="4"/>
  <c r="F82" i="4"/>
  <c r="G82" i="4"/>
  <c r="H82" i="4"/>
  <c r="I82" i="4"/>
  <c r="J82" i="4"/>
  <c r="K82" i="4"/>
  <c r="L82" i="4"/>
  <c r="E77" i="4"/>
  <c r="F77" i="4"/>
  <c r="G77" i="4"/>
  <c r="H77" i="4"/>
  <c r="I77" i="4"/>
  <c r="J77" i="4"/>
  <c r="K77" i="4"/>
  <c r="L77" i="4"/>
  <c r="D77" i="4"/>
  <c r="R16" i="15"/>
  <c r="Z27" i="15"/>
  <c r="R15" i="15"/>
  <c r="Y27" i="15"/>
  <c r="R14" i="15"/>
  <c r="X27" i="15"/>
  <c r="R13" i="15"/>
  <c r="W27" i="15"/>
  <c r="R12" i="15"/>
  <c r="V27" i="15"/>
  <c r="R11" i="15"/>
  <c r="U27" i="15"/>
  <c r="Q16" i="15"/>
  <c r="Z26" i="15"/>
  <c r="Q15" i="15"/>
  <c r="Y26" i="15"/>
  <c r="Q14" i="15"/>
  <c r="X26" i="15"/>
  <c r="Q13" i="15"/>
  <c r="W26" i="15"/>
  <c r="Q12" i="15"/>
  <c r="V26" i="15"/>
  <c r="Q11" i="15"/>
  <c r="U26" i="15"/>
  <c r="P16" i="15"/>
  <c r="Z25" i="15"/>
  <c r="P15" i="15"/>
  <c r="Y25" i="15"/>
  <c r="P14" i="15"/>
  <c r="X25" i="15"/>
  <c r="P13" i="15"/>
  <c r="W25" i="15"/>
  <c r="P12" i="15"/>
  <c r="V25" i="15"/>
  <c r="P11" i="15"/>
  <c r="U25" i="15"/>
  <c r="O16" i="15"/>
  <c r="Z24" i="15"/>
  <c r="O15" i="15"/>
  <c r="Y24" i="15"/>
  <c r="O14" i="15"/>
  <c r="X24" i="15"/>
  <c r="O13" i="15"/>
  <c r="W24" i="15"/>
  <c r="O12" i="15"/>
  <c r="V24" i="15"/>
  <c r="E136" i="4"/>
  <c r="F16" i="15"/>
  <c r="H27" i="15"/>
  <c r="E135" i="4"/>
  <c r="F15" i="15"/>
  <c r="G27" i="15"/>
  <c r="E134" i="4"/>
  <c r="F14" i="15"/>
  <c r="F27" i="15"/>
  <c r="E133" i="4"/>
  <c r="F13" i="15"/>
  <c r="E27" i="15"/>
  <c r="E132" i="4"/>
  <c r="F12" i="15"/>
  <c r="D27" i="15"/>
  <c r="E131" i="4"/>
  <c r="F11" i="15"/>
  <c r="C27" i="15"/>
  <c r="C136" i="4"/>
  <c r="D136" i="4"/>
  <c r="E16" i="15"/>
  <c r="H26" i="15"/>
  <c r="C135" i="4"/>
  <c r="D135" i="4"/>
  <c r="E15" i="15"/>
  <c r="G26" i="15"/>
  <c r="C134" i="4"/>
  <c r="D134" i="4"/>
  <c r="E14" i="15"/>
  <c r="F26" i="15"/>
  <c r="C133" i="4"/>
  <c r="D133" i="4"/>
  <c r="E13" i="15"/>
  <c r="E26" i="15"/>
  <c r="C132" i="4"/>
  <c r="D132" i="4"/>
  <c r="E12" i="15"/>
  <c r="D26" i="15"/>
  <c r="C131" i="4"/>
  <c r="D131" i="4"/>
  <c r="E11" i="15"/>
  <c r="C26" i="15"/>
  <c r="F136" i="4"/>
  <c r="D16" i="15"/>
  <c r="H25" i="15"/>
  <c r="F135" i="4"/>
  <c r="D15" i="15"/>
  <c r="G25" i="15"/>
  <c r="F134" i="4"/>
  <c r="D14" i="15"/>
  <c r="F25" i="15"/>
  <c r="F133" i="4"/>
  <c r="D13" i="15"/>
  <c r="E25" i="15"/>
  <c r="F132" i="4"/>
  <c r="D12" i="15"/>
  <c r="D25" i="15"/>
  <c r="F131" i="4"/>
  <c r="D11" i="15"/>
  <c r="C25" i="15"/>
  <c r="D48" i="4"/>
  <c r="E48" i="4"/>
  <c r="F48" i="4"/>
  <c r="G48" i="4"/>
  <c r="H48" i="4"/>
  <c r="I48" i="4"/>
  <c r="J48" i="4"/>
  <c r="K48" i="4"/>
  <c r="L48" i="4"/>
  <c r="B136" i="4"/>
  <c r="C16" i="15"/>
  <c r="H24" i="15"/>
  <c r="D47" i="4"/>
  <c r="E47" i="4"/>
  <c r="F47" i="4"/>
  <c r="G47" i="4"/>
  <c r="H47" i="4"/>
  <c r="I47" i="4"/>
  <c r="J47" i="4"/>
  <c r="K47" i="4"/>
  <c r="L47" i="4"/>
  <c r="B135" i="4"/>
  <c r="C15" i="15"/>
  <c r="G24" i="15"/>
  <c r="D46" i="4"/>
  <c r="E46" i="4"/>
  <c r="F46" i="4"/>
  <c r="G46" i="4"/>
  <c r="H46" i="4"/>
  <c r="I46" i="4"/>
  <c r="J46" i="4"/>
  <c r="K46" i="4"/>
  <c r="L46" i="4"/>
  <c r="B134" i="4"/>
  <c r="C14" i="15"/>
  <c r="F24" i="15"/>
  <c r="D45" i="4"/>
  <c r="E45" i="4"/>
  <c r="F45" i="4"/>
  <c r="G45" i="4"/>
  <c r="H45" i="4"/>
  <c r="I45" i="4"/>
  <c r="J45" i="4"/>
  <c r="K45" i="4"/>
  <c r="L45" i="4"/>
  <c r="B133" i="4"/>
  <c r="C13" i="15"/>
  <c r="E24" i="15"/>
  <c r="D44" i="4"/>
  <c r="E44" i="4"/>
  <c r="F44" i="4"/>
  <c r="G44" i="4"/>
  <c r="H44" i="4"/>
  <c r="I44" i="4"/>
  <c r="J44" i="4"/>
  <c r="K44" i="4"/>
  <c r="L44" i="4"/>
  <c r="B132" i="4"/>
  <c r="C12" i="15"/>
  <c r="D24" i="15"/>
  <c r="B16" i="15"/>
  <c r="H23" i="15"/>
  <c r="B15" i="15"/>
  <c r="G23" i="15"/>
  <c r="B14" i="15"/>
  <c r="F23" i="15"/>
  <c r="B13" i="15"/>
  <c r="E23" i="15"/>
  <c r="B12" i="15"/>
  <c r="D23" i="15"/>
  <c r="B11" i="15"/>
  <c r="C23" i="15"/>
  <c r="B27" i="15"/>
  <c r="B26" i="15"/>
  <c r="B25" i="15"/>
  <c r="B24" i="15"/>
  <c r="B137" i="4"/>
  <c r="C17" i="15"/>
  <c r="I16" i="2"/>
  <c r="F137" i="4"/>
  <c r="D17" i="15"/>
  <c r="C137" i="4"/>
  <c r="D137" i="4"/>
  <c r="E17" i="15"/>
  <c r="E137" i="4"/>
  <c r="F17" i="15"/>
  <c r="B137" i="8"/>
  <c r="G17" i="15"/>
  <c r="F137" i="8"/>
  <c r="H17" i="15"/>
  <c r="C137" i="8"/>
  <c r="I17" i="15"/>
  <c r="E137" i="8"/>
  <c r="J17" i="15"/>
  <c r="B137" i="12"/>
  <c r="K17" i="15"/>
  <c r="I16" i="9"/>
  <c r="F137" i="12"/>
  <c r="L17" i="15"/>
  <c r="C137" i="12"/>
  <c r="D137" i="12"/>
  <c r="M17" i="15"/>
  <c r="E137" i="12"/>
  <c r="N17" i="15"/>
  <c r="B137" i="13"/>
  <c r="O17" i="15"/>
  <c r="F137" i="13"/>
  <c r="P17" i="15"/>
  <c r="C137" i="13"/>
  <c r="Q17" i="15"/>
  <c r="E137" i="13"/>
  <c r="R17" i="15"/>
  <c r="I23" i="15"/>
  <c r="N23" i="15"/>
  <c r="Z23" i="15"/>
  <c r="M23" i="15"/>
  <c r="Y23" i="15"/>
  <c r="L23" i="15"/>
  <c r="X23" i="15"/>
  <c r="K23" i="15"/>
  <c r="W23" i="15"/>
  <c r="J23" i="15"/>
  <c r="V23" i="15"/>
  <c r="U23" i="15"/>
  <c r="T23" i="15"/>
  <c r="S23" i="15"/>
  <c r="R23" i="15"/>
  <c r="Q23" i="15"/>
  <c r="P23" i="15"/>
  <c r="O23" i="15"/>
  <c r="C153" i="12"/>
  <c r="C153" i="13"/>
  <c r="C154" i="12"/>
  <c r="C154" i="13"/>
  <c r="C155" i="12"/>
  <c r="C155" i="13"/>
  <c r="C156" i="12"/>
  <c r="C156" i="13"/>
  <c r="C157" i="12"/>
  <c r="C157" i="13"/>
  <c r="C158" i="12"/>
  <c r="C158" i="13"/>
  <c r="C77" i="4"/>
  <c r="C100" i="4"/>
  <c r="C159" i="4"/>
  <c r="C159" i="12"/>
  <c r="C159" i="13"/>
  <c r="C78" i="4"/>
  <c r="C101" i="4"/>
  <c r="C160" i="4"/>
  <c r="C160" i="12"/>
  <c r="C160" i="13"/>
  <c r="C79" i="4"/>
  <c r="C102" i="4"/>
  <c r="C161" i="4"/>
  <c r="C161" i="12"/>
  <c r="C161" i="13"/>
  <c r="C80" i="4"/>
  <c r="C103" i="4"/>
  <c r="C162" i="4"/>
  <c r="C162" i="12"/>
  <c r="C162" i="13"/>
  <c r="C81" i="4"/>
  <c r="C104" i="4"/>
  <c r="C163" i="4"/>
  <c r="C163" i="12"/>
  <c r="C163" i="13"/>
  <c r="C82" i="4"/>
  <c r="C105" i="4"/>
  <c r="C164" i="4"/>
  <c r="C164" i="12"/>
  <c r="C164" i="13"/>
  <c r="C165" i="12"/>
  <c r="C165" i="13"/>
  <c r="C83" i="4"/>
  <c r="C106" i="4"/>
  <c r="C166" i="4"/>
  <c r="C166" i="12"/>
  <c r="C166" i="13"/>
  <c r="C84" i="4"/>
  <c r="C107" i="4"/>
  <c r="C167" i="4"/>
  <c r="C167" i="12"/>
  <c r="C167" i="13"/>
  <c r="C85" i="4"/>
  <c r="C108" i="4"/>
  <c r="C168" i="4"/>
  <c r="C168" i="12"/>
  <c r="C168" i="13"/>
  <c r="C86" i="4"/>
  <c r="C109" i="4"/>
  <c r="C169" i="4"/>
  <c r="C169" i="12"/>
  <c r="C169" i="13"/>
  <c r="C87" i="4"/>
  <c r="C110" i="4"/>
  <c r="C170" i="4"/>
  <c r="C170" i="12"/>
  <c r="C170" i="13"/>
  <c r="C88" i="4"/>
  <c r="C111" i="4"/>
  <c r="C171" i="4"/>
  <c r="C171" i="12"/>
  <c r="C171" i="13"/>
  <c r="C172" i="12"/>
  <c r="C172" i="13"/>
  <c r="C152" i="12"/>
  <c r="C152" i="13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I137" i="13"/>
  <c r="G137" i="13"/>
  <c r="D165" i="13"/>
  <c r="D166" i="13"/>
  <c r="D167" i="13"/>
  <c r="D168" i="13"/>
  <c r="D169" i="13"/>
  <c r="D170" i="13"/>
  <c r="D171" i="13"/>
  <c r="D172" i="13"/>
  <c r="D158" i="13"/>
  <c r="D161" i="8"/>
  <c r="D166" i="8"/>
  <c r="D167" i="8"/>
  <c r="D168" i="8"/>
  <c r="D169" i="8"/>
  <c r="D170" i="8"/>
  <c r="D171" i="8"/>
  <c r="D172" i="8"/>
  <c r="G137" i="12"/>
  <c r="H137" i="12"/>
  <c r="D158" i="12"/>
  <c r="I137" i="12"/>
  <c r="D165" i="12"/>
  <c r="D166" i="12"/>
  <c r="D167" i="12"/>
  <c r="D168" i="12"/>
  <c r="D169" i="12"/>
  <c r="D170" i="12"/>
  <c r="D171" i="12"/>
  <c r="D172" i="12"/>
  <c r="G137" i="4"/>
  <c r="H137" i="4"/>
  <c r="D158" i="4"/>
  <c r="I137" i="4"/>
  <c r="D165" i="4"/>
  <c r="D166" i="4"/>
  <c r="D167" i="4"/>
  <c r="D168" i="4"/>
  <c r="D169" i="4"/>
  <c r="D170" i="4"/>
  <c r="D171" i="4"/>
  <c r="D172" i="4"/>
  <c r="E16" i="9"/>
  <c r="D16" i="9"/>
  <c r="B28" i="9"/>
  <c r="F16" i="9"/>
  <c r="C28" i="9"/>
  <c r="E16" i="2"/>
  <c r="D16" i="2"/>
  <c r="B28" i="2"/>
  <c r="F16" i="2"/>
  <c r="C28" i="2"/>
  <c r="M153" i="13"/>
  <c r="M152" i="13"/>
  <c r="M151" i="13"/>
  <c r="K153" i="13"/>
  <c r="K152" i="13"/>
  <c r="K151" i="13"/>
  <c r="I153" i="13"/>
  <c r="I152" i="13"/>
  <c r="I151" i="13"/>
  <c r="M153" i="12"/>
  <c r="M152" i="12"/>
  <c r="M151" i="12"/>
  <c r="K153" i="12"/>
  <c r="K152" i="12"/>
  <c r="K151" i="12"/>
  <c r="I153" i="12"/>
  <c r="I152" i="12"/>
  <c r="M153" i="8"/>
  <c r="M152" i="8"/>
  <c r="M151" i="8"/>
  <c r="K153" i="8"/>
  <c r="K152" i="8"/>
  <c r="K151" i="8"/>
  <c r="I153" i="8"/>
  <c r="I152" i="8"/>
  <c r="I151" i="8"/>
  <c r="M153" i="4"/>
  <c r="M152" i="4"/>
  <c r="M151" i="4"/>
  <c r="K153" i="4"/>
  <c r="K152" i="4"/>
  <c r="K151" i="4"/>
  <c r="I153" i="4"/>
  <c r="I152" i="4"/>
  <c r="I151" i="4"/>
  <c r="D106" i="4"/>
  <c r="E106" i="4"/>
  <c r="F106" i="4"/>
  <c r="G106" i="4"/>
  <c r="H106" i="4"/>
  <c r="I106" i="4"/>
  <c r="J106" i="4"/>
  <c r="K106" i="4"/>
  <c r="L106" i="4"/>
  <c r="D107" i="4"/>
  <c r="E107" i="4"/>
  <c r="F107" i="4"/>
  <c r="G107" i="4"/>
  <c r="H107" i="4"/>
  <c r="I107" i="4"/>
  <c r="J107" i="4"/>
  <c r="K107" i="4"/>
  <c r="L107" i="4"/>
  <c r="D108" i="4"/>
  <c r="E108" i="4"/>
  <c r="F108" i="4"/>
  <c r="G108" i="4"/>
  <c r="H108" i="4"/>
  <c r="I108" i="4"/>
  <c r="J108" i="4"/>
  <c r="K108" i="4"/>
  <c r="L108" i="4"/>
  <c r="D109" i="4"/>
  <c r="E109" i="4"/>
  <c r="F109" i="4"/>
  <c r="G109" i="4"/>
  <c r="H109" i="4"/>
  <c r="I109" i="4"/>
  <c r="J109" i="4"/>
  <c r="K109" i="4"/>
  <c r="L109" i="4"/>
  <c r="D110" i="4"/>
  <c r="E110" i="4"/>
  <c r="F110" i="4"/>
  <c r="G110" i="4"/>
  <c r="H110" i="4"/>
  <c r="I110" i="4"/>
  <c r="J110" i="4"/>
  <c r="K110" i="4"/>
  <c r="L110" i="4"/>
  <c r="D111" i="4"/>
  <c r="E111" i="4"/>
  <c r="F111" i="4"/>
  <c r="G111" i="4"/>
  <c r="H111" i="4"/>
  <c r="I111" i="4"/>
  <c r="J111" i="4"/>
  <c r="K111" i="4"/>
  <c r="L111" i="4"/>
  <c r="L123" i="4"/>
  <c r="D83" i="4"/>
  <c r="E83" i="4"/>
  <c r="F83" i="4"/>
  <c r="G83" i="4"/>
  <c r="H83" i="4"/>
  <c r="I83" i="4"/>
  <c r="J83" i="4"/>
  <c r="K83" i="4"/>
  <c r="L83" i="4"/>
  <c r="D84" i="4"/>
  <c r="E84" i="4"/>
  <c r="F84" i="4"/>
  <c r="G84" i="4"/>
  <c r="H84" i="4"/>
  <c r="I84" i="4"/>
  <c r="J84" i="4"/>
  <c r="K84" i="4"/>
  <c r="L84" i="4"/>
  <c r="D85" i="4"/>
  <c r="E85" i="4"/>
  <c r="F85" i="4"/>
  <c r="G85" i="4"/>
  <c r="H85" i="4"/>
  <c r="I85" i="4"/>
  <c r="J85" i="4"/>
  <c r="K85" i="4"/>
  <c r="L85" i="4"/>
  <c r="D86" i="4"/>
  <c r="E86" i="4"/>
  <c r="F86" i="4"/>
  <c r="G86" i="4"/>
  <c r="H86" i="4"/>
  <c r="I86" i="4"/>
  <c r="J86" i="4"/>
  <c r="K86" i="4"/>
  <c r="L86" i="4"/>
  <c r="D87" i="4"/>
  <c r="E87" i="4"/>
  <c r="F87" i="4"/>
  <c r="G87" i="4"/>
  <c r="H87" i="4"/>
  <c r="I87" i="4"/>
  <c r="J87" i="4"/>
  <c r="K87" i="4"/>
  <c r="L87" i="4"/>
  <c r="D88" i="4"/>
  <c r="E88" i="4"/>
  <c r="F88" i="4"/>
  <c r="G88" i="4"/>
  <c r="H88" i="4"/>
  <c r="I88" i="4"/>
  <c r="J88" i="4"/>
  <c r="K88" i="4"/>
  <c r="L88" i="4"/>
  <c r="J123" i="4"/>
  <c r="H123" i="4"/>
  <c r="F123" i="4"/>
  <c r="D94" i="4"/>
  <c r="E94" i="4"/>
  <c r="F94" i="4"/>
  <c r="G94" i="4"/>
  <c r="H94" i="4"/>
  <c r="I94" i="4"/>
  <c r="J94" i="4"/>
  <c r="K94" i="4"/>
  <c r="L94" i="4"/>
  <c r="D95" i="4"/>
  <c r="E95" i="4"/>
  <c r="F95" i="4"/>
  <c r="G95" i="4"/>
  <c r="H95" i="4"/>
  <c r="I95" i="4"/>
  <c r="J95" i="4"/>
  <c r="K95" i="4"/>
  <c r="L95" i="4"/>
  <c r="D96" i="4"/>
  <c r="E96" i="4"/>
  <c r="F96" i="4"/>
  <c r="G96" i="4"/>
  <c r="H96" i="4"/>
  <c r="I96" i="4"/>
  <c r="J96" i="4"/>
  <c r="K96" i="4"/>
  <c r="L96" i="4"/>
  <c r="D97" i="4"/>
  <c r="E97" i="4"/>
  <c r="F97" i="4"/>
  <c r="G97" i="4"/>
  <c r="H97" i="4"/>
  <c r="I97" i="4"/>
  <c r="J97" i="4"/>
  <c r="K97" i="4"/>
  <c r="L97" i="4"/>
  <c r="D98" i="4"/>
  <c r="E98" i="4"/>
  <c r="F98" i="4"/>
  <c r="G98" i="4"/>
  <c r="H98" i="4"/>
  <c r="I98" i="4"/>
  <c r="J98" i="4"/>
  <c r="K98" i="4"/>
  <c r="L98" i="4"/>
  <c r="D99" i="4"/>
  <c r="E99" i="4"/>
  <c r="F99" i="4"/>
  <c r="G99" i="4"/>
  <c r="H99" i="4"/>
  <c r="I99" i="4"/>
  <c r="J99" i="4"/>
  <c r="K99" i="4"/>
  <c r="L99" i="4"/>
  <c r="D123" i="4"/>
  <c r="D71" i="4"/>
  <c r="E71" i="4"/>
  <c r="F71" i="4"/>
  <c r="G71" i="4"/>
  <c r="H71" i="4"/>
  <c r="I71" i="4"/>
  <c r="J71" i="4"/>
  <c r="K71" i="4"/>
  <c r="L71" i="4"/>
  <c r="D72" i="4"/>
  <c r="E72" i="4"/>
  <c r="F72" i="4"/>
  <c r="G72" i="4"/>
  <c r="H72" i="4"/>
  <c r="I72" i="4"/>
  <c r="J72" i="4"/>
  <c r="K72" i="4"/>
  <c r="L72" i="4"/>
  <c r="D73" i="4"/>
  <c r="E73" i="4"/>
  <c r="F73" i="4"/>
  <c r="G73" i="4"/>
  <c r="H73" i="4"/>
  <c r="I73" i="4"/>
  <c r="J73" i="4"/>
  <c r="K73" i="4"/>
  <c r="L73" i="4"/>
  <c r="D74" i="4"/>
  <c r="E74" i="4"/>
  <c r="F74" i="4"/>
  <c r="G74" i="4"/>
  <c r="H74" i="4"/>
  <c r="I74" i="4"/>
  <c r="J74" i="4"/>
  <c r="K74" i="4"/>
  <c r="L74" i="4"/>
  <c r="D75" i="4"/>
  <c r="E75" i="4"/>
  <c r="F75" i="4"/>
  <c r="G75" i="4"/>
  <c r="H75" i="4"/>
  <c r="I75" i="4"/>
  <c r="J75" i="4"/>
  <c r="K75" i="4"/>
  <c r="L75" i="4"/>
  <c r="D76" i="4"/>
  <c r="E76" i="4"/>
  <c r="F76" i="4"/>
  <c r="G76" i="4"/>
  <c r="H76" i="4"/>
  <c r="I76" i="4"/>
  <c r="J76" i="4"/>
  <c r="K76" i="4"/>
  <c r="L76" i="4"/>
  <c r="B123" i="4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A136" i="13"/>
  <c r="A135" i="13"/>
  <c r="A134" i="13"/>
  <c r="A133" i="13"/>
  <c r="A132" i="13"/>
  <c r="A131" i="13"/>
  <c r="C17" i="13"/>
  <c r="C48" i="13"/>
  <c r="C76" i="13"/>
  <c r="C88" i="13"/>
  <c r="C111" i="13"/>
  <c r="C16" i="13"/>
  <c r="C47" i="13"/>
  <c r="C75" i="13"/>
  <c r="C87" i="13"/>
  <c r="C110" i="13"/>
  <c r="C15" i="13"/>
  <c r="C46" i="13"/>
  <c r="C74" i="13"/>
  <c r="C86" i="13"/>
  <c r="C109" i="13"/>
  <c r="C14" i="13"/>
  <c r="C45" i="13"/>
  <c r="C73" i="13"/>
  <c r="C85" i="13"/>
  <c r="C108" i="13"/>
  <c r="C13" i="13"/>
  <c r="C44" i="13"/>
  <c r="C72" i="13"/>
  <c r="C84" i="13"/>
  <c r="C107" i="13"/>
  <c r="C12" i="13"/>
  <c r="C43" i="13"/>
  <c r="C71" i="13"/>
  <c r="C83" i="13"/>
  <c r="C106" i="13"/>
  <c r="B106" i="13"/>
  <c r="C82" i="13"/>
  <c r="C105" i="13"/>
  <c r="C81" i="13"/>
  <c r="C104" i="13"/>
  <c r="C80" i="13"/>
  <c r="C103" i="13"/>
  <c r="C79" i="13"/>
  <c r="C102" i="13"/>
  <c r="C78" i="13"/>
  <c r="C101" i="13"/>
  <c r="C77" i="13"/>
  <c r="C100" i="13"/>
  <c r="B100" i="13"/>
  <c r="C99" i="13"/>
  <c r="C98" i="13"/>
  <c r="C97" i="13"/>
  <c r="C96" i="13"/>
  <c r="C95" i="13"/>
  <c r="C94" i="13"/>
  <c r="B94" i="13"/>
  <c r="M70" i="13"/>
  <c r="L70" i="13"/>
  <c r="K70" i="13"/>
  <c r="J70" i="13"/>
  <c r="I70" i="13"/>
  <c r="H70" i="13"/>
  <c r="G70" i="13"/>
  <c r="F70" i="13"/>
  <c r="E70" i="13"/>
  <c r="D70" i="13"/>
  <c r="C35" i="13"/>
  <c r="C66" i="13"/>
  <c r="B17" i="13"/>
  <c r="B23" i="13"/>
  <c r="B35" i="13"/>
  <c r="B66" i="13"/>
  <c r="C34" i="13"/>
  <c r="C65" i="13"/>
  <c r="B16" i="13"/>
  <c r="B22" i="13"/>
  <c r="B34" i="13"/>
  <c r="B65" i="13"/>
  <c r="C33" i="13"/>
  <c r="C64" i="13"/>
  <c r="B15" i="13"/>
  <c r="B21" i="13"/>
  <c r="B33" i="13"/>
  <c r="B64" i="13"/>
  <c r="C32" i="13"/>
  <c r="C63" i="13"/>
  <c r="B14" i="13"/>
  <c r="B20" i="13"/>
  <c r="B32" i="13"/>
  <c r="B63" i="13"/>
  <c r="C31" i="13"/>
  <c r="C62" i="13"/>
  <c r="B13" i="13"/>
  <c r="B19" i="13"/>
  <c r="B31" i="13"/>
  <c r="B62" i="13"/>
  <c r="C30" i="13"/>
  <c r="C61" i="13"/>
  <c r="B12" i="13"/>
  <c r="B18" i="13"/>
  <c r="B30" i="13"/>
  <c r="B61" i="13"/>
  <c r="A61" i="13"/>
  <c r="C29" i="13"/>
  <c r="C60" i="13"/>
  <c r="B29" i="13"/>
  <c r="B60" i="13"/>
  <c r="C28" i="13"/>
  <c r="C59" i="13"/>
  <c r="B28" i="13"/>
  <c r="B59" i="13"/>
  <c r="C27" i="13"/>
  <c r="C58" i="13"/>
  <c r="B27" i="13"/>
  <c r="B58" i="13"/>
  <c r="C26" i="13"/>
  <c r="C57" i="13"/>
  <c r="B26" i="13"/>
  <c r="B57" i="13"/>
  <c r="C25" i="13"/>
  <c r="C56" i="13"/>
  <c r="B25" i="13"/>
  <c r="B56" i="13"/>
  <c r="C24" i="13"/>
  <c r="C55" i="13"/>
  <c r="B24" i="13"/>
  <c r="B55" i="13"/>
  <c r="A55" i="13"/>
  <c r="C23" i="13"/>
  <c r="C54" i="13"/>
  <c r="B54" i="13"/>
  <c r="C22" i="13"/>
  <c r="C53" i="13"/>
  <c r="B53" i="13"/>
  <c r="C21" i="13"/>
  <c r="C52" i="13"/>
  <c r="B52" i="13"/>
  <c r="C20" i="13"/>
  <c r="C51" i="13"/>
  <c r="B51" i="13"/>
  <c r="C19" i="13"/>
  <c r="C50" i="13"/>
  <c r="B50" i="13"/>
  <c r="C18" i="13"/>
  <c r="C49" i="13"/>
  <c r="B49" i="13"/>
  <c r="A49" i="13"/>
  <c r="B48" i="13"/>
  <c r="B47" i="13"/>
  <c r="B46" i="13"/>
  <c r="B45" i="13"/>
  <c r="B44" i="13"/>
  <c r="B43" i="13"/>
  <c r="A43" i="13"/>
  <c r="B11" i="13"/>
  <c r="B42" i="13"/>
  <c r="C11" i="13"/>
  <c r="A5" i="13"/>
  <c r="A4" i="13"/>
  <c r="A3" i="13"/>
  <c r="A2" i="13"/>
  <c r="M70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A136" i="12"/>
  <c r="A135" i="12"/>
  <c r="A134" i="12"/>
  <c r="A133" i="12"/>
  <c r="A132" i="12"/>
  <c r="A131" i="12"/>
  <c r="C17" i="12"/>
  <c r="C48" i="12"/>
  <c r="C76" i="12"/>
  <c r="C88" i="12"/>
  <c r="C111" i="12"/>
  <c r="C16" i="12"/>
  <c r="C47" i="12"/>
  <c r="C75" i="12"/>
  <c r="C87" i="12"/>
  <c r="C110" i="12"/>
  <c r="C15" i="12"/>
  <c r="C46" i="12"/>
  <c r="C74" i="12"/>
  <c r="C86" i="12"/>
  <c r="C109" i="12"/>
  <c r="C14" i="12"/>
  <c r="C45" i="12"/>
  <c r="C73" i="12"/>
  <c r="C85" i="12"/>
  <c r="C108" i="12"/>
  <c r="C13" i="12"/>
  <c r="C44" i="12"/>
  <c r="C72" i="12"/>
  <c r="C84" i="12"/>
  <c r="C107" i="12"/>
  <c r="C12" i="12"/>
  <c r="C43" i="12"/>
  <c r="C71" i="12"/>
  <c r="C83" i="12"/>
  <c r="C106" i="12"/>
  <c r="B106" i="12"/>
  <c r="C82" i="12"/>
  <c r="C105" i="12"/>
  <c r="C81" i="12"/>
  <c r="C104" i="12"/>
  <c r="C80" i="12"/>
  <c r="C103" i="12"/>
  <c r="C79" i="12"/>
  <c r="C102" i="12"/>
  <c r="C78" i="12"/>
  <c r="C101" i="12"/>
  <c r="C77" i="12"/>
  <c r="C100" i="12"/>
  <c r="B100" i="12"/>
  <c r="C99" i="12"/>
  <c r="C98" i="12"/>
  <c r="C97" i="12"/>
  <c r="C96" i="12"/>
  <c r="C95" i="12"/>
  <c r="C94" i="12"/>
  <c r="B94" i="12"/>
  <c r="L70" i="12"/>
  <c r="K70" i="12"/>
  <c r="J70" i="12"/>
  <c r="I70" i="12"/>
  <c r="H70" i="12"/>
  <c r="G70" i="12"/>
  <c r="F70" i="12"/>
  <c r="E70" i="12"/>
  <c r="D70" i="12"/>
  <c r="C35" i="12"/>
  <c r="C66" i="12"/>
  <c r="B17" i="12"/>
  <c r="B23" i="12"/>
  <c r="B35" i="12"/>
  <c r="B66" i="12"/>
  <c r="C34" i="12"/>
  <c r="C65" i="12"/>
  <c r="B16" i="12"/>
  <c r="B22" i="12"/>
  <c r="B34" i="12"/>
  <c r="B65" i="12"/>
  <c r="C33" i="12"/>
  <c r="C64" i="12"/>
  <c r="B15" i="12"/>
  <c r="B21" i="12"/>
  <c r="B33" i="12"/>
  <c r="B64" i="12"/>
  <c r="C32" i="12"/>
  <c r="C63" i="12"/>
  <c r="B14" i="12"/>
  <c r="B20" i="12"/>
  <c r="B32" i="12"/>
  <c r="B63" i="12"/>
  <c r="C31" i="12"/>
  <c r="C62" i="12"/>
  <c r="B13" i="12"/>
  <c r="B19" i="12"/>
  <c r="B31" i="12"/>
  <c r="B62" i="12"/>
  <c r="C30" i="12"/>
  <c r="C61" i="12"/>
  <c r="B12" i="12"/>
  <c r="B18" i="12"/>
  <c r="B30" i="12"/>
  <c r="B61" i="12"/>
  <c r="A61" i="12"/>
  <c r="C29" i="12"/>
  <c r="C60" i="12"/>
  <c r="B29" i="12"/>
  <c r="B60" i="12"/>
  <c r="C28" i="12"/>
  <c r="C59" i="12"/>
  <c r="B28" i="12"/>
  <c r="B59" i="12"/>
  <c r="C27" i="12"/>
  <c r="C58" i="12"/>
  <c r="B27" i="12"/>
  <c r="B58" i="12"/>
  <c r="C26" i="12"/>
  <c r="C57" i="12"/>
  <c r="B26" i="12"/>
  <c r="B57" i="12"/>
  <c r="C25" i="12"/>
  <c r="C56" i="12"/>
  <c r="B25" i="12"/>
  <c r="B56" i="12"/>
  <c r="C24" i="12"/>
  <c r="C55" i="12"/>
  <c r="B24" i="12"/>
  <c r="B55" i="12"/>
  <c r="A55" i="12"/>
  <c r="C23" i="12"/>
  <c r="C54" i="12"/>
  <c r="B54" i="12"/>
  <c r="C22" i="12"/>
  <c r="C53" i="12"/>
  <c r="B53" i="12"/>
  <c r="C21" i="12"/>
  <c r="C52" i="12"/>
  <c r="B52" i="12"/>
  <c r="C20" i="12"/>
  <c r="C51" i="12"/>
  <c r="B51" i="12"/>
  <c r="C19" i="12"/>
  <c r="C50" i="12"/>
  <c r="B50" i="12"/>
  <c r="C18" i="12"/>
  <c r="C49" i="12"/>
  <c r="B49" i="12"/>
  <c r="A49" i="12"/>
  <c r="B48" i="12"/>
  <c r="B47" i="12"/>
  <c r="B46" i="12"/>
  <c r="B45" i="12"/>
  <c r="B44" i="12"/>
  <c r="B43" i="12"/>
  <c r="A43" i="12"/>
  <c r="B11" i="12"/>
  <c r="B42" i="12"/>
  <c r="C11" i="12"/>
  <c r="A5" i="12"/>
  <c r="A4" i="12"/>
  <c r="A3" i="12"/>
  <c r="A2" i="12"/>
  <c r="A25" i="9"/>
  <c r="C27" i="9"/>
  <c r="B27" i="9"/>
  <c r="C26" i="9"/>
  <c r="B26" i="9"/>
  <c r="A24" i="9"/>
  <c r="A23" i="9"/>
  <c r="A22" i="9"/>
  <c r="A21" i="9"/>
  <c r="A20" i="9"/>
  <c r="B5" i="9"/>
  <c r="B4" i="9"/>
  <c r="B3" i="9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A136" i="8"/>
  <c r="A135" i="8"/>
  <c r="A134" i="8"/>
  <c r="A133" i="8"/>
  <c r="A132" i="8"/>
  <c r="A131" i="8"/>
  <c r="D106" i="8"/>
  <c r="E106" i="8"/>
  <c r="F106" i="8"/>
  <c r="G106" i="8"/>
  <c r="H106" i="8"/>
  <c r="I106" i="8"/>
  <c r="J106" i="8"/>
  <c r="K106" i="8"/>
  <c r="L106" i="8"/>
  <c r="D107" i="8"/>
  <c r="E107" i="8"/>
  <c r="F107" i="8"/>
  <c r="G107" i="8"/>
  <c r="H107" i="8"/>
  <c r="I107" i="8"/>
  <c r="J107" i="8"/>
  <c r="K107" i="8"/>
  <c r="L107" i="8"/>
  <c r="D108" i="8"/>
  <c r="E108" i="8"/>
  <c r="F108" i="8"/>
  <c r="G108" i="8"/>
  <c r="H108" i="8"/>
  <c r="I108" i="8"/>
  <c r="J108" i="8"/>
  <c r="K108" i="8"/>
  <c r="L108" i="8"/>
  <c r="D109" i="8"/>
  <c r="E109" i="8"/>
  <c r="F109" i="8"/>
  <c r="G109" i="8"/>
  <c r="H109" i="8"/>
  <c r="I109" i="8"/>
  <c r="J109" i="8"/>
  <c r="K109" i="8"/>
  <c r="L109" i="8"/>
  <c r="D110" i="8"/>
  <c r="E110" i="8"/>
  <c r="F110" i="8"/>
  <c r="G110" i="8"/>
  <c r="H110" i="8"/>
  <c r="I110" i="8"/>
  <c r="J110" i="8"/>
  <c r="K110" i="8"/>
  <c r="L110" i="8"/>
  <c r="D111" i="8"/>
  <c r="E111" i="8"/>
  <c r="F111" i="8"/>
  <c r="G111" i="8"/>
  <c r="H111" i="8"/>
  <c r="I111" i="8"/>
  <c r="J111" i="8"/>
  <c r="K111" i="8"/>
  <c r="L111" i="8"/>
  <c r="L125" i="8"/>
  <c r="D83" i="8"/>
  <c r="E83" i="8"/>
  <c r="F83" i="8"/>
  <c r="G83" i="8"/>
  <c r="H83" i="8"/>
  <c r="I83" i="8"/>
  <c r="J83" i="8"/>
  <c r="K83" i="8"/>
  <c r="L83" i="8"/>
  <c r="D84" i="8"/>
  <c r="E84" i="8"/>
  <c r="F84" i="8"/>
  <c r="G84" i="8"/>
  <c r="H84" i="8"/>
  <c r="I84" i="8"/>
  <c r="J84" i="8"/>
  <c r="K84" i="8"/>
  <c r="L84" i="8"/>
  <c r="D85" i="8"/>
  <c r="E85" i="8"/>
  <c r="F85" i="8"/>
  <c r="G85" i="8"/>
  <c r="H85" i="8"/>
  <c r="I85" i="8"/>
  <c r="J85" i="8"/>
  <c r="K85" i="8"/>
  <c r="L85" i="8"/>
  <c r="D86" i="8"/>
  <c r="E86" i="8"/>
  <c r="F86" i="8"/>
  <c r="G86" i="8"/>
  <c r="H86" i="8"/>
  <c r="I86" i="8"/>
  <c r="J86" i="8"/>
  <c r="K86" i="8"/>
  <c r="L86" i="8"/>
  <c r="D87" i="8"/>
  <c r="E87" i="8"/>
  <c r="F87" i="8"/>
  <c r="G87" i="8"/>
  <c r="H87" i="8"/>
  <c r="I87" i="8"/>
  <c r="J87" i="8"/>
  <c r="K87" i="8"/>
  <c r="L87" i="8"/>
  <c r="D88" i="8"/>
  <c r="E88" i="8"/>
  <c r="F88" i="8"/>
  <c r="G88" i="8"/>
  <c r="H88" i="8"/>
  <c r="I88" i="8"/>
  <c r="J88" i="8"/>
  <c r="K88" i="8"/>
  <c r="L88" i="8"/>
  <c r="J125" i="8"/>
  <c r="H125" i="8"/>
  <c r="F125" i="8"/>
  <c r="L124" i="8"/>
  <c r="J124" i="8"/>
  <c r="H124" i="8"/>
  <c r="F124" i="8"/>
  <c r="L123" i="8"/>
  <c r="J123" i="8"/>
  <c r="H123" i="8"/>
  <c r="F123" i="8"/>
  <c r="C17" i="8"/>
  <c r="C48" i="8"/>
  <c r="C76" i="8"/>
  <c r="C88" i="8"/>
  <c r="C111" i="8"/>
  <c r="C16" i="8"/>
  <c r="C47" i="8"/>
  <c r="C75" i="8"/>
  <c r="C87" i="8"/>
  <c r="C110" i="8"/>
  <c r="C15" i="8"/>
  <c r="C46" i="8"/>
  <c r="C74" i="8"/>
  <c r="C86" i="8"/>
  <c r="C109" i="8"/>
  <c r="C14" i="8"/>
  <c r="C45" i="8"/>
  <c r="C73" i="8"/>
  <c r="C85" i="8"/>
  <c r="C108" i="8"/>
  <c r="C13" i="8"/>
  <c r="C44" i="8"/>
  <c r="C72" i="8"/>
  <c r="C84" i="8"/>
  <c r="C107" i="8"/>
  <c r="C12" i="8"/>
  <c r="C43" i="8"/>
  <c r="C71" i="8"/>
  <c r="C83" i="8"/>
  <c r="C106" i="8"/>
  <c r="B106" i="8"/>
  <c r="C82" i="8"/>
  <c r="C105" i="8"/>
  <c r="C81" i="8"/>
  <c r="C104" i="8"/>
  <c r="C80" i="8"/>
  <c r="C103" i="8"/>
  <c r="C79" i="8"/>
  <c r="C102" i="8"/>
  <c r="C78" i="8"/>
  <c r="C101" i="8"/>
  <c r="C77" i="8"/>
  <c r="C100" i="8"/>
  <c r="B100" i="8"/>
  <c r="C99" i="8"/>
  <c r="C98" i="8"/>
  <c r="C97" i="8"/>
  <c r="C96" i="8"/>
  <c r="C95" i="8"/>
  <c r="C94" i="8"/>
  <c r="B94" i="8"/>
  <c r="L70" i="8"/>
  <c r="K70" i="8"/>
  <c r="J70" i="8"/>
  <c r="I70" i="8"/>
  <c r="H70" i="8"/>
  <c r="G70" i="8"/>
  <c r="F70" i="8"/>
  <c r="E70" i="8"/>
  <c r="D70" i="8"/>
  <c r="C35" i="8"/>
  <c r="C66" i="8"/>
  <c r="B17" i="8"/>
  <c r="B23" i="8"/>
  <c r="B35" i="8"/>
  <c r="B66" i="8"/>
  <c r="C34" i="8"/>
  <c r="C65" i="8"/>
  <c r="B16" i="8"/>
  <c r="B22" i="8"/>
  <c r="B34" i="8"/>
  <c r="B65" i="8"/>
  <c r="C33" i="8"/>
  <c r="C64" i="8"/>
  <c r="B15" i="8"/>
  <c r="B21" i="8"/>
  <c r="B33" i="8"/>
  <c r="B64" i="8"/>
  <c r="C32" i="8"/>
  <c r="C63" i="8"/>
  <c r="B14" i="8"/>
  <c r="B20" i="8"/>
  <c r="B32" i="8"/>
  <c r="B63" i="8"/>
  <c r="C31" i="8"/>
  <c r="C62" i="8"/>
  <c r="B13" i="8"/>
  <c r="B19" i="8"/>
  <c r="B31" i="8"/>
  <c r="B62" i="8"/>
  <c r="C30" i="8"/>
  <c r="C61" i="8"/>
  <c r="B12" i="8"/>
  <c r="B18" i="8"/>
  <c r="B30" i="8"/>
  <c r="B61" i="8"/>
  <c r="A61" i="8"/>
  <c r="C29" i="8"/>
  <c r="C60" i="8"/>
  <c r="B29" i="8"/>
  <c r="B60" i="8"/>
  <c r="C28" i="8"/>
  <c r="C59" i="8"/>
  <c r="B28" i="8"/>
  <c r="B59" i="8"/>
  <c r="C27" i="8"/>
  <c r="C58" i="8"/>
  <c r="B27" i="8"/>
  <c r="B58" i="8"/>
  <c r="C26" i="8"/>
  <c r="C57" i="8"/>
  <c r="B26" i="8"/>
  <c r="B57" i="8"/>
  <c r="C25" i="8"/>
  <c r="C56" i="8"/>
  <c r="B25" i="8"/>
  <c r="B56" i="8"/>
  <c r="C24" i="8"/>
  <c r="C55" i="8"/>
  <c r="B24" i="8"/>
  <c r="B55" i="8"/>
  <c r="A55" i="8"/>
  <c r="C23" i="8"/>
  <c r="C54" i="8"/>
  <c r="B54" i="8"/>
  <c r="C22" i="8"/>
  <c r="C53" i="8"/>
  <c r="B53" i="8"/>
  <c r="C21" i="8"/>
  <c r="C52" i="8"/>
  <c r="B52" i="8"/>
  <c r="C20" i="8"/>
  <c r="C51" i="8"/>
  <c r="B51" i="8"/>
  <c r="C19" i="8"/>
  <c r="C50" i="8"/>
  <c r="B50" i="8"/>
  <c r="C18" i="8"/>
  <c r="C49" i="8"/>
  <c r="B49" i="8"/>
  <c r="A49" i="8"/>
  <c r="B48" i="8"/>
  <c r="B47" i="8"/>
  <c r="B46" i="8"/>
  <c r="B45" i="8"/>
  <c r="B44" i="8"/>
  <c r="B43" i="8"/>
  <c r="A43" i="8"/>
  <c r="B11" i="8"/>
  <c r="B42" i="8"/>
  <c r="C11" i="8"/>
  <c r="A5" i="8"/>
  <c r="A4" i="8"/>
  <c r="A3" i="8"/>
  <c r="A2" i="8"/>
  <c r="A132" i="4"/>
  <c r="A133" i="4"/>
  <c r="A134" i="4"/>
  <c r="A135" i="4"/>
  <c r="A136" i="4"/>
  <c r="A131" i="4"/>
  <c r="B106" i="4"/>
  <c r="B100" i="4"/>
  <c r="B94" i="4"/>
  <c r="B12" i="4"/>
  <c r="B43" i="4"/>
  <c r="B13" i="4"/>
  <c r="B44" i="4"/>
  <c r="B14" i="4"/>
  <c r="B45" i="4"/>
  <c r="B15" i="4"/>
  <c r="B46" i="4"/>
  <c r="B16" i="4"/>
  <c r="B47" i="4"/>
  <c r="B17" i="4"/>
  <c r="B48" i="4"/>
  <c r="B18" i="4"/>
  <c r="B49" i="4"/>
  <c r="B19" i="4"/>
  <c r="B50" i="4"/>
  <c r="B20" i="4"/>
  <c r="B51" i="4"/>
  <c r="B21" i="4"/>
  <c r="B52" i="4"/>
  <c r="B22" i="4"/>
  <c r="B53" i="4"/>
  <c r="B23" i="4"/>
  <c r="B54" i="4"/>
  <c r="B24" i="4"/>
  <c r="B55" i="4"/>
  <c r="B25" i="4"/>
  <c r="B56" i="4"/>
  <c r="B26" i="4"/>
  <c r="B57" i="4"/>
  <c r="B27" i="4"/>
  <c r="B58" i="4"/>
  <c r="B28" i="4"/>
  <c r="B59" i="4"/>
  <c r="B29" i="4"/>
  <c r="B60" i="4"/>
  <c r="B30" i="4"/>
  <c r="B61" i="4"/>
  <c r="B31" i="4"/>
  <c r="B62" i="4"/>
  <c r="B32" i="4"/>
  <c r="B63" i="4"/>
  <c r="B33" i="4"/>
  <c r="B64" i="4"/>
  <c r="B34" i="4"/>
  <c r="B65" i="4"/>
  <c r="B35" i="4"/>
  <c r="B66" i="4"/>
  <c r="B11" i="4"/>
  <c r="B42" i="4"/>
  <c r="A21" i="2"/>
  <c r="A22" i="2"/>
  <c r="A23" i="2"/>
  <c r="A24" i="2"/>
  <c r="A25" i="2"/>
  <c r="A20" i="2"/>
  <c r="C11" i="4"/>
  <c r="C18" i="4"/>
  <c r="C49" i="4"/>
  <c r="C19" i="4"/>
  <c r="C50" i="4"/>
  <c r="C20" i="4"/>
  <c r="C51" i="4"/>
  <c r="C21" i="4"/>
  <c r="C52" i="4"/>
  <c r="C22" i="4"/>
  <c r="C53" i="4"/>
  <c r="C23" i="4"/>
  <c r="C54" i="4"/>
  <c r="C24" i="4"/>
  <c r="C55" i="4"/>
  <c r="C25" i="4"/>
  <c r="C56" i="4"/>
  <c r="C26" i="4"/>
  <c r="C57" i="4"/>
  <c r="C27" i="4"/>
  <c r="C58" i="4"/>
  <c r="C28" i="4"/>
  <c r="C59" i="4"/>
  <c r="C29" i="4"/>
  <c r="C60" i="4"/>
  <c r="C30" i="4"/>
  <c r="C61" i="4"/>
  <c r="C31" i="4"/>
  <c r="C62" i="4"/>
  <c r="C32" i="4"/>
  <c r="C63" i="4"/>
  <c r="C33" i="4"/>
  <c r="C64" i="4"/>
  <c r="C34" i="4"/>
  <c r="C65" i="4"/>
  <c r="C35" i="4"/>
  <c r="C66" i="4"/>
  <c r="A61" i="4"/>
  <c r="A55" i="4"/>
  <c r="A49" i="4"/>
  <c r="A43" i="4"/>
  <c r="E160" i="4"/>
  <c r="E161" i="4"/>
  <c r="E162" i="4"/>
  <c r="E163" i="4"/>
  <c r="E164" i="4"/>
  <c r="E159" i="4"/>
  <c r="E152" i="4"/>
  <c r="E172" i="4"/>
  <c r="E171" i="4"/>
  <c r="E170" i="4"/>
  <c r="E169" i="4"/>
  <c r="E168" i="4"/>
  <c r="E167" i="4"/>
  <c r="E166" i="4"/>
  <c r="E165" i="4"/>
  <c r="E158" i="4"/>
  <c r="E157" i="4"/>
  <c r="E156" i="4"/>
  <c r="E155" i="4"/>
  <c r="E154" i="4"/>
  <c r="E153" i="4"/>
  <c r="A5" i="4"/>
  <c r="A4" i="4"/>
  <c r="A3" i="4"/>
  <c r="A2" i="4"/>
  <c r="B5" i="2"/>
  <c r="B4" i="2"/>
  <c r="B3" i="2"/>
  <c r="B26" i="2"/>
  <c r="C27" i="2"/>
  <c r="B27" i="2"/>
  <c r="C26" i="2"/>
  <c r="L125" i="4"/>
  <c r="L124" i="4"/>
  <c r="J125" i="4"/>
  <c r="J124" i="4"/>
  <c r="H125" i="4"/>
  <c r="H124" i="4"/>
  <c r="F125" i="4"/>
  <c r="F124" i="4"/>
  <c r="D125" i="4"/>
  <c r="D124" i="4"/>
  <c r="B125" i="4"/>
  <c r="B124" i="4"/>
  <c r="L70" i="4"/>
  <c r="K70" i="4"/>
  <c r="J70" i="4"/>
  <c r="I70" i="4"/>
  <c r="H70" i="4"/>
  <c r="G70" i="4"/>
  <c r="F70" i="4"/>
  <c r="E70" i="4"/>
  <c r="D70" i="4"/>
</calcChain>
</file>

<file path=xl/sharedStrings.xml><?xml version="1.0" encoding="utf-8"?>
<sst xmlns="http://schemas.openxmlformats.org/spreadsheetml/2006/main" count="380" uniqueCount="84">
  <si>
    <t>C</t>
  </si>
  <si>
    <t>Maquinas</t>
  </si>
  <si>
    <t>Java</t>
  </si>
  <si>
    <t>Median</t>
  </si>
  <si>
    <t>Mediana</t>
  </si>
  <si>
    <t>Speedups</t>
  </si>
  <si>
    <t>Speedup</t>
  </si>
  <si>
    <t>Design Rules</t>
  </si>
  <si>
    <t>Fastest Java</t>
  </si>
  <si>
    <t>Execution Time</t>
  </si>
  <si>
    <t>execution time</t>
  </si>
  <si>
    <t>Media</t>
  </si>
  <si>
    <t>sum</t>
  </si>
  <si>
    <t>Diff Rel, (time)</t>
  </si>
  <si>
    <t xml:space="preserve">Diff, Rel, (Speedup)
</t>
  </si>
  <si>
    <t>Total</t>
  </si>
  <si>
    <t>Improved vs JGF</t>
  </si>
  <si>
    <t>AspectJ</t>
  </si>
  <si>
    <t>SpeedUp</t>
  </si>
  <si>
    <t>JGF</t>
  </si>
  <si>
    <t>Improved</t>
  </si>
  <si>
    <t>MAX SPEED UP</t>
  </si>
  <si>
    <t>MIN Execution Time</t>
  </si>
  <si>
    <t>Ganhos</t>
  </si>
  <si>
    <t>C vs Java</t>
  </si>
  <si>
    <t>Seq Vs DR</t>
  </si>
  <si>
    <t>median</t>
  </si>
  <si>
    <t>average</t>
  </si>
  <si>
    <t>Execution time (s)</t>
  </si>
  <si>
    <t>C vs Faster Java</t>
  </si>
  <si>
    <t>A vs B</t>
  </si>
  <si>
    <t>&lt; 0 : A faster than B</t>
  </si>
  <si>
    <t>&gt; 0 : B faster than A</t>
  </si>
  <si>
    <t>&gt; 0 : A faster than B</t>
  </si>
  <si>
    <t>&lt; 0 : B faster than A</t>
  </si>
  <si>
    <t>Execution  Time</t>
  </si>
  <si>
    <t>&gt; 1 : A faster than B</t>
  </si>
  <si>
    <t>&lt; 1 : B faster than A</t>
  </si>
  <si>
    <t>641x</t>
  </si>
  <si>
    <t>Execution Time (s)</t>
  </si>
  <si>
    <t>TOTAL</t>
  </si>
  <si>
    <t>Difference (Execution Time (s))</t>
  </si>
  <si>
    <t>Difference (Speedups ))</t>
  </si>
  <si>
    <t>Gains</t>
  </si>
  <si>
    <t>Input size</t>
  </si>
  <si>
    <t>Difference (s)</t>
  </si>
  <si>
    <t>Gains A v B</t>
  </si>
  <si>
    <t>Difference (Improved vs JGF)</t>
  </si>
  <si>
    <t>Difference (C vs Faster Java)</t>
  </si>
  <si>
    <t>Best Java vs AspectJ</t>
  </si>
  <si>
    <t>Input Size</t>
  </si>
  <si>
    <t>dim (megabytes)</t>
  </si>
  <si>
    <t>662x</t>
  </si>
  <si>
    <t>Difference (Best Java vs AspectJ)</t>
  </si>
  <si>
    <t>C adjusted = Seq faster Java / Parallel C</t>
  </si>
  <si>
    <t>Intrusive = Best (JGF, Improved)</t>
  </si>
  <si>
    <t>Max Speedups</t>
  </si>
  <si>
    <t>Shared Memory</t>
  </si>
  <si>
    <t>Distributed Memory</t>
  </si>
  <si>
    <t>C adjusted</t>
  </si>
  <si>
    <t>641-4</t>
  </si>
  <si>
    <t>641-5</t>
  </si>
  <si>
    <t>641-7</t>
  </si>
  <si>
    <t>3M</t>
  </si>
  <si>
    <t>20M</t>
  </si>
  <si>
    <t>50M</t>
  </si>
  <si>
    <t>200M</t>
  </si>
  <si>
    <t>500M</t>
  </si>
  <si>
    <t>900M</t>
  </si>
  <si>
    <t>641-2</t>
  </si>
  <si>
    <t>C (Static, Block)</t>
  </si>
  <si>
    <t>JGF (Static, Block)</t>
  </si>
  <si>
    <t>Improved (Static, Block)</t>
  </si>
  <si>
    <t>AompLib (Static, Block)</t>
  </si>
  <si>
    <t>641-9</t>
  </si>
  <si>
    <t>641-16</t>
  </si>
  <si>
    <t>Versão DM : send/recv + derivativos</t>
  </si>
  <si>
    <t>662-3</t>
  </si>
  <si>
    <t>662-1</t>
  </si>
  <si>
    <t>Best Intrusive vs AspectJ</t>
  </si>
  <si>
    <t>Sequential vs Design rules</t>
  </si>
  <si>
    <t>Sequential</t>
  </si>
  <si>
    <t>Shread Memory</t>
  </si>
  <si>
    <t>Best Intrusive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</si>
</sst>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14"/>
      <color rgb="FF000000"/>
      <name val="Calibri"/>
      <scheme val="minor"/>
    </font>
    <font>
      <sz val="16"/>
      <color rgb="FF000000"/>
      <name val="Calibri"/>
      <scheme val="minor"/>
    </font>
    <font>
      <b/>
      <sz val="14"/>
      <color theme="1"/>
      <name val="Calibri"/>
      <scheme val="minor"/>
    </font>
    <font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b/>
      <sz val="16"/>
      <color rgb="FF000000"/>
      <name val="Calibri"/>
      <scheme val="minor"/>
    </font>
    <font>
      <sz val="14"/>
      <color indexed="206"/>
      <name val="Calibri"/>
    </font>
    <font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b/>
      <sz val="20"/>
      <color theme="1"/>
      <name val="Calibri"/>
      <scheme val="minor"/>
    </font>
    <font>
      <b/>
      <sz val="18"/>
      <color theme="1"/>
      <name val="Calibri"/>
      <scheme val="minor"/>
    </font>
    <font>
      <b/>
      <sz val="20"/>
      <color rgb="FF000000"/>
      <name val="Calibri"/>
      <scheme val="minor"/>
    </font>
    <font>
      <b/>
      <sz val="16"/>
      <color theme="1"/>
      <name val="Calibri"/>
      <scheme val="minor"/>
    </font>
    <font>
      <sz val="20"/>
      <color theme="1"/>
      <name val="Calibri"/>
      <scheme val="minor"/>
    </font>
    <font>
      <sz val="24"/>
      <color theme="1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008000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DDD9C4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97470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7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/>
    <xf numFmtId="0" fontId="4" fillId="0" borderId="1" xfId="0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4" fillId="9" borderId="0" xfId="0" applyNumberFormat="1" applyFont="1" applyFill="1" applyBorder="1" applyAlignment="1">
      <alignment horizontal="center"/>
    </xf>
    <xf numFmtId="2" fontId="4" fillId="9" borderId="12" xfId="0" applyNumberFormat="1" applyFont="1" applyFill="1" applyBorder="1" applyAlignment="1">
      <alignment horizontal="center"/>
    </xf>
    <xf numFmtId="2" fontId="4" fillId="10" borderId="6" xfId="0" applyNumberFormat="1" applyFont="1" applyFill="1" applyBorder="1" applyAlignment="1">
      <alignment horizontal="center"/>
    </xf>
    <xf numFmtId="2" fontId="4" fillId="10" borderId="0" xfId="0" applyNumberFormat="1" applyFont="1" applyFill="1" applyBorder="1" applyAlignment="1">
      <alignment horizontal="center"/>
    </xf>
    <xf numFmtId="2" fontId="3" fillId="10" borderId="0" xfId="0" applyNumberFormat="1" applyFont="1" applyFill="1" applyBorder="1" applyAlignment="1">
      <alignment horizontal="center"/>
    </xf>
    <xf numFmtId="2" fontId="3" fillId="10" borderId="7" xfId="0" applyNumberFormat="1" applyFont="1" applyFill="1" applyBorder="1" applyAlignment="1">
      <alignment horizontal="center"/>
    </xf>
    <xf numFmtId="2" fontId="4" fillId="10" borderId="10" xfId="0" applyNumberFormat="1" applyFont="1" applyFill="1" applyBorder="1" applyAlignment="1">
      <alignment horizontal="center"/>
    </xf>
    <xf numFmtId="2" fontId="4" fillId="10" borderId="12" xfId="0" applyNumberFormat="1" applyFont="1" applyFill="1" applyBorder="1" applyAlignment="1">
      <alignment horizontal="center"/>
    </xf>
    <xf numFmtId="2" fontId="3" fillId="10" borderId="12" xfId="0" applyNumberFormat="1" applyFont="1" applyFill="1" applyBorder="1" applyAlignment="1">
      <alignment horizontal="center"/>
    </xf>
    <xf numFmtId="2" fontId="3" fillId="10" borderId="13" xfId="0" applyNumberFormat="1" applyFont="1" applyFill="1" applyBorder="1" applyAlignment="1">
      <alignment horizontal="center"/>
    </xf>
    <xf numFmtId="2" fontId="4" fillId="10" borderId="7" xfId="0" applyNumberFormat="1" applyFont="1" applyFill="1" applyBorder="1" applyAlignment="1">
      <alignment horizontal="center"/>
    </xf>
    <xf numFmtId="2" fontId="4" fillId="9" borderId="3" xfId="0" applyNumberFormat="1" applyFont="1" applyFill="1" applyBorder="1" applyAlignment="1">
      <alignment horizontal="center"/>
    </xf>
    <xf numFmtId="2" fontId="4" fillId="9" borderId="4" xfId="0" applyNumberFormat="1" applyFont="1" applyFill="1" applyBorder="1" applyAlignment="1">
      <alignment horizontal="center"/>
    </xf>
    <xf numFmtId="2" fontId="4" fillId="9" borderId="7" xfId="0" applyNumberFormat="1" applyFont="1" applyFill="1" applyBorder="1" applyAlignment="1">
      <alignment horizontal="center"/>
    </xf>
    <xf numFmtId="2" fontId="4" fillId="9" borderId="13" xfId="0" applyNumberFormat="1" applyFont="1" applyFill="1" applyBorder="1" applyAlignment="1">
      <alignment horizontal="center"/>
    </xf>
    <xf numFmtId="2" fontId="4" fillId="10" borderId="3" xfId="0" applyNumberFormat="1" applyFont="1" applyFill="1" applyBorder="1" applyAlignment="1">
      <alignment horizontal="center"/>
    </xf>
    <xf numFmtId="2" fontId="4" fillId="10" borderId="4" xfId="0" applyNumberFormat="1" applyFont="1" applyFill="1" applyBorder="1" applyAlignment="1">
      <alignment horizontal="center"/>
    </xf>
    <xf numFmtId="2" fontId="4" fillId="10" borderId="13" xfId="0" applyNumberFormat="1" applyFont="1" applyFill="1" applyBorder="1" applyAlignment="1">
      <alignment horizontal="center"/>
    </xf>
    <xf numFmtId="2" fontId="4" fillId="10" borderId="16" xfId="0" applyNumberFormat="1" applyFont="1" applyFill="1" applyBorder="1" applyAlignment="1">
      <alignment horizontal="center"/>
    </xf>
    <xf numFmtId="2" fontId="4" fillId="10" borderId="17" xfId="0" applyNumberFormat="1" applyFont="1" applyFill="1" applyBorder="1" applyAlignment="1">
      <alignment horizontal="center"/>
    </xf>
    <xf numFmtId="2" fontId="4" fillId="10" borderId="18" xfId="0" applyNumberFormat="1" applyFont="1" applyFill="1" applyBorder="1" applyAlignment="1">
      <alignment horizontal="center"/>
    </xf>
    <xf numFmtId="2" fontId="4" fillId="9" borderId="16" xfId="0" applyNumberFormat="1" applyFont="1" applyFill="1" applyBorder="1" applyAlignment="1">
      <alignment horizontal="center"/>
    </xf>
    <xf numFmtId="2" fontId="4" fillId="9" borderId="17" xfId="0" applyNumberFormat="1" applyFont="1" applyFill="1" applyBorder="1" applyAlignment="1">
      <alignment horizontal="center"/>
    </xf>
    <xf numFmtId="2" fontId="4" fillId="9" borderId="18" xfId="0" applyNumberFormat="1" applyFont="1" applyFill="1" applyBorder="1" applyAlignment="1">
      <alignment horizontal="center"/>
    </xf>
    <xf numFmtId="2" fontId="4" fillId="10" borderId="2" xfId="0" applyNumberFormat="1" applyFont="1" applyFill="1" applyBorder="1" applyAlignment="1">
      <alignment horizontal="center"/>
    </xf>
    <xf numFmtId="2" fontId="3" fillId="10" borderId="3" xfId="0" applyNumberFormat="1" applyFont="1" applyFill="1" applyBorder="1" applyAlignment="1">
      <alignment horizontal="center"/>
    </xf>
    <xf numFmtId="2" fontId="3" fillId="10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2" fontId="4" fillId="16" borderId="3" xfId="0" applyNumberFormat="1" applyFont="1" applyFill="1" applyBorder="1" applyAlignment="1">
      <alignment horizontal="center" vertical="center"/>
    </xf>
    <xf numFmtId="2" fontId="4" fillId="18" borderId="0" xfId="0" applyNumberFormat="1" applyFont="1" applyFill="1" applyBorder="1" applyAlignment="1">
      <alignment horizontal="center"/>
    </xf>
    <xf numFmtId="2" fontId="4" fillId="16" borderId="0" xfId="0" applyNumberFormat="1" applyFont="1" applyFill="1" applyBorder="1" applyAlignment="1">
      <alignment horizontal="center" vertical="center"/>
    </xf>
    <xf numFmtId="2" fontId="4" fillId="17" borderId="6" xfId="0" applyNumberFormat="1" applyFont="1" applyFill="1" applyBorder="1" applyAlignment="1">
      <alignment horizontal="center" vertical="center"/>
    </xf>
    <xf numFmtId="2" fontId="4" fillId="17" borderId="0" xfId="0" applyNumberFormat="1" applyFont="1" applyFill="1" applyBorder="1" applyAlignment="1">
      <alignment horizontal="center" vertical="center"/>
    </xf>
    <xf numFmtId="2" fontId="4" fillId="16" borderId="12" xfId="0" applyNumberFormat="1" applyFont="1" applyFill="1" applyBorder="1" applyAlignment="1">
      <alignment horizontal="center" vertical="center"/>
    </xf>
    <xf numFmtId="2" fontId="4" fillId="18" borderId="12" xfId="0" applyNumberFormat="1" applyFont="1" applyFill="1" applyBorder="1" applyAlignment="1">
      <alignment horizontal="center"/>
    </xf>
    <xf numFmtId="2" fontId="4" fillId="18" borderId="3" xfId="0" applyNumberFormat="1" applyFont="1" applyFill="1" applyBorder="1" applyAlignment="1">
      <alignment horizontal="center"/>
    </xf>
    <xf numFmtId="0" fontId="9" fillId="0" borderId="0" xfId="0" applyFont="1"/>
    <xf numFmtId="2" fontId="4" fillId="20" borderId="0" xfId="0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2" fontId="3" fillId="9" borderId="0" xfId="0" applyNumberFormat="1" applyFont="1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Fill="1" applyAlignment="1"/>
    <xf numFmtId="0" fontId="4" fillId="21" borderId="3" xfId="0" applyFont="1" applyFill="1" applyBorder="1" applyAlignment="1">
      <alignment horizontal="center"/>
    </xf>
    <xf numFmtId="0" fontId="4" fillId="21" borderId="0" xfId="0" applyFont="1" applyFill="1" applyAlignment="1">
      <alignment horizontal="center"/>
    </xf>
    <xf numFmtId="0" fontId="4" fillId="21" borderId="12" xfId="0" applyFont="1" applyFill="1" applyBorder="1" applyAlignment="1">
      <alignment horizontal="center"/>
    </xf>
    <xf numFmtId="2" fontId="4" fillId="24" borderId="6" xfId="0" applyNumberFormat="1" applyFont="1" applyFill="1" applyBorder="1" applyAlignment="1">
      <alignment horizontal="center"/>
    </xf>
    <xf numFmtId="2" fontId="4" fillId="24" borderId="7" xfId="0" applyNumberFormat="1" applyFont="1" applyFill="1" applyBorder="1" applyAlignment="1">
      <alignment horizontal="center"/>
    </xf>
    <xf numFmtId="2" fontId="4" fillId="24" borderId="12" xfId="0" applyNumberFormat="1" applyFont="1" applyFill="1" applyBorder="1" applyAlignment="1">
      <alignment horizontal="center"/>
    </xf>
    <xf numFmtId="2" fontId="4" fillId="24" borderId="2" xfId="0" applyNumberFormat="1" applyFont="1" applyFill="1" applyBorder="1" applyAlignment="1">
      <alignment horizontal="center"/>
    </xf>
    <xf numFmtId="2" fontId="4" fillId="24" borderId="3" xfId="0" applyNumberFormat="1" applyFont="1" applyFill="1" applyBorder="1" applyAlignment="1">
      <alignment horizontal="center"/>
    </xf>
    <xf numFmtId="2" fontId="4" fillId="24" borderId="0" xfId="0" applyNumberFormat="1" applyFont="1" applyFill="1" applyBorder="1" applyAlignment="1">
      <alignment horizontal="center"/>
    </xf>
    <xf numFmtId="2" fontId="4" fillId="24" borderId="10" xfId="0" applyNumberFormat="1" applyFont="1" applyFill="1" applyBorder="1" applyAlignment="1">
      <alignment horizontal="center"/>
    </xf>
    <xf numFmtId="2" fontId="4" fillId="24" borderId="4" xfId="0" applyNumberFormat="1" applyFont="1" applyFill="1" applyBorder="1" applyAlignment="1">
      <alignment horizontal="center"/>
    </xf>
    <xf numFmtId="2" fontId="4" fillId="24" borderId="13" xfId="0" applyNumberFormat="1" applyFont="1" applyFill="1" applyBorder="1" applyAlignment="1">
      <alignment horizontal="center"/>
    </xf>
    <xf numFmtId="2" fontId="3" fillId="9" borderId="3" xfId="0" applyNumberFormat="1" applyFont="1" applyFill="1" applyBorder="1" applyAlignment="1">
      <alignment horizontal="center"/>
    </xf>
    <xf numFmtId="2" fontId="3" fillId="9" borderId="4" xfId="0" applyNumberFormat="1" applyFont="1" applyFill="1" applyBorder="1" applyAlignment="1">
      <alignment horizontal="center"/>
    </xf>
    <xf numFmtId="2" fontId="3" fillId="9" borderId="0" xfId="0" applyNumberFormat="1" applyFont="1" applyFill="1" applyBorder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2" fontId="3" fillId="9" borderId="12" xfId="0" applyNumberFormat="1" applyFont="1" applyFill="1" applyBorder="1" applyAlignment="1">
      <alignment horizontal="center"/>
    </xf>
    <xf numFmtId="2" fontId="3" fillId="9" borderId="13" xfId="0" applyNumberFormat="1" applyFont="1" applyFill="1" applyBorder="1" applyAlignment="1">
      <alignment horizontal="center"/>
    </xf>
    <xf numFmtId="10" fontId="0" fillId="0" borderId="0" xfId="0" applyNumberFormat="1"/>
    <xf numFmtId="2" fontId="4" fillId="16" borderId="4" xfId="0" applyNumberFormat="1" applyFont="1" applyFill="1" applyBorder="1" applyAlignment="1">
      <alignment horizontal="center" vertical="center"/>
    </xf>
    <xf numFmtId="2" fontId="4" fillId="16" borderId="7" xfId="0" applyNumberFormat="1" applyFont="1" applyFill="1" applyBorder="1" applyAlignment="1">
      <alignment horizontal="center" vertical="center"/>
    </xf>
    <xf numFmtId="2" fontId="4" fillId="16" borderId="13" xfId="0" applyNumberFormat="1" applyFont="1" applyFill="1" applyBorder="1" applyAlignment="1">
      <alignment horizontal="center" vertical="center"/>
    </xf>
    <xf numFmtId="2" fontId="4" fillId="17" borderId="2" xfId="0" applyNumberFormat="1" applyFont="1" applyFill="1" applyBorder="1" applyAlignment="1">
      <alignment horizontal="center" vertical="center"/>
    </xf>
    <xf numFmtId="2" fontId="4" fillId="17" borderId="3" xfId="0" applyNumberFormat="1" applyFont="1" applyFill="1" applyBorder="1" applyAlignment="1">
      <alignment horizontal="center" vertical="center"/>
    </xf>
    <xf numFmtId="2" fontId="4" fillId="17" borderId="4" xfId="0" applyNumberFormat="1" applyFont="1" applyFill="1" applyBorder="1" applyAlignment="1">
      <alignment horizontal="center" vertical="center"/>
    </xf>
    <xf numFmtId="2" fontId="4" fillId="17" borderId="7" xfId="0" applyNumberFormat="1" applyFont="1" applyFill="1" applyBorder="1" applyAlignment="1">
      <alignment horizontal="center" vertical="center"/>
    </xf>
    <xf numFmtId="2" fontId="4" fillId="18" borderId="4" xfId="0" applyNumberFormat="1" applyFont="1" applyFill="1" applyBorder="1" applyAlignment="1">
      <alignment horizontal="center"/>
    </xf>
    <xf numFmtId="2" fontId="4" fillId="18" borderId="7" xfId="0" applyNumberFormat="1" applyFont="1" applyFill="1" applyBorder="1" applyAlignment="1">
      <alignment horizontal="center"/>
    </xf>
    <xf numFmtId="2" fontId="4" fillId="18" borderId="13" xfId="0" applyNumberFormat="1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 vertical="center"/>
    </xf>
    <xf numFmtId="0" fontId="4" fillId="19" borderId="5" xfId="0" applyFont="1" applyFill="1" applyBorder="1" applyAlignment="1">
      <alignment horizontal="center" vertical="center"/>
    </xf>
    <xf numFmtId="0" fontId="4" fillId="19" borderId="14" xfId="0" applyFont="1" applyFill="1" applyBorder="1" applyAlignment="1">
      <alignment horizontal="center" vertical="center"/>
    </xf>
    <xf numFmtId="2" fontId="4" fillId="20" borderId="7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2" fontId="3" fillId="26" borderId="1" xfId="0" applyNumberFormat="1" applyFont="1" applyFill="1" applyBorder="1" applyAlignment="1">
      <alignment horizontal="center"/>
    </xf>
    <xf numFmtId="2" fontId="3" fillId="26" borderId="15" xfId="0" applyNumberFormat="1" applyFont="1" applyFill="1" applyBorder="1" applyAlignment="1">
      <alignment horizontal="center"/>
    </xf>
    <xf numFmtId="2" fontId="3" fillId="26" borderId="14" xfId="0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3" fillId="0" borderId="0" xfId="0" applyFont="1" applyBorder="1" applyAlignment="1"/>
    <xf numFmtId="0" fontId="6" fillId="0" borderId="0" xfId="0" applyFont="1" applyAlignment="1">
      <alignment vertical="center"/>
    </xf>
    <xf numFmtId="0" fontId="13" fillId="0" borderId="0" xfId="0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15" fillId="0" borderId="0" xfId="0" applyFont="1" applyBorder="1" applyAlignment="1"/>
    <xf numFmtId="0" fontId="7" fillId="0" borderId="0" xfId="0" applyFont="1" applyAlignment="1"/>
    <xf numFmtId="0" fontId="0" fillId="0" borderId="0" xfId="0" applyBorder="1"/>
    <xf numFmtId="0" fontId="3" fillId="27" borderId="0" xfId="0" applyFont="1" applyFill="1" applyAlignment="1">
      <alignment horizontal="center"/>
    </xf>
    <xf numFmtId="0" fontId="3" fillId="0" borderId="14" xfId="0" applyFont="1" applyBorder="1" applyAlignment="1">
      <alignment horizontal="center"/>
    </xf>
    <xf numFmtId="2" fontId="6" fillId="26" borderId="6" xfId="0" applyNumberFormat="1" applyFont="1" applyFill="1" applyBorder="1" applyAlignment="1">
      <alignment horizontal="center"/>
    </xf>
    <xf numFmtId="2" fontId="6" fillId="26" borderId="10" xfId="0" applyNumberFormat="1" applyFont="1" applyFill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2" fontId="6" fillId="26" borderId="0" xfId="0" applyNumberFormat="1" applyFont="1" applyFill="1" applyAlignment="1">
      <alignment horizontal="center"/>
    </xf>
    <xf numFmtId="0" fontId="5" fillId="0" borderId="0" xfId="0" applyFont="1" applyFill="1" applyBorder="1" applyAlignment="1"/>
    <xf numFmtId="0" fontId="11" fillId="0" borderId="8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8" fillId="0" borderId="0" xfId="0" applyFont="1" applyAlignment="1"/>
    <xf numFmtId="0" fontId="4" fillId="22" borderId="0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5" fillId="0" borderId="2" xfId="0" applyFont="1" applyBorder="1" applyAlignment="1"/>
    <xf numFmtId="0" fontId="15" fillId="0" borderId="8" xfId="0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6" fillId="26" borderId="11" xfId="0" applyNumberFormat="1" applyFont="1" applyFill="1" applyBorder="1" applyAlignment="1">
      <alignment horizontal="center"/>
    </xf>
    <xf numFmtId="2" fontId="6" fillId="26" borderId="1" xfId="0" applyNumberFormat="1" applyFont="1" applyFill="1" applyBorder="1" applyAlignment="1">
      <alignment horizontal="center"/>
    </xf>
    <xf numFmtId="0" fontId="4" fillId="22" borderId="10" xfId="0" applyFont="1" applyFill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Alignment="1">
      <alignment horizontal="center"/>
    </xf>
    <xf numFmtId="2" fontId="6" fillId="26" borderId="9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21" borderId="8" xfId="0" applyFont="1" applyFill="1" applyBorder="1" applyAlignment="1">
      <alignment horizontal="center"/>
    </xf>
    <xf numFmtId="0" fontId="4" fillId="21" borderId="9" xfId="0" applyFont="1" applyFill="1" applyBorder="1" applyAlignment="1">
      <alignment horizontal="center"/>
    </xf>
    <xf numFmtId="0" fontId="4" fillId="21" borderId="11" xfId="0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0" fontId="4" fillId="21" borderId="7" xfId="0" applyFont="1" applyFill="1" applyBorder="1" applyAlignment="1">
      <alignment horizontal="center"/>
    </xf>
    <xf numFmtId="0" fontId="4" fillId="21" borderId="1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31" borderId="4" xfId="0" applyFont="1" applyFill="1" applyBorder="1" applyAlignment="1">
      <alignment horizontal="center"/>
    </xf>
    <xf numFmtId="0" fontId="4" fillId="31" borderId="7" xfId="0" applyFont="1" applyFill="1" applyBorder="1" applyAlignment="1">
      <alignment horizontal="center"/>
    </xf>
    <xf numFmtId="0" fontId="4" fillId="31" borderId="13" xfId="0" applyFont="1" applyFill="1" applyBorder="1" applyAlignment="1">
      <alignment horizontal="center"/>
    </xf>
    <xf numFmtId="0" fontId="4" fillId="22" borderId="8" xfId="0" applyFont="1" applyFill="1" applyBorder="1" applyAlignment="1">
      <alignment horizontal="center"/>
    </xf>
    <xf numFmtId="0" fontId="4" fillId="22" borderId="9" xfId="0" applyFont="1" applyFill="1" applyBorder="1" applyAlignment="1">
      <alignment horizontal="center"/>
    </xf>
    <xf numFmtId="0" fontId="4" fillId="22" borderId="11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2" fontId="4" fillId="16" borderId="2" xfId="0" applyNumberFormat="1" applyFont="1" applyFill="1" applyBorder="1" applyAlignment="1">
      <alignment horizontal="center" vertical="center"/>
    </xf>
    <xf numFmtId="2" fontId="4" fillId="16" borderId="6" xfId="0" applyNumberFormat="1" applyFont="1" applyFill="1" applyBorder="1" applyAlignment="1">
      <alignment horizontal="center" vertical="center"/>
    </xf>
    <xf numFmtId="2" fontId="4" fillId="18" borderId="6" xfId="0" applyNumberFormat="1" applyFont="1" applyFill="1" applyBorder="1" applyAlignment="1">
      <alignment horizontal="center"/>
    </xf>
    <xf numFmtId="2" fontId="4" fillId="18" borderId="10" xfId="0" applyNumberFormat="1" applyFont="1" applyFill="1" applyBorder="1" applyAlignment="1">
      <alignment horizontal="center"/>
    </xf>
    <xf numFmtId="2" fontId="4" fillId="9" borderId="2" xfId="0" applyNumberFormat="1" applyFont="1" applyFill="1" applyBorder="1" applyAlignment="1">
      <alignment horizontal="center"/>
    </xf>
    <xf numFmtId="2" fontId="4" fillId="9" borderId="6" xfId="0" applyNumberFormat="1" applyFont="1" applyFill="1" applyBorder="1" applyAlignment="1">
      <alignment horizontal="center"/>
    </xf>
    <xf numFmtId="2" fontId="4" fillId="9" borderId="10" xfId="0" applyNumberFormat="1" applyFont="1" applyFill="1" applyBorder="1" applyAlignment="1">
      <alignment horizontal="center"/>
    </xf>
    <xf numFmtId="0" fontId="4" fillId="21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2" fontId="3" fillId="9" borderId="2" xfId="0" applyNumberFormat="1" applyFont="1" applyFill="1" applyBorder="1" applyAlignment="1">
      <alignment horizontal="center"/>
    </xf>
    <xf numFmtId="2" fontId="3" fillId="9" borderId="6" xfId="0" applyNumberFormat="1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2" fontId="4" fillId="17" borderId="10" xfId="0" applyNumberFormat="1" applyFont="1" applyFill="1" applyBorder="1" applyAlignment="1">
      <alignment horizontal="center" vertical="center"/>
    </xf>
    <xf numFmtId="2" fontId="4" fillId="17" borderId="12" xfId="0" applyNumberFormat="1" applyFont="1" applyFill="1" applyBorder="1" applyAlignment="1">
      <alignment horizontal="center" vertical="center"/>
    </xf>
    <xf numFmtId="2" fontId="4" fillId="17" borderId="13" xfId="0" applyNumberFormat="1" applyFont="1" applyFill="1" applyBorder="1" applyAlignment="1">
      <alignment horizontal="center" vertical="center"/>
    </xf>
    <xf numFmtId="0" fontId="4" fillId="22" borderId="6" xfId="0" applyFont="1" applyFill="1" applyBorder="1" applyAlignment="1">
      <alignment horizontal="center"/>
    </xf>
    <xf numFmtId="0" fontId="4" fillId="22" borderId="2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21" borderId="6" xfId="0" applyFont="1" applyFill="1" applyBorder="1" applyAlignment="1">
      <alignment horizontal="center"/>
    </xf>
    <xf numFmtId="0" fontId="4" fillId="21" borderId="10" xfId="0" applyFont="1" applyFill="1" applyBorder="1" applyAlignment="1">
      <alignment horizontal="center"/>
    </xf>
    <xf numFmtId="2" fontId="4" fillId="20" borderId="2" xfId="0" applyNumberFormat="1" applyFont="1" applyFill="1" applyBorder="1" applyAlignment="1">
      <alignment horizontal="center" vertical="center"/>
    </xf>
    <xf numFmtId="2" fontId="4" fillId="20" borderId="3" xfId="0" applyNumberFormat="1" applyFont="1" applyFill="1" applyBorder="1" applyAlignment="1">
      <alignment horizontal="center" vertical="center"/>
    </xf>
    <xf numFmtId="2" fontId="4" fillId="20" borderId="4" xfId="0" applyNumberFormat="1" applyFont="1" applyFill="1" applyBorder="1" applyAlignment="1">
      <alignment horizontal="center" vertical="center"/>
    </xf>
    <xf numFmtId="2" fontId="4" fillId="20" borderId="6" xfId="0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2" fontId="3" fillId="0" borderId="8" xfId="0" applyNumberFormat="1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6" xfId="0" applyNumberFormat="1" applyFont="1" applyFill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2" fontId="3" fillId="0" borderId="7" xfId="0" applyNumberFormat="1" applyFont="1" applyFill="1" applyBorder="1" applyAlignment="1">
      <alignment horizontal="center"/>
    </xf>
    <xf numFmtId="2" fontId="3" fillId="0" borderId="12" xfId="0" applyNumberFormat="1" applyFont="1" applyFill="1" applyBorder="1" applyAlignment="1">
      <alignment horizontal="center"/>
    </xf>
    <xf numFmtId="2" fontId="3" fillId="0" borderId="10" xfId="0" applyNumberFormat="1" applyFont="1" applyFill="1" applyBorder="1" applyAlignment="1">
      <alignment horizontal="center"/>
    </xf>
    <xf numFmtId="2" fontId="3" fillId="0" borderId="11" xfId="0" applyNumberFormat="1" applyFont="1" applyFill="1" applyBorder="1" applyAlignment="1">
      <alignment horizontal="center"/>
    </xf>
    <xf numFmtId="2" fontId="3" fillId="0" borderId="13" xfId="0" applyNumberFormat="1" applyFont="1" applyFill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4" fillId="16" borderId="6" xfId="0" applyFont="1" applyFill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4" fillId="29" borderId="6" xfId="0" applyFont="1" applyFill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29" borderId="8" xfId="0" applyFont="1" applyFill="1" applyBorder="1" applyAlignment="1">
      <alignment horizontal="center"/>
    </xf>
    <xf numFmtId="0" fontId="4" fillId="29" borderId="9" xfId="0" applyFont="1" applyFill="1" applyBorder="1" applyAlignment="1">
      <alignment horizontal="center"/>
    </xf>
    <xf numFmtId="0" fontId="4" fillId="29" borderId="11" xfId="0" applyFont="1" applyFill="1" applyBorder="1" applyAlignment="1">
      <alignment horizontal="center"/>
    </xf>
    <xf numFmtId="0" fontId="4" fillId="29" borderId="0" xfId="0" applyFont="1" applyFill="1" applyBorder="1" applyAlignment="1">
      <alignment horizontal="center"/>
    </xf>
    <xf numFmtId="0" fontId="4" fillId="22" borderId="15" xfId="0" applyFont="1" applyFill="1" applyBorder="1" applyAlignment="1">
      <alignment horizontal="center"/>
    </xf>
    <xf numFmtId="0" fontId="11" fillId="0" borderId="0" xfId="0" applyFont="1" applyBorder="1" applyAlignment="1"/>
    <xf numFmtId="0" fontId="11" fillId="0" borderId="3" xfId="0" applyFont="1" applyBorder="1" applyAlignment="1">
      <alignment horizontal="center" vertical="center"/>
    </xf>
    <xf numFmtId="2" fontId="3" fillId="0" borderId="15" xfId="0" applyNumberFormat="1" applyFont="1" applyFill="1" applyBorder="1" applyAlignment="1">
      <alignment horizontal="center"/>
    </xf>
    <xf numFmtId="2" fontId="3" fillId="0" borderId="14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/>
    </xf>
    <xf numFmtId="2" fontId="3" fillId="0" borderId="27" xfId="0" applyNumberFormat="1" applyFont="1" applyBorder="1" applyAlignment="1">
      <alignment horizontal="center"/>
    </xf>
    <xf numFmtId="2" fontId="3" fillId="0" borderId="28" xfId="0" applyNumberFormat="1" applyFont="1" applyBorder="1" applyAlignment="1">
      <alignment horizontal="center"/>
    </xf>
    <xf numFmtId="2" fontId="3" fillId="0" borderId="29" xfId="0" applyNumberFormat="1" applyFont="1" applyBorder="1" applyAlignment="1">
      <alignment horizontal="center"/>
    </xf>
    <xf numFmtId="2" fontId="3" fillId="0" borderId="30" xfId="0" applyNumberFormat="1" applyFont="1" applyBorder="1" applyAlignment="1">
      <alignment horizontal="center"/>
    </xf>
    <xf numFmtId="2" fontId="3" fillId="0" borderId="31" xfId="0" applyNumberFormat="1" applyFont="1" applyBorder="1" applyAlignment="1">
      <alignment horizontal="center"/>
    </xf>
    <xf numFmtId="2" fontId="3" fillId="0" borderId="32" xfId="0" applyNumberFormat="1" applyFont="1" applyBorder="1" applyAlignment="1">
      <alignment horizontal="center"/>
    </xf>
    <xf numFmtId="2" fontId="3" fillId="0" borderId="29" xfId="0" applyNumberFormat="1" applyFont="1" applyBorder="1" applyAlignment="1">
      <alignment horizontal="center" vertical="center"/>
    </xf>
    <xf numFmtId="2" fontId="3" fillId="0" borderId="30" xfId="0" applyNumberFormat="1" applyFont="1" applyBorder="1" applyAlignment="1">
      <alignment horizontal="center" vertical="center"/>
    </xf>
    <xf numFmtId="2" fontId="3" fillId="0" borderId="3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3" fillId="0" borderId="33" xfId="0" applyNumberFormat="1" applyFont="1" applyBorder="1" applyAlignment="1">
      <alignment horizontal="center"/>
    </xf>
    <xf numFmtId="2" fontId="3" fillId="0" borderId="34" xfId="0" applyNumberFormat="1" applyFont="1" applyBorder="1" applyAlignment="1">
      <alignment horizontal="center"/>
    </xf>
    <xf numFmtId="2" fontId="3" fillId="0" borderId="35" xfId="0" applyNumberFormat="1" applyFont="1" applyBorder="1" applyAlignment="1">
      <alignment horizontal="center"/>
    </xf>
    <xf numFmtId="2" fontId="3" fillId="0" borderId="36" xfId="0" applyNumberFormat="1" applyFont="1" applyBorder="1" applyAlignment="1">
      <alignment horizontal="center"/>
    </xf>
    <xf numFmtId="2" fontId="3" fillId="0" borderId="33" xfId="0" applyNumberFormat="1" applyFont="1" applyBorder="1" applyAlignment="1">
      <alignment horizontal="center" vertical="center"/>
    </xf>
    <xf numFmtId="2" fontId="3" fillId="0" borderId="34" xfId="0" applyNumberFormat="1" applyFont="1" applyBorder="1" applyAlignment="1">
      <alignment horizontal="center" vertical="center"/>
    </xf>
    <xf numFmtId="2" fontId="3" fillId="0" borderId="35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/>
    </xf>
    <xf numFmtId="2" fontId="3" fillId="0" borderId="38" xfId="0" applyNumberFormat="1" applyFont="1" applyBorder="1" applyAlignment="1">
      <alignment horizontal="center"/>
    </xf>
    <xf numFmtId="2" fontId="3" fillId="0" borderId="39" xfId="0" applyNumberFormat="1" applyFont="1" applyBorder="1" applyAlignment="1">
      <alignment horizontal="center"/>
    </xf>
    <xf numFmtId="2" fontId="3" fillId="0" borderId="40" xfId="0" applyNumberFormat="1" applyFont="1" applyBorder="1" applyAlignment="1">
      <alignment horizontal="center"/>
    </xf>
    <xf numFmtId="2" fontId="3" fillId="0" borderId="37" xfId="0" applyNumberFormat="1" applyFont="1" applyBorder="1" applyAlignment="1">
      <alignment horizontal="center" vertical="center"/>
    </xf>
    <xf numFmtId="2" fontId="3" fillId="0" borderId="38" xfId="0" applyNumberFormat="1" applyFont="1" applyBorder="1" applyAlignment="1">
      <alignment horizontal="center" vertical="center"/>
    </xf>
    <xf numFmtId="2" fontId="3" fillId="0" borderId="39" xfId="0" applyNumberFormat="1" applyFont="1" applyBorder="1" applyAlignment="1">
      <alignment horizontal="center" vertical="center"/>
    </xf>
    <xf numFmtId="2" fontId="4" fillId="20" borderId="10" xfId="0" applyNumberFormat="1" applyFont="1" applyFill="1" applyBorder="1" applyAlignment="1">
      <alignment horizontal="center" vertical="center"/>
    </xf>
    <xf numFmtId="2" fontId="4" fillId="20" borderId="12" xfId="0" applyNumberFormat="1" applyFont="1" applyFill="1" applyBorder="1" applyAlignment="1">
      <alignment horizontal="center" vertical="center"/>
    </xf>
    <xf numFmtId="2" fontId="4" fillId="20" borderId="13" xfId="0" applyNumberFormat="1" applyFont="1" applyFill="1" applyBorder="1" applyAlignment="1">
      <alignment horizontal="center" vertical="center"/>
    </xf>
    <xf numFmtId="2" fontId="3" fillId="9" borderId="10" xfId="0" applyNumberFormat="1" applyFont="1" applyFill="1" applyBorder="1" applyAlignment="1">
      <alignment horizontal="center"/>
    </xf>
    <xf numFmtId="2" fontId="3" fillId="10" borderId="6" xfId="0" applyNumberFormat="1" applyFont="1" applyFill="1" applyBorder="1" applyAlignment="1">
      <alignment horizontal="center" vertical="center"/>
    </xf>
    <xf numFmtId="2" fontId="3" fillId="10" borderId="0" xfId="0" applyNumberFormat="1" applyFont="1" applyFill="1" applyBorder="1" applyAlignment="1">
      <alignment horizontal="center" vertical="center"/>
    </xf>
    <xf numFmtId="2" fontId="3" fillId="10" borderId="7" xfId="0" applyNumberFormat="1" applyFont="1" applyFill="1" applyBorder="1" applyAlignment="1">
      <alignment horizontal="center" vertical="center"/>
    </xf>
    <xf numFmtId="2" fontId="3" fillId="9" borderId="0" xfId="0" applyNumberFormat="1" applyFont="1" applyFill="1" applyBorder="1" applyAlignment="1">
      <alignment horizontal="center" vertical="center"/>
    </xf>
    <xf numFmtId="2" fontId="3" fillId="9" borderId="7" xfId="0" applyNumberFormat="1" applyFont="1" applyFill="1" applyBorder="1" applyAlignment="1">
      <alignment horizontal="center" vertical="center"/>
    </xf>
    <xf numFmtId="0" fontId="4" fillId="35" borderId="9" xfId="0" applyFont="1" applyFill="1" applyBorder="1" applyAlignment="1">
      <alignment horizontal="center"/>
    </xf>
    <xf numFmtId="0" fontId="4" fillId="35" borderId="0" xfId="0" applyFont="1" applyFill="1" applyBorder="1" applyAlignment="1">
      <alignment horizontal="center"/>
    </xf>
    <xf numFmtId="0" fontId="4" fillId="35" borderId="4" xfId="0" applyFont="1" applyFill="1" applyBorder="1" applyAlignment="1">
      <alignment horizontal="center"/>
    </xf>
    <xf numFmtId="2" fontId="4" fillId="36" borderId="3" xfId="0" applyNumberFormat="1" applyFont="1" applyFill="1" applyBorder="1" applyAlignment="1">
      <alignment horizontal="center"/>
    </xf>
    <xf numFmtId="2" fontId="4" fillId="36" borderId="4" xfId="0" applyNumberFormat="1" applyFont="1" applyFill="1" applyBorder="1" applyAlignment="1">
      <alignment horizontal="center"/>
    </xf>
    <xf numFmtId="0" fontId="4" fillId="35" borderId="7" xfId="0" applyFont="1" applyFill="1" applyBorder="1" applyAlignment="1">
      <alignment horizontal="center"/>
    </xf>
    <xf numFmtId="2" fontId="4" fillId="36" borderId="0" xfId="0" applyNumberFormat="1" applyFont="1" applyFill="1" applyBorder="1" applyAlignment="1">
      <alignment horizontal="center"/>
    </xf>
    <xf numFmtId="2" fontId="4" fillId="36" borderId="7" xfId="0" applyNumberFormat="1" applyFont="1" applyFill="1" applyBorder="1" applyAlignment="1">
      <alignment horizontal="center"/>
    </xf>
    <xf numFmtId="0" fontId="4" fillId="35" borderId="13" xfId="0" applyFont="1" applyFill="1" applyBorder="1" applyAlignment="1">
      <alignment horizontal="center"/>
    </xf>
    <xf numFmtId="0" fontId="4" fillId="35" borderId="8" xfId="0" applyFont="1" applyFill="1" applyBorder="1" applyAlignment="1">
      <alignment horizontal="center"/>
    </xf>
    <xf numFmtId="2" fontId="4" fillId="35" borderId="0" xfId="0" applyNumberFormat="1" applyFont="1" applyFill="1" applyBorder="1" applyAlignment="1">
      <alignment horizontal="center" vertical="center"/>
    </xf>
    <xf numFmtId="2" fontId="4" fillId="35" borderId="7" xfId="0" applyNumberFormat="1" applyFont="1" applyFill="1" applyBorder="1" applyAlignment="1">
      <alignment horizontal="center" vertical="center"/>
    </xf>
    <xf numFmtId="0" fontId="4" fillId="35" borderId="11" xfId="0" applyFont="1" applyFill="1" applyBorder="1" applyAlignment="1">
      <alignment horizontal="center"/>
    </xf>
    <xf numFmtId="2" fontId="4" fillId="35" borderId="2" xfId="0" applyNumberFormat="1" applyFont="1" applyFill="1" applyBorder="1" applyAlignment="1">
      <alignment horizontal="center" vertical="center"/>
    </xf>
    <xf numFmtId="2" fontId="4" fillId="35" borderId="3" xfId="0" applyNumberFormat="1" applyFont="1" applyFill="1" applyBorder="1" applyAlignment="1">
      <alignment horizontal="center" vertical="center"/>
    </xf>
    <xf numFmtId="2" fontId="4" fillId="35" borderId="4" xfId="0" applyNumberFormat="1" applyFont="1" applyFill="1" applyBorder="1" applyAlignment="1">
      <alignment horizontal="center" vertical="center"/>
    </xf>
    <xf numFmtId="2" fontId="4" fillId="35" borderId="6" xfId="0" applyNumberFormat="1" applyFont="1" applyFill="1" applyBorder="1" applyAlignment="1">
      <alignment horizontal="center" vertical="center"/>
    </xf>
    <xf numFmtId="2" fontId="4" fillId="35" borderId="12" xfId="0" applyNumberFormat="1" applyFont="1" applyFill="1" applyBorder="1" applyAlignment="1">
      <alignment horizontal="center" vertical="center"/>
    </xf>
    <xf numFmtId="2" fontId="4" fillId="35" borderId="13" xfId="0" applyNumberFormat="1" applyFont="1" applyFill="1" applyBorder="1" applyAlignment="1">
      <alignment horizontal="center" vertical="center"/>
    </xf>
    <xf numFmtId="0" fontId="4" fillId="36" borderId="4" xfId="0" applyFont="1" applyFill="1" applyBorder="1" applyAlignment="1">
      <alignment horizontal="center"/>
    </xf>
    <xf numFmtId="2" fontId="3" fillId="36" borderId="3" xfId="0" applyNumberFormat="1" applyFont="1" applyFill="1" applyBorder="1" applyAlignment="1">
      <alignment horizontal="center"/>
    </xf>
    <xf numFmtId="2" fontId="3" fillId="36" borderId="4" xfId="0" applyNumberFormat="1" applyFont="1" applyFill="1" applyBorder="1" applyAlignment="1">
      <alignment horizontal="center"/>
    </xf>
    <xf numFmtId="0" fontId="4" fillId="36" borderId="7" xfId="0" applyFont="1" applyFill="1" applyBorder="1" applyAlignment="1">
      <alignment horizontal="center"/>
    </xf>
    <xf numFmtId="2" fontId="3" fillId="36" borderId="0" xfId="0" applyNumberFormat="1" applyFont="1" applyFill="1" applyBorder="1" applyAlignment="1">
      <alignment horizontal="center"/>
    </xf>
    <xf numFmtId="2" fontId="3" fillId="36" borderId="7" xfId="0" applyNumberFormat="1" applyFont="1" applyFill="1" applyBorder="1" applyAlignment="1">
      <alignment horizontal="center"/>
    </xf>
    <xf numFmtId="0" fontId="4" fillId="36" borderId="13" xfId="0" applyFont="1" applyFill="1" applyBorder="1" applyAlignment="1">
      <alignment horizontal="center"/>
    </xf>
    <xf numFmtId="2" fontId="3" fillId="36" borderId="12" xfId="0" applyNumberFormat="1" applyFont="1" applyFill="1" applyBorder="1" applyAlignment="1">
      <alignment horizontal="center"/>
    </xf>
    <xf numFmtId="2" fontId="3" fillId="36" borderId="13" xfId="0" applyNumberFormat="1" applyFont="1" applyFill="1" applyBorder="1" applyAlignment="1">
      <alignment horizontal="center"/>
    </xf>
    <xf numFmtId="2" fontId="4" fillId="36" borderId="12" xfId="0" applyNumberFormat="1" applyFont="1" applyFill="1" applyBorder="1" applyAlignment="1">
      <alignment horizontal="center"/>
    </xf>
    <xf numFmtId="2" fontId="4" fillId="36" borderId="13" xfId="0" applyNumberFormat="1" applyFont="1" applyFill="1" applyBorder="1" applyAlignment="1">
      <alignment horizontal="center"/>
    </xf>
    <xf numFmtId="0" fontId="11" fillId="36" borderId="8" xfId="0" applyFont="1" applyFill="1" applyBorder="1" applyAlignment="1">
      <alignment horizontal="center" vertical="center"/>
    </xf>
    <xf numFmtId="2" fontId="3" fillId="36" borderId="8" xfId="0" applyNumberFormat="1" applyFont="1" applyFill="1" applyBorder="1" applyAlignment="1">
      <alignment horizontal="center"/>
    </xf>
    <xf numFmtId="2" fontId="3" fillId="36" borderId="9" xfId="0" applyNumberFormat="1" applyFont="1" applyFill="1" applyBorder="1" applyAlignment="1">
      <alignment horizontal="center"/>
    </xf>
    <xf numFmtId="2" fontId="3" fillId="36" borderId="11" xfId="0" applyNumberFormat="1" applyFont="1" applyFill="1" applyBorder="1" applyAlignment="1">
      <alignment horizontal="center"/>
    </xf>
    <xf numFmtId="0" fontId="11" fillId="36" borderId="5" xfId="0" applyFont="1" applyFill="1" applyBorder="1" applyAlignment="1">
      <alignment horizontal="center" vertical="center"/>
    </xf>
    <xf numFmtId="2" fontId="6" fillId="36" borderId="10" xfId="0" applyNumberFormat="1" applyFont="1" applyFill="1" applyBorder="1" applyAlignment="1">
      <alignment horizontal="center"/>
    </xf>
    <xf numFmtId="2" fontId="6" fillId="36" borderId="9" xfId="0" applyNumberFormat="1" applyFont="1" applyFill="1" applyBorder="1" applyAlignment="1">
      <alignment horizontal="center"/>
    </xf>
    <xf numFmtId="2" fontId="4" fillId="9" borderId="2" xfId="0" applyNumberFormat="1" applyFont="1" applyFill="1" applyBorder="1" applyAlignment="1">
      <alignment horizontal="center" vertical="center"/>
    </xf>
    <xf numFmtId="2" fontId="4" fillId="9" borderId="3" xfId="0" applyNumberFormat="1" applyFont="1" applyFill="1" applyBorder="1" applyAlignment="1">
      <alignment horizontal="center" vertical="center"/>
    </xf>
    <xf numFmtId="2" fontId="4" fillId="9" borderId="4" xfId="0" applyNumberFormat="1" applyFont="1" applyFill="1" applyBorder="1" applyAlignment="1">
      <alignment horizontal="center" vertical="center"/>
    </xf>
    <xf numFmtId="2" fontId="4" fillId="9" borderId="6" xfId="0" applyNumberFormat="1" applyFont="1" applyFill="1" applyBorder="1" applyAlignment="1">
      <alignment horizontal="center" vertical="center"/>
    </xf>
    <xf numFmtId="2" fontId="4" fillId="9" borderId="0" xfId="0" applyNumberFormat="1" applyFont="1" applyFill="1" applyBorder="1" applyAlignment="1">
      <alignment horizontal="center" vertical="center"/>
    </xf>
    <xf numFmtId="2" fontId="4" fillId="9" borderId="7" xfId="0" applyNumberFormat="1" applyFont="1" applyFill="1" applyBorder="1" applyAlignment="1">
      <alignment horizontal="center" vertical="center"/>
    </xf>
    <xf numFmtId="2" fontId="4" fillId="9" borderId="10" xfId="0" applyNumberFormat="1" applyFont="1" applyFill="1" applyBorder="1" applyAlignment="1">
      <alignment horizontal="center" vertical="center"/>
    </xf>
    <xf numFmtId="2" fontId="4" fillId="9" borderId="12" xfId="0" applyNumberFormat="1" applyFont="1" applyFill="1" applyBorder="1" applyAlignment="1">
      <alignment horizontal="center" vertical="center"/>
    </xf>
    <xf numFmtId="2" fontId="4" fillId="9" borderId="13" xfId="0" applyNumberFormat="1" applyFont="1" applyFill="1" applyBorder="1" applyAlignment="1">
      <alignment horizontal="center" vertical="center"/>
    </xf>
    <xf numFmtId="2" fontId="4" fillId="10" borderId="6" xfId="0" applyNumberFormat="1" applyFont="1" applyFill="1" applyBorder="1" applyAlignment="1">
      <alignment horizontal="center" vertical="center"/>
    </xf>
    <xf numFmtId="2" fontId="4" fillId="10" borderId="0" xfId="0" applyNumberFormat="1" applyFont="1" applyFill="1" applyBorder="1" applyAlignment="1">
      <alignment horizontal="center" vertical="center"/>
    </xf>
    <xf numFmtId="2" fontId="4" fillId="10" borderId="10" xfId="0" applyNumberFormat="1" applyFont="1" applyFill="1" applyBorder="1" applyAlignment="1">
      <alignment horizontal="center" vertical="center"/>
    </xf>
    <xf numFmtId="2" fontId="4" fillId="10" borderId="12" xfId="0" applyNumberFormat="1" applyFont="1" applyFill="1" applyBorder="1" applyAlignment="1">
      <alignment horizontal="center" vertical="center"/>
    </xf>
    <xf numFmtId="2" fontId="3" fillId="10" borderId="12" xfId="0" applyNumberFormat="1" applyFont="1" applyFill="1" applyBorder="1" applyAlignment="1">
      <alignment horizontal="center" vertical="center"/>
    </xf>
    <xf numFmtId="2" fontId="3" fillId="10" borderId="13" xfId="0" applyNumberFormat="1" applyFont="1" applyFill="1" applyBorder="1" applyAlignment="1">
      <alignment horizontal="center" vertical="center"/>
    </xf>
    <xf numFmtId="2" fontId="3" fillId="9" borderId="3" xfId="0" applyNumberFormat="1" applyFont="1" applyFill="1" applyBorder="1" applyAlignment="1">
      <alignment horizontal="center" vertical="center"/>
    </xf>
    <xf numFmtId="2" fontId="3" fillId="9" borderId="4" xfId="0" applyNumberFormat="1" applyFont="1" applyFill="1" applyBorder="1" applyAlignment="1">
      <alignment horizontal="center" vertical="center"/>
    </xf>
    <xf numFmtId="2" fontId="4" fillId="10" borderId="2" xfId="0" applyNumberFormat="1" applyFont="1" applyFill="1" applyBorder="1" applyAlignment="1">
      <alignment horizontal="center" vertical="center"/>
    </xf>
    <xf numFmtId="2" fontId="4" fillId="10" borderId="3" xfId="0" applyNumberFormat="1" applyFont="1" applyFill="1" applyBorder="1" applyAlignment="1">
      <alignment horizontal="center" vertical="center"/>
    </xf>
    <xf numFmtId="2" fontId="3" fillId="10" borderId="3" xfId="0" applyNumberFormat="1" applyFont="1" applyFill="1" applyBorder="1" applyAlignment="1">
      <alignment horizontal="center" vertical="center"/>
    </xf>
    <xf numFmtId="2" fontId="3" fillId="10" borderId="4" xfId="0" applyNumberFormat="1" applyFont="1" applyFill="1" applyBorder="1" applyAlignment="1">
      <alignment horizontal="center" vertical="center"/>
    </xf>
    <xf numFmtId="2" fontId="3" fillId="10" borderId="2" xfId="0" applyNumberFormat="1" applyFont="1" applyFill="1" applyBorder="1" applyAlignment="1">
      <alignment horizontal="center"/>
    </xf>
    <xf numFmtId="2" fontId="3" fillId="10" borderId="6" xfId="0" applyNumberFormat="1" applyFont="1" applyFill="1" applyBorder="1" applyAlignment="1">
      <alignment horizontal="center"/>
    </xf>
    <xf numFmtId="2" fontId="3" fillId="10" borderId="10" xfId="0" applyNumberFormat="1" applyFont="1" applyFill="1" applyBorder="1" applyAlignment="1">
      <alignment horizontal="center"/>
    </xf>
    <xf numFmtId="0" fontId="4" fillId="36" borderId="3" xfId="0" applyFont="1" applyFill="1" applyBorder="1" applyAlignment="1">
      <alignment horizontal="center"/>
    </xf>
    <xf numFmtId="2" fontId="3" fillId="36" borderId="2" xfId="0" applyNumberFormat="1" applyFont="1" applyFill="1" applyBorder="1" applyAlignment="1">
      <alignment horizontal="center"/>
    </xf>
    <xf numFmtId="2" fontId="0" fillId="36" borderId="4" xfId="0" applyNumberFormat="1" applyFill="1" applyBorder="1" applyAlignment="1">
      <alignment horizontal="center"/>
    </xf>
    <xf numFmtId="0" fontId="4" fillId="36" borderId="0" xfId="0" applyFont="1" applyFill="1" applyBorder="1" applyAlignment="1">
      <alignment horizontal="center"/>
    </xf>
    <xf numFmtId="2" fontId="3" fillId="36" borderId="6" xfId="0" applyNumberFormat="1" applyFont="1" applyFill="1" applyBorder="1" applyAlignment="1">
      <alignment horizontal="center"/>
    </xf>
    <xf numFmtId="2" fontId="0" fillId="36" borderId="7" xfId="0" applyNumberFormat="1" applyFill="1" applyBorder="1" applyAlignment="1">
      <alignment horizontal="center"/>
    </xf>
    <xf numFmtId="0" fontId="4" fillId="36" borderId="12" xfId="0" applyFont="1" applyFill="1" applyBorder="1" applyAlignment="1">
      <alignment horizontal="center"/>
    </xf>
    <xf numFmtId="2" fontId="3" fillId="36" borderId="10" xfId="0" applyNumberFormat="1" applyFont="1" applyFill="1" applyBorder="1" applyAlignment="1">
      <alignment horizontal="center"/>
    </xf>
    <xf numFmtId="2" fontId="0" fillId="36" borderId="13" xfId="0" applyNumberFormat="1" applyFill="1" applyBorder="1" applyAlignment="1">
      <alignment horizontal="center"/>
    </xf>
    <xf numFmtId="0" fontId="4" fillId="35" borderId="3" xfId="0" applyFont="1" applyFill="1" applyBorder="1" applyAlignment="1">
      <alignment horizontal="center"/>
    </xf>
    <xf numFmtId="2" fontId="4" fillId="36" borderId="2" xfId="0" applyNumberFormat="1" applyFont="1" applyFill="1" applyBorder="1" applyAlignment="1">
      <alignment horizontal="center"/>
    </xf>
    <xf numFmtId="2" fontId="4" fillId="36" borderId="6" xfId="0" applyNumberFormat="1" applyFont="1" applyFill="1" applyBorder="1" applyAlignment="1">
      <alignment horizontal="center"/>
    </xf>
    <xf numFmtId="0" fontId="4" fillId="35" borderId="12" xfId="0" applyFont="1" applyFill="1" applyBorder="1" applyAlignment="1">
      <alignment horizontal="center"/>
    </xf>
    <xf numFmtId="2" fontId="4" fillId="36" borderId="10" xfId="0" applyNumberFormat="1" applyFont="1" applyFill="1" applyBorder="1" applyAlignment="1">
      <alignment horizontal="center"/>
    </xf>
    <xf numFmtId="0" fontId="4" fillId="35" borderId="2" xfId="0" applyFont="1" applyFill="1" applyBorder="1" applyAlignment="1">
      <alignment horizontal="center"/>
    </xf>
    <xf numFmtId="0" fontId="4" fillId="35" borderId="6" xfId="0" applyFont="1" applyFill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5" borderId="8" xfId="0" applyNumberFormat="1" applyFont="1" applyFill="1" applyBorder="1" applyAlignment="1">
      <alignment horizontal="center"/>
    </xf>
    <xf numFmtId="2" fontId="4" fillId="5" borderId="9" xfId="0" applyNumberFormat="1" applyFont="1" applyFill="1" applyBorder="1" applyAlignment="1">
      <alignment horizontal="center"/>
    </xf>
    <xf numFmtId="2" fontId="4" fillId="5" borderId="11" xfId="0" applyNumberFormat="1" applyFont="1" applyFill="1" applyBorder="1" applyAlignment="1">
      <alignment horizontal="center"/>
    </xf>
    <xf numFmtId="2" fontId="4" fillId="23" borderId="9" xfId="0" applyNumberFormat="1" applyFont="1" applyFill="1" applyBorder="1" applyAlignment="1">
      <alignment horizontal="center"/>
    </xf>
    <xf numFmtId="2" fontId="4" fillId="7" borderId="9" xfId="0" applyNumberFormat="1" applyFont="1" applyFill="1" applyBorder="1" applyAlignment="1">
      <alignment horizontal="center"/>
    </xf>
    <xf numFmtId="2" fontId="4" fillId="7" borderId="11" xfId="0" applyNumberFormat="1" applyFont="1" applyFill="1" applyBorder="1" applyAlignment="1">
      <alignment horizontal="center"/>
    </xf>
    <xf numFmtId="2" fontId="4" fillId="7" borderId="8" xfId="0" applyNumberFormat="1" applyFont="1" applyFill="1" applyBorder="1" applyAlignment="1">
      <alignment horizontal="center"/>
    </xf>
    <xf numFmtId="2" fontId="4" fillId="36" borderId="8" xfId="0" applyNumberFormat="1" applyFont="1" applyFill="1" applyBorder="1" applyAlignment="1">
      <alignment horizontal="center"/>
    </xf>
    <xf numFmtId="2" fontId="4" fillId="36" borderId="9" xfId="0" applyNumberFormat="1" applyFont="1" applyFill="1" applyBorder="1" applyAlignment="1">
      <alignment horizontal="center"/>
    </xf>
    <xf numFmtId="2" fontId="4" fillId="36" borderId="1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14" borderId="12" xfId="0" applyFont="1" applyFill="1" applyBorder="1" applyAlignment="1">
      <alignment horizontal="center"/>
    </xf>
    <xf numFmtId="0" fontId="3" fillId="26" borderId="1" xfId="0" applyFont="1" applyFill="1" applyBorder="1" applyAlignment="1">
      <alignment horizontal="center"/>
    </xf>
    <xf numFmtId="0" fontId="3" fillId="26" borderId="14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26" borderId="2" xfId="0" applyFont="1" applyFill="1" applyBorder="1" applyAlignment="1">
      <alignment horizontal="center" vertical="center"/>
    </xf>
    <xf numFmtId="0" fontId="11" fillId="26" borderId="3" xfId="0" applyFont="1" applyFill="1" applyBorder="1" applyAlignment="1">
      <alignment horizontal="center" vertical="center"/>
    </xf>
    <xf numFmtId="0" fontId="11" fillId="26" borderId="4" xfId="0" applyFont="1" applyFill="1" applyBorder="1" applyAlignment="1">
      <alignment horizontal="center" vertical="center"/>
    </xf>
    <xf numFmtId="0" fontId="11" fillId="26" borderId="1" xfId="0" applyFont="1" applyFill="1" applyBorder="1" applyAlignment="1">
      <alignment horizontal="center" vertical="center"/>
    </xf>
    <xf numFmtId="0" fontId="11" fillId="26" borderId="5" xfId="0" applyFont="1" applyFill="1" applyBorder="1" applyAlignment="1">
      <alignment horizontal="center" vertical="center"/>
    </xf>
    <xf numFmtId="0" fontId="11" fillId="26" borderId="14" xfId="0" applyFont="1" applyFill="1" applyBorder="1" applyAlignment="1">
      <alignment horizontal="center" vertical="center"/>
    </xf>
    <xf numFmtId="2" fontId="4" fillId="14" borderId="2" xfId="0" applyNumberFormat="1" applyFont="1" applyFill="1" applyBorder="1" applyAlignment="1">
      <alignment horizontal="center"/>
    </xf>
    <xf numFmtId="2" fontId="4" fillId="14" borderId="4" xfId="0" applyNumberFormat="1" applyFont="1" applyFill="1" applyBorder="1" applyAlignment="1">
      <alignment horizontal="center"/>
    </xf>
    <xf numFmtId="2" fontId="3" fillId="15" borderId="2" xfId="0" applyNumberFormat="1" applyFont="1" applyFill="1" applyBorder="1" applyAlignment="1">
      <alignment horizontal="center"/>
    </xf>
    <xf numFmtId="2" fontId="3" fillId="15" borderId="4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4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25" borderId="0" xfId="0" applyFont="1" applyFill="1" applyAlignment="1">
      <alignment horizontal="center" vertical="center"/>
    </xf>
    <xf numFmtId="0" fontId="4" fillId="22" borderId="8" xfId="0" applyFont="1" applyFill="1" applyBorder="1" applyAlignment="1">
      <alignment horizontal="center" vertical="center"/>
    </xf>
    <xf numFmtId="0" fontId="4" fillId="22" borderId="9" xfId="0" applyFont="1" applyFill="1" applyBorder="1" applyAlignment="1">
      <alignment horizontal="center" vertical="center"/>
    </xf>
    <xf numFmtId="0" fontId="4" fillId="22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center" vertical="center"/>
    </xf>
    <xf numFmtId="0" fontId="4" fillId="22" borderId="6" xfId="0" applyFont="1" applyFill="1" applyBorder="1" applyAlignment="1">
      <alignment horizontal="center" vertical="center"/>
    </xf>
    <xf numFmtId="0" fontId="4" fillId="22" borderId="2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30" borderId="0" xfId="0" applyFont="1" applyFill="1" applyAlignment="1">
      <alignment horizontal="center"/>
    </xf>
    <xf numFmtId="2" fontId="10" fillId="14" borderId="6" xfId="0" applyNumberFormat="1" applyFont="1" applyFill="1" applyBorder="1" applyAlignment="1">
      <alignment horizontal="center"/>
    </xf>
    <xf numFmtId="2" fontId="3" fillId="14" borderId="7" xfId="0" applyNumberFormat="1" applyFont="1" applyFill="1" applyBorder="1" applyAlignment="1">
      <alignment horizontal="center"/>
    </xf>
    <xf numFmtId="2" fontId="3" fillId="15" borderId="6" xfId="0" applyNumberFormat="1" applyFont="1" applyFill="1" applyBorder="1" applyAlignment="1">
      <alignment horizontal="center"/>
    </xf>
    <xf numFmtId="2" fontId="3" fillId="15" borderId="7" xfId="0" applyNumberFormat="1" applyFont="1" applyFill="1" applyBorder="1" applyAlignment="1">
      <alignment horizontal="center"/>
    </xf>
    <xf numFmtId="2" fontId="3" fillId="14" borderId="6" xfId="0" applyNumberFormat="1" applyFont="1" applyFill="1" applyBorder="1" applyAlignment="1">
      <alignment horizontal="center"/>
    </xf>
    <xf numFmtId="2" fontId="3" fillId="14" borderId="10" xfId="0" applyNumberFormat="1" applyFont="1" applyFill="1" applyBorder="1" applyAlignment="1">
      <alignment horizontal="center"/>
    </xf>
    <xf numFmtId="2" fontId="3" fillId="14" borderId="13" xfId="0" applyNumberFormat="1" applyFont="1" applyFill="1" applyBorder="1" applyAlignment="1">
      <alignment horizontal="center"/>
    </xf>
    <xf numFmtId="2" fontId="3" fillId="15" borderId="10" xfId="0" applyNumberFormat="1" applyFont="1" applyFill="1" applyBorder="1" applyAlignment="1">
      <alignment horizontal="center"/>
    </xf>
    <xf numFmtId="2" fontId="3" fillId="15" borderId="13" xfId="0" applyNumberFormat="1" applyFont="1" applyFill="1" applyBorder="1" applyAlignment="1">
      <alignment horizontal="center"/>
    </xf>
    <xf numFmtId="0" fontId="8" fillId="27" borderId="2" xfId="0" applyFont="1" applyFill="1" applyBorder="1" applyAlignment="1">
      <alignment horizontal="center"/>
    </xf>
    <xf numFmtId="0" fontId="8" fillId="27" borderId="4" xfId="0" applyFont="1" applyFill="1" applyBorder="1" applyAlignment="1">
      <alignment horizontal="center"/>
    </xf>
    <xf numFmtId="0" fontId="8" fillId="27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4" fillId="26" borderId="2" xfId="0" applyFont="1" applyFill="1" applyBorder="1" applyAlignment="1">
      <alignment horizontal="center"/>
    </xf>
    <xf numFmtId="0" fontId="14" fillId="26" borderId="3" xfId="0" applyFont="1" applyFill="1" applyBorder="1" applyAlignment="1">
      <alignment horizontal="center"/>
    </xf>
    <xf numFmtId="0" fontId="14" fillId="26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3" fillId="28" borderId="12" xfId="0" applyNumberFormat="1" applyFont="1" applyFill="1" applyBorder="1" applyAlignment="1">
      <alignment horizontal="center"/>
    </xf>
    <xf numFmtId="0" fontId="3" fillId="28" borderId="13" xfId="0" applyFont="1" applyFill="1" applyBorder="1" applyAlignment="1">
      <alignment horizontal="center"/>
    </xf>
    <xf numFmtId="0" fontId="6" fillId="27" borderId="12" xfId="0" applyFont="1" applyFill="1" applyBorder="1" applyAlignment="1">
      <alignment horizontal="center"/>
    </xf>
    <xf numFmtId="0" fontId="6" fillId="27" borderId="13" xfId="0" applyFont="1" applyFill="1" applyBorder="1" applyAlignment="1">
      <alignment horizontal="center"/>
    </xf>
    <xf numFmtId="2" fontId="3" fillId="28" borderId="3" xfId="0" applyNumberFormat="1" applyFont="1" applyFill="1" applyBorder="1" applyAlignment="1">
      <alignment horizontal="center"/>
    </xf>
    <xf numFmtId="0" fontId="3" fillId="28" borderId="4" xfId="0" applyFont="1" applyFill="1" applyBorder="1" applyAlignment="1">
      <alignment horizontal="center"/>
    </xf>
    <xf numFmtId="0" fontId="8" fillId="27" borderId="10" xfId="0" applyFont="1" applyFill="1" applyBorder="1" applyAlignment="1">
      <alignment horizontal="center"/>
    </xf>
    <xf numFmtId="0" fontId="8" fillId="27" borderId="12" xfId="0" applyFont="1" applyFill="1" applyBorder="1" applyAlignment="1">
      <alignment horizontal="center"/>
    </xf>
    <xf numFmtId="0" fontId="6" fillId="27" borderId="10" xfId="0" applyFont="1" applyFill="1" applyBorder="1" applyAlignment="1">
      <alignment horizontal="center"/>
    </xf>
    <xf numFmtId="2" fontId="3" fillId="28" borderId="6" xfId="0" applyNumberFormat="1" applyFont="1" applyFill="1" applyBorder="1" applyAlignment="1">
      <alignment horizontal="center"/>
    </xf>
    <xf numFmtId="2" fontId="3" fillId="28" borderId="7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0" fontId="6" fillId="36" borderId="2" xfId="0" applyFont="1" applyFill="1" applyBorder="1" applyAlignment="1">
      <alignment horizontal="center" vertical="center"/>
    </xf>
    <xf numFmtId="0" fontId="6" fillId="36" borderId="6" xfId="0" applyFont="1" applyFill="1" applyBorder="1" applyAlignment="1">
      <alignment horizontal="center" vertical="center"/>
    </xf>
    <xf numFmtId="0" fontId="6" fillId="36" borderId="11" xfId="0" applyFont="1" applyFill="1" applyBorder="1" applyAlignment="1">
      <alignment horizontal="center" vertical="center"/>
    </xf>
    <xf numFmtId="2" fontId="3" fillId="36" borderId="6" xfId="0" applyNumberFormat="1" applyFont="1" applyFill="1" applyBorder="1" applyAlignment="1">
      <alignment horizontal="center"/>
    </xf>
    <xf numFmtId="2" fontId="3" fillId="36" borderId="7" xfId="0" applyNumberFormat="1" applyFont="1" applyFill="1" applyBorder="1" applyAlignment="1">
      <alignment horizontal="center"/>
    </xf>
    <xf numFmtId="2" fontId="3" fillId="36" borderId="10" xfId="0" applyNumberFormat="1" applyFont="1" applyFill="1" applyBorder="1" applyAlignment="1">
      <alignment horizontal="center"/>
    </xf>
    <xf numFmtId="2" fontId="3" fillId="36" borderId="13" xfId="0" applyNumberFormat="1" applyFont="1" applyFill="1" applyBorder="1" applyAlignment="1">
      <alignment horizontal="center"/>
    </xf>
    <xf numFmtId="0" fontId="8" fillId="36" borderId="10" xfId="0" applyFont="1" applyFill="1" applyBorder="1" applyAlignment="1">
      <alignment horizontal="center"/>
    </xf>
    <xf numFmtId="0" fontId="8" fillId="36" borderId="12" xfId="0" applyFont="1" applyFill="1" applyBorder="1" applyAlignment="1">
      <alignment horizontal="center"/>
    </xf>
    <xf numFmtId="2" fontId="4" fillId="36" borderId="2" xfId="0" applyNumberFormat="1" applyFont="1" applyFill="1" applyBorder="1" applyAlignment="1">
      <alignment horizontal="center"/>
    </xf>
    <xf numFmtId="2" fontId="4" fillId="36" borderId="4" xfId="0" applyNumberFormat="1" applyFont="1" applyFill="1" applyBorder="1" applyAlignment="1">
      <alignment horizontal="center"/>
    </xf>
    <xf numFmtId="0" fontId="8" fillId="36" borderId="2" xfId="0" applyFont="1" applyFill="1" applyBorder="1" applyAlignment="1">
      <alignment horizontal="center"/>
    </xf>
    <xf numFmtId="0" fontId="8" fillId="36" borderId="3" xfId="0" applyFont="1" applyFill="1" applyBorder="1" applyAlignment="1">
      <alignment horizontal="center"/>
    </xf>
    <xf numFmtId="2" fontId="10" fillId="36" borderId="6" xfId="0" applyNumberFormat="1" applyFont="1" applyFill="1" applyBorder="1" applyAlignment="1">
      <alignment horizontal="center"/>
    </xf>
    <xf numFmtId="0" fontId="8" fillId="36" borderId="0" xfId="0" applyFont="1" applyFill="1" applyAlignment="1">
      <alignment horizontal="center"/>
    </xf>
    <xf numFmtId="2" fontId="3" fillId="36" borderId="2" xfId="0" applyNumberFormat="1" applyFont="1" applyFill="1" applyBorder="1" applyAlignment="1">
      <alignment horizontal="center"/>
    </xf>
    <xf numFmtId="2" fontId="3" fillId="36" borderId="4" xfId="0" applyNumberFormat="1" applyFont="1" applyFill="1" applyBorder="1" applyAlignment="1">
      <alignment horizontal="center"/>
    </xf>
    <xf numFmtId="0" fontId="6" fillId="36" borderId="10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3" fillId="36" borderId="6" xfId="0" applyFont="1" applyFill="1" applyBorder="1" applyAlignment="1">
      <alignment horizontal="center" vertical="center"/>
    </xf>
    <xf numFmtId="0" fontId="3" fillId="36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32" borderId="2" xfId="0" applyFont="1" applyFill="1" applyBorder="1" applyAlignment="1">
      <alignment horizontal="center"/>
    </xf>
    <xf numFmtId="0" fontId="8" fillId="32" borderId="22" xfId="0" applyFont="1" applyFill="1" applyBorder="1" applyAlignment="1">
      <alignment horizontal="center"/>
    </xf>
    <xf numFmtId="0" fontId="17" fillId="26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8" fillId="14" borderId="0" xfId="0" applyFont="1" applyFill="1" applyAlignment="1">
      <alignment horizontal="center"/>
    </xf>
    <xf numFmtId="0" fontId="19" fillId="34" borderId="1" xfId="0" applyFont="1" applyFill="1" applyBorder="1" applyAlignment="1">
      <alignment horizontal="center"/>
    </xf>
    <xf numFmtId="0" fontId="19" fillId="34" borderId="5" xfId="0" applyFont="1" applyFill="1" applyBorder="1" applyAlignment="1">
      <alignment horizontal="center"/>
    </xf>
    <xf numFmtId="0" fontId="19" fillId="34" borderId="14" xfId="0" applyFont="1" applyFill="1" applyBorder="1" applyAlignment="1">
      <alignment horizontal="center"/>
    </xf>
    <xf numFmtId="0" fontId="18" fillId="26" borderId="1" xfId="0" applyFont="1" applyFill="1" applyBorder="1" applyAlignment="1">
      <alignment horizontal="center"/>
    </xf>
    <xf numFmtId="0" fontId="18" fillId="26" borderId="5" xfId="0" applyFont="1" applyFill="1" applyBorder="1" applyAlignment="1">
      <alignment horizontal="center"/>
    </xf>
    <xf numFmtId="0" fontId="18" fillId="26" borderId="14" xfId="0" applyFont="1" applyFill="1" applyBorder="1" applyAlignment="1">
      <alignment horizontal="center"/>
    </xf>
  </cellXfs>
  <cellStyles count="7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Normal" xfId="0" builtinId="0"/>
  </cellStyles>
  <dxfs count="72"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theme="9" tint="-0.499984740745262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auto="1"/>
      </font>
      <fill>
        <patternFill patternType="solid">
          <fgColor indexed="64"/>
          <bgColor theme="9" tint="-0.499984740745262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auto="1"/>
      </font>
      <fill>
        <patternFill patternType="solid">
          <fgColor indexed="64"/>
          <bgColor theme="9" tint="-0.499984740745262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theme="9" tint="-0.499984740745262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auto="1"/>
      </font>
      <fill>
        <patternFill patternType="solid">
          <fgColor indexed="64"/>
          <bgColor theme="9" tint="-0.499984740745262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auto="1"/>
      </font>
      <fill>
        <patternFill patternType="solid">
          <fgColor indexed="64"/>
          <bgColor theme="9" tint="-0.499984740745262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theme="9" tint="-0.499984740745262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auto="1"/>
      </font>
      <fill>
        <patternFill patternType="solid">
          <fgColor indexed="64"/>
          <bgColor theme="9" tint="-0.499984740745262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auto="1"/>
      </font>
      <fill>
        <patternFill patternType="solid">
          <fgColor indexed="64"/>
          <bgColor theme="9" tint="-0.499984740745262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theme="9" tint="-0.499984740745262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auto="1"/>
      </font>
      <fill>
        <patternFill patternType="solid">
          <fgColor indexed="64"/>
          <bgColor theme="9" tint="-0.499984740745262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auto="1"/>
      </font>
      <fill>
        <patternFill patternType="solid">
          <fgColor indexed="64"/>
          <bgColor theme="9" tint="-0.499984740745262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58335171036075"/>
          <c:y val="0.0555555555555555"/>
          <c:w val="0.948917453199145"/>
          <c:h val="0.837521704017767"/>
        </c:manualLayout>
      </c:layout>
      <c:lineChart>
        <c:grouping val="standard"/>
        <c:varyColors val="0"/>
        <c:ser>
          <c:idx val="0"/>
          <c:order val="0"/>
          <c:tx>
            <c:strRef>
              <c:f>Gains!$A$4</c:f>
              <c:strCache>
                <c:ptCount val="1"/>
                <c:pt idx="0">
                  <c:v>Sequential vs Design rules</c:v>
                </c:pt>
              </c:strCache>
            </c:strRef>
          </c:tx>
          <c:spPr>
            <a:ln w="19050">
              <a:prstDash val="sysDot"/>
            </a:ln>
          </c:spPr>
          <c:marker>
            <c:symbol val="diamond"/>
            <c:size val="10"/>
            <c:spPr>
              <a:ln>
                <a:prstDash val="solid"/>
              </a:ln>
            </c:spPr>
          </c:marker>
          <c:dPt>
            <c:idx val="6"/>
            <c:bubble3D val="0"/>
            <c:spPr>
              <a:ln w="19050">
                <a:noFill/>
                <a:prstDash val="sysDot"/>
              </a:ln>
            </c:spPr>
          </c:dPt>
          <c:cat>
            <c:multiLvlStrRef>
              <c:f>Gains!$B$1:$AK$3</c:f>
              <c:multiLvlStrCache>
                <c:ptCount val="36"/>
                <c:lvl>
                  <c:pt idx="0">
                    <c:v>3M</c:v>
                  </c:pt>
                  <c:pt idx="1">
                    <c:v>20M</c:v>
                  </c:pt>
                  <c:pt idx="2">
                    <c:v>50M</c:v>
                  </c:pt>
                  <c:pt idx="3">
                    <c:v>200M</c:v>
                  </c:pt>
                  <c:pt idx="4">
                    <c:v>500M</c:v>
                  </c:pt>
                  <c:pt idx="5">
                    <c:v>900M</c:v>
                  </c:pt>
                  <c:pt idx="6">
                    <c:v>3M</c:v>
                  </c:pt>
                  <c:pt idx="7">
                    <c:v>20M</c:v>
                  </c:pt>
                  <c:pt idx="8">
                    <c:v>50M</c:v>
                  </c:pt>
                  <c:pt idx="9">
                    <c:v>200M</c:v>
                  </c:pt>
                  <c:pt idx="10">
                    <c:v>500M</c:v>
                  </c:pt>
                  <c:pt idx="11">
                    <c:v>900M</c:v>
                  </c:pt>
                  <c:pt idx="12">
                    <c:v>3M</c:v>
                  </c:pt>
                  <c:pt idx="13">
                    <c:v>20M</c:v>
                  </c:pt>
                  <c:pt idx="14">
                    <c:v>50M</c:v>
                  </c:pt>
                  <c:pt idx="15">
                    <c:v>200M</c:v>
                  </c:pt>
                  <c:pt idx="16">
                    <c:v>500M</c:v>
                  </c:pt>
                  <c:pt idx="17">
                    <c:v>900M</c:v>
                  </c:pt>
                  <c:pt idx="18">
                    <c:v>3M</c:v>
                  </c:pt>
                  <c:pt idx="19">
                    <c:v>20M</c:v>
                  </c:pt>
                  <c:pt idx="20">
                    <c:v>50M</c:v>
                  </c:pt>
                  <c:pt idx="21">
                    <c:v>200M</c:v>
                  </c:pt>
                  <c:pt idx="22">
                    <c:v>500M</c:v>
                  </c:pt>
                  <c:pt idx="23">
                    <c:v>900M</c:v>
                  </c:pt>
                  <c:pt idx="24">
                    <c:v>3M</c:v>
                  </c:pt>
                  <c:pt idx="25">
                    <c:v>20M</c:v>
                  </c:pt>
                  <c:pt idx="26">
                    <c:v>50M</c:v>
                  </c:pt>
                  <c:pt idx="27">
                    <c:v>200M</c:v>
                  </c:pt>
                  <c:pt idx="28">
                    <c:v>500M</c:v>
                  </c:pt>
                  <c:pt idx="29">
                    <c:v>900M</c:v>
                  </c:pt>
                  <c:pt idx="30">
                    <c:v>3M</c:v>
                  </c:pt>
                  <c:pt idx="31">
                    <c:v>20M</c:v>
                  </c:pt>
                  <c:pt idx="32">
                    <c:v>50M</c:v>
                  </c:pt>
                  <c:pt idx="33">
                    <c:v>200M</c:v>
                  </c:pt>
                  <c:pt idx="34">
                    <c:v>500M</c:v>
                  </c:pt>
                  <c:pt idx="35">
                    <c:v>900M</c:v>
                  </c:pt>
                </c:lvl>
                <c:lvl>
                  <c:pt idx="0">
                    <c:v>641x</c:v>
                  </c:pt>
                  <c:pt idx="6">
                    <c:v>662x</c:v>
                  </c:pt>
                  <c:pt idx="12">
                    <c:v>641x</c:v>
                  </c:pt>
                  <c:pt idx="18">
                    <c:v>662x</c:v>
                  </c:pt>
                  <c:pt idx="24">
                    <c:v>641x</c:v>
                  </c:pt>
                  <c:pt idx="30">
                    <c:v>662x</c:v>
                  </c:pt>
                </c:lvl>
                <c:lvl>
                  <c:pt idx="0">
                    <c:v>Sequential</c:v>
                  </c:pt>
                  <c:pt idx="12">
                    <c:v>Shread Memory</c:v>
                  </c:pt>
                  <c:pt idx="24">
                    <c:v>Distributed Memory</c:v>
                  </c:pt>
                </c:lvl>
              </c:multiLvlStrCache>
            </c:multiLvlStrRef>
          </c:cat>
          <c:val>
            <c:numRef>
              <c:f>Gains!$B$4:$AK$4</c:f>
              <c:numCache>
                <c:formatCode>0.00</c:formatCode>
                <c:ptCount val="36"/>
                <c:pt idx="0">
                  <c:v>1.01123595505618</c:v>
                </c:pt>
                <c:pt idx="1">
                  <c:v>1.0</c:v>
                </c:pt>
                <c:pt idx="2">
                  <c:v>1.0</c:v>
                </c:pt>
                <c:pt idx="3">
                  <c:v>0.999891926942613</c:v>
                </c:pt>
                <c:pt idx="4">
                  <c:v>0.999436497615951</c:v>
                </c:pt>
                <c:pt idx="5">
                  <c:v>0.999373569449464</c:v>
                </c:pt>
                <c:pt idx="6">
                  <c:v>1.0</c:v>
                </c:pt>
                <c:pt idx="7">
                  <c:v>0.998080614203455</c:v>
                </c:pt>
                <c:pt idx="8">
                  <c:v>0.998818897637795</c:v>
                </c:pt>
                <c:pt idx="9">
                  <c:v>0.999800677695834</c:v>
                </c:pt>
                <c:pt idx="10">
                  <c:v>1.001558939920854</c:v>
                </c:pt>
                <c:pt idx="11">
                  <c:v>1.003135702530801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Gains!$A$5</c:f>
              <c:strCache>
                <c:ptCount val="1"/>
                <c:pt idx="0">
                  <c:v>Improved vs JGF</c:v>
                </c:pt>
              </c:strCache>
            </c:strRef>
          </c:tx>
          <c:spPr>
            <a:ln w="19050">
              <a:prstDash val="sysDot"/>
            </a:ln>
          </c:spPr>
          <c:marker>
            <c:symbol val="square"/>
            <c:size val="10"/>
          </c:marker>
          <c:dPt>
            <c:idx val="18"/>
            <c:bubble3D val="0"/>
            <c:spPr>
              <a:ln w="19050">
                <a:noFill/>
                <a:prstDash val="sysDot"/>
              </a:ln>
            </c:spPr>
          </c:dPt>
          <c:dPt>
            <c:idx val="24"/>
            <c:bubble3D val="0"/>
            <c:spPr>
              <a:ln w="19050">
                <a:noFill/>
                <a:prstDash val="sysDot"/>
              </a:ln>
            </c:spPr>
          </c:dPt>
          <c:cat>
            <c:multiLvlStrRef>
              <c:f>Gains!$B$1:$AK$3</c:f>
              <c:multiLvlStrCache>
                <c:ptCount val="36"/>
                <c:lvl>
                  <c:pt idx="0">
                    <c:v>3M</c:v>
                  </c:pt>
                  <c:pt idx="1">
                    <c:v>20M</c:v>
                  </c:pt>
                  <c:pt idx="2">
                    <c:v>50M</c:v>
                  </c:pt>
                  <c:pt idx="3">
                    <c:v>200M</c:v>
                  </c:pt>
                  <c:pt idx="4">
                    <c:v>500M</c:v>
                  </c:pt>
                  <c:pt idx="5">
                    <c:v>900M</c:v>
                  </c:pt>
                  <c:pt idx="6">
                    <c:v>3M</c:v>
                  </c:pt>
                  <c:pt idx="7">
                    <c:v>20M</c:v>
                  </c:pt>
                  <c:pt idx="8">
                    <c:v>50M</c:v>
                  </c:pt>
                  <c:pt idx="9">
                    <c:v>200M</c:v>
                  </c:pt>
                  <c:pt idx="10">
                    <c:v>500M</c:v>
                  </c:pt>
                  <c:pt idx="11">
                    <c:v>900M</c:v>
                  </c:pt>
                  <c:pt idx="12">
                    <c:v>3M</c:v>
                  </c:pt>
                  <c:pt idx="13">
                    <c:v>20M</c:v>
                  </c:pt>
                  <c:pt idx="14">
                    <c:v>50M</c:v>
                  </c:pt>
                  <c:pt idx="15">
                    <c:v>200M</c:v>
                  </c:pt>
                  <c:pt idx="16">
                    <c:v>500M</c:v>
                  </c:pt>
                  <c:pt idx="17">
                    <c:v>900M</c:v>
                  </c:pt>
                  <c:pt idx="18">
                    <c:v>3M</c:v>
                  </c:pt>
                  <c:pt idx="19">
                    <c:v>20M</c:v>
                  </c:pt>
                  <c:pt idx="20">
                    <c:v>50M</c:v>
                  </c:pt>
                  <c:pt idx="21">
                    <c:v>200M</c:v>
                  </c:pt>
                  <c:pt idx="22">
                    <c:v>500M</c:v>
                  </c:pt>
                  <c:pt idx="23">
                    <c:v>900M</c:v>
                  </c:pt>
                  <c:pt idx="24">
                    <c:v>3M</c:v>
                  </c:pt>
                  <c:pt idx="25">
                    <c:v>20M</c:v>
                  </c:pt>
                  <c:pt idx="26">
                    <c:v>50M</c:v>
                  </c:pt>
                  <c:pt idx="27">
                    <c:v>200M</c:v>
                  </c:pt>
                  <c:pt idx="28">
                    <c:v>500M</c:v>
                  </c:pt>
                  <c:pt idx="29">
                    <c:v>900M</c:v>
                  </c:pt>
                  <c:pt idx="30">
                    <c:v>3M</c:v>
                  </c:pt>
                  <c:pt idx="31">
                    <c:v>20M</c:v>
                  </c:pt>
                  <c:pt idx="32">
                    <c:v>50M</c:v>
                  </c:pt>
                  <c:pt idx="33">
                    <c:v>200M</c:v>
                  </c:pt>
                  <c:pt idx="34">
                    <c:v>500M</c:v>
                  </c:pt>
                  <c:pt idx="35">
                    <c:v>900M</c:v>
                  </c:pt>
                </c:lvl>
                <c:lvl>
                  <c:pt idx="0">
                    <c:v>641x</c:v>
                  </c:pt>
                  <c:pt idx="6">
                    <c:v>662x</c:v>
                  </c:pt>
                  <c:pt idx="12">
                    <c:v>641x</c:v>
                  </c:pt>
                  <c:pt idx="18">
                    <c:v>662x</c:v>
                  </c:pt>
                  <c:pt idx="24">
                    <c:v>641x</c:v>
                  </c:pt>
                  <c:pt idx="30">
                    <c:v>662x</c:v>
                  </c:pt>
                </c:lvl>
                <c:lvl>
                  <c:pt idx="0">
                    <c:v>Sequential</c:v>
                  </c:pt>
                  <c:pt idx="12">
                    <c:v>Shread Memory</c:v>
                  </c:pt>
                  <c:pt idx="24">
                    <c:v>Distributed Memory</c:v>
                  </c:pt>
                </c:lvl>
              </c:multiLvlStrCache>
            </c:multiLvlStrRef>
          </c:cat>
          <c:val>
            <c:numRef>
              <c:f>Gains!$B$5:$AK$5</c:f>
              <c:numCache>
                <c:formatCode>0.00</c:formatCode>
                <c:ptCount val="36"/>
                <c:pt idx="12">
                  <c:v>1.191780821917808</c:v>
                </c:pt>
                <c:pt idx="13">
                  <c:v>1.264</c:v>
                </c:pt>
                <c:pt idx="14">
                  <c:v>1.16243654822335</c:v>
                </c:pt>
                <c:pt idx="15">
                  <c:v>1.083025830258302</c:v>
                </c:pt>
                <c:pt idx="16">
                  <c:v>1.128925619834711</c:v>
                </c:pt>
                <c:pt idx="17">
                  <c:v>1.098039215686275</c:v>
                </c:pt>
                <c:pt idx="18">
                  <c:v>1.219512195121951</c:v>
                </c:pt>
                <c:pt idx="19">
                  <c:v>1.146496815286624</c:v>
                </c:pt>
                <c:pt idx="20">
                  <c:v>1.260869565217391</c:v>
                </c:pt>
                <c:pt idx="21">
                  <c:v>1.087136929460581</c:v>
                </c:pt>
                <c:pt idx="22">
                  <c:v>1.030505243088656</c:v>
                </c:pt>
                <c:pt idx="23">
                  <c:v>1.066499372647428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Gains!$A$6</c:f>
              <c:strCache>
                <c:ptCount val="1"/>
                <c:pt idx="0">
                  <c:v>Best Intrusive vs AspectJ</c:v>
                </c:pt>
              </c:strCache>
            </c:strRef>
          </c:tx>
          <c:spPr>
            <a:ln w="19050">
              <a:prstDash val="sysDot"/>
            </a:ln>
          </c:spPr>
          <c:marker>
            <c:symbol val="triangle"/>
            <c:size val="10"/>
          </c:marker>
          <c:dPt>
            <c:idx val="18"/>
            <c:bubble3D val="0"/>
            <c:spPr>
              <a:ln w="19050">
                <a:noFill/>
                <a:prstDash val="sysDot"/>
              </a:ln>
            </c:spPr>
          </c:dPt>
          <c:dPt>
            <c:idx val="24"/>
            <c:bubble3D val="0"/>
            <c:spPr>
              <a:ln w="19050">
                <a:noFill/>
                <a:prstDash val="sysDot"/>
              </a:ln>
            </c:spPr>
          </c:dPt>
          <c:dPt>
            <c:idx val="30"/>
            <c:bubble3D val="0"/>
            <c:spPr>
              <a:ln w="19050">
                <a:noFill/>
                <a:prstDash val="sysDot"/>
              </a:ln>
            </c:spPr>
          </c:dPt>
          <c:cat>
            <c:multiLvlStrRef>
              <c:f>Gains!$B$1:$AK$3</c:f>
              <c:multiLvlStrCache>
                <c:ptCount val="36"/>
                <c:lvl>
                  <c:pt idx="0">
                    <c:v>3M</c:v>
                  </c:pt>
                  <c:pt idx="1">
                    <c:v>20M</c:v>
                  </c:pt>
                  <c:pt idx="2">
                    <c:v>50M</c:v>
                  </c:pt>
                  <c:pt idx="3">
                    <c:v>200M</c:v>
                  </c:pt>
                  <c:pt idx="4">
                    <c:v>500M</c:v>
                  </c:pt>
                  <c:pt idx="5">
                    <c:v>900M</c:v>
                  </c:pt>
                  <c:pt idx="6">
                    <c:v>3M</c:v>
                  </c:pt>
                  <c:pt idx="7">
                    <c:v>20M</c:v>
                  </c:pt>
                  <c:pt idx="8">
                    <c:v>50M</c:v>
                  </c:pt>
                  <c:pt idx="9">
                    <c:v>200M</c:v>
                  </c:pt>
                  <c:pt idx="10">
                    <c:v>500M</c:v>
                  </c:pt>
                  <c:pt idx="11">
                    <c:v>900M</c:v>
                  </c:pt>
                  <c:pt idx="12">
                    <c:v>3M</c:v>
                  </c:pt>
                  <c:pt idx="13">
                    <c:v>20M</c:v>
                  </c:pt>
                  <c:pt idx="14">
                    <c:v>50M</c:v>
                  </c:pt>
                  <c:pt idx="15">
                    <c:v>200M</c:v>
                  </c:pt>
                  <c:pt idx="16">
                    <c:v>500M</c:v>
                  </c:pt>
                  <c:pt idx="17">
                    <c:v>900M</c:v>
                  </c:pt>
                  <c:pt idx="18">
                    <c:v>3M</c:v>
                  </c:pt>
                  <c:pt idx="19">
                    <c:v>20M</c:v>
                  </c:pt>
                  <c:pt idx="20">
                    <c:v>50M</c:v>
                  </c:pt>
                  <c:pt idx="21">
                    <c:v>200M</c:v>
                  </c:pt>
                  <c:pt idx="22">
                    <c:v>500M</c:v>
                  </c:pt>
                  <c:pt idx="23">
                    <c:v>900M</c:v>
                  </c:pt>
                  <c:pt idx="24">
                    <c:v>3M</c:v>
                  </c:pt>
                  <c:pt idx="25">
                    <c:v>20M</c:v>
                  </c:pt>
                  <c:pt idx="26">
                    <c:v>50M</c:v>
                  </c:pt>
                  <c:pt idx="27">
                    <c:v>200M</c:v>
                  </c:pt>
                  <c:pt idx="28">
                    <c:v>500M</c:v>
                  </c:pt>
                  <c:pt idx="29">
                    <c:v>900M</c:v>
                  </c:pt>
                  <c:pt idx="30">
                    <c:v>3M</c:v>
                  </c:pt>
                  <c:pt idx="31">
                    <c:v>20M</c:v>
                  </c:pt>
                  <c:pt idx="32">
                    <c:v>50M</c:v>
                  </c:pt>
                  <c:pt idx="33">
                    <c:v>200M</c:v>
                  </c:pt>
                  <c:pt idx="34">
                    <c:v>500M</c:v>
                  </c:pt>
                  <c:pt idx="35">
                    <c:v>900M</c:v>
                  </c:pt>
                </c:lvl>
                <c:lvl>
                  <c:pt idx="0">
                    <c:v>641x</c:v>
                  </c:pt>
                  <c:pt idx="6">
                    <c:v>662x</c:v>
                  </c:pt>
                  <c:pt idx="12">
                    <c:v>641x</c:v>
                  </c:pt>
                  <c:pt idx="18">
                    <c:v>662x</c:v>
                  </c:pt>
                  <c:pt idx="24">
                    <c:v>641x</c:v>
                  </c:pt>
                  <c:pt idx="30">
                    <c:v>662x</c:v>
                  </c:pt>
                </c:lvl>
                <c:lvl>
                  <c:pt idx="0">
                    <c:v>Sequential</c:v>
                  </c:pt>
                  <c:pt idx="12">
                    <c:v>Shread Memory</c:v>
                  </c:pt>
                  <c:pt idx="24">
                    <c:v>Distributed Memory</c:v>
                  </c:pt>
                </c:lvl>
              </c:multiLvlStrCache>
            </c:multiLvlStrRef>
          </c:cat>
          <c:val>
            <c:numRef>
              <c:f>Gains!$B$6:$AK$6</c:f>
              <c:numCache>
                <c:formatCode>0.00</c:formatCode>
                <c:ptCount val="36"/>
                <c:pt idx="12">
                  <c:v>1.068493150684932</c:v>
                </c:pt>
                <c:pt idx="13">
                  <c:v>1.072</c:v>
                </c:pt>
                <c:pt idx="14">
                  <c:v>1.101522842639594</c:v>
                </c:pt>
                <c:pt idx="15">
                  <c:v>1.070110701107011</c:v>
                </c:pt>
                <c:pt idx="16">
                  <c:v>1.011570247933884</c:v>
                </c:pt>
                <c:pt idx="17">
                  <c:v>1.052790346907994</c:v>
                </c:pt>
                <c:pt idx="18">
                  <c:v>1.097560975609756</c:v>
                </c:pt>
                <c:pt idx="19">
                  <c:v>1.063694267515924</c:v>
                </c:pt>
                <c:pt idx="20">
                  <c:v>1.183574879227053</c:v>
                </c:pt>
                <c:pt idx="21">
                  <c:v>1.155601659751037</c:v>
                </c:pt>
                <c:pt idx="22">
                  <c:v>1.009532888465205</c:v>
                </c:pt>
                <c:pt idx="23">
                  <c:v>1.027603513174404</c:v>
                </c:pt>
                <c:pt idx="24">
                  <c:v>0.99009900990099</c:v>
                </c:pt>
                <c:pt idx="25">
                  <c:v>1.006060606060606</c:v>
                </c:pt>
                <c:pt idx="26">
                  <c:v>1.013064133016627</c:v>
                </c:pt>
                <c:pt idx="27">
                  <c:v>1.00534188034188</c:v>
                </c:pt>
                <c:pt idx="28">
                  <c:v>1.004869141813755</c:v>
                </c:pt>
                <c:pt idx="29">
                  <c:v>1.005331302361005</c:v>
                </c:pt>
                <c:pt idx="30">
                  <c:v>1.0</c:v>
                </c:pt>
                <c:pt idx="31">
                  <c:v>1.01875</c:v>
                </c:pt>
                <c:pt idx="32">
                  <c:v>0.996539792387543</c:v>
                </c:pt>
                <c:pt idx="33">
                  <c:v>1.00119189511323</c:v>
                </c:pt>
                <c:pt idx="34">
                  <c:v>1.002866972477064</c:v>
                </c:pt>
                <c:pt idx="35">
                  <c:v>1.005621693121693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Gains!$A$7</c:f>
              <c:strCache>
                <c:ptCount val="1"/>
                <c:pt idx="0">
                  <c:v>C vs Faster Java</c:v>
                </c:pt>
              </c:strCache>
            </c:strRef>
          </c:tx>
          <c:spPr>
            <a:ln w="19050">
              <a:prstDash val="sysDot"/>
            </a:ln>
          </c:spPr>
          <c:marker>
            <c:symbol val="circle"/>
            <c:size val="10"/>
            <c:spPr>
              <a:ln>
                <a:prstDash val="solid"/>
              </a:ln>
            </c:spPr>
          </c:marker>
          <c:dPt>
            <c:idx val="6"/>
            <c:bubble3D val="0"/>
            <c:spPr>
              <a:ln w="19050">
                <a:noFill/>
                <a:prstDash val="sysDot"/>
              </a:ln>
            </c:spPr>
          </c:dPt>
          <c:cat>
            <c:multiLvlStrRef>
              <c:f>Gains!$B$1:$AK$3</c:f>
              <c:multiLvlStrCache>
                <c:ptCount val="36"/>
                <c:lvl>
                  <c:pt idx="0">
                    <c:v>3M</c:v>
                  </c:pt>
                  <c:pt idx="1">
                    <c:v>20M</c:v>
                  </c:pt>
                  <c:pt idx="2">
                    <c:v>50M</c:v>
                  </c:pt>
                  <c:pt idx="3">
                    <c:v>200M</c:v>
                  </c:pt>
                  <c:pt idx="4">
                    <c:v>500M</c:v>
                  </c:pt>
                  <c:pt idx="5">
                    <c:v>900M</c:v>
                  </c:pt>
                  <c:pt idx="6">
                    <c:v>3M</c:v>
                  </c:pt>
                  <c:pt idx="7">
                    <c:v>20M</c:v>
                  </c:pt>
                  <c:pt idx="8">
                    <c:v>50M</c:v>
                  </c:pt>
                  <c:pt idx="9">
                    <c:v>200M</c:v>
                  </c:pt>
                  <c:pt idx="10">
                    <c:v>500M</c:v>
                  </c:pt>
                  <c:pt idx="11">
                    <c:v>900M</c:v>
                  </c:pt>
                  <c:pt idx="12">
                    <c:v>3M</c:v>
                  </c:pt>
                  <c:pt idx="13">
                    <c:v>20M</c:v>
                  </c:pt>
                  <c:pt idx="14">
                    <c:v>50M</c:v>
                  </c:pt>
                  <c:pt idx="15">
                    <c:v>200M</c:v>
                  </c:pt>
                  <c:pt idx="16">
                    <c:v>500M</c:v>
                  </c:pt>
                  <c:pt idx="17">
                    <c:v>900M</c:v>
                  </c:pt>
                  <c:pt idx="18">
                    <c:v>3M</c:v>
                  </c:pt>
                  <c:pt idx="19">
                    <c:v>20M</c:v>
                  </c:pt>
                  <c:pt idx="20">
                    <c:v>50M</c:v>
                  </c:pt>
                  <c:pt idx="21">
                    <c:v>200M</c:v>
                  </c:pt>
                  <c:pt idx="22">
                    <c:v>500M</c:v>
                  </c:pt>
                  <c:pt idx="23">
                    <c:v>900M</c:v>
                  </c:pt>
                  <c:pt idx="24">
                    <c:v>3M</c:v>
                  </c:pt>
                  <c:pt idx="25">
                    <c:v>20M</c:v>
                  </c:pt>
                  <c:pt idx="26">
                    <c:v>50M</c:v>
                  </c:pt>
                  <c:pt idx="27">
                    <c:v>200M</c:v>
                  </c:pt>
                  <c:pt idx="28">
                    <c:v>500M</c:v>
                  </c:pt>
                  <c:pt idx="29">
                    <c:v>900M</c:v>
                  </c:pt>
                  <c:pt idx="30">
                    <c:v>3M</c:v>
                  </c:pt>
                  <c:pt idx="31">
                    <c:v>20M</c:v>
                  </c:pt>
                  <c:pt idx="32">
                    <c:v>50M</c:v>
                  </c:pt>
                  <c:pt idx="33">
                    <c:v>200M</c:v>
                  </c:pt>
                  <c:pt idx="34">
                    <c:v>500M</c:v>
                  </c:pt>
                  <c:pt idx="35">
                    <c:v>900M</c:v>
                  </c:pt>
                </c:lvl>
                <c:lvl>
                  <c:pt idx="0">
                    <c:v>641x</c:v>
                  </c:pt>
                  <c:pt idx="6">
                    <c:v>662x</c:v>
                  </c:pt>
                  <c:pt idx="12">
                    <c:v>641x</c:v>
                  </c:pt>
                  <c:pt idx="18">
                    <c:v>662x</c:v>
                  </c:pt>
                  <c:pt idx="24">
                    <c:v>641x</c:v>
                  </c:pt>
                  <c:pt idx="30">
                    <c:v>662x</c:v>
                  </c:pt>
                </c:lvl>
                <c:lvl>
                  <c:pt idx="0">
                    <c:v>Sequential</c:v>
                  </c:pt>
                  <c:pt idx="12">
                    <c:v>Shread Memory</c:v>
                  </c:pt>
                  <c:pt idx="24">
                    <c:v>Distributed Memory</c:v>
                  </c:pt>
                </c:lvl>
              </c:multiLvlStrCache>
            </c:multiLvlStrRef>
          </c:cat>
          <c:val>
            <c:numRef>
              <c:f>Gains!$B$7:$AK$7</c:f>
              <c:numCache>
                <c:formatCode>0.00</c:formatCode>
                <c:ptCount val="36"/>
                <c:pt idx="0">
                  <c:v>1.564010192425973</c:v>
                </c:pt>
                <c:pt idx="1">
                  <c:v>1.256176309116101</c:v>
                </c:pt>
                <c:pt idx="2">
                  <c:v>1.225319790691961</c:v>
                </c:pt>
                <c:pt idx="3">
                  <c:v>1.208035991717518</c:v>
                </c:pt>
                <c:pt idx="4">
                  <c:v>1.204919959261484</c:v>
                </c:pt>
                <c:pt idx="5">
                  <c:v>1.20428231824564</c:v>
                </c:pt>
                <c:pt idx="6">
                  <c:v>1.56957928802589</c:v>
                </c:pt>
                <c:pt idx="7">
                  <c:v>1.254680971474672</c:v>
                </c:pt>
                <c:pt idx="8">
                  <c:v>1.221917544619233</c:v>
                </c:pt>
                <c:pt idx="9">
                  <c:v>1.206544729573573</c:v>
                </c:pt>
                <c:pt idx="10">
                  <c:v>1.204504288491705</c:v>
                </c:pt>
                <c:pt idx="11">
                  <c:v>1.201557969039427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443992"/>
        <c:axId val="-2088554904"/>
      </c:lineChart>
      <c:catAx>
        <c:axId val="-20884439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-2088554904"/>
        <c:crossesAt val="1.0"/>
        <c:auto val="1"/>
        <c:lblAlgn val="ctr"/>
        <c:lblOffset val="100"/>
        <c:noMultiLvlLbl val="0"/>
      </c:catAx>
      <c:valAx>
        <c:axId val="-2088554904"/>
        <c:scaling>
          <c:orientation val="minMax"/>
          <c:max val="2.0"/>
          <c:min val="0.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1" i="0"/>
                </a:pPr>
                <a:r>
                  <a:rPr lang="en-US" sz="1400" b="1" i="0"/>
                  <a:t>Gains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-20884439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200922375436184"/>
          <c:y val="0.0854700854700855"/>
          <c:w val="0.598155184267535"/>
          <c:h val="0.0532354128810822"/>
        </c:manualLayout>
      </c:layout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Speedups!$B$24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ysDot"/>
            </a:ln>
          </c:spPr>
          <c:marker>
            <c:symbol val="diamond"/>
            <c:size val="10"/>
          </c:marker>
          <c:dPt>
            <c:idx val="6"/>
            <c:bubble3D val="0"/>
            <c:spPr>
              <a:ln w="19050">
                <a:noFill/>
                <a:prstDash val="sysDot"/>
              </a:ln>
            </c:spPr>
          </c:dPt>
          <c:dPt>
            <c:idx val="12"/>
            <c:bubble3D val="0"/>
            <c:spPr>
              <a:ln w="19050">
                <a:noFill/>
                <a:prstDash val="sysDot"/>
              </a:ln>
            </c:spPr>
          </c:dPt>
          <c:dPt>
            <c:idx val="18"/>
            <c:bubble3D val="0"/>
            <c:spPr>
              <a:ln w="19050">
                <a:noFill/>
                <a:prstDash val="sysDot"/>
              </a:ln>
            </c:spPr>
          </c:dPt>
          <c:cat>
            <c:multiLvlStrRef>
              <c:f>Speedups!$C$21:$Z$23</c:f>
              <c:multiLvlStrCache>
                <c:ptCount val="24"/>
                <c:lvl>
                  <c:pt idx="0">
                    <c:v>3M</c:v>
                  </c:pt>
                  <c:pt idx="1">
                    <c:v>20M</c:v>
                  </c:pt>
                  <c:pt idx="2">
                    <c:v>50M</c:v>
                  </c:pt>
                  <c:pt idx="3">
                    <c:v>200M</c:v>
                  </c:pt>
                  <c:pt idx="4">
                    <c:v>500M</c:v>
                  </c:pt>
                  <c:pt idx="5">
                    <c:v>900M</c:v>
                  </c:pt>
                  <c:pt idx="6">
                    <c:v>3M</c:v>
                  </c:pt>
                  <c:pt idx="7">
                    <c:v>20M</c:v>
                  </c:pt>
                  <c:pt idx="8">
                    <c:v>50M</c:v>
                  </c:pt>
                  <c:pt idx="9">
                    <c:v>200M</c:v>
                  </c:pt>
                  <c:pt idx="10">
                    <c:v>500M</c:v>
                  </c:pt>
                  <c:pt idx="11">
                    <c:v>900M</c:v>
                  </c:pt>
                  <c:pt idx="12">
                    <c:v>3M</c:v>
                  </c:pt>
                  <c:pt idx="13">
                    <c:v>20M</c:v>
                  </c:pt>
                  <c:pt idx="14">
                    <c:v>50M</c:v>
                  </c:pt>
                  <c:pt idx="15">
                    <c:v>200M</c:v>
                  </c:pt>
                  <c:pt idx="16">
                    <c:v>500M</c:v>
                  </c:pt>
                  <c:pt idx="17">
                    <c:v>900M</c:v>
                  </c:pt>
                  <c:pt idx="18">
                    <c:v>3M</c:v>
                  </c:pt>
                  <c:pt idx="19">
                    <c:v>20M</c:v>
                  </c:pt>
                  <c:pt idx="20">
                    <c:v>50M</c:v>
                  </c:pt>
                  <c:pt idx="21">
                    <c:v>200M</c:v>
                  </c:pt>
                  <c:pt idx="22">
                    <c:v>500M</c:v>
                  </c:pt>
                  <c:pt idx="23">
                    <c:v>900M</c:v>
                  </c:pt>
                </c:lvl>
                <c:lvl>
                  <c:pt idx="0">
                    <c:v>641x</c:v>
                  </c:pt>
                  <c:pt idx="6">
                    <c:v>662x</c:v>
                  </c:pt>
                  <c:pt idx="12">
                    <c:v>641x</c:v>
                  </c:pt>
                  <c:pt idx="18">
                    <c:v>662x</c:v>
                  </c:pt>
                </c:lvl>
                <c:lvl>
                  <c:pt idx="0">
                    <c:v>Shared Memory</c:v>
                  </c:pt>
                  <c:pt idx="12">
                    <c:v>Distributed Memory</c:v>
                  </c:pt>
                </c:lvl>
              </c:multiLvlStrCache>
            </c:multiLvlStrRef>
          </c:cat>
          <c:val>
            <c:numRef>
              <c:f>Speedups!$C$24:$Z$24</c:f>
              <c:numCache>
                <c:formatCode>0.00</c:formatCode>
                <c:ptCount val="24"/>
                <c:pt idx="0">
                  <c:v>15.40054127198917</c:v>
                </c:pt>
                <c:pt idx="1">
                  <c:v>17.97087150575523</c:v>
                </c:pt>
                <c:pt idx="2">
                  <c:v>18.63948163305077</c:v>
                </c:pt>
                <c:pt idx="3">
                  <c:v>19.01951728247914</c:v>
                </c:pt>
                <c:pt idx="4">
                  <c:v>18.81756889570311</c:v>
                </c:pt>
                <c:pt idx="5">
                  <c:v>19.95859972202919</c:v>
                </c:pt>
                <c:pt idx="6">
                  <c:v>19.16279069767442</c:v>
                </c:pt>
                <c:pt idx="7">
                  <c:v>22.96074094553497</c:v>
                </c:pt>
                <c:pt idx="8">
                  <c:v>24.42942766482548</c:v>
                </c:pt>
                <c:pt idx="9">
                  <c:v>26.50870202728548</c:v>
                </c:pt>
                <c:pt idx="10">
                  <c:v>28.12661999106212</c:v>
                </c:pt>
                <c:pt idx="11">
                  <c:v>28.05854170571696</c:v>
                </c:pt>
                <c:pt idx="12">
                  <c:v>8.92627450980392</c:v>
                </c:pt>
                <c:pt idx="13">
                  <c:v>13.26547598404717</c:v>
                </c:pt>
                <c:pt idx="14">
                  <c:v>15.05208907073727</c:v>
                </c:pt>
                <c:pt idx="15">
                  <c:v>16.3595472020504</c:v>
                </c:pt>
                <c:pt idx="16">
                  <c:v>16.56930958685982</c:v>
                </c:pt>
                <c:pt idx="17">
                  <c:v>16.61148384857862</c:v>
                </c:pt>
                <c:pt idx="18">
                  <c:v>10.16447368421053</c:v>
                </c:pt>
                <c:pt idx="19">
                  <c:v>14.88333333333333</c:v>
                </c:pt>
                <c:pt idx="20">
                  <c:v>16.64424693730483</c:v>
                </c:pt>
                <c:pt idx="21">
                  <c:v>19.79178466884029</c:v>
                </c:pt>
                <c:pt idx="22">
                  <c:v>20.19047711630439</c:v>
                </c:pt>
                <c:pt idx="23">
                  <c:v>20.32349826487887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Speedups!$B$25</c:f>
              <c:strCache>
                <c:ptCount val="1"/>
                <c:pt idx="0">
                  <c:v>C adjusted</c:v>
                </c:pt>
              </c:strCache>
            </c:strRef>
          </c:tx>
          <c:spPr>
            <a:ln w="19050">
              <a:prstDash val="sysDot"/>
            </a:ln>
          </c:spPr>
          <c:marker>
            <c:symbol val="square"/>
            <c:size val="10"/>
          </c:marker>
          <c:dPt>
            <c:idx val="6"/>
            <c:bubble3D val="0"/>
            <c:spPr>
              <a:ln w="19050">
                <a:noFill/>
                <a:prstDash val="sysDot"/>
              </a:ln>
            </c:spPr>
          </c:dPt>
          <c:dPt>
            <c:idx val="12"/>
            <c:bubble3D val="0"/>
            <c:spPr>
              <a:ln w="19050">
                <a:noFill/>
                <a:prstDash val="sysDot"/>
              </a:ln>
            </c:spPr>
          </c:dPt>
          <c:dPt>
            <c:idx val="18"/>
            <c:bubble3D val="0"/>
            <c:spPr>
              <a:ln w="19050">
                <a:noFill/>
                <a:prstDash val="sysDot"/>
              </a:ln>
            </c:spPr>
          </c:dPt>
          <c:cat>
            <c:multiLvlStrRef>
              <c:f>Speedups!$C$21:$Z$23</c:f>
              <c:multiLvlStrCache>
                <c:ptCount val="24"/>
                <c:lvl>
                  <c:pt idx="0">
                    <c:v>3M</c:v>
                  </c:pt>
                  <c:pt idx="1">
                    <c:v>20M</c:v>
                  </c:pt>
                  <c:pt idx="2">
                    <c:v>50M</c:v>
                  </c:pt>
                  <c:pt idx="3">
                    <c:v>200M</c:v>
                  </c:pt>
                  <c:pt idx="4">
                    <c:v>500M</c:v>
                  </c:pt>
                  <c:pt idx="5">
                    <c:v>900M</c:v>
                  </c:pt>
                  <c:pt idx="6">
                    <c:v>3M</c:v>
                  </c:pt>
                  <c:pt idx="7">
                    <c:v>20M</c:v>
                  </c:pt>
                  <c:pt idx="8">
                    <c:v>50M</c:v>
                  </c:pt>
                  <c:pt idx="9">
                    <c:v>200M</c:v>
                  </c:pt>
                  <c:pt idx="10">
                    <c:v>500M</c:v>
                  </c:pt>
                  <c:pt idx="11">
                    <c:v>900M</c:v>
                  </c:pt>
                  <c:pt idx="12">
                    <c:v>3M</c:v>
                  </c:pt>
                  <c:pt idx="13">
                    <c:v>20M</c:v>
                  </c:pt>
                  <c:pt idx="14">
                    <c:v>50M</c:v>
                  </c:pt>
                  <c:pt idx="15">
                    <c:v>200M</c:v>
                  </c:pt>
                  <c:pt idx="16">
                    <c:v>500M</c:v>
                  </c:pt>
                  <c:pt idx="17">
                    <c:v>900M</c:v>
                  </c:pt>
                  <c:pt idx="18">
                    <c:v>3M</c:v>
                  </c:pt>
                  <c:pt idx="19">
                    <c:v>20M</c:v>
                  </c:pt>
                  <c:pt idx="20">
                    <c:v>50M</c:v>
                  </c:pt>
                  <c:pt idx="21">
                    <c:v>200M</c:v>
                  </c:pt>
                  <c:pt idx="22">
                    <c:v>500M</c:v>
                  </c:pt>
                  <c:pt idx="23">
                    <c:v>900M</c:v>
                  </c:pt>
                </c:lvl>
                <c:lvl>
                  <c:pt idx="0">
                    <c:v>641x</c:v>
                  </c:pt>
                  <c:pt idx="6">
                    <c:v>662x</c:v>
                  </c:pt>
                  <c:pt idx="12">
                    <c:v>641x</c:v>
                  </c:pt>
                  <c:pt idx="18">
                    <c:v>662x</c:v>
                  </c:pt>
                </c:lvl>
                <c:lvl>
                  <c:pt idx="0">
                    <c:v>Shared Memory</c:v>
                  </c:pt>
                  <c:pt idx="12">
                    <c:v>Distributed Memory</c:v>
                  </c:pt>
                </c:lvl>
              </c:multiLvlStrCache>
            </c:multiLvlStrRef>
          </c:cat>
          <c:val>
            <c:numRef>
              <c:f>Speedups!$C$25:$Z$25</c:f>
              <c:numCache>
                <c:formatCode>0.00</c:formatCode>
                <c:ptCount val="24"/>
                <c:pt idx="0">
                  <c:v>24.08660351826793</c:v>
                </c:pt>
                <c:pt idx="1">
                  <c:v>22.57458303969932</c:v>
                </c:pt>
                <c:pt idx="2">
                  <c:v>22.83932573321641</c:v>
                </c:pt>
                <c:pt idx="3">
                  <c:v>22.97377830750894</c:v>
                </c:pt>
                <c:pt idx="4">
                  <c:v>22.66088768329599</c:v>
                </c:pt>
                <c:pt idx="5">
                  <c:v>24.02073198980774</c:v>
                </c:pt>
                <c:pt idx="6">
                  <c:v>30.07751937984496</c:v>
                </c:pt>
                <c:pt idx="7">
                  <c:v>28.7531103124136</c:v>
                </c:pt>
                <c:pt idx="8">
                  <c:v>29.81548948172523</c:v>
                </c:pt>
                <c:pt idx="9">
                  <c:v>31.97755960729313</c:v>
                </c:pt>
                <c:pt idx="10">
                  <c:v>33.87863440001083</c:v>
                </c:pt>
                <c:pt idx="11">
                  <c:v>33.71396438612933</c:v>
                </c:pt>
                <c:pt idx="12">
                  <c:v>13.9607843137255</c:v>
                </c:pt>
                <c:pt idx="13">
                  <c:v>16.66377666030865</c:v>
                </c:pt>
                <c:pt idx="14">
                  <c:v>18.44362262963254</c:v>
                </c:pt>
                <c:pt idx="15">
                  <c:v>19.76078598889364</c:v>
                </c:pt>
                <c:pt idx="16">
                  <c:v>19.9534416809457</c:v>
                </c:pt>
                <c:pt idx="17">
                  <c:v>19.99238458794837</c:v>
                </c:pt>
                <c:pt idx="18">
                  <c:v>15.95394736842105</c:v>
                </c:pt>
                <c:pt idx="19">
                  <c:v>18.63799283154122</c:v>
                </c:pt>
                <c:pt idx="20">
                  <c:v>20.31387621106574</c:v>
                </c:pt>
                <c:pt idx="21">
                  <c:v>23.87491372950332</c:v>
                </c:pt>
                <c:pt idx="22">
                  <c:v>24.31951627328226</c:v>
                </c:pt>
                <c:pt idx="23">
                  <c:v>24.41986129892417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Speedups!$B$26</c:f>
              <c:strCache>
                <c:ptCount val="1"/>
                <c:pt idx="0">
                  <c:v>Best Intrusive</c:v>
                </c:pt>
              </c:strCache>
            </c:strRef>
          </c:tx>
          <c:spPr>
            <a:ln w="19050">
              <a:solidFill>
                <a:schemeClr val="accent3"/>
              </a:solidFill>
              <a:prstDash val="sysDot"/>
            </a:ln>
          </c:spPr>
          <c:marker>
            <c:symbol val="triangle"/>
            <c:size val="10"/>
          </c:marker>
          <c:dPt>
            <c:idx val="6"/>
            <c:bubble3D val="0"/>
            <c:spPr>
              <a:ln w="19050">
                <a:noFill/>
                <a:prstDash val="sysDot"/>
              </a:ln>
            </c:spPr>
          </c:dPt>
          <c:dPt>
            <c:idx val="12"/>
            <c:bubble3D val="0"/>
            <c:spPr>
              <a:ln w="19050">
                <a:noFill/>
                <a:prstDash val="sysDot"/>
              </a:ln>
            </c:spPr>
          </c:dPt>
          <c:dPt>
            <c:idx val="18"/>
            <c:bubble3D val="0"/>
            <c:spPr>
              <a:ln w="19050">
                <a:noFill/>
                <a:prstDash val="sysDot"/>
              </a:ln>
            </c:spPr>
          </c:dPt>
          <c:cat>
            <c:multiLvlStrRef>
              <c:f>Speedups!$C$21:$Z$23</c:f>
              <c:multiLvlStrCache>
                <c:ptCount val="24"/>
                <c:lvl>
                  <c:pt idx="0">
                    <c:v>3M</c:v>
                  </c:pt>
                  <c:pt idx="1">
                    <c:v>20M</c:v>
                  </c:pt>
                  <c:pt idx="2">
                    <c:v>50M</c:v>
                  </c:pt>
                  <c:pt idx="3">
                    <c:v>200M</c:v>
                  </c:pt>
                  <c:pt idx="4">
                    <c:v>500M</c:v>
                  </c:pt>
                  <c:pt idx="5">
                    <c:v>900M</c:v>
                  </c:pt>
                  <c:pt idx="6">
                    <c:v>3M</c:v>
                  </c:pt>
                  <c:pt idx="7">
                    <c:v>20M</c:v>
                  </c:pt>
                  <c:pt idx="8">
                    <c:v>50M</c:v>
                  </c:pt>
                  <c:pt idx="9">
                    <c:v>200M</c:v>
                  </c:pt>
                  <c:pt idx="10">
                    <c:v>500M</c:v>
                  </c:pt>
                  <c:pt idx="11">
                    <c:v>900M</c:v>
                  </c:pt>
                  <c:pt idx="12">
                    <c:v>3M</c:v>
                  </c:pt>
                  <c:pt idx="13">
                    <c:v>20M</c:v>
                  </c:pt>
                  <c:pt idx="14">
                    <c:v>50M</c:v>
                  </c:pt>
                  <c:pt idx="15">
                    <c:v>200M</c:v>
                  </c:pt>
                  <c:pt idx="16">
                    <c:v>500M</c:v>
                  </c:pt>
                  <c:pt idx="17">
                    <c:v>900M</c:v>
                  </c:pt>
                  <c:pt idx="18">
                    <c:v>3M</c:v>
                  </c:pt>
                  <c:pt idx="19">
                    <c:v>20M</c:v>
                  </c:pt>
                  <c:pt idx="20">
                    <c:v>50M</c:v>
                  </c:pt>
                  <c:pt idx="21">
                    <c:v>200M</c:v>
                  </c:pt>
                  <c:pt idx="22">
                    <c:v>500M</c:v>
                  </c:pt>
                  <c:pt idx="23">
                    <c:v>900M</c:v>
                  </c:pt>
                </c:lvl>
                <c:lvl>
                  <c:pt idx="0">
                    <c:v>641x</c:v>
                  </c:pt>
                  <c:pt idx="6">
                    <c:v>662x</c:v>
                  </c:pt>
                  <c:pt idx="12">
                    <c:v>641x</c:v>
                  </c:pt>
                  <c:pt idx="18">
                    <c:v>662x</c:v>
                  </c:pt>
                </c:lvl>
                <c:lvl>
                  <c:pt idx="0">
                    <c:v>Shared Memory</c:v>
                  </c:pt>
                  <c:pt idx="12">
                    <c:v>Distributed Memory</c:v>
                  </c:pt>
                </c:lvl>
              </c:multiLvlStrCache>
            </c:multiLvlStrRef>
          </c:cat>
          <c:val>
            <c:numRef>
              <c:f>Speedups!$C$26:$Z$26</c:f>
              <c:numCache>
                <c:formatCode>0.00</c:formatCode>
                <c:ptCount val="24"/>
                <c:pt idx="0">
                  <c:v>2.438356164383562</c:v>
                </c:pt>
                <c:pt idx="1">
                  <c:v>7.688</c:v>
                </c:pt>
                <c:pt idx="2">
                  <c:v>11.89847715736041</c:v>
                </c:pt>
                <c:pt idx="3">
                  <c:v>17.07011070110701</c:v>
                </c:pt>
                <c:pt idx="4">
                  <c:v>19.05537190082645</c:v>
                </c:pt>
                <c:pt idx="5">
                  <c:v>20.8541980894922</c:v>
                </c:pt>
                <c:pt idx="6">
                  <c:v>2.365853658536585</c:v>
                </c:pt>
                <c:pt idx="7">
                  <c:v>6.624203821656051</c:v>
                </c:pt>
                <c:pt idx="8">
                  <c:v>12.256038647343</c:v>
                </c:pt>
                <c:pt idx="9">
                  <c:v>20.81327800829875</c:v>
                </c:pt>
                <c:pt idx="10">
                  <c:v>23.84842707340324</c:v>
                </c:pt>
                <c:pt idx="11">
                  <c:v>28.20953575909661</c:v>
                </c:pt>
                <c:pt idx="12">
                  <c:v>1.762376237623762</c:v>
                </c:pt>
                <c:pt idx="13">
                  <c:v>5.824242424242423</c:v>
                </c:pt>
                <c:pt idx="14">
                  <c:v>7.839464882943143</c:v>
                </c:pt>
                <c:pt idx="15">
                  <c:v>10.98812351543943</c:v>
                </c:pt>
                <c:pt idx="16">
                  <c:v>12.3167735042735</c:v>
                </c:pt>
                <c:pt idx="17">
                  <c:v>12.62294583079732</c:v>
                </c:pt>
                <c:pt idx="18">
                  <c:v>2.657534246575342</c:v>
                </c:pt>
                <c:pt idx="19">
                  <c:v>6.5</c:v>
                </c:pt>
                <c:pt idx="20">
                  <c:v>8.778546712802768</c:v>
                </c:pt>
                <c:pt idx="21">
                  <c:v>11.95709177592372</c:v>
                </c:pt>
                <c:pt idx="22">
                  <c:v>14.34461009174312</c:v>
                </c:pt>
                <c:pt idx="23">
                  <c:v>14.869708994709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Speedups!$B$27</c:f>
              <c:strCache>
                <c:ptCount val="1"/>
                <c:pt idx="0">
                  <c:v>AspectJ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ysDot"/>
            </a:ln>
          </c:spPr>
          <c:marker>
            <c:symbol val="circle"/>
            <c:size val="10"/>
            <c:spPr>
              <a:solidFill>
                <a:schemeClr val="accent6"/>
              </a:solidFill>
              <a:ln>
                <a:solidFill>
                  <a:schemeClr val="accent6"/>
                </a:solidFill>
                <a:prstDash val="solid"/>
              </a:ln>
            </c:spPr>
          </c:marker>
          <c:dPt>
            <c:idx val="6"/>
            <c:bubble3D val="0"/>
            <c:spPr>
              <a:ln w="19050">
                <a:noFill/>
                <a:prstDash val="sysDot"/>
              </a:ln>
            </c:spPr>
          </c:dPt>
          <c:dPt>
            <c:idx val="12"/>
            <c:bubble3D val="0"/>
            <c:spPr>
              <a:ln w="19050">
                <a:noFill/>
                <a:prstDash val="sysDot"/>
              </a:ln>
            </c:spPr>
          </c:dPt>
          <c:dPt>
            <c:idx val="18"/>
            <c:bubble3D val="0"/>
            <c:spPr>
              <a:ln w="19050">
                <a:noFill/>
                <a:prstDash val="sysDot"/>
              </a:ln>
            </c:spPr>
          </c:dPt>
          <c:cat>
            <c:multiLvlStrRef>
              <c:f>Speedups!$C$21:$Z$23</c:f>
              <c:multiLvlStrCache>
                <c:ptCount val="24"/>
                <c:lvl>
                  <c:pt idx="0">
                    <c:v>3M</c:v>
                  </c:pt>
                  <c:pt idx="1">
                    <c:v>20M</c:v>
                  </c:pt>
                  <c:pt idx="2">
                    <c:v>50M</c:v>
                  </c:pt>
                  <c:pt idx="3">
                    <c:v>200M</c:v>
                  </c:pt>
                  <c:pt idx="4">
                    <c:v>500M</c:v>
                  </c:pt>
                  <c:pt idx="5">
                    <c:v>900M</c:v>
                  </c:pt>
                  <c:pt idx="6">
                    <c:v>3M</c:v>
                  </c:pt>
                  <c:pt idx="7">
                    <c:v>20M</c:v>
                  </c:pt>
                  <c:pt idx="8">
                    <c:v>50M</c:v>
                  </c:pt>
                  <c:pt idx="9">
                    <c:v>200M</c:v>
                  </c:pt>
                  <c:pt idx="10">
                    <c:v>500M</c:v>
                  </c:pt>
                  <c:pt idx="11">
                    <c:v>900M</c:v>
                  </c:pt>
                  <c:pt idx="12">
                    <c:v>3M</c:v>
                  </c:pt>
                  <c:pt idx="13">
                    <c:v>20M</c:v>
                  </c:pt>
                  <c:pt idx="14">
                    <c:v>50M</c:v>
                  </c:pt>
                  <c:pt idx="15">
                    <c:v>200M</c:v>
                  </c:pt>
                  <c:pt idx="16">
                    <c:v>500M</c:v>
                  </c:pt>
                  <c:pt idx="17">
                    <c:v>900M</c:v>
                  </c:pt>
                  <c:pt idx="18">
                    <c:v>3M</c:v>
                  </c:pt>
                  <c:pt idx="19">
                    <c:v>20M</c:v>
                  </c:pt>
                  <c:pt idx="20">
                    <c:v>50M</c:v>
                  </c:pt>
                  <c:pt idx="21">
                    <c:v>200M</c:v>
                  </c:pt>
                  <c:pt idx="22">
                    <c:v>500M</c:v>
                  </c:pt>
                  <c:pt idx="23">
                    <c:v>900M</c:v>
                  </c:pt>
                </c:lvl>
                <c:lvl>
                  <c:pt idx="0">
                    <c:v>641x</c:v>
                  </c:pt>
                  <c:pt idx="6">
                    <c:v>662x</c:v>
                  </c:pt>
                  <c:pt idx="12">
                    <c:v>641x</c:v>
                  </c:pt>
                  <c:pt idx="18">
                    <c:v>662x</c:v>
                  </c:pt>
                </c:lvl>
                <c:lvl>
                  <c:pt idx="0">
                    <c:v>Shared Memory</c:v>
                  </c:pt>
                  <c:pt idx="12">
                    <c:v>Distributed Memory</c:v>
                  </c:pt>
                </c:lvl>
              </c:multiLvlStrCache>
            </c:multiLvlStrRef>
          </c:cat>
          <c:val>
            <c:numRef>
              <c:f>Speedups!$C$27:$Z$27</c:f>
              <c:numCache>
                <c:formatCode>0.00</c:formatCode>
                <c:ptCount val="24"/>
                <c:pt idx="0">
                  <c:v>2.282051282051282</c:v>
                </c:pt>
                <c:pt idx="1">
                  <c:v>7.171641791044775</c:v>
                </c:pt>
                <c:pt idx="2">
                  <c:v>10.80184331797235</c:v>
                </c:pt>
                <c:pt idx="3">
                  <c:v>15.95172413793104</c:v>
                </c:pt>
                <c:pt idx="4">
                  <c:v>18.8374183006536</c:v>
                </c:pt>
                <c:pt idx="5">
                  <c:v>19.80850047755492</c:v>
                </c:pt>
                <c:pt idx="6">
                  <c:v>2.155555555555556</c:v>
                </c:pt>
                <c:pt idx="7">
                  <c:v>6.227544910179641</c:v>
                </c:pt>
                <c:pt idx="8">
                  <c:v>10.35510204081633</c:v>
                </c:pt>
                <c:pt idx="9">
                  <c:v>18.01077199281867</c:v>
                </c:pt>
                <c:pt idx="10">
                  <c:v>23.62322946175637</c:v>
                </c:pt>
                <c:pt idx="11">
                  <c:v>27.45177045177045</c:v>
                </c:pt>
                <c:pt idx="12">
                  <c:v>1.78</c:v>
                </c:pt>
                <c:pt idx="13">
                  <c:v>5.789156626506023</c:v>
                </c:pt>
                <c:pt idx="14">
                  <c:v>7.892255892255892</c:v>
                </c:pt>
                <c:pt idx="15">
                  <c:v>10.84642438452521</c:v>
                </c:pt>
                <c:pt idx="16">
                  <c:v>12.25132837407014</c:v>
                </c:pt>
                <c:pt idx="17">
                  <c:v>12.5617807389461</c:v>
                </c:pt>
                <c:pt idx="18">
                  <c:v>2.657534246575342</c:v>
                </c:pt>
                <c:pt idx="19">
                  <c:v>6.380368098159508</c:v>
                </c:pt>
                <c:pt idx="20">
                  <c:v>8.809027777777778</c:v>
                </c:pt>
                <c:pt idx="21">
                  <c:v>11.94285714285714</c:v>
                </c:pt>
                <c:pt idx="22">
                  <c:v>14.30360205831904</c:v>
                </c:pt>
                <c:pt idx="23">
                  <c:v>14.7865833607366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040184"/>
        <c:axId val="2132266568"/>
      </c:lineChart>
      <c:catAx>
        <c:axId val="-208804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266568"/>
        <c:crosses val="autoZero"/>
        <c:auto val="1"/>
        <c:lblAlgn val="ctr"/>
        <c:lblOffset val="100"/>
        <c:noMultiLvlLbl val="0"/>
      </c:catAx>
      <c:valAx>
        <c:axId val="2132266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>
            <c:manualLayout>
              <c:xMode val="edge"/>
              <c:yMode val="edge"/>
              <c:x val="0.0319383071223078"/>
              <c:y val="0.35052422205053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0880401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 sz="1200" b="1" i="0"/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1333500</xdr:colOff>
      <xdr:row>12</xdr:row>
      <xdr:rowOff>88900</xdr:rowOff>
    </xdr:from>
    <xdr:to>
      <xdr:col>14</xdr:col>
      <xdr:colOff>508000</xdr:colOff>
      <xdr:row>43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34</xdr:row>
      <xdr:rowOff>139700</xdr:rowOff>
    </xdr:from>
    <xdr:to>
      <xdr:col>17</xdr:col>
      <xdr:colOff>304800</xdr:colOff>
      <xdr:row>66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29"/>
  <sheetViews>
    <sheetView showRuler="0" workbookViewId="0">
      <selection activeCell="J21" sqref="J21"/>
    </sheetView>
  </sheetViews>
  <sheetFormatPr baseColWidth="10" defaultRowHeight="15" x14ac:dyDescent="0"/>
  <cols>
    <col min="1" max="1" width="17.5" bestFit="1" customWidth="1"/>
    <col min="2" max="2" width="17.1640625" bestFit="1" customWidth="1"/>
    <col min="3" max="3" width="10.6640625" bestFit="1" customWidth="1"/>
    <col min="6" max="6" width="13.1640625" bestFit="1" customWidth="1"/>
    <col min="9" max="9" width="12.5" bestFit="1" customWidth="1"/>
  </cols>
  <sheetData>
    <row r="1" spans="1:13" ht="16" thickBot="1">
      <c r="A1" s="3"/>
      <c r="B1" s="67"/>
      <c r="C1" s="67"/>
    </row>
    <row r="2" spans="1:13" ht="21" thickBot="1">
      <c r="A2" s="3"/>
      <c r="B2" s="389" t="s">
        <v>1</v>
      </c>
      <c r="C2" s="390"/>
      <c r="E2" s="125"/>
      <c r="F2" s="125"/>
      <c r="G2" s="125"/>
      <c r="H2" s="125"/>
    </row>
    <row r="3" spans="1:13" ht="20">
      <c r="A3" s="50"/>
      <c r="B3" s="141" t="str">
        <f>D9</f>
        <v>C</v>
      </c>
      <c r="C3" s="146" t="s">
        <v>60</v>
      </c>
      <c r="E3" s="125"/>
      <c r="F3" s="125"/>
      <c r="G3" s="125"/>
      <c r="H3" s="125"/>
    </row>
    <row r="4" spans="1:13" ht="18" customHeight="1">
      <c r="A4" s="50"/>
      <c r="B4" s="142" t="str">
        <f>E9</f>
        <v>Java</v>
      </c>
      <c r="C4" s="144" t="s">
        <v>61</v>
      </c>
      <c r="E4" s="125"/>
      <c r="F4" s="125"/>
      <c r="G4" s="125"/>
      <c r="H4" s="125"/>
    </row>
    <row r="5" spans="1:13" ht="21" thickBot="1">
      <c r="A5" s="50"/>
      <c r="B5" s="143" t="str">
        <f>F9</f>
        <v>Design Rules</v>
      </c>
      <c r="C5" s="145" t="s">
        <v>62</v>
      </c>
      <c r="E5" s="125"/>
      <c r="F5" s="125"/>
      <c r="G5" s="125"/>
      <c r="H5" s="125"/>
    </row>
    <row r="6" spans="1:13">
      <c r="A6" s="50"/>
      <c r="B6" s="69"/>
      <c r="C6" s="69"/>
    </row>
    <row r="7" spans="1:13">
      <c r="A7" s="50"/>
      <c r="B7" s="69"/>
      <c r="C7" s="69"/>
    </row>
    <row r="8" spans="1:13" ht="19" thickBot="1">
      <c r="A8" s="2"/>
      <c r="B8" s="5"/>
      <c r="C8" s="5"/>
      <c r="D8" s="386" t="s">
        <v>39</v>
      </c>
      <c r="E8" s="386"/>
      <c r="F8" s="386"/>
      <c r="I8" s="68"/>
    </row>
    <row r="9" spans="1:13" ht="19" thickBot="1">
      <c r="A9" s="1"/>
      <c r="B9" s="4" t="s">
        <v>51</v>
      </c>
      <c r="C9" s="7" t="s">
        <v>50</v>
      </c>
      <c r="D9" s="18" t="s">
        <v>0</v>
      </c>
      <c r="E9" s="18" t="s">
        <v>2</v>
      </c>
      <c r="F9" s="18" t="s">
        <v>7</v>
      </c>
      <c r="I9" s="132" t="s">
        <v>8</v>
      </c>
      <c r="M9">
        <v>3000000</v>
      </c>
    </row>
    <row r="10" spans="1:13" ht="18">
      <c r="A10" s="383" t="s">
        <v>3</v>
      </c>
      <c r="B10" s="370">
        <f>((52*8*2+8*2+M9*3)/1024)/1024</f>
        <v>8.5838775634765625</v>
      </c>
      <c r="C10" s="70" t="s">
        <v>63</v>
      </c>
      <c r="D10" s="44">
        <v>0.11380999999999999</v>
      </c>
      <c r="E10" s="41">
        <v>0.17799999999999999</v>
      </c>
      <c r="F10" s="44">
        <v>0.18</v>
      </c>
      <c r="I10" s="65">
        <f>MIN(E10,F10)</f>
        <v>0.17799999999999999</v>
      </c>
      <c r="M10">
        <v>20000000</v>
      </c>
    </row>
    <row r="11" spans="1:13" ht="18">
      <c r="A11" s="384"/>
      <c r="B11" s="371">
        <f t="shared" ref="B11:B15" si="0">((52*8*2+8*2+M10*3)/1024)/1024</f>
        <v>57.221267700195312</v>
      </c>
      <c r="C11" s="71" t="s">
        <v>64</v>
      </c>
      <c r="D11" s="45">
        <v>0.76502000000000003</v>
      </c>
      <c r="E11" s="42">
        <v>0.96099999999999997</v>
      </c>
      <c r="F11" s="45">
        <v>0.96099999999999997</v>
      </c>
      <c r="I11" s="65">
        <f t="shared" ref="I11:I15" si="1">MIN(E11,F11)</f>
        <v>0.96099999999999997</v>
      </c>
      <c r="M11">
        <v>50000000</v>
      </c>
    </row>
    <row r="12" spans="1:13" ht="18">
      <c r="A12" s="384"/>
      <c r="B12" s="371">
        <f t="shared" si="0"/>
        <v>143.05195617675781</v>
      </c>
      <c r="C12" s="71" t="s">
        <v>65</v>
      </c>
      <c r="D12" s="45">
        <v>1.9129700000000001</v>
      </c>
      <c r="E12" s="42">
        <v>2.3439999999999999</v>
      </c>
      <c r="F12" s="45">
        <v>2.3439999999999999</v>
      </c>
      <c r="I12" s="65">
        <f t="shared" si="1"/>
        <v>2.3439999999999999</v>
      </c>
      <c r="M12">
        <v>200000000</v>
      </c>
    </row>
    <row r="13" spans="1:13" ht="18">
      <c r="A13" s="384"/>
      <c r="B13" s="371">
        <f t="shared" si="0"/>
        <v>572.20539855957031</v>
      </c>
      <c r="C13" s="71" t="s">
        <v>66</v>
      </c>
      <c r="D13" s="45">
        <v>7.6595399999999998</v>
      </c>
      <c r="E13" s="42">
        <v>9.2530000000000001</v>
      </c>
      <c r="F13" s="45">
        <v>9.2520000000000007</v>
      </c>
      <c r="I13" s="65">
        <f t="shared" si="1"/>
        <v>9.2520000000000007</v>
      </c>
      <c r="M13">
        <v>500000000</v>
      </c>
    </row>
    <row r="14" spans="1:13" ht="18">
      <c r="A14" s="384"/>
      <c r="B14" s="371">
        <f t="shared" si="0"/>
        <v>1430.5122833251953</v>
      </c>
      <c r="C14" s="71" t="s">
        <v>67</v>
      </c>
      <c r="D14" s="45">
        <v>19.1465</v>
      </c>
      <c r="E14" s="42">
        <v>23.07</v>
      </c>
      <c r="F14" s="45">
        <v>23.056999999999999</v>
      </c>
      <c r="I14" s="65">
        <f t="shared" si="1"/>
        <v>23.056999999999999</v>
      </c>
      <c r="M14">
        <v>900000000</v>
      </c>
    </row>
    <row r="15" spans="1:13" ht="19" thickBot="1">
      <c r="A15" s="385"/>
      <c r="B15" s="372">
        <f t="shared" si="0"/>
        <v>2574.9214630126953</v>
      </c>
      <c r="C15" s="72" t="s">
        <v>68</v>
      </c>
      <c r="D15" s="46">
        <v>34.464509999999997</v>
      </c>
      <c r="E15" s="43">
        <v>41.505000000000003</v>
      </c>
      <c r="F15" s="46">
        <v>41.478999999999999</v>
      </c>
      <c r="I15" s="65">
        <f t="shared" si="1"/>
        <v>41.478999999999999</v>
      </c>
    </row>
    <row r="16" spans="1:13" ht="19" thickBot="1">
      <c r="C16" s="117" t="s">
        <v>15</v>
      </c>
      <c r="D16" s="118">
        <f>SUM(D10:D15)</f>
        <v>64.062349999999995</v>
      </c>
      <c r="E16" s="119">
        <f t="shared" ref="E16:F16" si="2">SUM(E10:E15)</f>
        <v>77.311000000000007</v>
      </c>
      <c r="F16" s="120">
        <f t="shared" si="2"/>
        <v>77.272999999999996</v>
      </c>
      <c r="I16" s="138">
        <f>SUM(I10:I15)</f>
        <v>77.271000000000001</v>
      </c>
    </row>
    <row r="17" spans="1:7" ht="16" thickBot="1">
      <c r="D17" s="20"/>
    </row>
    <row r="18" spans="1:7" ht="19" thickBot="1">
      <c r="A18" s="68" t="s">
        <v>38</v>
      </c>
      <c r="B18" s="387" t="s">
        <v>23</v>
      </c>
      <c r="C18" s="388"/>
      <c r="D18" s="21"/>
    </row>
    <row r="19" spans="1:7" ht="19" thickBot="1">
      <c r="A19" s="177" t="s">
        <v>50</v>
      </c>
      <c r="B19" s="121" t="s">
        <v>24</v>
      </c>
      <c r="C19" s="133" t="s">
        <v>25</v>
      </c>
      <c r="D19" s="66"/>
      <c r="E19" s="66"/>
      <c r="F19" s="66"/>
      <c r="G19" s="66"/>
    </row>
    <row r="20" spans="1:7" ht="18">
      <c r="A20" s="168" t="str">
        <f>C10</f>
        <v>3M</v>
      </c>
      <c r="B20" s="110">
        <f>E10/D10</f>
        <v>1.5640101924259731</v>
      </c>
      <c r="C20" s="110">
        <f>F10/E10</f>
        <v>1.0112359550561798</v>
      </c>
      <c r="D20" s="66"/>
      <c r="E20" s="66"/>
      <c r="F20" s="66"/>
      <c r="G20" s="66"/>
    </row>
    <row r="21" spans="1:7" ht="18">
      <c r="A21" s="169" t="str">
        <f t="shared" ref="A21:A25" si="3">C11</f>
        <v>20M</v>
      </c>
      <c r="B21" s="110">
        <f t="shared" ref="B21:B25" si="4">E11/D11</f>
        <v>1.2561763091161013</v>
      </c>
      <c r="C21" s="110">
        <f>F11/E11</f>
        <v>1</v>
      </c>
      <c r="D21" s="66"/>
      <c r="E21" s="66"/>
      <c r="F21" s="66"/>
      <c r="G21" s="66"/>
    </row>
    <row r="22" spans="1:7" ht="18">
      <c r="A22" s="169" t="str">
        <f t="shared" si="3"/>
        <v>50M</v>
      </c>
      <c r="B22" s="110">
        <f t="shared" si="4"/>
        <v>1.2253197906919606</v>
      </c>
      <c r="C22" s="110">
        <f>F12/E12</f>
        <v>1</v>
      </c>
      <c r="D22" s="66"/>
      <c r="E22" s="66"/>
      <c r="F22" s="66"/>
      <c r="G22" s="66"/>
    </row>
    <row r="23" spans="1:7" ht="18">
      <c r="A23" s="169" t="str">
        <f t="shared" si="3"/>
        <v>200M</v>
      </c>
      <c r="B23" s="110">
        <f t="shared" si="4"/>
        <v>1.2080359917175183</v>
      </c>
      <c r="C23" s="110">
        <f>F13/E13</f>
        <v>0.99989192694261331</v>
      </c>
      <c r="D23" s="66"/>
      <c r="E23" s="66"/>
      <c r="F23" s="66"/>
      <c r="G23" s="66"/>
    </row>
    <row r="24" spans="1:7" ht="18">
      <c r="A24" s="169" t="str">
        <f t="shared" si="3"/>
        <v>500M</v>
      </c>
      <c r="B24" s="110">
        <f t="shared" si="4"/>
        <v>1.2049199592614839</v>
      </c>
      <c r="C24" s="110">
        <f>F14/E14</f>
        <v>0.99943649761595132</v>
      </c>
      <c r="D24" s="66"/>
      <c r="E24" s="66"/>
      <c r="F24" s="66"/>
      <c r="G24" s="66"/>
    </row>
    <row r="25" spans="1:7" ht="19" thickBot="1">
      <c r="A25" s="170" t="str">
        <f t="shared" si="3"/>
        <v>900M</v>
      </c>
      <c r="B25" s="110">
        <f t="shared" si="4"/>
        <v>1.204282318245639</v>
      </c>
      <c r="C25" s="110">
        <f>F15/E15</f>
        <v>0.99937356944946387</v>
      </c>
      <c r="D25" s="66"/>
      <c r="E25" s="66"/>
      <c r="F25" s="66"/>
      <c r="G25" s="66"/>
    </row>
    <row r="26" spans="1:7" ht="18">
      <c r="A26" s="134" t="s">
        <v>26</v>
      </c>
      <c r="B26" s="128">
        <f>MEDIAN(B20:B25)</f>
        <v>1.2166778912047396</v>
      </c>
      <c r="C26" s="108">
        <f>MEDIAN(C20:C25)</f>
        <v>0.9999459634713066</v>
      </c>
      <c r="D26" s="66"/>
      <c r="E26" s="66"/>
      <c r="F26" s="66"/>
      <c r="G26" s="66"/>
    </row>
    <row r="27" spans="1:7" ht="18">
      <c r="A27" s="134" t="s">
        <v>27</v>
      </c>
      <c r="B27" s="136">
        <f>AVERAGE(B20:B25)</f>
        <v>1.2771240935764461</v>
      </c>
      <c r="C27" s="137">
        <f>AVERAGE(C20:C25)</f>
        <v>1.0016563248440347</v>
      </c>
      <c r="D27" s="66"/>
      <c r="E27" s="66"/>
      <c r="F27" s="66"/>
      <c r="G27" s="66"/>
    </row>
    <row r="28" spans="1:7" ht="19" thickBot="1">
      <c r="A28" s="135" t="s">
        <v>12</v>
      </c>
      <c r="B28" s="123">
        <f>E16/D16</f>
        <v>1.2068086793569079</v>
      </c>
      <c r="C28" s="113">
        <f>F16/E16</f>
        <v>0.99950847874170545</v>
      </c>
      <c r="D28" s="66"/>
      <c r="E28" s="66"/>
      <c r="F28" s="66"/>
      <c r="G28" s="66"/>
    </row>
    <row r="29" spans="1:7">
      <c r="D29" s="66"/>
      <c r="E29" s="66"/>
      <c r="F29" s="66"/>
      <c r="G29" s="66"/>
    </row>
  </sheetData>
  <mergeCells count="4">
    <mergeCell ref="A10:A15"/>
    <mergeCell ref="D8:F8"/>
    <mergeCell ref="B18:C18"/>
    <mergeCell ref="B2:C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A190"/>
  <sheetViews>
    <sheetView showRuler="0" workbookViewId="0">
      <selection activeCell="B43" sqref="B43:B66"/>
    </sheetView>
  </sheetViews>
  <sheetFormatPr baseColWidth="10" defaultRowHeight="15" x14ac:dyDescent="0"/>
  <cols>
    <col min="1" max="1" width="27.5" bestFit="1" customWidth="1"/>
    <col min="2" max="2" width="21" bestFit="1" customWidth="1"/>
    <col min="3" max="3" width="16" bestFit="1" customWidth="1"/>
    <col min="4" max="4" width="24.33203125" bestFit="1" customWidth="1"/>
    <col min="5" max="5" width="17" bestFit="1" customWidth="1"/>
    <col min="6" max="6" width="21" bestFit="1" customWidth="1"/>
    <col min="8" max="8" width="12.1640625" bestFit="1" customWidth="1"/>
    <col min="9" max="9" width="9.83203125" bestFit="1" customWidth="1"/>
    <col min="10" max="10" width="23.5" customWidth="1"/>
    <col min="11" max="11" width="9.83203125" bestFit="1" customWidth="1"/>
    <col min="12" max="12" width="23.1640625" customWidth="1"/>
    <col min="14" max="14" width="25.5" customWidth="1"/>
  </cols>
  <sheetData>
    <row r="1" spans="1:27" ht="21" thickBot="1">
      <c r="A1" s="389" t="s">
        <v>1</v>
      </c>
      <c r="B1" s="390"/>
      <c r="C1" s="13"/>
    </row>
    <row r="2" spans="1:27" ht="20">
      <c r="A2" s="148" t="str">
        <f>A12</f>
        <v>C (Static, Block)</v>
      </c>
      <c r="B2" s="149" t="s">
        <v>60</v>
      </c>
      <c r="C2" s="13"/>
    </row>
    <row r="3" spans="1:27" ht="20">
      <c r="A3" s="150" t="str">
        <f>A18</f>
        <v>JGF (Static, Block)</v>
      </c>
      <c r="B3" s="147" t="s">
        <v>69</v>
      </c>
      <c r="C3" s="13"/>
    </row>
    <row r="4" spans="1:27" ht="20">
      <c r="A4" s="150" t="str">
        <f>A24</f>
        <v>Improved (Static, Block)</v>
      </c>
      <c r="B4" s="147" t="s">
        <v>69</v>
      </c>
      <c r="C4" s="13"/>
    </row>
    <row r="5" spans="1:27" ht="21" thickBot="1">
      <c r="A5" s="151" t="str">
        <f>A30</f>
        <v>AompLib (Static, Block)</v>
      </c>
      <c r="B5" s="152" t="s">
        <v>61</v>
      </c>
      <c r="C5" s="13"/>
    </row>
    <row r="6" spans="1:27" ht="18" customHeight="1">
      <c r="A6" s="13"/>
      <c r="B6" s="13"/>
      <c r="C6" s="13"/>
      <c r="D6" s="12"/>
    </row>
    <row r="7" spans="1:27" ht="18" customHeight="1">
      <c r="A7" s="13"/>
      <c r="B7" s="13"/>
      <c r="C7" s="13"/>
    </row>
    <row r="9" spans="1:27" ht="21" thickBot="1">
      <c r="C9" s="6"/>
      <c r="D9" s="139"/>
      <c r="E9" s="139"/>
      <c r="F9" s="139"/>
      <c r="G9" s="139"/>
      <c r="H9" s="139"/>
      <c r="I9" s="139"/>
      <c r="J9" s="139"/>
      <c r="K9" s="139"/>
      <c r="L9" s="139"/>
    </row>
    <row r="10" spans="1:27" ht="21" thickBot="1">
      <c r="B10" s="5"/>
      <c r="C10" s="5"/>
      <c r="D10" s="402" t="s">
        <v>28</v>
      </c>
      <c r="E10" s="403"/>
      <c r="F10" s="403"/>
      <c r="G10" s="403"/>
      <c r="H10" s="403"/>
      <c r="I10" s="403"/>
      <c r="J10" s="403"/>
      <c r="K10" s="403"/>
      <c r="L10" s="404"/>
    </row>
    <row r="11" spans="1:27" ht="19" thickBot="1">
      <c r="B11" s="11" t="str">
        <f>'641x - SEQ'!B9</f>
        <v>dim (megabytes)</v>
      </c>
      <c r="C11" s="167" t="str">
        <f>'641x - SEQ'!C9</f>
        <v>Input Size</v>
      </c>
      <c r="D11" s="14">
        <v>2</v>
      </c>
      <c r="E11" s="15">
        <v>3</v>
      </c>
      <c r="F11" s="15">
        <v>4</v>
      </c>
      <c r="G11" s="15">
        <v>6</v>
      </c>
      <c r="H11" s="15">
        <v>8</v>
      </c>
      <c r="I11" s="15">
        <v>12</v>
      </c>
      <c r="J11" s="15">
        <v>16</v>
      </c>
      <c r="K11" s="15">
        <v>24</v>
      </c>
      <c r="L11" s="16">
        <v>32</v>
      </c>
      <c r="Q11" s="67"/>
      <c r="R11" s="67"/>
      <c r="S11" s="67"/>
      <c r="T11" s="67"/>
      <c r="U11" s="67"/>
      <c r="V11" s="67"/>
      <c r="W11" s="67"/>
      <c r="X11" s="20"/>
      <c r="Y11" s="20"/>
      <c r="Z11" s="20"/>
      <c r="AA11" s="20"/>
    </row>
    <row r="12" spans="1:27" ht="18">
      <c r="A12" s="416" t="s">
        <v>70</v>
      </c>
      <c r="B12" s="373">
        <f>'641x - SEQ'!B10</f>
        <v>8.5838775634765625</v>
      </c>
      <c r="C12" s="171" t="str">
        <f>'641x - SEQ'!C10</f>
        <v>3M</v>
      </c>
      <c r="D12" s="194">
        <v>5.8029999999999998E-2</v>
      </c>
      <c r="E12" s="34">
        <v>3.8890000000000001E-2</v>
      </c>
      <c r="F12" s="34">
        <v>2.9260000000000001E-2</v>
      </c>
      <c r="G12" s="34">
        <v>1.975E-2</v>
      </c>
      <c r="H12" s="34">
        <v>1.502E-2</v>
      </c>
      <c r="I12" s="34">
        <v>1.0290000000000001E-2</v>
      </c>
      <c r="J12" s="34">
        <v>9.2800000000000001E-3</v>
      </c>
      <c r="K12" s="34">
        <v>7.3899999999999999E-3</v>
      </c>
      <c r="L12" s="35">
        <v>1.8460000000000001E-2</v>
      </c>
      <c r="Q12" s="67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ht="18">
      <c r="A13" s="417"/>
      <c r="B13" s="374">
        <f>'641x - SEQ'!B11</f>
        <v>57.221267700195312</v>
      </c>
      <c r="C13" s="172" t="str">
        <f>'641x - SEQ'!C11</f>
        <v>20M</v>
      </c>
      <c r="D13" s="195">
        <v>0.38685000000000003</v>
      </c>
      <c r="E13" s="23">
        <v>0.25836999999999999</v>
      </c>
      <c r="F13" s="23">
        <v>0.19399</v>
      </c>
      <c r="G13" s="23">
        <v>0.12973000000000001</v>
      </c>
      <c r="H13" s="23">
        <v>9.7750000000000004E-2</v>
      </c>
      <c r="I13" s="23">
        <v>6.5329999999999999E-2</v>
      </c>
      <c r="J13" s="23">
        <v>6.046E-2</v>
      </c>
      <c r="K13" s="23">
        <v>4.2569999999999997E-2</v>
      </c>
      <c r="L13" s="36">
        <v>5.5820000000000002E-2</v>
      </c>
      <c r="Q13" s="67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ht="18">
      <c r="A14" s="417"/>
      <c r="B14" s="374">
        <f>'641x - SEQ'!B12</f>
        <v>143.05195617675781</v>
      </c>
      <c r="C14" s="172" t="str">
        <f>'641x - SEQ'!C12</f>
        <v>50M</v>
      </c>
      <c r="D14" s="195">
        <v>0.96653</v>
      </c>
      <c r="E14" s="23">
        <v>0.64500999999999997</v>
      </c>
      <c r="F14" s="23">
        <v>0.48376000000000002</v>
      </c>
      <c r="G14" s="23">
        <v>0.32285999999999998</v>
      </c>
      <c r="H14" s="23">
        <v>0.24238000000000001</v>
      </c>
      <c r="I14" s="23">
        <v>0.16211</v>
      </c>
      <c r="J14" s="23">
        <v>0.14954000000000001</v>
      </c>
      <c r="K14" s="23">
        <v>0.10263</v>
      </c>
      <c r="L14" s="36">
        <v>0.11774999999999999</v>
      </c>
      <c r="Q14" s="67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ht="18">
      <c r="A15" s="417"/>
      <c r="B15" s="374">
        <f>'641x - SEQ'!B13</f>
        <v>572.20539855957031</v>
      </c>
      <c r="C15" s="172" t="str">
        <f>'641x - SEQ'!C13</f>
        <v>200M</v>
      </c>
      <c r="D15" s="195">
        <v>3.86483</v>
      </c>
      <c r="E15" s="23">
        <v>2.5775299999999999</v>
      </c>
      <c r="F15" s="23">
        <v>1.9333800000000001</v>
      </c>
      <c r="G15" s="23">
        <v>1.28915</v>
      </c>
      <c r="H15" s="23">
        <v>0.96725000000000005</v>
      </c>
      <c r="I15" s="23">
        <v>0.64529999999999998</v>
      </c>
      <c r="J15" s="23">
        <v>0.58823999999999999</v>
      </c>
      <c r="K15" s="23">
        <v>0.40272000000000002</v>
      </c>
      <c r="L15" s="36">
        <v>0.42588999999999999</v>
      </c>
      <c r="Q15" s="67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18">
      <c r="A16" s="417"/>
      <c r="B16" s="374">
        <f>'641x - SEQ'!B14</f>
        <v>1430.5122833251953</v>
      </c>
      <c r="C16" s="172" t="str">
        <f>'641x - SEQ'!C14</f>
        <v>500M</v>
      </c>
      <c r="D16" s="195">
        <v>9.6626700000000003</v>
      </c>
      <c r="E16" s="23">
        <v>6.4431900000000004</v>
      </c>
      <c r="F16" s="23">
        <v>4.8333399999999997</v>
      </c>
      <c r="G16" s="23">
        <v>3.2220800000000001</v>
      </c>
      <c r="H16" s="23">
        <v>2.4169399999999999</v>
      </c>
      <c r="I16" s="23">
        <v>1.6120000000000001</v>
      </c>
      <c r="J16" s="23">
        <v>1.4409799999999999</v>
      </c>
      <c r="K16" s="23">
        <v>1.08487</v>
      </c>
      <c r="L16" s="36">
        <v>1.0174799999999999</v>
      </c>
      <c r="Q16" s="67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ht="19" thickBot="1">
      <c r="A17" s="418"/>
      <c r="B17" s="375">
        <f>'641x - SEQ'!B15</f>
        <v>2574.9214630126953</v>
      </c>
      <c r="C17" s="173" t="str">
        <f>'641x - SEQ'!C15</f>
        <v>900M</v>
      </c>
      <c r="D17" s="196">
        <v>17.39603</v>
      </c>
      <c r="E17" s="24">
        <v>11.597799999999999</v>
      </c>
      <c r="F17" s="24">
        <v>8.7006399999999999</v>
      </c>
      <c r="G17" s="24">
        <v>5.7996400000000001</v>
      </c>
      <c r="H17" s="24">
        <v>4.3498900000000003</v>
      </c>
      <c r="I17" s="24">
        <v>2.9007499999999999</v>
      </c>
      <c r="J17" s="24">
        <v>2.5974400000000002</v>
      </c>
      <c r="K17" s="24">
        <v>1.9815400000000001</v>
      </c>
      <c r="L17" s="37">
        <v>1.7267999999999999</v>
      </c>
      <c r="Q17" s="20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t="18">
      <c r="A18" s="410" t="s">
        <v>71</v>
      </c>
      <c r="B18" s="376">
        <f>B12</f>
        <v>8.5838775634765625</v>
      </c>
      <c r="C18" s="154" t="str">
        <f>'641x - SEQ'!C10</f>
        <v>3M</v>
      </c>
      <c r="D18" s="76">
        <v>0.115</v>
      </c>
      <c r="E18" s="77">
        <v>9.2999999999999999E-2</v>
      </c>
      <c r="F18" s="77">
        <v>8.7999999999999995E-2</v>
      </c>
      <c r="G18" s="77">
        <v>8.6999999999999994E-2</v>
      </c>
      <c r="H18" s="77">
        <v>0.09</v>
      </c>
      <c r="I18" s="77">
        <v>0.106</v>
      </c>
      <c r="J18" s="77">
        <v>0.11600000000000001</v>
      </c>
      <c r="K18" s="77">
        <v>0.114</v>
      </c>
      <c r="L18" s="80">
        <v>0.124</v>
      </c>
      <c r="Q18" s="67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18">
      <c r="A19" s="411"/>
      <c r="B19" s="376">
        <f t="shared" ref="B19:B23" si="0">B13</f>
        <v>57.221267700195312</v>
      </c>
      <c r="C19" s="154" t="str">
        <f>'641x - SEQ'!C11</f>
        <v>20M</v>
      </c>
      <c r="D19" s="73">
        <v>0.51300000000000001</v>
      </c>
      <c r="E19" s="78">
        <v>0.36</v>
      </c>
      <c r="F19" s="78">
        <v>0.27400000000000002</v>
      </c>
      <c r="G19" s="78">
        <v>0.20899999999999999</v>
      </c>
      <c r="H19" s="78">
        <v>0.184</v>
      </c>
      <c r="I19" s="78">
        <v>0.16700000000000001</v>
      </c>
      <c r="J19" s="78">
        <v>0.17299999999999999</v>
      </c>
      <c r="K19" s="78">
        <v>0.158</v>
      </c>
      <c r="L19" s="74">
        <v>0.16500000000000001</v>
      </c>
      <c r="N19" s="12"/>
      <c r="Q19" s="67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18">
      <c r="A20" s="411"/>
      <c r="B20" s="376">
        <f t="shared" si="0"/>
        <v>143.05195617675781</v>
      </c>
      <c r="C20" s="154" t="str">
        <f>'641x - SEQ'!C12</f>
        <v>50M</v>
      </c>
      <c r="D20" s="73">
        <v>1.218</v>
      </c>
      <c r="E20" s="78">
        <v>0.82899999999999996</v>
      </c>
      <c r="F20" s="78">
        <v>0.59599999999999997</v>
      </c>
      <c r="G20" s="78">
        <v>0.42199999999999999</v>
      </c>
      <c r="H20" s="78">
        <v>0.34399999999999997</v>
      </c>
      <c r="I20" s="78">
        <v>0.27200000000000002</v>
      </c>
      <c r="J20" s="78">
        <v>0.27400000000000002</v>
      </c>
      <c r="K20" s="78">
        <v>0.22900000000000001</v>
      </c>
      <c r="L20" s="74">
        <v>0.23899999999999999</v>
      </c>
      <c r="N20" s="12"/>
      <c r="O20" s="12"/>
      <c r="Q20" s="67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ht="18">
      <c r="A21" s="411"/>
      <c r="B21" s="376">
        <f t="shared" si="0"/>
        <v>572.20539855957031</v>
      </c>
      <c r="C21" s="154" t="str">
        <f>'641x - SEQ'!C13</f>
        <v>200M</v>
      </c>
      <c r="D21" s="73">
        <v>4.7409999999999997</v>
      </c>
      <c r="E21" s="78">
        <v>3.18</v>
      </c>
      <c r="F21" s="78">
        <v>2.2269999999999999</v>
      </c>
      <c r="G21" s="78">
        <v>1.502</v>
      </c>
      <c r="H21" s="78">
        <v>1.5840000000000001</v>
      </c>
      <c r="I21" s="78">
        <v>0.90500000000000003</v>
      </c>
      <c r="J21" s="78">
        <v>0.79200000000000004</v>
      </c>
      <c r="K21" s="78">
        <v>0.58699999999999997</v>
      </c>
      <c r="L21" s="74">
        <v>0.61599999999999999</v>
      </c>
      <c r="O21" s="12"/>
      <c r="P21" s="88"/>
      <c r="Q21" s="67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ht="18">
      <c r="A22" s="411"/>
      <c r="B22" s="376">
        <f t="shared" si="0"/>
        <v>1430.5122833251953</v>
      </c>
      <c r="C22" s="154" t="str">
        <f>'641x - SEQ'!C14</f>
        <v>500M</v>
      </c>
      <c r="D22" s="73">
        <v>11.792</v>
      </c>
      <c r="E22" s="78">
        <v>7.8730000000000002</v>
      </c>
      <c r="F22" s="78">
        <v>5.4939999999999998</v>
      </c>
      <c r="G22" s="78">
        <v>4.0679999999999996</v>
      </c>
      <c r="H22" s="78">
        <v>2.7490000000000001</v>
      </c>
      <c r="I22" s="78">
        <v>1.7889999999999999</v>
      </c>
      <c r="J22" s="78">
        <v>1.8069999999999999</v>
      </c>
      <c r="K22" s="78">
        <v>1.3660000000000001</v>
      </c>
      <c r="L22" s="74">
        <v>1.4139999999999999</v>
      </c>
      <c r="P22" s="12"/>
      <c r="Q22" s="67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ht="19" thickBot="1">
      <c r="A23" s="412"/>
      <c r="B23" s="376">
        <f t="shared" si="0"/>
        <v>2574.9214630126953</v>
      </c>
      <c r="C23" s="154" t="str">
        <f>'641x - SEQ'!C15</f>
        <v>900M</v>
      </c>
      <c r="D23" s="79">
        <v>21.184999999999999</v>
      </c>
      <c r="E23" s="75">
        <v>14.132</v>
      </c>
      <c r="F23" s="75">
        <v>9.8330000000000002</v>
      </c>
      <c r="G23" s="75">
        <v>6.5570000000000004</v>
      </c>
      <c r="H23" s="75">
        <v>7.0229999999999997</v>
      </c>
      <c r="I23" s="75">
        <v>3.5779999999999998</v>
      </c>
      <c r="J23" s="75">
        <v>3.1429999999999998</v>
      </c>
      <c r="K23" s="75">
        <v>2.2189999999999999</v>
      </c>
      <c r="L23" s="81">
        <v>2.1840000000000002</v>
      </c>
      <c r="M23" s="12"/>
      <c r="Q23" s="67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ht="18">
      <c r="A24" s="416" t="s">
        <v>72</v>
      </c>
      <c r="B24" s="373">
        <f>B12</f>
        <v>8.5838775634765625</v>
      </c>
      <c r="C24" s="174" t="str">
        <f>'641x - SEQ'!C10</f>
        <v>3M</v>
      </c>
      <c r="D24" s="202">
        <v>0.108</v>
      </c>
      <c r="E24" s="82">
        <v>8.6999999999999994E-2</v>
      </c>
      <c r="F24" s="82">
        <v>7.5999999999999998E-2</v>
      </c>
      <c r="G24" s="82">
        <v>7.2999999999999995E-2</v>
      </c>
      <c r="H24" s="82">
        <v>7.8E-2</v>
      </c>
      <c r="I24" s="82">
        <v>8.7999999999999995E-2</v>
      </c>
      <c r="J24" s="82">
        <v>0.10199999999999999</v>
      </c>
      <c r="K24" s="82">
        <v>0.10100000000000001</v>
      </c>
      <c r="L24" s="83">
        <v>9.5000000000000001E-2</v>
      </c>
      <c r="M24" s="22"/>
      <c r="N24" s="22"/>
      <c r="O24" s="22"/>
      <c r="P24" s="22"/>
      <c r="Q24" s="22"/>
      <c r="R24" s="22"/>
      <c r="S24" s="22"/>
      <c r="T24" s="22"/>
      <c r="U24" s="22"/>
      <c r="V24" s="12"/>
    </row>
    <row r="25" spans="1:27" ht="18">
      <c r="A25" s="417"/>
      <c r="B25" s="374">
        <f t="shared" ref="B25:B29" si="1">B13</f>
        <v>57.221267700195312</v>
      </c>
      <c r="C25" s="175" t="str">
        <f>'641x - SEQ'!C11</f>
        <v>20M</v>
      </c>
      <c r="D25" s="203">
        <v>0.499</v>
      </c>
      <c r="E25" s="84">
        <v>0.34899999999999998</v>
      </c>
      <c r="F25" s="84">
        <v>0.27600000000000002</v>
      </c>
      <c r="G25" s="84">
        <v>0.20599999999999999</v>
      </c>
      <c r="H25" s="84">
        <v>0.17199999999999999</v>
      </c>
      <c r="I25" s="84">
        <v>0.151</v>
      </c>
      <c r="J25" s="84">
        <v>0.155</v>
      </c>
      <c r="K25" s="84">
        <v>0.13700000000000001</v>
      </c>
      <c r="L25" s="85">
        <v>0.125</v>
      </c>
      <c r="M25" s="22"/>
      <c r="N25" s="22"/>
      <c r="O25" s="22"/>
      <c r="P25" s="22"/>
      <c r="Q25" s="22"/>
      <c r="R25" s="22"/>
      <c r="S25" s="22"/>
      <c r="T25" s="22"/>
      <c r="U25" s="22"/>
      <c r="V25" s="12"/>
    </row>
    <row r="26" spans="1:27" ht="18">
      <c r="A26" s="417"/>
      <c r="B26" s="374">
        <f t="shared" si="1"/>
        <v>143.05195617675781</v>
      </c>
      <c r="C26" s="175" t="str">
        <f>'641x - SEQ'!C12</f>
        <v>50M</v>
      </c>
      <c r="D26" s="203">
        <v>1.1919999999999999</v>
      </c>
      <c r="E26" s="84">
        <v>0.80900000000000005</v>
      </c>
      <c r="F26" s="84">
        <v>0.623</v>
      </c>
      <c r="G26" s="84">
        <v>0.436</v>
      </c>
      <c r="H26" s="84">
        <v>0.33100000000000002</v>
      </c>
      <c r="I26" s="84">
        <v>0.254</v>
      </c>
      <c r="J26" s="84">
        <v>0.25600000000000001</v>
      </c>
      <c r="K26" s="84">
        <v>0.20599999999999999</v>
      </c>
      <c r="L26" s="85">
        <v>0.19700000000000001</v>
      </c>
      <c r="M26" s="22"/>
      <c r="N26" s="22"/>
      <c r="O26" s="22"/>
      <c r="P26" s="22"/>
      <c r="Q26" s="22"/>
      <c r="R26" s="22"/>
      <c r="S26" s="22"/>
      <c r="T26" s="22"/>
      <c r="U26" s="22"/>
      <c r="V26" s="12"/>
    </row>
    <row r="27" spans="1:27" ht="18">
      <c r="A27" s="417"/>
      <c r="B27" s="374">
        <f t="shared" si="1"/>
        <v>572.20539855957031</v>
      </c>
      <c r="C27" s="175" t="str">
        <f>'641x - SEQ'!C13</f>
        <v>200M</v>
      </c>
      <c r="D27" s="203">
        <v>4.6500000000000004</v>
      </c>
      <c r="E27" s="84">
        <v>3.1160000000000001</v>
      </c>
      <c r="F27" s="84">
        <v>2.3660000000000001</v>
      </c>
      <c r="G27" s="84">
        <v>1.599</v>
      </c>
      <c r="H27" s="84">
        <v>1.611</v>
      </c>
      <c r="I27" s="84">
        <v>0.92</v>
      </c>
      <c r="J27" s="84">
        <v>0.75</v>
      </c>
      <c r="K27" s="84">
        <v>0.55500000000000005</v>
      </c>
      <c r="L27" s="85">
        <v>0.54200000000000004</v>
      </c>
      <c r="M27" s="22"/>
      <c r="N27" s="22"/>
      <c r="O27" s="22"/>
      <c r="P27" s="22"/>
      <c r="Q27" s="22"/>
      <c r="R27" s="22"/>
      <c r="S27" s="22"/>
      <c r="T27" s="22"/>
      <c r="U27" s="22"/>
      <c r="V27" s="12"/>
    </row>
    <row r="28" spans="1:27" ht="18">
      <c r="A28" s="417"/>
      <c r="B28" s="374">
        <f t="shared" si="1"/>
        <v>1430.5122833251953</v>
      </c>
      <c r="C28" s="175" t="str">
        <f>'641x - SEQ'!C14</f>
        <v>500M</v>
      </c>
      <c r="D28" s="203">
        <v>11.561999999999999</v>
      </c>
      <c r="E28" s="84">
        <v>7.73</v>
      </c>
      <c r="F28" s="84">
        <v>5.8540000000000001</v>
      </c>
      <c r="G28" s="84">
        <v>4.1029999999999998</v>
      </c>
      <c r="H28" s="84">
        <v>2.9620000000000002</v>
      </c>
      <c r="I28" s="84">
        <v>1.8839999999999999</v>
      </c>
      <c r="J28" s="84">
        <v>1.714</v>
      </c>
      <c r="K28" s="84">
        <v>1.2749999999999999</v>
      </c>
      <c r="L28" s="85">
        <v>1.21</v>
      </c>
      <c r="M28" s="22"/>
      <c r="N28" s="22"/>
      <c r="O28" s="22"/>
      <c r="P28" s="22"/>
      <c r="Q28" s="22"/>
      <c r="R28" s="22"/>
      <c r="S28" s="22"/>
      <c r="T28" s="22"/>
      <c r="U28" s="22"/>
      <c r="V28" s="12"/>
    </row>
    <row r="29" spans="1:27" ht="19" thickBot="1">
      <c r="A29" s="418"/>
      <c r="B29" s="375">
        <f t="shared" si="1"/>
        <v>2574.9214630126953</v>
      </c>
      <c r="C29" s="176" t="str">
        <f>'641x - SEQ'!C15</f>
        <v>900M</v>
      </c>
      <c r="D29" s="287">
        <v>20.777000000000001</v>
      </c>
      <c r="E29" s="86">
        <v>13.87</v>
      </c>
      <c r="F29" s="86">
        <v>10.499000000000001</v>
      </c>
      <c r="G29" s="86">
        <v>7.02</v>
      </c>
      <c r="H29" s="86">
        <v>5.2930000000000001</v>
      </c>
      <c r="I29" s="86">
        <v>3.9359999999999999</v>
      </c>
      <c r="J29" s="86">
        <v>2.8719999999999999</v>
      </c>
      <c r="K29" s="86">
        <v>2.202</v>
      </c>
      <c r="L29" s="87">
        <v>1.9890000000000001</v>
      </c>
      <c r="M29" s="22"/>
      <c r="N29" s="22"/>
      <c r="O29" s="22"/>
      <c r="P29" s="22"/>
      <c r="Q29" s="22"/>
      <c r="R29" s="22"/>
      <c r="S29" s="22"/>
      <c r="T29" s="22"/>
      <c r="U29" s="22"/>
      <c r="V29" s="12"/>
    </row>
    <row r="30" spans="1:27" ht="18">
      <c r="A30" s="422" t="s">
        <v>73</v>
      </c>
      <c r="B30" s="377">
        <f>B18</f>
        <v>8.5838775634765625</v>
      </c>
      <c r="C30" s="10" t="str">
        <f>'641x - SEQ'!C10</f>
        <v>3M</v>
      </c>
      <c r="D30" s="47">
        <v>0.115</v>
      </c>
      <c r="E30" s="38">
        <v>9.2999999999999999E-2</v>
      </c>
      <c r="F30" s="38">
        <v>8.6999999999999994E-2</v>
      </c>
      <c r="G30" s="38">
        <v>7.9000000000000001E-2</v>
      </c>
      <c r="H30" s="38">
        <v>7.8E-2</v>
      </c>
      <c r="I30" s="38">
        <v>7.8E-2</v>
      </c>
      <c r="J30" s="48">
        <v>9.2999999999999999E-2</v>
      </c>
      <c r="K30" s="48">
        <v>0.109</v>
      </c>
      <c r="L30" s="49">
        <v>0.107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 spans="1:27" ht="18">
      <c r="A31" s="423"/>
      <c r="B31" s="377">
        <f t="shared" ref="B31:B35" si="2">B19</f>
        <v>57.221267700195312</v>
      </c>
      <c r="C31" s="10" t="str">
        <f>'641x - SEQ'!C11</f>
        <v>20M</v>
      </c>
      <c r="D31" s="25">
        <v>0.51</v>
      </c>
      <c r="E31" s="26">
        <v>0.35599999999999998</v>
      </c>
      <c r="F31" s="26">
        <v>0.28199999999999997</v>
      </c>
      <c r="G31" s="26">
        <v>0.221</v>
      </c>
      <c r="H31" s="26">
        <v>0.19400000000000001</v>
      </c>
      <c r="I31" s="26">
        <v>0.154</v>
      </c>
      <c r="J31" s="27">
        <v>0.151</v>
      </c>
      <c r="K31" s="27">
        <v>0.15</v>
      </c>
      <c r="L31" s="28">
        <v>0.13400000000000001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</row>
    <row r="32" spans="1:27" ht="18">
      <c r="A32" s="423"/>
      <c r="B32" s="377">
        <f t="shared" si="2"/>
        <v>143.05195617675781</v>
      </c>
      <c r="C32" s="10" t="str">
        <f>'641x - SEQ'!C12</f>
        <v>50M</v>
      </c>
      <c r="D32" s="25">
        <v>1.204</v>
      </c>
      <c r="E32" s="26">
        <v>0.81699999999999995</v>
      </c>
      <c r="F32" s="26">
        <v>0.63200000000000001</v>
      </c>
      <c r="G32" s="26">
        <v>0.44600000000000001</v>
      </c>
      <c r="H32" s="26">
        <v>0.36699999999999999</v>
      </c>
      <c r="I32" s="26">
        <v>0.29299999999999998</v>
      </c>
      <c r="J32" s="27">
        <v>0.252</v>
      </c>
      <c r="K32" s="27">
        <v>0.222</v>
      </c>
      <c r="L32" s="28">
        <v>0.217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spans="1:22" ht="18">
      <c r="A33" s="423"/>
      <c r="B33" s="377">
        <f t="shared" si="2"/>
        <v>572.20539855957031</v>
      </c>
      <c r="C33" s="10" t="str">
        <f>'641x - SEQ'!C13</f>
        <v>200M</v>
      </c>
      <c r="D33" s="25">
        <v>4.7060000000000004</v>
      </c>
      <c r="E33" s="26">
        <v>3.137</v>
      </c>
      <c r="F33" s="26">
        <v>2.383</v>
      </c>
      <c r="G33" s="26">
        <v>1.6120000000000001</v>
      </c>
      <c r="H33" s="26">
        <v>1.27</v>
      </c>
      <c r="I33" s="26">
        <v>0.99199999999999999</v>
      </c>
      <c r="J33" s="27">
        <v>0.78200000000000003</v>
      </c>
      <c r="K33" s="27">
        <v>0.58299999999999996</v>
      </c>
      <c r="L33" s="28">
        <v>0.57999999999999996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 spans="1:22" ht="18">
      <c r="A34" s="423"/>
      <c r="B34" s="377">
        <f t="shared" si="2"/>
        <v>1430.5122833251953</v>
      </c>
      <c r="C34" s="10" t="str">
        <f>'641x - SEQ'!C14</f>
        <v>500M</v>
      </c>
      <c r="D34" s="25">
        <v>11.653</v>
      </c>
      <c r="E34" s="26">
        <v>7.782</v>
      </c>
      <c r="F34" s="26">
        <v>5.8890000000000002</v>
      </c>
      <c r="G34" s="26">
        <v>3.95</v>
      </c>
      <c r="H34" s="26">
        <v>2.7509999999999999</v>
      </c>
      <c r="I34" s="26">
        <v>2.0539999999999998</v>
      </c>
      <c r="J34" s="27">
        <v>1.853</v>
      </c>
      <c r="K34" s="27">
        <v>1.3080000000000001</v>
      </c>
      <c r="L34" s="28">
        <v>1.224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</row>
    <row r="35" spans="1:22" ht="19" thickBot="1">
      <c r="A35" s="424"/>
      <c r="B35" s="378">
        <f t="shared" si="2"/>
        <v>2574.9214630126953</v>
      </c>
      <c r="C35" s="10" t="str">
        <f>'641x - SEQ'!C15</f>
        <v>900M</v>
      </c>
      <c r="D35" s="29">
        <v>21.024000000000001</v>
      </c>
      <c r="E35" s="30">
        <v>13.978999999999999</v>
      </c>
      <c r="F35" s="30">
        <v>10.56</v>
      </c>
      <c r="G35" s="30">
        <v>7.0679999999999996</v>
      </c>
      <c r="H35" s="30">
        <v>4.883</v>
      </c>
      <c r="I35" s="30">
        <v>3.379</v>
      </c>
      <c r="J35" s="31">
        <v>3.105</v>
      </c>
      <c r="K35" s="31">
        <v>2.2770000000000001</v>
      </c>
      <c r="L35" s="32">
        <v>2.0939999999999999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</row>
    <row r="36" spans="1:22">
      <c r="N36" s="67"/>
    </row>
    <row r="37" spans="1:22">
      <c r="N37" s="67"/>
    </row>
    <row r="38" spans="1:22">
      <c r="N38" s="67"/>
    </row>
    <row r="39" spans="1:22"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67"/>
    </row>
    <row r="40" spans="1:22" ht="21" thickBot="1">
      <c r="C40" s="124"/>
      <c r="D40" s="139"/>
      <c r="E40" s="139"/>
      <c r="F40" s="139"/>
      <c r="G40" s="139"/>
      <c r="H40" s="139"/>
      <c r="I40" s="139"/>
      <c r="J40" s="139"/>
      <c r="K40" s="139"/>
      <c r="L40" s="139"/>
      <c r="M40" s="131"/>
      <c r="N40" s="67"/>
      <c r="Q40" s="12"/>
    </row>
    <row r="41" spans="1:22" ht="21" thickBot="1">
      <c r="B41" s="5"/>
      <c r="C41" s="5"/>
      <c r="D41" s="402" t="s">
        <v>5</v>
      </c>
      <c r="E41" s="403"/>
      <c r="F41" s="403"/>
      <c r="G41" s="403"/>
      <c r="H41" s="403"/>
      <c r="I41" s="403"/>
      <c r="J41" s="403"/>
      <c r="K41" s="403"/>
      <c r="L41" s="404"/>
      <c r="N41" s="67"/>
    </row>
    <row r="42" spans="1:22" ht="19" thickBot="1">
      <c r="B42" s="19" t="str">
        <f>B11</f>
        <v>dim (megabytes)</v>
      </c>
      <c r="C42" s="19" t="s">
        <v>44</v>
      </c>
      <c r="D42" s="14">
        <v>2</v>
      </c>
      <c r="E42" s="15">
        <v>3</v>
      </c>
      <c r="F42" s="15">
        <v>4</v>
      </c>
      <c r="G42" s="15">
        <v>6</v>
      </c>
      <c r="H42" s="15">
        <v>8</v>
      </c>
      <c r="I42" s="15">
        <v>12</v>
      </c>
      <c r="J42" s="15">
        <v>16</v>
      </c>
      <c r="K42" s="15">
        <v>24</v>
      </c>
      <c r="L42" s="16">
        <v>32</v>
      </c>
      <c r="N42" s="67"/>
    </row>
    <row r="43" spans="1:22" ht="18">
      <c r="A43" s="416" t="str">
        <f>A12</f>
        <v>C (Static, Block)</v>
      </c>
      <c r="B43" s="373">
        <f t="shared" ref="B43:B66" si="3">B12</f>
        <v>8.5838775634765625</v>
      </c>
      <c r="C43" s="171" t="str">
        <f>C12</f>
        <v>3M</v>
      </c>
      <c r="D43" s="34">
        <f>'641x - SEQ'!$D10/'641x - SM'!D12</f>
        <v>1.9612269515767706</v>
      </c>
      <c r="E43" s="34">
        <f>'641x - SEQ'!$D10/'641x - SM'!E12</f>
        <v>2.9264592440215993</v>
      </c>
      <c r="F43" s="34">
        <f>'641x - SEQ'!$D10/'641x - SM'!F12</f>
        <v>3.8896103896103891</v>
      </c>
      <c r="G43" s="34">
        <f>'641x - SEQ'!$D10/'641x - SM'!G12</f>
        <v>5.7625316455696201</v>
      </c>
      <c r="H43" s="34">
        <f>'641x - SEQ'!$D10/'641x - SM'!H12</f>
        <v>7.5772303595206383</v>
      </c>
      <c r="I43" s="34">
        <f>'641x - SEQ'!$D10/'641x - SM'!I12</f>
        <v>11.060252672497569</v>
      </c>
      <c r="J43" s="34">
        <f>'641x - SEQ'!$D10/'641x - SM'!J12</f>
        <v>12.264008620689655</v>
      </c>
      <c r="K43" s="34">
        <f>'641x - SEQ'!$D10/'641x - SM'!K12</f>
        <v>15.400541271989175</v>
      </c>
      <c r="L43" s="35">
        <f>'641x - SEQ'!$D10/'641x - SM'!L12</f>
        <v>6.1652221018418194</v>
      </c>
      <c r="N43" s="67"/>
    </row>
    <row r="44" spans="1:22" ht="18">
      <c r="A44" s="417"/>
      <c r="B44" s="374">
        <f t="shared" si="3"/>
        <v>57.221267700195312</v>
      </c>
      <c r="C44" s="172" t="str">
        <f t="shared" ref="C44:C66" si="4">C13</f>
        <v>20M</v>
      </c>
      <c r="D44" s="23">
        <f>'641x - SEQ'!$D11/'641x - SM'!D13</f>
        <v>1.9775623626728707</v>
      </c>
      <c r="E44" s="23">
        <f>'641x - SEQ'!$D11/'641x - SM'!E13</f>
        <v>2.9609474784224177</v>
      </c>
      <c r="F44" s="23">
        <f>'641x - SEQ'!$D11/'641x - SM'!F13</f>
        <v>3.9436053404814682</v>
      </c>
      <c r="G44" s="23">
        <f>'641x - SEQ'!$D11/'641x - SM'!G13</f>
        <v>5.8970168812148307</v>
      </c>
      <c r="H44" s="23">
        <f>'641x - SEQ'!$D11/'641x - SM'!H13</f>
        <v>7.8262915601023018</v>
      </c>
      <c r="I44" s="23">
        <f>'641x - SEQ'!$D11/'641x - SM'!I13</f>
        <v>11.710087249349458</v>
      </c>
      <c r="J44" s="23">
        <f>'641x - SEQ'!$D11/'641x - SM'!J13</f>
        <v>12.6533245120741</v>
      </c>
      <c r="K44" s="23">
        <f>'641x - SEQ'!$D11/'641x - SM'!K13</f>
        <v>17.97087150575523</v>
      </c>
      <c r="L44" s="36">
        <f>'641x - SEQ'!$D11/'641x - SM'!L13</f>
        <v>13.705123611608743</v>
      </c>
      <c r="N44" s="67"/>
    </row>
    <row r="45" spans="1:22" ht="18">
      <c r="A45" s="417"/>
      <c r="B45" s="374">
        <f t="shared" si="3"/>
        <v>143.05195617675781</v>
      </c>
      <c r="C45" s="172" t="str">
        <f t="shared" si="4"/>
        <v>50M</v>
      </c>
      <c r="D45" s="23">
        <f>'641x - SEQ'!$D12/'641x - SM'!D14</f>
        <v>1.9792143027117628</v>
      </c>
      <c r="E45" s="23">
        <f>'641x - SEQ'!$D12/'641x - SM'!E14</f>
        <v>2.9657989798607778</v>
      </c>
      <c r="F45" s="23">
        <f>'641x - SEQ'!$D12/'641x - SM'!F14</f>
        <v>3.9543782040681328</v>
      </c>
      <c r="G45" s="23">
        <f>'641x - SEQ'!$D12/'641x - SM'!G14</f>
        <v>5.9250758842842108</v>
      </c>
      <c r="H45" s="23">
        <f>'641x - SEQ'!$D12/'641x - SM'!H14</f>
        <v>7.8924416205957586</v>
      </c>
      <c r="I45" s="23">
        <f>'641x - SEQ'!$D12/'641x - SM'!I14</f>
        <v>11.800444142865956</v>
      </c>
      <c r="J45" s="23">
        <f>'641x - SEQ'!$D12/'641x - SM'!J14</f>
        <v>12.792363247291695</v>
      </c>
      <c r="K45" s="23">
        <f>'641x - SEQ'!$D12/'641x - SM'!K14</f>
        <v>18.639481633050767</v>
      </c>
      <c r="L45" s="36">
        <f>'641x - SEQ'!$D12/'641x - SM'!L14</f>
        <v>16.246029723991509</v>
      </c>
      <c r="N45" s="67"/>
    </row>
    <row r="46" spans="1:22" ht="18">
      <c r="A46" s="417"/>
      <c r="B46" s="374">
        <f t="shared" si="3"/>
        <v>572.20539855957031</v>
      </c>
      <c r="C46" s="172" t="str">
        <f t="shared" si="4"/>
        <v>200M</v>
      </c>
      <c r="D46" s="23">
        <f>'641x - SEQ'!$D13/'641x - SM'!D15</f>
        <v>1.9818568992685319</v>
      </c>
      <c r="E46" s="23">
        <f>'641x - SEQ'!$D13/'641x - SM'!E15</f>
        <v>2.9716589137662801</v>
      </c>
      <c r="F46" s="23">
        <f>'641x - SEQ'!$D13/'641x - SM'!F15</f>
        <v>3.961735406386742</v>
      </c>
      <c r="G46" s="23">
        <f>'641x - SEQ'!$D13/'641x - SM'!G15</f>
        <v>5.9415428770895549</v>
      </c>
      <c r="H46" s="23">
        <f>'641x - SEQ'!$D13/'641x - SM'!H15</f>
        <v>7.9188834324114747</v>
      </c>
      <c r="I46" s="23">
        <f>'641x - SEQ'!$D13/'641x - SM'!I15</f>
        <v>11.869735006973501</v>
      </c>
      <c r="J46" s="23">
        <f>'641x - SEQ'!$D13/'641x - SM'!J15</f>
        <v>13.021113831089352</v>
      </c>
      <c r="K46" s="23">
        <f>'641x - SEQ'!$D13/'641x - SM'!K15</f>
        <v>19.019517282479139</v>
      </c>
      <c r="L46" s="36">
        <f>'641x - SEQ'!$D13/'641x - SM'!L15</f>
        <v>17.984784803587782</v>
      </c>
      <c r="N46" s="67"/>
    </row>
    <row r="47" spans="1:22" ht="18">
      <c r="A47" s="417"/>
      <c r="B47" s="374">
        <f t="shared" si="3"/>
        <v>1430.5122833251953</v>
      </c>
      <c r="C47" s="172" t="str">
        <f t="shared" si="4"/>
        <v>500M</v>
      </c>
      <c r="D47" s="23">
        <f>'641x - SEQ'!$D14/'641x - SM'!D16</f>
        <v>1.9814916581027811</v>
      </c>
      <c r="E47" s="23">
        <f>'641x - SEQ'!$D14/'641x - SM'!E16</f>
        <v>2.9715870554802821</v>
      </c>
      <c r="F47" s="23">
        <f>'641x - SEQ'!$D14/'641x - SM'!F16</f>
        <v>3.9613393636698433</v>
      </c>
      <c r="G47" s="23">
        <f>'641x - SEQ'!$D14/'641x - SM'!G16</f>
        <v>5.9422795213030088</v>
      </c>
      <c r="H47" s="23">
        <f>'641x - SEQ'!$D14/'641x - SM'!H16</f>
        <v>7.9217936729914689</v>
      </c>
      <c r="I47" s="23">
        <f>'641x - SEQ'!$D14/'641x - SM'!I16</f>
        <v>11.877481389578163</v>
      </c>
      <c r="J47" s="23">
        <f>'641x - SEQ'!$D14/'641x - SM'!J16</f>
        <v>13.287137920026648</v>
      </c>
      <c r="K47" s="23">
        <f>'641x - SEQ'!$D14/'641x - SM'!K16</f>
        <v>17.648658364596681</v>
      </c>
      <c r="L47" s="36">
        <f>'641x - SEQ'!$D14/'641x - SM'!L16</f>
        <v>18.817568895703111</v>
      </c>
      <c r="N47" s="67"/>
    </row>
    <row r="48" spans="1:22" ht="19" thickBot="1">
      <c r="A48" s="418"/>
      <c r="B48" s="375">
        <f t="shared" si="3"/>
        <v>2574.9214630126953</v>
      </c>
      <c r="C48" s="172" t="str">
        <f t="shared" si="4"/>
        <v>900M</v>
      </c>
      <c r="D48" s="23">
        <f>'641x - SEQ'!$D15/'641x - SM'!D17</f>
        <v>1.9811709913123856</v>
      </c>
      <c r="E48" s="23">
        <f>'641x - SEQ'!$D15/'641x - SM'!E17</f>
        <v>2.9716420355584678</v>
      </c>
      <c r="F48" s="23">
        <f>'641x - SEQ'!$D15/'641x - SM'!F17</f>
        <v>3.9611465363467513</v>
      </c>
      <c r="G48" s="23">
        <f>'641x - SEQ'!$D15/'641x - SM'!G17</f>
        <v>5.9425257429771499</v>
      </c>
      <c r="H48" s="23">
        <f>'641x - SEQ'!$D15/'641x - SM'!H17</f>
        <v>7.9230762157203962</v>
      </c>
      <c r="I48" s="23">
        <f>'641x - SEQ'!$D15/'641x - SM'!I17</f>
        <v>11.881241058346978</v>
      </c>
      <c r="J48" s="23">
        <f>'641x - SEQ'!$D15/'641x - SM'!J17</f>
        <v>13.268645281507943</v>
      </c>
      <c r="K48" s="23">
        <f>'641x - SEQ'!$D15/'641x - SM'!K17</f>
        <v>17.392790455908028</v>
      </c>
      <c r="L48" s="36">
        <f>'641x - SEQ'!$D15/'641x - SM'!L17</f>
        <v>19.958599722029188</v>
      </c>
      <c r="N48" s="67"/>
    </row>
    <row r="49" spans="1:14" ht="18">
      <c r="A49" s="419" t="str">
        <f>A18</f>
        <v>JGF (Static, Block)</v>
      </c>
      <c r="B49" s="379">
        <f t="shared" si="3"/>
        <v>8.5838775634765625</v>
      </c>
      <c r="C49" s="178" t="str">
        <f t="shared" si="4"/>
        <v>3M</v>
      </c>
      <c r="D49" s="38">
        <f>'641x - SEQ'!$I10/'641x - SM'!D18</f>
        <v>1.5478260869565217</v>
      </c>
      <c r="E49" s="38">
        <f>'641x - SEQ'!$I10/'641x - SM'!E18</f>
        <v>1.9139784946236558</v>
      </c>
      <c r="F49" s="38">
        <f>'641x - SEQ'!$I10/'641x - SM'!F18</f>
        <v>2.0227272727272729</v>
      </c>
      <c r="G49" s="38">
        <f>'641x - SEQ'!$I10/'641x - SM'!G18</f>
        <v>2.0459770114942528</v>
      </c>
      <c r="H49" s="38">
        <f>'641x - SEQ'!$I10/'641x - SM'!H18</f>
        <v>1.9777777777777779</v>
      </c>
      <c r="I49" s="38">
        <f>'641x - SEQ'!$I10/'641x - SM'!I18</f>
        <v>1.679245283018868</v>
      </c>
      <c r="J49" s="38">
        <f>'641x - SEQ'!$I10/'641x - SM'!J18</f>
        <v>1.5344827586206895</v>
      </c>
      <c r="K49" s="38">
        <f>'641x - SEQ'!$I10/'641x - SM'!K18</f>
        <v>1.5614035087719298</v>
      </c>
      <c r="L49" s="39">
        <f>'641x - SEQ'!$I10/'641x - SM'!L18</f>
        <v>1.4354838709677418</v>
      </c>
      <c r="N49" s="67"/>
    </row>
    <row r="50" spans="1:14" ht="18">
      <c r="A50" s="420"/>
      <c r="B50" s="377">
        <f t="shared" si="3"/>
        <v>57.221267700195312</v>
      </c>
      <c r="C50" s="179" t="str">
        <f t="shared" si="4"/>
        <v>20M</v>
      </c>
      <c r="D50" s="26">
        <f>'641x - SEQ'!$I11/'641x - SM'!D19</f>
        <v>1.8732943469785575</v>
      </c>
      <c r="E50" s="26">
        <f>'641x - SEQ'!$I11/'641x - SM'!E19</f>
        <v>2.6694444444444443</v>
      </c>
      <c r="F50" s="26">
        <f>'641x - SEQ'!$I11/'641x - SM'!F19</f>
        <v>3.5072992700729921</v>
      </c>
      <c r="G50" s="26">
        <f>'641x - SEQ'!$I11/'641x - SM'!G19</f>
        <v>4.598086124401914</v>
      </c>
      <c r="H50" s="26">
        <f>'641x - SEQ'!$I11/'641x - SM'!H19</f>
        <v>5.2228260869565215</v>
      </c>
      <c r="I50" s="26">
        <f>'641x - SEQ'!$I11/'641x - SM'!I19</f>
        <v>5.7544910179640709</v>
      </c>
      <c r="J50" s="26">
        <f>'641x - SEQ'!$I11/'641x - SM'!J19</f>
        <v>5.5549132947976885</v>
      </c>
      <c r="K50" s="26">
        <f>'641x - SEQ'!$I11/'641x - SM'!K19</f>
        <v>6.0822784810126578</v>
      </c>
      <c r="L50" s="33">
        <f>'641x - SEQ'!$I11/'641x - SM'!L19</f>
        <v>5.8242424242424233</v>
      </c>
    </row>
    <row r="51" spans="1:14" ht="18">
      <c r="A51" s="420"/>
      <c r="B51" s="377">
        <f t="shared" si="3"/>
        <v>143.05195617675781</v>
      </c>
      <c r="C51" s="179" t="str">
        <f t="shared" si="4"/>
        <v>50M</v>
      </c>
      <c r="D51" s="26">
        <f>'641x - SEQ'!$I12/'641x - SM'!D20</f>
        <v>1.9244663382594416</v>
      </c>
      <c r="E51" s="26">
        <f>'641x - SEQ'!$I12/'641x - SM'!E20</f>
        <v>2.8275030156815442</v>
      </c>
      <c r="F51" s="26">
        <f>'641x - SEQ'!$I12/'641x - SM'!F20</f>
        <v>3.9328859060402683</v>
      </c>
      <c r="G51" s="26">
        <f>'641x - SEQ'!$I12/'641x - SM'!G20</f>
        <v>5.5545023696682465</v>
      </c>
      <c r="H51" s="26">
        <f>'641x - SEQ'!$I12/'641x - SM'!H20</f>
        <v>6.8139534883720936</v>
      </c>
      <c r="I51" s="26">
        <f>'641x - SEQ'!$I12/'641x - SM'!I20</f>
        <v>8.617647058823529</v>
      </c>
      <c r="J51" s="26">
        <f>'641x - SEQ'!$I12/'641x - SM'!J20</f>
        <v>8.5547445255474432</v>
      </c>
      <c r="K51" s="26">
        <f>'641x - SEQ'!$I12/'641x - SM'!K20</f>
        <v>10.235807860262007</v>
      </c>
      <c r="L51" s="33">
        <f>'641x - SEQ'!$I12/'641x - SM'!L20</f>
        <v>9.8075313807531384</v>
      </c>
      <c r="N51" s="12"/>
    </row>
    <row r="52" spans="1:14" ht="18">
      <c r="A52" s="420"/>
      <c r="B52" s="377">
        <f t="shared" si="3"/>
        <v>572.20539855957031</v>
      </c>
      <c r="C52" s="179" t="str">
        <f t="shared" si="4"/>
        <v>200M</v>
      </c>
      <c r="D52" s="26">
        <f>'641x - SEQ'!$I13/'641x - SM'!D21</f>
        <v>1.9514870280531535</v>
      </c>
      <c r="E52" s="26">
        <f>'641x - SEQ'!$I13/'641x - SM'!E21</f>
        <v>2.909433962264151</v>
      </c>
      <c r="F52" s="26">
        <f>'641x - SEQ'!$I13/'641x - SM'!F21</f>
        <v>4.1544678940278406</v>
      </c>
      <c r="G52" s="26">
        <f>'641x - SEQ'!$I13/'641x - SM'!G21</f>
        <v>6.1597869507323573</v>
      </c>
      <c r="H52" s="26">
        <f>'641x - SEQ'!$I13/'641x - SM'!H21</f>
        <v>5.8409090909090908</v>
      </c>
      <c r="I52" s="26">
        <f>'641x - SEQ'!$I13/'641x - SM'!I21</f>
        <v>10.223204419889504</v>
      </c>
      <c r="J52" s="26">
        <f>'641x - SEQ'!$I13/'641x - SM'!J21</f>
        <v>11.681818181818182</v>
      </c>
      <c r="K52" s="26">
        <f>'641x - SEQ'!$I13/'641x - SM'!K21</f>
        <v>15.761499148211247</v>
      </c>
      <c r="L52" s="33">
        <f>'641x - SEQ'!$I13/'641x - SM'!L21</f>
        <v>15.019480519480521</v>
      </c>
    </row>
    <row r="53" spans="1:14" ht="18">
      <c r="A53" s="420"/>
      <c r="B53" s="377">
        <f t="shared" si="3"/>
        <v>1430.5122833251953</v>
      </c>
      <c r="C53" s="179" t="str">
        <f t="shared" si="4"/>
        <v>500M</v>
      </c>
      <c r="D53" s="26">
        <f>'641x - SEQ'!$I14/'641x - SM'!D22</f>
        <v>1.9553086838534599</v>
      </c>
      <c r="E53" s="26">
        <f>'641x - SEQ'!$I14/'641x - SM'!E22</f>
        <v>2.9286167915661117</v>
      </c>
      <c r="F53" s="26">
        <f>'641x - SEQ'!$I14/'641x - SM'!F22</f>
        <v>4.1967601019293772</v>
      </c>
      <c r="G53" s="26">
        <f>'641x - SEQ'!$I14/'641x - SM'!G22</f>
        <v>5.6678957718780731</v>
      </c>
      <c r="H53" s="26">
        <f>'641x - SEQ'!$I14/'641x - SM'!H22</f>
        <v>8.3874136049472519</v>
      </c>
      <c r="I53" s="26">
        <f>'641x - SEQ'!$I14/'641x - SM'!I22</f>
        <v>12.888205701509223</v>
      </c>
      <c r="J53" s="26">
        <f>'641x - SEQ'!$I14/'641x - SM'!J22</f>
        <v>12.759822910902047</v>
      </c>
      <c r="K53" s="26">
        <f>'641x - SEQ'!$I14/'641x - SM'!K22</f>
        <v>16.879209370424594</v>
      </c>
      <c r="L53" s="33">
        <f>'641x - SEQ'!$I14/'641x - SM'!L22</f>
        <v>16.306223479490807</v>
      </c>
    </row>
    <row r="54" spans="1:14" ht="19" thickBot="1">
      <c r="A54" s="421"/>
      <c r="B54" s="378">
        <f t="shared" si="3"/>
        <v>2574.9214630126953</v>
      </c>
      <c r="C54" s="180" t="str">
        <f t="shared" si="4"/>
        <v>900M</v>
      </c>
      <c r="D54" s="26">
        <f>'641x - SEQ'!$I15/'641x - SM'!D23</f>
        <v>1.9579419400519236</v>
      </c>
      <c r="E54" s="26">
        <f>'641x - SEQ'!$I15/'641x - SM'!E23</f>
        <v>2.9351118030002832</v>
      </c>
      <c r="F54" s="26">
        <f>'641x - SEQ'!$I15/'641x - SM'!F23</f>
        <v>4.2183463846232074</v>
      </c>
      <c r="G54" s="26">
        <f>'641x - SEQ'!$I15/'641x - SM'!G23</f>
        <v>6.3259112398962936</v>
      </c>
      <c r="H54" s="26">
        <f>'641x - SEQ'!$I15/'641x - SM'!H23</f>
        <v>5.906165456357682</v>
      </c>
      <c r="I54" s="26">
        <f>'641x - SEQ'!$I15/'641x - SM'!I23</f>
        <v>11.592789267747346</v>
      </c>
      <c r="J54" s="26">
        <f>'641x - SEQ'!$I15/'641x - SM'!J23</f>
        <v>13.197263760738149</v>
      </c>
      <c r="K54" s="26">
        <f>'641x - SEQ'!$I15/'641x - SM'!K23</f>
        <v>18.692654348805767</v>
      </c>
      <c r="L54" s="33">
        <f>'641x - SEQ'!$I15/'641x - SM'!L23</f>
        <v>18.992216117216117</v>
      </c>
    </row>
    <row r="55" spans="1:14" ht="18">
      <c r="A55" s="416" t="str">
        <f>A24</f>
        <v>Improved (Static, Block)</v>
      </c>
      <c r="B55" s="373">
        <f t="shared" si="3"/>
        <v>8.5838775634765625</v>
      </c>
      <c r="C55" s="171" t="str">
        <f t="shared" si="4"/>
        <v>3M</v>
      </c>
      <c r="D55" s="34">
        <f>'641x - SEQ'!$I10/D24</f>
        <v>1.6481481481481481</v>
      </c>
      <c r="E55" s="34">
        <f>'641x - SEQ'!$I10/E24</f>
        <v>2.0459770114942528</v>
      </c>
      <c r="F55" s="34">
        <f>'641x - SEQ'!$I10/F24</f>
        <v>2.3421052631578947</v>
      </c>
      <c r="G55" s="34">
        <f>'641x - SEQ'!$I10/G24</f>
        <v>2.4383561643835616</v>
      </c>
      <c r="H55" s="34">
        <f>'641x - SEQ'!$I10/H24</f>
        <v>2.2820512820512819</v>
      </c>
      <c r="I55" s="34">
        <f>'641x - SEQ'!$I10/I24</f>
        <v>2.0227272727272729</v>
      </c>
      <c r="J55" s="34">
        <f>'641x - SEQ'!$I10/J24</f>
        <v>1.7450980392156863</v>
      </c>
      <c r="K55" s="34">
        <f>'641x - SEQ'!$I10/K24</f>
        <v>1.7623762376237622</v>
      </c>
      <c r="L55" s="35">
        <f>'641x - SEQ'!$I10/L24</f>
        <v>1.8736842105263156</v>
      </c>
    </row>
    <row r="56" spans="1:14" ht="18">
      <c r="A56" s="417"/>
      <c r="B56" s="374">
        <f t="shared" si="3"/>
        <v>57.221267700195312</v>
      </c>
      <c r="C56" s="172" t="str">
        <f t="shared" si="4"/>
        <v>20M</v>
      </c>
      <c r="D56" s="23">
        <f>'641x - SEQ'!$I11/D25</f>
        <v>1.9258517034068137</v>
      </c>
      <c r="E56" s="23">
        <f>'641x - SEQ'!$I11/E25</f>
        <v>2.7535816618911175</v>
      </c>
      <c r="F56" s="23">
        <f>'641x - SEQ'!$I11/F25</f>
        <v>3.4818840579710142</v>
      </c>
      <c r="G56" s="23">
        <f>'641x - SEQ'!$I11/G25</f>
        <v>4.6650485436893208</v>
      </c>
      <c r="H56" s="23">
        <f>'641x - SEQ'!$I11/H25</f>
        <v>5.587209302325582</v>
      </c>
      <c r="I56" s="23">
        <f>'641x - SEQ'!$I11/I25</f>
        <v>6.3642384105960268</v>
      </c>
      <c r="J56" s="23">
        <f>'641x - SEQ'!$I11/J25</f>
        <v>6.2</v>
      </c>
      <c r="K56" s="23">
        <f>'641x - SEQ'!$I11/K25</f>
        <v>7.0145985401459843</v>
      </c>
      <c r="L56" s="36">
        <f>'641x - SEQ'!$I11/L25</f>
        <v>7.6879999999999997</v>
      </c>
    </row>
    <row r="57" spans="1:14" ht="18">
      <c r="A57" s="417"/>
      <c r="B57" s="374">
        <f t="shared" si="3"/>
        <v>143.05195617675781</v>
      </c>
      <c r="C57" s="172" t="str">
        <f t="shared" si="4"/>
        <v>50M</v>
      </c>
      <c r="D57" s="23">
        <f>'641x - SEQ'!$I12/D26</f>
        <v>1.9664429530201342</v>
      </c>
      <c r="E57" s="23">
        <f>'641x - SEQ'!$I12/E26</f>
        <v>2.8974042027194065</v>
      </c>
      <c r="F57" s="23">
        <f>'641x - SEQ'!$I12/F26</f>
        <v>3.7624398073836276</v>
      </c>
      <c r="G57" s="23">
        <f>'641x - SEQ'!$I12/G26</f>
        <v>5.376146788990825</v>
      </c>
      <c r="H57" s="23">
        <f>'641x - SEQ'!$I12/H26</f>
        <v>7.0815709969788516</v>
      </c>
      <c r="I57" s="23">
        <f>'641x - SEQ'!$I12/I26</f>
        <v>9.228346456692913</v>
      </c>
      <c r="J57" s="23">
        <f>'641x - SEQ'!$I12/J26</f>
        <v>9.15625</v>
      </c>
      <c r="K57" s="23">
        <f>'641x - SEQ'!$I12/K26</f>
        <v>11.378640776699029</v>
      </c>
      <c r="L57" s="36">
        <f>'641x - SEQ'!$I12/L26</f>
        <v>11.898477157360405</v>
      </c>
    </row>
    <row r="58" spans="1:14" ht="18">
      <c r="A58" s="417"/>
      <c r="B58" s="374">
        <f t="shared" si="3"/>
        <v>572.20539855957031</v>
      </c>
      <c r="C58" s="172" t="str">
        <f t="shared" si="4"/>
        <v>200M</v>
      </c>
      <c r="D58" s="23">
        <f>'641x - SEQ'!$I13/D27</f>
        <v>1.9896774193548388</v>
      </c>
      <c r="E58" s="23">
        <f>'641x - SEQ'!$I13/E27</f>
        <v>2.9691912708600769</v>
      </c>
      <c r="F58" s="23">
        <f>'641x - SEQ'!$I13/F27</f>
        <v>3.9103972950126797</v>
      </c>
      <c r="G58" s="23">
        <f>'641x - SEQ'!$I13/G27</f>
        <v>5.7861163227016892</v>
      </c>
      <c r="H58" s="23">
        <f>'641x - SEQ'!$I13/H27</f>
        <v>5.7430167597765367</v>
      </c>
      <c r="I58" s="23">
        <f>'641x - SEQ'!$I13/I27</f>
        <v>10.056521739130435</v>
      </c>
      <c r="J58" s="23">
        <f>'641x - SEQ'!$I13/J27</f>
        <v>12.336</v>
      </c>
      <c r="K58" s="23">
        <f>'641x - SEQ'!$I13/K27</f>
        <v>16.670270270270269</v>
      </c>
      <c r="L58" s="36">
        <f>'641x - SEQ'!$I13/L27</f>
        <v>17.070110701107012</v>
      </c>
    </row>
    <row r="59" spans="1:14" ht="18">
      <c r="A59" s="417"/>
      <c r="B59" s="374">
        <f t="shared" si="3"/>
        <v>1430.5122833251953</v>
      </c>
      <c r="C59" s="172" t="str">
        <f t="shared" si="4"/>
        <v>500M</v>
      </c>
      <c r="D59" s="23">
        <f>'641x - SEQ'!$I14/D28</f>
        <v>1.9942051548175057</v>
      </c>
      <c r="E59" s="23">
        <f>'641x - SEQ'!$I14/E28</f>
        <v>2.9827943078913322</v>
      </c>
      <c r="F59" s="23">
        <f>'641x - SEQ'!$I14/F28</f>
        <v>3.9386744106593778</v>
      </c>
      <c r="G59" s="23">
        <f>'641x - SEQ'!$I14/G28</f>
        <v>5.619546673165976</v>
      </c>
      <c r="H59" s="23">
        <f>'641x - SEQ'!$I14/H28</f>
        <v>7.7842673869007415</v>
      </c>
      <c r="I59" s="23">
        <f>'641x - SEQ'!$I14/I28</f>
        <v>12.238322717622081</v>
      </c>
      <c r="J59" s="23">
        <f>'641x - SEQ'!$I14/J28</f>
        <v>13.452158693115519</v>
      </c>
      <c r="K59" s="23">
        <f>'641x - SEQ'!$I14/K28</f>
        <v>18.083921568627453</v>
      </c>
      <c r="L59" s="36">
        <f>'641x - SEQ'!$I14/L28</f>
        <v>19.055371900826447</v>
      </c>
    </row>
    <row r="60" spans="1:14" ht="19" thickBot="1">
      <c r="A60" s="418"/>
      <c r="B60" s="375">
        <f t="shared" si="3"/>
        <v>2574.9214630126953</v>
      </c>
      <c r="C60" s="173" t="str">
        <f t="shared" si="4"/>
        <v>900M</v>
      </c>
      <c r="D60" s="24">
        <f>'641x - SEQ'!$I15/D29</f>
        <v>1.9963902392068151</v>
      </c>
      <c r="E60" s="24">
        <f>'641x - SEQ'!$I15/E29</f>
        <v>2.9905551550108149</v>
      </c>
      <c r="F60" s="24">
        <f>'641x - SEQ'!$I15/F29</f>
        <v>3.9507572149728545</v>
      </c>
      <c r="G60" s="24">
        <f>'641x - SEQ'!$I15/G29</f>
        <v>5.9086894586894587</v>
      </c>
      <c r="H60" s="24">
        <f>'641x - SEQ'!$I15/H29</f>
        <v>7.8365766106177963</v>
      </c>
      <c r="I60" s="24">
        <f>'641x - SEQ'!$I15/I29</f>
        <v>10.538363821138212</v>
      </c>
      <c r="J60" s="24">
        <f>'641x - SEQ'!$I15/J29</f>
        <v>14.442548746518106</v>
      </c>
      <c r="K60" s="24">
        <f>'641x - SEQ'!$I15/K29</f>
        <v>18.836966394187101</v>
      </c>
      <c r="L60" s="37">
        <f>'641x - SEQ'!$I15/L29</f>
        <v>20.854198089492204</v>
      </c>
    </row>
    <row r="61" spans="1:14" ht="18">
      <c r="A61" s="422" t="str">
        <f>A30</f>
        <v>AompLib (Static, Block)</v>
      </c>
      <c r="B61" s="379">
        <f t="shared" si="3"/>
        <v>8.5838775634765625</v>
      </c>
      <c r="C61" s="179" t="str">
        <f t="shared" si="4"/>
        <v>3M</v>
      </c>
      <c r="D61" s="26">
        <f>'641x - SEQ'!$I10/D30</f>
        <v>1.5478260869565217</v>
      </c>
      <c r="E61" s="26">
        <f>'641x - SEQ'!$I10/E30</f>
        <v>1.9139784946236558</v>
      </c>
      <c r="F61" s="26">
        <f>'641x - SEQ'!$I10/F30</f>
        <v>2.0459770114942528</v>
      </c>
      <c r="G61" s="26">
        <f>'641x - SEQ'!$I10/G30</f>
        <v>2.2531645569620253</v>
      </c>
      <c r="H61" s="26">
        <f>'641x - SEQ'!$I10/H30</f>
        <v>2.2820512820512819</v>
      </c>
      <c r="I61" s="26">
        <f>'641x - SEQ'!$I10/I30</f>
        <v>2.2820512820512819</v>
      </c>
      <c r="J61" s="26">
        <f>'641x - SEQ'!$I10/J30</f>
        <v>1.9139784946236558</v>
      </c>
      <c r="K61" s="26">
        <f>'641x - SEQ'!$I10/K30</f>
        <v>1.6330275229357798</v>
      </c>
      <c r="L61" s="33">
        <f>'641x - SEQ'!$I10/L30</f>
        <v>1.6635514018691588</v>
      </c>
    </row>
    <row r="62" spans="1:14" ht="18">
      <c r="A62" s="423"/>
      <c r="B62" s="377">
        <f t="shared" si="3"/>
        <v>57.221267700195312</v>
      </c>
      <c r="C62" s="179" t="str">
        <f t="shared" si="4"/>
        <v>20M</v>
      </c>
      <c r="D62" s="26">
        <f>'641x - SEQ'!$I11/D31</f>
        <v>1.884313725490196</v>
      </c>
      <c r="E62" s="26">
        <f>'641x - SEQ'!$I11/E31</f>
        <v>2.6994382022471912</v>
      </c>
      <c r="F62" s="26">
        <f>'641x - SEQ'!$I11/F31</f>
        <v>3.4078014184397167</v>
      </c>
      <c r="G62" s="26">
        <f>'641x - SEQ'!$I11/G31</f>
        <v>4.3484162895927598</v>
      </c>
      <c r="H62" s="26">
        <f>'641x - SEQ'!$I11/H31</f>
        <v>4.9536082474226797</v>
      </c>
      <c r="I62" s="26">
        <f>'641x - SEQ'!$I11/I31</f>
        <v>6.2402597402597397</v>
      </c>
      <c r="J62" s="26">
        <f>'641x - SEQ'!$I11/J31</f>
        <v>6.3642384105960268</v>
      </c>
      <c r="K62" s="26">
        <f>'641x - SEQ'!$I11/K31</f>
        <v>6.4066666666666663</v>
      </c>
      <c r="L62" s="33">
        <f>'641x - SEQ'!$I11/L31</f>
        <v>7.1716417910447756</v>
      </c>
    </row>
    <row r="63" spans="1:14" ht="18">
      <c r="A63" s="423"/>
      <c r="B63" s="377">
        <f t="shared" si="3"/>
        <v>143.05195617675781</v>
      </c>
      <c r="C63" s="179" t="str">
        <f t="shared" si="4"/>
        <v>50M</v>
      </c>
      <c r="D63" s="26">
        <f>'641x - SEQ'!$I12/D32</f>
        <v>1.9468438538205979</v>
      </c>
      <c r="E63" s="26">
        <f>'641x - SEQ'!$I12/E32</f>
        <v>2.8690330477356181</v>
      </c>
      <c r="F63" s="26">
        <f>'641x - SEQ'!$I12/F32</f>
        <v>3.7088607594936707</v>
      </c>
      <c r="G63" s="26">
        <f>'641x - SEQ'!$I12/G32</f>
        <v>5.2556053811659185</v>
      </c>
      <c r="H63" s="26">
        <f>'641x - SEQ'!$I12/H32</f>
        <v>6.3869209809264307</v>
      </c>
      <c r="I63" s="26">
        <f>'641x - SEQ'!$I12/I32</f>
        <v>8</v>
      </c>
      <c r="J63" s="26">
        <f>'641x - SEQ'!$I12/J32</f>
        <v>9.3015873015873005</v>
      </c>
      <c r="K63" s="26">
        <f>'641x - SEQ'!$I12/K32</f>
        <v>10.558558558558557</v>
      </c>
      <c r="L63" s="33">
        <f>'641x - SEQ'!$I12/L32</f>
        <v>10.801843317972351</v>
      </c>
    </row>
    <row r="64" spans="1:14" ht="18">
      <c r="A64" s="423"/>
      <c r="B64" s="377">
        <f t="shared" si="3"/>
        <v>572.20539855957031</v>
      </c>
      <c r="C64" s="179" t="str">
        <f t="shared" si="4"/>
        <v>200M</v>
      </c>
      <c r="D64" s="26">
        <f>'641x - SEQ'!$I13/D33</f>
        <v>1.9660008499787505</v>
      </c>
      <c r="E64" s="26">
        <f>'641x - SEQ'!$I13/E33</f>
        <v>2.9493146318138352</v>
      </c>
      <c r="F64" s="26">
        <f>'641x - SEQ'!$I13/F33</f>
        <v>3.882501049097776</v>
      </c>
      <c r="G64" s="26">
        <f>'641x - SEQ'!$I13/G33</f>
        <v>5.7394540942928041</v>
      </c>
      <c r="H64" s="26">
        <f>'641x - SEQ'!$I13/H33</f>
        <v>7.2850393700787404</v>
      </c>
      <c r="I64" s="26">
        <f>'641x - SEQ'!$I13/I33</f>
        <v>9.3266129032258078</v>
      </c>
      <c r="J64" s="26">
        <f>'641x - SEQ'!$I13/J33</f>
        <v>11.831202046035806</v>
      </c>
      <c r="K64" s="26">
        <f>'641x - SEQ'!$I13/K33</f>
        <v>15.869639794168098</v>
      </c>
      <c r="L64" s="33">
        <f>'641x - SEQ'!$I13/L33</f>
        <v>15.951724137931036</v>
      </c>
    </row>
    <row r="65" spans="1:12" ht="18">
      <c r="A65" s="423"/>
      <c r="B65" s="377">
        <f t="shared" si="3"/>
        <v>1430.5122833251953</v>
      </c>
      <c r="C65" s="179" t="str">
        <f t="shared" si="4"/>
        <v>500M</v>
      </c>
      <c r="D65" s="26">
        <f>'641x - SEQ'!$I14/D34</f>
        <v>1.9786321119025141</v>
      </c>
      <c r="E65" s="26">
        <f>'641x - SEQ'!$I14/E34</f>
        <v>2.9628630172192238</v>
      </c>
      <c r="F65" s="26">
        <f>'641x - SEQ'!$I14/F34</f>
        <v>3.9152657497028356</v>
      </c>
      <c r="G65" s="26">
        <f>'641x - SEQ'!$I14/G34</f>
        <v>5.837215189873417</v>
      </c>
      <c r="H65" s="26">
        <f>'641x - SEQ'!$I14/H34</f>
        <v>8.381315885132679</v>
      </c>
      <c r="I65" s="26">
        <f>'641x - SEQ'!$I14/I34</f>
        <v>11.225413826679651</v>
      </c>
      <c r="J65" s="26">
        <f>'641x - SEQ'!$I14/J34</f>
        <v>12.4430652995143</v>
      </c>
      <c r="K65" s="26">
        <f>'641x - SEQ'!$I14/K34</f>
        <v>17.62767584097859</v>
      </c>
      <c r="L65" s="33">
        <f>'641x - SEQ'!$I14/L34</f>
        <v>18.837418300653592</v>
      </c>
    </row>
    <row r="66" spans="1:12" ht="19" thickBot="1">
      <c r="A66" s="424"/>
      <c r="B66" s="378">
        <f t="shared" si="3"/>
        <v>2574.9214630126953</v>
      </c>
      <c r="C66" s="180" t="str">
        <f t="shared" si="4"/>
        <v>900M</v>
      </c>
      <c r="D66" s="30">
        <f>'641x - SEQ'!$I15/D35</f>
        <v>1.9729356925418569</v>
      </c>
      <c r="E66" s="30">
        <f>'641x - SEQ'!$I15/E35</f>
        <v>2.9672365691394234</v>
      </c>
      <c r="F66" s="30">
        <f>'641x - SEQ'!$I15/F35</f>
        <v>3.9279356060606059</v>
      </c>
      <c r="G66" s="30">
        <f>'641x - SEQ'!$I15/G35</f>
        <v>5.8685625353706854</v>
      </c>
      <c r="H66" s="30">
        <f>'641x - SEQ'!$I15/H35</f>
        <v>8.4945730083964772</v>
      </c>
      <c r="I66" s="30">
        <f>'641x - SEQ'!$I15/I35</f>
        <v>12.275525303344184</v>
      </c>
      <c r="J66" s="30">
        <f>'641x - SEQ'!$I15/J35</f>
        <v>13.35877616747182</v>
      </c>
      <c r="K66" s="30">
        <f>'641x - SEQ'!$I15/K35</f>
        <v>18.216512955643388</v>
      </c>
      <c r="L66" s="40">
        <f>'641x - SEQ'!$I15/L35</f>
        <v>19.808500477554919</v>
      </c>
    </row>
    <row r="68" spans="1:12" ht="15" customHeight="1" thickBot="1">
      <c r="D68" s="126"/>
      <c r="E68" s="126"/>
      <c r="F68" s="126"/>
      <c r="G68" s="126"/>
      <c r="H68" s="126"/>
      <c r="I68" s="126"/>
      <c r="J68" s="126"/>
      <c r="K68" s="126"/>
      <c r="L68" s="126"/>
    </row>
    <row r="69" spans="1:12" ht="21" thickBot="1">
      <c r="D69" s="391" t="s">
        <v>41</v>
      </c>
      <c r="E69" s="392"/>
      <c r="F69" s="392"/>
      <c r="G69" s="392"/>
      <c r="H69" s="392"/>
      <c r="I69" s="392"/>
      <c r="J69" s="392"/>
      <c r="K69" s="392"/>
      <c r="L69" s="393"/>
    </row>
    <row r="70" spans="1:12" ht="19" thickBot="1">
      <c r="A70" s="51"/>
      <c r="C70" s="51"/>
      <c r="D70" s="187">
        <f t="shared" ref="D70:L70" si="5">D42</f>
        <v>2</v>
      </c>
      <c r="E70" s="188">
        <f t="shared" si="5"/>
        <v>3</v>
      </c>
      <c r="F70" s="188">
        <f t="shared" si="5"/>
        <v>4</v>
      </c>
      <c r="G70" s="188">
        <f t="shared" si="5"/>
        <v>6</v>
      </c>
      <c r="H70" s="188">
        <f t="shared" si="5"/>
        <v>8</v>
      </c>
      <c r="I70" s="188">
        <f t="shared" si="5"/>
        <v>12</v>
      </c>
      <c r="J70" s="188">
        <f t="shared" si="5"/>
        <v>16</v>
      </c>
      <c r="K70" s="188">
        <f t="shared" si="5"/>
        <v>24</v>
      </c>
      <c r="L70" s="189">
        <f t="shared" si="5"/>
        <v>32</v>
      </c>
    </row>
    <row r="71" spans="1:12" ht="18" customHeight="1">
      <c r="A71" s="413" t="s">
        <v>13</v>
      </c>
      <c r="B71" s="426" t="s">
        <v>16</v>
      </c>
      <c r="C71" s="181" t="str">
        <f>C43</f>
        <v>3M</v>
      </c>
      <c r="D71" s="54">
        <f>(D24-D18)/D24</f>
        <v>-6.4814814814814867E-2</v>
      </c>
      <c r="E71" s="54">
        <f t="shared" ref="E71:L71" si="6">(E24-E18)/E24</f>
        <v>-6.8965517241379379E-2</v>
      </c>
      <c r="F71" s="54">
        <f t="shared" si="6"/>
        <v>-0.15789473684210523</v>
      </c>
      <c r="G71" s="54">
        <f t="shared" si="6"/>
        <v>-0.19178082191780821</v>
      </c>
      <c r="H71" s="54">
        <f t="shared" si="6"/>
        <v>-0.1538461538461538</v>
      </c>
      <c r="I71" s="54">
        <f t="shared" si="6"/>
        <v>-0.20454545454545459</v>
      </c>
      <c r="J71" s="54">
        <f t="shared" si="6"/>
        <v>-0.13725490196078444</v>
      </c>
      <c r="K71" s="54">
        <f t="shared" si="6"/>
        <v>-0.12871287128712869</v>
      </c>
      <c r="L71" s="90">
        <f t="shared" si="6"/>
        <v>-0.30526315789473679</v>
      </c>
    </row>
    <row r="72" spans="1:12" ht="18">
      <c r="A72" s="414"/>
      <c r="B72" s="427"/>
      <c r="C72" s="182" t="str">
        <f t="shared" ref="C72:C76" si="7">C44</f>
        <v>20M</v>
      </c>
      <c r="D72" s="54">
        <f t="shared" ref="D72:L72" si="8">(D25-D19)/D25</f>
        <v>-2.8056112224448922E-2</v>
      </c>
      <c r="E72" s="54">
        <f t="shared" si="8"/>
        <v>-3.1518624641833838E-2</v>
      </c>
      <c r="F72" s="54">
        <f t="shared" si="8"/>
        <v>7.2463768115942091E-3</v>
      </c>
      <c r="G72" s="54">
        <f t="shared" si="8"/>
        <v>-1.4563106796116519E-2</v>
      </c>
      <c r="H72" s="54">
        <f t="shared" si="8"/>
        <v>-6.9767441860465185E-2</v>
      </c>
      <c r="I72" s="54">
        <f t="shared" si="8"/>
        <v>-0.10596026490066235</v>
      </c>
      <c r="J72" s="54">
        <f t="shared" si="8"/>
        <v>-0.11612903225806444</v>
      </c>
      <c r="K72" s="54">
        <f t="shared" si="8"/>
        <v>-0.15328467153284664</v>
      </c>
      <c r="L72" s="90">
        <f t="shared" si="8"/>
        <v>-0.32000000000000006</v>
      </c>
    </row>
    <row r="73" spans="1:12" ht="18">
      <c r="A73" s="414"/>
      <c r="B73" s="427"/>
      <c r="C73" s="182" t="str">
        <f t="shared" si="7"/>
        <v>50M</v>
      </c>
      <c r="D73" s="54">
        <f t="shared" ref="D73:L73" si="9">(D26-D20)/D26</f>
        <v>-2.1812080536912772E-2</v>
      </c>
      <c r="E73" s="54">
        <f t="shared" si="9"/>
        <v>-2.4721878862793454E-2</v>
      </c>
      <c r="F73" s="54">
        <f t="shared" si="9"/>
        <v>4.3338683788122029E-2</v>
      </c>
      <c r="G73" s="54">
        <f t="shared" si="9"/>
        <v>3.2110091743119296E-2</v>
      </c>
      <c r="H73" s="54">
        <f t="shared" si="9"/>
        <v>-3.9274924471298961E-2</v>
      </c>
      <c r="I73" s="54">
        <f t="shared" si="9"/>
        <v>-7.0866141732283533E-2</v>
      </c>
      <c r="J73" s="54">
        <f t="shared" si="9"/>
        <v>-7.0312500000000056E-2</v>
      </c>
      <c r="K73" s="54">
        <f t="shared" si="9"/>
        <v>-0.11165048543689331</v>
      </c>
      <c r="L73" s="90">
        <f t="shared" si="9"/>
        <v>-0.2131979695431471</v>
      </c>
    </row>
    <row r="74" spans="1:12" ht="18">
      <c r="A74" s="414"/>
      <c r="B74" s="427"/>
      <c r="C74" s="182" t="str">
        <f t="shared" si="7"/>
        <v>200M</v>
      </c>
      <c r="D74" s="54">
        <f t="shared" ref="D74:L74" si="10">(D27-D21)/D27</f>
        <v>-1.956989247311813E-2</v>
      </c>
      <c r="E74" s="54">
        <f t="shared" si="10"/>
        <v>-2.0539152759948668E-2</v>
      </c>
      <c r="F74" s="54">
        <f t="shared" si="10"/>
        <v>5.874894336432808E-2</v>
      </c>
      <c r="G74" s="54">
        <f t="shared" si="10"/>
        <v>6.0662914321450892E-2</v>
      </c>
      <c r="H74" s="54">
        <f t="shared" si="10"/>
        <v>1.6759776536312797E-2</v>
      </c>
      <c r="I74" s="54">
        <f t="shared" si="10"/>
        <v>1.630434782608697E-2</v>
      </c>
      <c r="J74" s="54">
        <f t="shared" si="10"/>
        <v>-5.600000000000005E-2</v>
      </c>
      <c r="K74" s="54">
        <f t="shared" si="10"/>
        <v>-5.7657657657657506E-2</v>
      </c>
      <c r="L74" s="90">
        <f t="shared" si="10"/>
        <v>-0.13653136531365304</v>
      </c>
    </row>
    <row r="75" spans="1:12" ht="18">
      <c r="A75" s="414"/>
      <c r="B75" s="427"/>
      <c r="C75" s="182" t="str">
        <f t="shared" si="7"/>
        <v>500M</v>
      </c>
      <c r="D75" s="54">
        <f t="shared" ref="D75:L75" si="11">(D28-D22)/D28</f>
        <v>-1.9892752119010589E-2</v>
      </c>
      <c r="E75" s="54">
        <f t="shared" si="11"/>
        <v>-1.849935316946957E-2</v>
      </c>
      <c r="F75" s="54">
        <f t="shared" si="11"/>
        <v>6.149641270925868E-2</v>
      </c>
      <c r="G75" s="54">
        <f t="shared" si="11"/>
        <v>8.5303436509871176E-3</v>
      </c>
      <c r="H75" s="54">
        <f t="shared" si="11"/>
        <v>7.1910871033085771E-2</v>
      </c>
      <c r="I75" s="54">
        <f t="shared" si="11"/>
        <v>5.0424628450106146E-2</v>
      </c>
      <c r="J75" s="54">
        <f t="shared" si="11"/>
        <v>-5.4259043173862292E-2</v>
      </c>
      <c r="K75" s="54">
        <f t="shared" si="11"/>
        <v>-7.1372549019608003E-2</v>
      </c>
      <c r="L75" s="90">
        <f t="shared" si="11"/>
        <v>-0.16859504132231401</v>
      </c>
    </row>
    <row r="76" spans="1:12" ht="19" thickBot="1">
      <c r="A76" s="414"/>
      <c r="B76" s="428"/>
      <c r="C76" s="183" t="str">
        <f t="shared" si="7"/>
        <v>900M</v>
      </c>
      <c r="D76" s="54">
        <f t="shared" ref="D76:L76" si="12">(D29-D23)/D29</f>
        <v>-1.9637098714925045E-2</v>
      </c>
      <c r="E76" s="54">
        <f t="shared" si="12"/>
        <v>-1.8889689978370618E-2</v>
      </c>
      <c r="F76" s="54">
        <f t="shared" si="12"/>
        <v>6.3434612820268632E-2</v>
      </c>
      <c r="G76" s="54">
        <f t="shared" si="12"/>
        <v>6.595441595441584E-2</v>
      </c>
      <c r="H76" s="54">
        <f t="shared" si="12"/>
        <v>-0.32684677876440571</v>
      </c>
      <c r="I76" s="54">
        <f t="shared" si="12"/>
        <v>9.0955284552845558E-2</v>
      </c>
      <c r="J76" s="54">
        <f t="shared" si="12"/>
        <v>-9.4359331476323097E-2</v>
      </c>
      <c r="K76" s="54">
        <f t="shared" si="12"/>
        <v>-7.7202543142597209E-3</v>
      </c>
      <c r="L76" s="90">
        <f t="shared" si="12"/>
        <v>-9.8039215686274536E-2</v>
      </c>
    </row>
    <row r="77" spans="1:12" ht="18" customHeight="1">
      <c r="A77" s="414"/>
      <c r="B77" s="430" t="s">
        <v>49</v>
      </c>
      <c r="C77" s="9" t="str">
        <f>C71</f>
        <v>3M</v>
      </c>
      <c r="D77" s="92">
        <f>(MIN(D18,D24)-D30)/(MIN(D18,D24))</f>
        <v>-6.4814814814814867E-2</v>
      </c>
      <c r="E77" s="93">
        <f t="shared" ref="E77:L77" si="13">(MIN(E18,E24)-E30)/(MIN(E18,E24))</f>
        <v>-6.8965517241379379E-2</v>
      </c>
      <c r="F77" s="93">
        <f t="shared" si="13"/>
        <v>-0.14473684210526311</v>
      </c>
      <c r="G77" s="93">
        <f t="shared" si="13"/>
        <v>-8.2191780821917887E-2</v>
      </c>
      <c r="H77" s="93">
        <f t="shared" si="13"/>
        <v>0</v>
      </c>
      <c r="I77" s="93">
        <f t="shared" si="13"/>
        <v>0.11363636363636359</v>
      </c>
      <c r="J77" s="93">
        <f t="shared" si="13"/>
        <v>8.8235294117647009E-2</v>
      </c>
      <c r="K77" s="93">
        <f t="shared" si="13"/>
        <v>-7.9207920792079139E-2</v>
      </c>
      <c r="L77" s="94">
        <f t="shared" si="13"/>
        <v>-0.12631578947368419</v>
      </c>
    </row>
    <row r="78" spans="1:12" ht="18">
      <c r="A78" s="414"/>
      <c r="B78" s="431"/>
      <c r="C78" s="9" t="str">
        <f t="shared" ref="C78:C82" si="14">C72</f>
        <v>20M</v>
      </c>
      <c r="D78" s="55">
        <f t="shared" ref="D78:L78" si="15">(MIN(D19,D25)-D31)/(MIN(D19,D25))</f>
        <v>-2.2044088176352724E-2</v>
      </c>
      <c r="E78" s="56">
        <f t="shared" si="15"/>
        <v>-2.0057306590257899E-2</v>
      </c>
      <c r="F78" s="56">
        <f t="shared" si="15"/>
        <v>-2.9197080291970625E-2</v>
      </c>
      <c r="G78" s="56">
        <f t="shared" si="15"/>
        <v>-7.2815533980582589E-2</v>
      </c>
      <c r="H78" s="56">
        <f t="shared" si="15"/>
        <v>-0.12790697674418616</v>
      </c>
      <c r="I78" s="56">
        <f t="shared" si="15"/>
        <v>-1.986754966887419E-2</v>
      </c>
      <c r="J78" s="56">
        <f t="shared" si="15"/>
        <v>2.580645161290325E-2</v>
      </c>
      <c r="K78" s="56">
        <f t="shared" si="15"/>
        <v>-9.489051094890498E-2</v>
      </c>
      <c r="L78" s="95">
        <f t="shared" si="15"/>
        <v>-7.2000000000000064E-2</v>
      </c>
    </row>
    <row r="79" spans="1:12" ht="18">
      <c r="A79" s="414"/>
      <c r="B79" s="431"/>
      <c r="C79" s="9" t="str">
        <f t="shared" si="14"/>
        <v>50M</v>
      </c>
      <c r="D79" s="55">
        <f t="shared" ref="D79:L79" si="16">(MIN(D20,D26)-D32)/(MIN(D20,D26))</f>
        <v>-1.0067114093959741E-2</v>
      </c>
      <c r="E79" s="56">
        <f t="shared" si="16"/>
        <v>-9.8887515451172997E-3</v>
      </c>
      <c r="F79" s="56">
        <f t="shared" si="16"/>
        <v>-6.0402684563758448E-2</v>
      </c>
      <c r="G79" s="56">
        <f t="shared" si="16"/>
        <v>-5.6872037914691996E-2</v>
      </c>
      <c r="H79" s="56">
        <f t="shared" si="16"/>
        <v>-0.10876132930513588</v>
      </c>
      <c r="I79" s="56">
        <f t="shared" si="16"/>
        <v>-0.15354330708661409</v>
      </c>
      <c r="J79" s="56">
        <f t="shared" si="16"/>
        <v>1.5625000000000014E-2</v>
      </c>
      <c r="K79" s="56">
        <f t="shared" si="16"/>
        <v>-7.7669902912621436E-2</v>
      </c>
      <c r="L79" s="95">
        <f t="shared" si="16"/>
        <v>-0.10152284263959385</v>
      </c>
    </row>
    <row r="80" spans="1:12" ht="18">
      <c r="A80" s="414"/>
      <c r="B80" s="431"/>
      <c r="C80" s="9" t="str">
        <f t="shared" si="14"/>
        <v>200M</v>
      </c>
      <c r="D80" s="55">
        <f t="shared" ref="D80:L80" si="17">(MIN(D21,D27)-D33)/(MIN(D21,D27))</f>
        <v>-1.2043010752688182E-2</v>
      </c>
      <c r="E80" s="56">
        <f t="shared" si="17"/>
        <v>-6.7394094993581217E-3</v>
      </c>
      <c r="F80" s="56">
        <f t="shared" si="17"/>
        <v>-7.0049393803322924E-2</v>
      </c>
      <c r="G80" s="56">
        <f t="shared" si="17"/>
        <v>-7.323568575233029E-2</v>
      </c>
      <c r="H80" s="56">
        <f t="shared" si="17"/>
        <v>0.19823232323232326</v>
      </c>
      <c r="I80" s="56">
        <f t="shared" si="17"/>
        <v>-9.6132596685082838E-2</v>
      </c>
      <c r="J80" s="56">
        <f t="shared" si="17"/>
        <v>-4.2666666666666707E-2</v>
      </c>
      <c r="K80" s="56">
        <f t="shared" si="17"/>
        <v>-5.0450450450450289E-2</v>
      </c>
      <c r="L80" s="95">
        <f t="shared" si="17"/>
        <v>-7.0110701107010925E-2</v>
      </c>
    </row>
    <row r="81" spans="1:12" ht="18">
      <c r="A81" s="414"/>
      <c r="B81" s="431"/>
      <c r="C81" s="9" t="str">
        <f t="shared" si="14"/>
        <v>500M</v>
      </c>
      <c r="D81" s="55">
        <f t="shared" ref="D81:L81" si="18">(MIN(D22,D28)-D34)/(MIN(D22,D28))</f>
        <v>-7.87061062099992E-3</v>
      </c>
      <c r="E81" s="56">
        <f t="shared" si="18"/>
        <v>-6.7270375161707112E-3</v>
      </c>
      <c r="F81" s="56">
        <f t="shared" si="18"/>
        <v>-7.1896614488533031E-2</v>
      </c>
      <c r="G81" s="56">
        <f t="shared" si="18"/>
        <v>2.900688298918374E-2</v>
      </c>
      <c r="H81" s="56">
        <f t="shared" si="18"/>
        <v>-7.2753728628584203E-4</v>
      </c>
      <c r="I81" s="56">
        <f t="shared" si="18"/>
        <v>-0.14812744550027943</v>
      </c>
      <c r="J81" s="56">
        <f t="shared" si="18"/>
        <v>-8.1096849474912497E-2</v>
      </c>
      <c r="K81" s="56">
        <f t="shared" si="18"/>
        <v>-2.5882352941176582E-2</v>
      </c>
      <c r="L81" s="95">
        <f t="shared" si="18"/>
        <v>-1.1570247933884309E-2</v>
      </c>
    </row>
    <row r="82" spans="1:12" ht="19" thickBot="1">
      <c r="A82" s="414"/>
      <c r="B82" s="432"/>
      <c r="C82" s="9" t="str">
        <f t="shared" si="14"/>
        <v>900M</v>
      </c>
      <c r="D82" s="207">
        <f t="shared" ref="D82:L82" si="19">(MIN(D23,D29)-D35)/(MIN(D23,D29))</f>
        <v>-1.1888145545555175E-2</v>
      </c>
      <c r="E82" s="208">
        <f t="shared" si="19"/>
        <v>-7.8586878154289826E-3</v>
      </c>
      <c r="F82" s="208">
        <f t="shared" si="19"/>
        <v>-7.3934709651174643E-2</v>
      </c>
      <c r="G82" s="208">
        <f t="shared" si="19"/>
        <v>-7.7931981088912486E-2</v>
      </c>
      <c r="H82" s="208">
        <f t="shared" si="19"/>
        <v>7.7460797279425675E-2</v>
      </c>
      <c r="I82" s="208">
        <f t="shared" si="19"/>
        <v>5.5617663499161502E-2</v>
      </c>
      <c r="J82" s="208">
        <f t="shared" si="19"/>
        <v>-8.1128133704735414E-2</v>
      </c>
      <c r="K82" s="208">
        <f t="shared" si="19"/>
        <v>-3.4059945504087273E-2</v>
      </c>
      <c r="L82" s="209">
        <f t="shared" si="19"/>
        <v>-5.2790346907993842E-2</v>
      </c>
    </row>
    <row r="83" spans="1:12" ht="18" customHeight="1">
      <c r="A83" s="414"/>
      <c r="B83" s="426" t="s">
        <v>29</v>
      </c>
      <c r="C83" s="184" t="str">
        <f>C71</f>
        <v>3M</v>
      </c>
      <c r="D83" s="53">
        <f>(D12-MIN(D18,D24,D30))/D12</f>
        <v>-0.86110632431500955</v>
      </c>
      <c r="E83" s="53">
        <f t="shared" ref="E83:L83" si="20">(E12-MIN(E18,E24,E30))/E12</f>
        <v>-1.2370789406016969</v>
      </c>
      <c r="F83" s="53">
        <f t="shared" si="20"/>
        <v>-1.5974025974025972</v>
      </c>
      <c r="G83" s="53">
        <f t="shared" si="20"/>
        <v>-2.6962025316455693</v>
      </c>
      <c r="H83" s="53">
        <f t="shared" si="20"/>
        <v>-4.193075898801597</v>
      </c>
      <c r="I83" s="53">
        <f t="shared" si="20"/>
        <v>-6.5801749271137018</v>
      </c>
      <c r="J83" s="53">
        <f t="shared" si="20"/>
        <v>-9.0215517241379306</v>
      </c>
      <c r="K83" s="53">
        <f t="shared" si="20"/>
        <v>-12.667117726657647</v>
      </c>
      <c r="L83" s="97">
        <f t="shared" si="20"/>
        <v>-4.1462621885157089</v>
      </c>
    </row>
    <row r="84" spans="1:12" ht="18">
      <c r="A84" s="414"/>
      <c r="B84" s="427"/>
      <c r="C84" s="185" t="str">
        <f t="shared" ref="C84:C88" si="21">C72</f>
        <v>20M</v>
      </c>
      <c r="D84" s="53">
        <f t="shared" ref="D84:L88" si="22">(D13-MIN(D19,D25,D31))/D13</f>
        <v>-0.28990564818405057</v>
      </c>
      <c r="E84" s="53">
        <f t="shared" si="22"/>
        <v>-0.35077601888764171</v>
      </c>
      <c r="F84" s="53">
        <f t="shared" si="22"/>
        <v>-0.4124439404092996</v>
      </c>
      <c r="G84" s="53">
        <f t="shared" si="22"/>
        <v>-0.58791335851383619</v>
      </c>
      <c r="H84" s="53">
        <f t="shared" si="22"/>
        <v>-0.75959079283887443</v>
      </c>
      <c r="I84" s="53">
        <f t="shared" si="22"/>
        <v>-1.3113424154293587</v>
      </c>
      <c r="J84" s="53">
        <f t="shared" si="22"/>
        <v>-1.4975190208402249</v>
      </c>
      <c r="K84" s="53">
        <f t="shared" si="22"/>
        <v>-2.218228799624149</v>
      </c>
      <c r="L84" s="97">
        <f t="shared" si="22"/>
        <v>-1.2393407380867072</v>
      </c>
    </row>
    <row r="85" spans="1:12" ht="18">
      <c r="A85" s="414"/>
      <c r="B85" s="427"/>
      <c r="C85" s="185" t="str">
        <f t="shared" si="21"/>
        <v>50M</v>
      </c>
      <c r="D85" s="53">
        <f t="shared" si="22"/>
        <v>-0.23327780824185482</v>
      </c>
      <c r="E85" s="53">
        <f t="shared" si="22"/>
        <v>-0.25424412024619786</v>
      </c>
      <c r="F85" s="53">
        <f t="shared" si="22"/>
        <v>-0.23201587564081352</v>
      </c>
      <c r="G85" s="53">
        <f t="shared" si="22"/>
        <v>-0.30706807904354833</v>
      </c>
      <c r="H85" s="53">
        <f t="shared" si="22"/>
        <v>-0.36562422642132192</v>
      </c>
      <c r="I85" s="53">
        <f t="shared" si="22"/>
        <v>-0.56683733267534386</v>
      </c>
      <c r="J85" s="53">
        <f t="shared" si="22"/>
        <v>-0.6851678480674066</v>
      </c>
      <c r="K85" s="53">
        <f t="shared" si="22"/>
        <v>-1.0072103673389845</v>
      </c>
      <c r="L85" s="97">
        <f t="shared" si="22"/>
        <v>-0.67303609341825921</v>
      </c>
    </row>
    <row r="86" spans="1:12" ht="18">
      <c r="A86" s="414"/>
      <c r="B86" s="427"/>
      <c r="C86" s="185" t="str">
        <f t="shared" si="21"/>
        <v>200M</v>
      </c>
      <c r="D86" s="53">
        <f t="shared" si="22"/>
        <v>-0.20315770680728529</v>
      </c>
      <c r="E86" s="53">
        <f t="shared" si="22"/>
        <v>-0.20890930464436894</v>
      </c>
      <c r="F86" s="53">
        <f t="shared" si="22"/>
        <v>-0.15186874799573791</v>
      </c>
      <c r="G86" s="53">
        <f t="shared" si="22"/>
        <v>-0.16510879261528913</v>
      </c>
      <c r="H86" s="53">
        <f t="shared" si="22"/>
        <v>-0.31300077539415866</v>
      </c>
      <c r="I86" s="53">
        <f t="shared" si="22"/>
        <v>-0.40244847357818075</v>
      </c>
      <c r="J86" s="53">
        <f t="shared" si="22"/>
        <v>-0.2749898000815994</v>
      </c>
      <c r="K86" s="53">
        <f t="shared" si="22"/>
        <v>-0.37812872467222891</v>
      </c>
      <c r="L86" s="97">
        <f t="shared" si="22"/>
        <v>-0.2726290826269695</v>
      </c>
    </row>
    <row r="87" spans="1:12" ht="18">
      <c r="A87" s="414"/>
      <c r="B87" s="427"/>
      <c r="C87" s="185" t="str">
        <f t="shared" si="21"/>
        <v>500M</v>
      </c>
      <c r="D87" s="53">
        <f t="shared" si="22"/>
        <v>-0.19656368270881641</v>
      </c>
      <c r="E87" s="53">
        <f t="shared" si="22"/>
        <v>-0.19971628960188972</v>
      </c>
      <c r="F87" s="53">
        <f t="shared" si="22"/>
        <v>-0.13668808732677612</v>
      </c>
      <c r="G87" s="53">
        <f t="shared" si="22"/>
        <v>-0.22591617836925221</v>
      </c>
      <c r="H87" s="53">
        <f t="shared" si="22"/>
        <v>-0.13738859880675575</v>
      </c>
      <c r="I87" s="53">
        <f t="shared" si="22"/>
        <v>-0.10980148883374678</v>
      </c>
      <c r="J87" s="53">
        <f t="shared" si="22"/>
        <v>-0.18946827853266532</v>
      </c>
      <c r="K87" s="53">
        <f t="shared" si="22"/>
        <v>-0.17525602145879221</v>
      </c>
      <c r="L87" s="97">
        <f t="shared" si="22"/>
        <v>-0.18921256437472975</v>
      </c>
    </row>
    <row r="88" spans="1:12" ht="19" thickBot="1">
      <c r="A88" s="425"/>
      <c r="B88" s="428"/>
      <c r="C88" s="186" t="str">
        <f t="shared" si="21"/>
        <v>900M</v>
      </c>
      <c r="D88" s="58">
        <f t="shared" si="22"/>
        <v>-0.19435296444073744</v>
      </c>
      <c r="E88" s="58">
        <f t="shared" si="22"/>
        <v>-0.19591646691613926</v>
      </c>
      <c r="F88" s="58">
        <f t="shared" si="22"/>
        <v>-0.13014674782544736</v>
      </c>
      <c r="G88" s="58">
        <f t="shared" si="22"/>
        <v>-0.13058741577063407</v>
      </c>
      <c r="H88" s="58">
        <f t="shared" si="22"/>
        <v>-0.12255712213412287</v>
      </c>
      <c r="I88" s="58">
        <f t="shared" si="22"/>
        <v>-0.16487115401189351</v>
      </c>
      <c r="J88" s="58">
        <f t="shared" si="22"/>
        <v>-0.10570407786127867</v>
      </c>
      <c r="K88" s="58">
        <f t="shared" si="22"/>
        <v>-0.11125690119805801</v>
      </c>
      <c r="L88" s="98">
        <f t="shared" si="22"/>
        <v>-0.1518415566365533</v>
      </c>
    </row>
    <row r="91" spans="1:12" ht="16" thickBot="1"/>
    <row r="92" spans="1:12" ht="21" thickBot="1">
      <c r="A92" s="51"/>
      <c r="B92" s="51"/>
      <c r="C92" s="60"/>
      <c r="D92" s="394" t="s">
        <v>42</v>
      </c>
      <c r="E92" s="395"/>
      <c r="F92" s="395"/>
      <c r="G92" s="395"/>
      <c r="H92" s="395"/>
      <c r="I92" s="395"/>
      <c r="J92" s="395"/>
      <c r="K92" s="395"/>
      <c r="L92" s="396"/>
    </row>
    <row r="93" spans="1:12" ht="19" thickBot="1">
      <c r="A93" s="51"/>
      <c r="B93" s="51"/>
      <c r="C93" s="51"/>
      <c r="D93" s="99">
        <v>2</v>
      </c>
      <c r="E93" s="100">
        <v>3</v>
      </c>
      <c r="F93" s="100">
        <v>4</v>
      </c>
      <c r="G93" s="100">
        <v>6</v>
      </c>
      <c r="H93" s="100">
        <v>8</v>
      </c>
      <c r="I93" s="100">
        <v>12</v>
      </c>
      <c r="J93" s="100">
        <v>16</v>
      </c>
      <c r="K93" s="100">
        <v>24</v>
      </c>
      <c r="L93" s="101">
        <v>32</v>
      </c>
    </row>
    <row r="94" spans="1:12" ht="18" customHeight="1">
      <c r="A94" s="413" t="s">
        <v>14</v>
      </c>
      <c r="B94" s="426" t="str">
        <f>B71</f>
        <v>Improved vs JGF</v>
      </c>
      <c r="C94" s="181" t="str">
        <f>C71</f>
        <v>3M</v>
      </c>
      <c r="D94" s="52">
        <f>(D55-D49)/D55</f>
        <v>6.0869565217391335E-2</v>
      </c>
      <c r="E94" s="52">
        <f t="shared" ref="E94:L94" si="23">(E55-E49)/E55</f>
        <v>6.4516129032258104E-2</v>
      </c>
      <c r="F94" s="52">
        <f t="shared" si="23"/>
        <v>0.13636363636363627</v>
      </c>
      <c r="G94" s="52">
        <f t="shared" si="23"/>
        <v>0.16091954022988508</v>
      </c>
      <c r="H94" s="52">
        <f t="shared" si="23"/>
        <v>0.13333333333333325</v>
      </c>
      <c r="I94" s="52">
        <f t="shared" si="23"/>
        <v>0.16981132075471703</v>
      </c>
      <c r="J94" s="52">
        <f t="shared" si="23"/>
        <v>0.1206896551724139</v>
      </c>
      <c r="K94" s="52">
        <f t="shared" si="23"/>
        <v>0.11403508771929816</v>
      </c>
      <c r="L94" s="89">
        <f t="shared" si="23"/>
        <v>0.2338709677419355</v>
      </c>
    </row>
    <row r="95" spans="1:12" ht="18">
      <c r="A95" s="414"/>
      <c r="B95" s="427"/>
      <c r="C95" s="182" t="str">
        <f t="shared" ref="C95:C111" si="24">C72</f>
        <v>20M</v>
      </c>
      <c r="D95" s="54">
        <f t="shared" ref="D95:L95" si="25">(D56-D50)/D56</f>
        <v>2.7290448343079966E-2</v>
      </c>
      <c r="E95" s="54">
        <f t="shared" si="25"/>
        <v>3.0555555555555631E-2</v>
      </c>
      <c r="F95" s="54">
        <f t="shared" si="25"/>
        <v>-7.2992700729926259E-3</v>
      </c>
      <c r="G95" s="54">
        <f t="shared" si="25"/>
        <v>1.4354066985645985E-2</v>
      </c>
      <c r="H95" s="54">
        <f t="shared" si="25"/>
        <v>6.5217391304347963E-2</v>
      </c>
      <c r="I95" s="54">
        <f t="shared" si="25"/>
        <v>9.580838323353312E-2</v>
      </c>
      <c r="J95" s="54">
        <f t="shared" si="25"/>
        <v>0.10404624277456639</v>
      </c>
      <c r="K95" s="54">
        <f t="shared" si="25"/>
        <v>0.13291139240506322</v>
      </c>
      <c r="L95" s="90">
        <f t="shared" si="25"/>
        <v>0.24242424242424251</v>
      </c>
    </row>
    <row r="96" spans="1:12" ht="18">
      <c r="A96" s="414"/>
      <c r="B96" s="427"/>
      <c r="C96" s="182" t="str">
        <f t="shared" si="24"/>
        <v>50M</v>
      </c>
      <c r="D96" s="54">
        <f t="shared" ref="D96:L96" si="26">(D57-D51)/D57</f>
        <v>2.1346469622331728E-2</v>
      </c>
      <c r="E96" s="54">
        <f t="shared" si="26"/>
        <v>2.4125452352231486E-2</v>
      </c>
      <c r="F96" s="54">
        <f t="shared" si="26"/>
        <v>-4.5302013422818761E-2</v>
      </c>
      <c r="G96" s="54">
        <f t="shared" si="26"/>
        <v>-3.3175355450237115E-2</v>
      </c>
      <c r="H96" s="54">
        <f t="shared" si="26"/>
        <v>3.7790697674418477E-2</v>
      </c>
      <c r="I96" s="54">
        <f t="shared" si="26"/>
        <v>6.6176470588235295E-2</v>
      </c>
      <c r="J96" s="54">
        <f t="shared" si="26"/>
        <v>6.5693430656934532E-2</v>
      </c>
      <c r="K96" s="54">
        <f t="shared" si="26"/>
        <v>0.10043668122270762</v>
      </c>
      <c r="L96" s="90">
        <f t="shared" si="26"/>
        <v>0.17573221757322169</v>
      </c>
    </row>
    <row r="97" spans="1:12" ht="18">
      <c r="A97" s="414"/>
      <c r="B97" s="427"/>
      <c r="C97" s="182" t="str">
        <f t="shared" si="24"/>
        <v>200M</v>
      </c>
      <c r="D97" s="54">
        <f t="shared" ref="D97:L97" si="27">(D58-D52)/D58</f>
        <v>1.9194262813752298E-2</v>
      </c>
      <c r="E97" s="54">
        <f t="shared" si="27"/>
        <v>2.012578616352198E-2</v>
      </c>
      <c r="F97" s="54">
        <f t="shared" si="27"/>
        <v>-6.241580601706339E-2</v>
      </c>
      <c r="G97" s="54">
        <f t="shared" si="27"/>
        <v>-6.4580559254327513E-2</v>
      </c>
      <c r="H97" s="54">
        <f t="shared" si="27"/>
        <v>-1.7045454545454464E-2</v>
      </c>
      <c r="I97" s="54">
        <f t="shared" si="27"/>
        <v>-1.657458563535916E-2</v>
      </c>
      <c r="J97" s="54">
        <f t="shared" si="27"/>
        <v>5.3030303030303066E-2</v>
      </c>
      <c r="K97" s="54">
        <f t="shared" si="27"/>
        <v>5.451448040885834E-2</v>
      </c>
      <c r="L97" s="90">
        <f t="shared" si="27"/>
        <v>0.12012987012987013</v>
      </c>
    </row>
    <row r="98" spans="1:12" ht="18">
      <c r="A98" s="414"/>
      <c r="B98" s="427"/>
      <c r="C98" s="182" t="str">
        <f t="shared" si="24"/>
        <v>500M</v>
      </c>
      <c r="D98" s="54">
        <f t="shared" ref="D98:L98" si="28">(D59-D53)/D59</f>
        <v>1.9504748982361E-2</v>
      </c>
      <c r="E98" s="54">
        <f t="shared" si="28"/>
        <v>1.8163343071256211E-2</v>
      </c>
      <c r="F98" s="54">
        <f t="shared" si="28"/>
        <v>-6.5526028394612329E-2</v>
      </c>
      <c r="G98" s="54">
        <f t="shared" si="28"/>
        <v>-8.6037364798427617E-3</v>
      </c>
      <c r="H98" s="54">
        <f t="shared" si="28"/>
        <v>-7.7482720989450665E-2</v>
      </c>
      <c r="I98" s="54">
        <f t="shared" si="28"/>
        <v>-5.3102291783119052E-2</v>
      </c>
      <c r="J98" s="54">
        <f t="shared" si="28"/>
        <v>5.1466519092418443E-2</v>
      </c>
      <c r="K98" s="54">
        <f t="shared" si="28"/>
        <v>6.6617862371889033E-2</v>
      </c>
      <c r="L98" s="90">
        <f t="shared" si="28"/>
        <v>0.14427157001414426</v>
      </c>
    </row>
    <row r="99" spans="1:12" ht="19" thickBot="1">
      <c r="A99" s="414"/>
      <c r="B99" s="428"/>
      <c r="C99" s="182" t="str">
        <f t="shared" si="24"/>
        <v>900M</v>
      </c>
      <c r="D99" s="57">
        <f t="shared" ref="D99:L99" si="29">(D60-D54)/D60</f>
        <v>1.9258909605853133E-2</v>
      </c>
      <c r="E99" s="57">
        <f t="shared" si="29"/>
        <v>1.8539484857062014E-2</v>
      </c>
      <c r="F99" s="57">
        <f t="shared" si="29"/>
        <v>-6.7731109529136566E-2</v>
      </c>
      <c r="G99" s="57">
        <f t="shared" si="29"/>
        <v>-7.0611560164709389E-2</v>
      </c>
      <c r="H99" s="57">
        <f t="shared" si="29"/>
        <v>0.24633347572262557</v>
      </c>
      <c r="I99" s="57">
        <f t="shared" si="29"/>
        <v>-0.10005589714924541</v>
      </c>
      <c r="J99" s="57">
        <f t="shared" si="29"/>
        <v>8.6223353483932508E-2</v>
      </c>
      <c r="K99" s="57">
        <f t="shared" si="29"/>
        <v>7.6611086074808111E-3</v>
      </c>
      <c r="L99" s="91">
        <f t="shared" si="29"/>
        <v>8.9285714285714177E-2</v>
      </c>
    </row>
    <row r="100" spans="1:12" ht="18" customHeight="1">
      <c r="A100" s="414"/>
      <c r="B100" s="426" t="str">
        <f>B77</f>
        <v>Best Java vs AspectJ</v>
      </c>
      <c r="C100" s="168" t="str">
        <f t="shared" si="24"/>
        <v>3M</v>
      </c>
      <c r="D100" s="61">
        <f>(MAX(D49,D55)-D61)/MAX(D49,D55)</f>
        <v>6.0869565217391335E-2</v>
      </c>
      <c r="E100" s="61">
        <f t="shared" ref="E100:L100" si="30">(MAX(E49,E55)-E61)/MAX(E49,E55)</f>
        <v>6.4516129032258104E-2</v>
      </c>
      <c r="F100" s="61">
        <f t="shared" si="30"/>
        <v>0.12643678160919541</v>
      </c>
      <c r="G100" s="61">
        <f t="shared" si="30"/>
        <v>7.5949367088607583E-2</v>
      </c>
      <c r="H100" s="61">
        <f t="shared" si="30"/>
        <v>0</v>
      </c>
      <c r="I100" s="61">
        <f t="shared" si="30"/>
        <v>-0.12820512820512803</v>
      </c>
      <c r="J100" s="61">
        <f t="shared" si="30"/>
        <v>-9.6774193548386997E-2</v>
      </c>
      <c r="K100" s="61">
        <f t="shared" si="30"/>
        <v>7.3394495412843944E-2</v>
      </c>
      <c r="L100" s="61">
        <f t="shared" si="30"/>
        <v>0.11214953271028032</v>
      </c>
    </row>
    <row r="101" spans="1:12" ht="18">
      <c r="A101" s="414"/>
      <c r="B101" s="427"/>
      <c r="C101" s="169" t="str">
        <f t="shared" si="24"/>
        <v>20M</v>
      </c>
      <c r="D101" s="61">
        <f t="shared" ref="D101:D105" si="31">(MAX(D50,D56)-D62)/MAX(D50,D56)</f>
        <v>2.1568627450980427E-2</v>
      </c>
      <c r="E101" s="61">
        <f t="shared" ref="E101:L101" si="32">(MAX(E50,E56)-E62)/MAX(E50,E56)</f>
        <v>1.9662921348314547E-2</v>
      </c>
      <c r="F101" s="61">
        <f t="shared" si="32"/>
        <v>2.8368794326240857E-2</v>
      </c>
      <c r="G101" s="61">
        <f t="shared" si="32"/>
        <v>6.7873303167420962E-2</v>
      </c>
      <c r="H101" s="61">
        <f t="shared" si="32"/>
        <v>0.11340206185567032</v>
      </c>
      <c r="I101" s="61">
        <f t="shared" si="32"/>
        <v>1.9480519480519612E-2</v>
      </c>
      <c r="J101" s="61">
        <f t="shared" si="32"/>
        <v>-2.6490066225165584E-2</v>
      </c>
      <c r="K101" s="61">
        <f t="shared" si="32"/>
        <v>8.6666666666666572E-2</v>
      </c>
      <c r="L101" s="61">
        <f t="shared" si="32"/>
        <v>6.7164179104477639E-2</v>
      </c>
    </row>
    <row r="102" spans="1:12" ht="18">
      <c r="A102" s="414"/>
      <c r="B102" s="427"/>
      <c r="C102" s="169" t="str">
        <f t="shared" si="24"/>
        <v>50M</v>
      </c>
      <c r="D102" s="61">
        <f t="shared" si="31"/>
        <v>9.9667774086379061E-3</v>
      </c>
      <c r="E102" s="61">
        <f t="shared" ref="E102:L102" si="33">(MAX(E51,E57)-E63)/MAX(E51,E57)</f>
        <v>9.7919216646266266E-3</v>
      </c>
      <c r="F102" s="61">
        <f t="shared" si="33"/>
        <v>5.6962025316455722E-2</v>
      </c>
      <c r="G102" s="61">
        <f t="shared" si="33"/>
        <v>5.3811659192825267E-2</v>
      </c>
      <c r="H102" s="61">
        <f t="shared" si="33"/>
        <v>9.8092643051771053E-2</v>
      </c>
      <c r="I102" s="61">
        <f t="shared" si="33"/>
        <v>0.13310580204778152</v>
      </c>
      <c r="J102" s="61">
        <f t="shared" si="33"/>
        <v>-1.5873015873015758E-2</v>
      </c>
      <c r="K102" s="61">
        <f t="shared" si="33"/>
        <v>7.207207207207221E-2</v>
      </c>
      <c r="L102" s="61">
        <f t="shared" si="33"/>
        <v>9.2165898617511441E-2</v>
      </c>
    </row>
    <row r="103" spans="1:12" ht="18">
      <c r="A103" s="414"/>
      <c r="B103" s="427"/>
      <c r="C103" s="169" t="str">
        <f t="shared" si="24"/>
        <v>200M</v>
      </c>
      <c r="D103" s="61">
        <f t="shared" si="31"/>
        <v>1.1899702507437378E-2</v>
      </c>
      <c r="E103" s="61">
        <f t="shared" ref="E103:L103" si="34">(MAX(E52,E58)-E64)/MAX(E52,E58)</f>
        <v>6.6942939113801515E-3</v>
      </c>
      <c r="F103" s="61">
        <f t="shared" si="34"/>
        <v>6.5463701216953482E-2</v>
      </c>
      <c r="G103" s="61">
        <f t="shared" si="34"/>
        <v>6.8238213399503769E-2</v>
      </c>
      <c r="H103" s="61">
        <f t="shared" si="34"/>
        <v>-0.24724409448818904</v>
      </c>
      <c r="I103" s="61">
        <f t="shared" si="34"/>
        <v>8.7701612903225742E-2</v>
      </c>
      <c r="J103" s="61">
        <f t="shared" si="34"/>
        <v>4.0920716112531993E-2</v>
      </c>
      <c r="K103" s="61">
        <f t="shared" si="34"/>
        <v>4.8027444253859158E-2</v>
      </c>
      <c r="L103" s="61">
        <f t="shared" si="34"/>
        <v>6.5517241379310323E-2</v>
      </c>
    </row>
    <row r="104" spans="1:12" ht="18">
      <c r="A104" s="414"/>
      <c r="B104" s="427"/>
      <c r="C104" s="169" t="str">
        <f t="shared" si="24"/>
        <v>500M</v>
      </c>
      <c r="D104" s="61">
        <f t="shared" si="31"/>
        <v>7.8091478589206358E-3</v>
      </c>
      <c r="E104" s="61">
        <f t="shared" ref="E104:L104" si="35">(MAX(E53,E59)-E65)/MAX(E53,E59)</f>
        <v>6.6820868671291674E-3</v>
      </c>
      <c r="F104" s="61">
        <f t="shared" si="35"/>
        <v>6.7074206147053811E-2</v>
      </c>
      <c r="G104" s="61">
        <f t="shared" si="35"/>
        <v>-2.9873417721518795E-2</v>
      </c>
      <c r="H104" s="61">
        <f t="shared" si="35"/>
        <v>7.2700836059594841E-4</v>
      </c>
      <c r="I104" s="61">
        <f t="shared" si="35"/>
        <v>0.1290165530671859</v>
      </c>
      <c r="J104" s="61">
        <f t="shared" si="35"/>
        <v>7.5013491635186266E-2</v>
      </c>
      <c r="K104" s="61">
        <f t="shared" si="35"/>
        <v>2.5229357798165424E-2</v>
      </c>
      <c r="L104" s="61">
        <f t="shared" si="35"/>
        <v>1.1437908496732211E-2</v>
      </c>
    </row>
    <row r="105" spans="1:12" ht="19" thickBot="1">
      <c r="A105" s="414"/>
      <c r="B105" s="428"/>
      <c r="C105" s="170" t="str">
        <f t="shared" si="24"/>
        <v>900M</v>
      </c>
      <c r="D105" s="61">
        <f t="shared" si="31"/>
        <v>1.1748477929984767E-2</v>
      </c>
      <c r="E105" s="61">
        <f t="shared" ref="E105:L105" si="36">(MAX(E54,E60)-E66)/MAX(E54,E60)</f>
        <v>7.7974104013163554E-3</v>
      </c>
      <c r="F105" s="61">
        <f t="shared" si="36"/>
        <v>6.8844696969696986E-2</v>
      </c>
      <c r="G105" s="61">
        <f t="shared" si="36"/>
        <v>7.22976796830785E-2</v>
      </c>
      <c r="H105" s="61">
        <f t="shared" si="36"/>
        <v>-8.3964775752611159E-2</v>
      </c>
      <c r="I105" s="61">
        <f t="shared" si="36"/>
        <v>-5.8893163657886764E-2</v>
      </c>
      <c r="J105" s="61">
        <f t="shared" si="36"/>
        <v>7.5040257648953293E-2</v>
      </c>
      <c r="K105" s="61">
        <f t="shared" si="36"/>
        <v>3.2938076416337322E-2</v>
      </c>
      <c r="L105" s="61">
        <f t="shared" si="36"/>
        <v>5.0143266475644564E-2</v>
      </c>
    </row>
    <row r="106" spans="1:12" ht="18" customHeight="1">
      <c r="A106" s="414"/>
      <c r="B106" s="426" t="str">
        <f>B83</f>
        <v>C vs Faster Java</v>
      </c>
      <c r="C106" s="182" t="str">
        <f t="shared" si="24"/>
        <v>3M</v>
      </c>
      <c r="D106" s="59">
        <f>(D43-MAX(D49,D55,D61))/D43</f>
        <v>0.15963415308815537</v>
      </c>
      <c r="E106" s="59">
        <f t="shared" ref="E106:L106" si="37">(E43-MAX(E49,E55,E61))/E43</f>
        <v>0.30086946685694144</v>
      </c>
      <c r="F106" s="59">
        <f t="shared" si="37"/>
        <v>0.39785607591600031</v>
      </c>
      <c r="G106" s="59">
        <f t="shared" si="37"/>
        <v>0.57686025615872649</v>
      </c>
      <c r="H106" s="59">
        <f t="shared" si="37"/>
        <v>0.69882778089438313</v>
      </c>
      <c r="I106" s="59">
        <f t="shared" si="37"/>
        <v>0.79367096307611207</v>
      </c>
      <c r="J106" s="59">
        <f t="shared" si="37"/>
        <v>0.8439353270353438</v>
      </c>
      <c r="K106" s="59">
        <f t="shared" si="37"/>
        <v>0.88556400671259461</v>
      </c>
      <c r="L106" s="96">
        <f t="shared" si="37"/>
        <v>0.69608812471385828</v>
      </c>
    </row>
    <row r="107" spans="1:12" ht="18">
      <c r="A107" s="414"/>
      <c r="B107" s="427"/>
      <c r="C107" s="182" t="str">
        <f t="shared" si="24"/>
        <v>20M</v>
      </c>
      <c r="D107" s="53">
        <f t="shared" ref="D107:L107" si="38">(D44-MAX(D50,D56,D62))/D44</f>
        <v>2.6148687010894029E-2</v>
      </c>
      <c r="E107" s="53">
        <f t="shared" si="38"/>
        <v>7.0033601758374961E-2</v>
      </c>
      <c r="F107" s="53">
        <f t="shared" si="38"/>
        <v>0.1106363423159398</v>
      </c>
      <c r="G107" s="53">
        <f t="shared" si="38"/>
        <v>0.20891382241926276</v>
      </c>
      <c r="H107" s="53">
        <f t="shared" si="38"/>
        <v>0.28609747548779685</v>
      </c>
      <c r="I107" s="53">
        <f t="shared" si="38"/>
        <v>0.45651656771817944</v>
      </c>
      <c r="J107" s="53">
        <f t="shared" si="38"/>
        <v>0.49703033344927489</v>
      </c>
      <c r="K107" s="53">
        <f t="shared" si="38"/>
        <v>0.60966842716005532</v>
      </c>
      <c r="L107" s="97">
        <f t="shared" si="38"/>
        <v>0.43904190740111371</v>
      </c>
    </row>
    <row r="108" spans="1:12" ht="18">
      <c r="A108" s="414"/>
      <c r="B108" s="427"/>
      <c r="C108" s="182" t="str">
        <f t="shared" si="24"/>
        <v>50M</v>
      </c>
      <c r="D108" s="53">
        <f t="shared" ref="D108:L108" si="39">(D45-MAX(D51,D57,D63))/D45</f>
        <v>6.4527371665263015E-3</v>
      </c>
      <c r="E108" s="53">
        <f t="shared" si="39"/>
        <v>2.3061164160418569E-2</v>
      </c>
      <c r="F108" s="53">
        <f t="shared" si="39"/>
        <v>5.4350638504313759E-3</v>
      </c>
      <c r="G108" s="53">
        <f t="shared" si="39"/>
        <v>6.2543252078657907E-2</v>
      </c>
      <c r="H108" s="53">
        <f t="shared" si="39"/>
        <v>0.10274014843529482</v>
      </c>
      <c r="I108" s="53">
        <f t="shared" si="39"/>
        <v>0.21796617610600896</v>
      </c>
      <c r="J108" s="53">
        <f t="shared" si="39"/>
        <v>0.27287967658700091</v>
      </c>
      <c r="K108" s="53">
        <f t="shared" si="39"/>
        <v>0.38954092175380628</v>
      </c>
      <c r="L108" s="97">
        <f t="shared" si="39"/>
        <v>0.26760707942142969</v>
      </c>
    </row>
    <row r="109" spans="1:12" ht="18">
      <c r="A109" s="414"/>
      <c r="B109" s="427"/>
      <c r="C109" s="182" t="str">
        <f t="shared" si="24"/>
        <v>200M</v>
      </c>
      <c r="D109" s="53">
        <f t="shared" ref="D109:L109" si="40">(D46-MAX(D52,D58,D64))/D46</f>
        <v>-3.9460568970409839E-3</v>
      </c>
      <c r="E109" s="53">
        <f t="shared" si="40"/>
        <v>8.3039237604684243E-4</v>
      </c>
      <c r="F109" s="53">
        <f t="shared" si="40"/>
        <v>-4.8648500687449518E-2</v>
      </c>
      <c r="G109" s="53">
        <f t="shared" si="40"/>
        <v>-3.673188566632183E-2</v>
      </c>
      <c r="H109" s="53">
        <f t="shared" si="40"/>
        <v>8.0042100346931724E-2</v>
      </c>
      <c r="I109" s="53">
        <f t="shared" si="40"/>
        <v>0.13871670986055346</v>
      </c>
      <c r="J109" s="53">
        <f t="shared" si="40"/>
        <v>5.2615608770239478E-2</v>
      </c>
      <c r="K109" s="53">
        <f t="shared" si="40"/>
        <v>0.12351769907288902</v>
      </c>
      <c r="L109" s="97">
        <f t="shared" si="40"/>
        <v>5.0858217791869387E-2</v>
      </c>
    </row>
    <row r="110" spans="1:12" ht="18">
      <c r="A110" s="414"/>
      <c r="B110" s="427"/>
      <c r="C110" s="182" t="str">
        <f t="shared" si="24"/>
        <v>500M</v>
      </c>
      <c r="D110" s="53">
        <f t="shared" ref="D110:L110" si="41">(D47-MAX(D53,D59,D65))/D47</f>
        <v>-6.4161242681674731E-3</v>
      </c>
      <c r="E110" s="53">
        <f t="shared" si="41"/>
        <v>-3.771470329425923E-3</v>
      </c>
      <c r="F110" s="53">
        <f t="shared" si="41"/>
        <v>-5.9429580918671066E-2</v>
      </c>
      <c r="G110" s="53">
        <f t="shared" si="41"/>
        <v>1.7680812734058925E-2</v>
      </c>
      <c r="H110" s="53">
        <f t="shared" si="41"/>
        <v>-5.8777083975724551E-2</v>
      </c>
      <c r="I110" s="53">
        <f t="shared" si="41"/>
        <v>-8.5095844714849669E-2</v>
      </c>
      <c r="J110" s="53">
        <f t="shared" si="41"/>
        <v>-1.2419587580268027E-2</v>
      </c>
      <c r="K110" s="53">
        <f t="shared" si="41"/>
        <v>-2.466267945352223E-2</v>
      </c>
      <c r="L110" s="97">
        <f t="shared" si="41"/>
        <v>-1.2637286274404818E-2</v>
      </c>
    </row>
    <row r="111" spans="1:12" ht="19" thickBot="1">
      <c r="A111" s="415"/>
      <c r="B111" s="428"/>
      <c r="C111" s="183" t="str">
        <f t="shared" si="24"/>
        <v>900M</v>
      </c>
      <c r="D111" s="58">
        <f t="shared" ref="D111:L111" si="42">(D48-MAX(D54,D60,D66))/D48</f>
        <v>-7.6819456579807115E-3</v>
      </c>
      <c r="E111" s="58">
        <f t="shared" si="42"/>
        <v>-6.3645349022641261E-3</v>
      </c>
      <c r="F111" s="58">
        <f t="shared" si="42"/>
        <v>-6.4930657302484943E-2</v>
      </c>
      <c r="G111" s="58">
        <f t="shared" si="42"/>
        <v>-6.4515580327477243E-2</v>
      </c>
      <c r="H111" s="58">
        <f t="shared" si="42"/>
        <v>-7.2130669592974289E-2</v>
      </c>
      <c r="I111" s="58">
        <f t="shared" si="42"/>
        <v>-3.3185442754753915E-2</v>
      </c>
      <c r="J111" s="58">
        <f t="shared" si="42"/>
        <v>-8.8471990930844457E-2</v>
      </c>
      <c r="K111" s="58">
        <f t="shared" si="42"/>
        <v>-8.3033021178525845E-2</v>
      </c>
      <c r="L111" s="98">
        <f t="shared" si="42"/>
        <v>-4.4872805704625894E-2</v>
      </c>
    </row>
    <row r="114" spans="1:13" ht="18">
      <c r="F114" s="429" t="s">
        <v>30</v>
      </c>
      <c r="G114" s="429"/>
      <c r="H114" s="429"/>
      <c r="I114" s="429"/>
    </row>
    <row r="115" spans="1:13" ht="18">
      <c r="D115" s="407" t="s">
        <v>9</v>
      </c>
      <c r="E115" s="407"/>
      <c r="F115" s="405" t="s">
        <v>31</v>
      </c>
      <c r="G115" s="405"/>
      <c r="H115" s="405"/>
      <c r="I115" s="405"/>
    </row>
    <row r="116" spans="1:13" ht="18">
      <c r="D116" s="407"/>
      <c r="E116" s="407"/>
      <c r="F116" s="406" t="s">
        <v>32</v>
      </c>
      <c r="G116" s="406"/>
      <c r="H116" s="406"/>
      <c r="I116" s="406"/>
    </row>
    <row r="117" spans="1:13" ht="18">
      <c r="D117" s="407" t="s">
        <v>18</v>
      </c>
      <c r="E117" s="407"/>
      <c r="F117" s="408" t="s">
        <v>33</v>
      </c>
      <c r="G117" s="408"/>
      <c r="H117" s="408"/>
      <c r="I117" s="408"/>
    </row>
    <row r="118" spans="1:13" ht="18">
      <c r="D118" s="407"/>
      <c r="E118" s="407"/>
      <c r="F118" s="409" t="s">
        <v>34</v>
      </c>
      <c r="G118" s="409"/>
      <c r="H118" s="409"/>
      <c r="I118" s="409"/>
    </row>
    <row r="121" spans="1:13" ht="18">
      <c r="A121" s="51"/>
      <c r="B121" s="401" t="str">
        <f>I149</f>
        <v>Difference (Improved vs JGF)</v>
      </c>
      <c r="C121" s="401"/>
      <c r="D121" s="401"/>
      <c r="E121" s="401"/>
      <c r="F121" s="401" t="str">
        <f>K149</f>
        <v>Difference (Best Java vs AspectJ)</v>
      </c>
      <c r="G121" s="401"/>
      <c r="H121" s="401"/>
      <c r="I121" s="401"/>
      <c r="J121" s="401" t="str">
        <f>M149</f>
        <v>Difference (C vs Faster Java)</v>
      </c>
      <c r="K121" s="401"/>
      <c r="L121" s="401"/>
      <c r="M121" s="401"/>
    </row>
    <row r="122" spans="1:13" ht="19" thickBot="1">
      <c r="A122" s="51"/>
      <c r="B122" s="401" t="s">
        <v>9</v>
      </c>
      <c r="C122" s="401"/>
      <c r="D122" s="401" t="s">
        <v>6</v>
      </c>
      <c r="E122" s="401"/>
      <c r="F122" s="401" t="s">
        <v>9</v>
      </c>
      <c r="G122" s="401"/>
      <c r="H122" s="401" t="s">
        <v>6</v>
      </c>
      <c r="I122" s="401"/>
      <c r="J122" s="401" t="s">
        <v>9</v>
      </c>
      <c r="K122" s="401"/>
      <c r="L122" s="401" t="s">
        <v>6</v>
      </c>
      <c r="M122" s="401"/>
    </row>
    <row r="123" spans="1:13" ht="18">
      <c r="A123" s="62" t="s">
        <v>4</v>
      </c>
      <c r="B123" s="397">
        <f>MEDIAN(D71:L76)</f>
        <v>-4.6766983822580627E-2</v>
      </c>
      <c r="C123" s="398"/>
      <c r="D123" s="399">
        <f>MEDIAN(D94:L99)</f>
        <v>4.4628608383418464E-2</v>
      </c>
      <c r="E123" s="400"/>
      <c r="F123" s="397">
        <f>MEDIAN(D77:L82)</f>
        <v>-5.1620398679222065E-2</v>
      </c>
      <c r="G123" s="398"/>
      <c r="H123" s="399">
        <f>MEDIAN(D100:L105)</f>
        <v>4.9085355364751865E-2</v>
      </c>
      <c r="I123" s="400"/>
      <c r="J123" s="397">
        <f>MEDIAN(D83:L88)</f>
        <v>-0.28244772413282498</v>
      </c>
      <c r="K123" s="398"/>
      <c r="L123" s="399">
        <f>MEDIAN(D106:L111)</f>
        <v>5.1736913281054432E-2</v>
      </c>
      <c r="M123" s="400"/>
    </row>
    <row r="124" spans="1:13" ht="18" customHeight="1">
      <c r="A124" s="63" t="s">
        <v>11</v>
      </c>
      <c r="B124" s="434">
        <f>AVERAGE(D71:L76)</f>
        <v>-6.19393543986917E-2</v>
      </c>
      <c r="C124" s="435"/>
      <c r="D124" s="436">
        <f>AVERAGE(D94:L99)</f>
        <v>5.0798755222845521E-2</v>
      </c>
      <c r="E124" s="437"/>
      <c r="F124" s="438">
        <f>AVERAGE(D77:L82)</f>
        <v>-3.9167360482255421E-2</v>
      </c>
      <c r="G124" s="435"/>
      <c r="H124" s="436">
        <f>AVERAGE(D100:L105)</f>
        <v>3.3563267403904265E-2</v>
      </c>
      <c r="I124" s="437"/>
      <c r="J124" s="438">
        <f>AVERAGE(D83:L88)</f>
        <v>-1.1338704138578415</v>
      </c>
      <c r="K124" s="435"/>
      <c r="L124" s="436">
        <f>AVERAGE(D106:L111)</f>
        <v>0.16763256167717391</v>
      </c>
      <c r="M124" s="437"/>
    </row>
    <row r="125" spans="1:13" ht="18" customHeight="1" thickBot="1">
      <c r="A125" s="64" t="s">
        <v>12</v>
      </c>
      <c r="B125" s="439">
        <f>SUM(D71:L76)</f>
        <v>-3.3447251375293519</v>
      </c>
      <c r="C125" s="440"/>
      <c r="D125" s="441">
        <f>SUM(D94:L99)</f>
        <v>2.743132782033658</v>
      </c>
      <c r="E125" s="442"/>
      <c r="F125" s="439">
        <f>SUM(D77:L82)</f>
        <v>-2.1150374660417928</v>
      </c>
      <c r="G125" s="440"/>
      <c r="H125" s="441">
        <f>SUM(D100:L105)</f>
        <v>1.8124164398108304</v>
      </c>
      <c r="I125" s="442"/>
      <c r="J125" s="439">
        <f>SUM(D83:L88)</f>
        <v>-61.229002348323441</v>
      </c>
      <c r="K125" s="440"/>
      <c r="L125" s="441">
        <f>SUM(D106:L111)</f>
        <v>9.0521583305673907</v>
      </c>
      <c r="M125" s="442"/>
    </row>
    <row r="126" spans="1:13" ht="19" customHeight="1">
      <c r="A126" s="66"/>
      <c r="B126" s="66"/>
    </row>
    <row r="128" spans="1:13" ht="16" thickBot="1"/>
    <row r="129" spans="1:9" ht="19" thickBot="1">
      <c r="B129" s="450" t="s">
        <v>21</v>
      </c>
      <c r="C129" s="451"/>
      <c r="D129" s="451"/>
      <c r="E129" s="452"/>
      <c r="F129" s="450" t="s">
        <v>22</v>
      </c>
      <c r="G129" s="451"/>
      <c r="H129" s="451"/>
      <c r="I129" s="452"/>
    </row>
    <row r="130" spans="1:9" ht="21" thickBot="1">
      <c r="B130" s="114" t="s">
        <v>0</v>
      </c>
      <c r="C130" s="114" t="s">
        <v>19</v>
      </c>
      <c r="D130" s="140" t="s">
        <v>20</v>
      </c>
      <c r="E130" s="115" t="s">
        <v>17</v>
      </c>
      <c r="F130" s="103" t="s">
        <v>0</v>
      </c>
      <c r="G130" s="104" t="s">
        <v>19</v>
      </c>
      <c r="H130" s="104" t="s">
        <v>20</v>
      </c>
      <c r="I130" s="105" t="s">
        <v>17</v>
      </c>
    </row>
    <row r="131" spans="1:9" ht="18">
      <c r="A131" s="168" t="str">
        <f>'641x - SEQ'!C10</f>
        <v>3M</v>
      </c>
      <c r="B131" s="219">
        <f>MAX(D43:L43)</f>
        <v>15.400541271989175</v>
      </c>
      <c r="C131" s="220">
        <f t="shared" ref="C131:C136" si="43">MAX(D49:L49)</f>
        <v>2.0459770114942528</v>
      </c>
      <c r="D131" s="221">
        <f t="shared" ref="D131:D136" si="44">MAX(D55:L55)</f>
        <v>2.4383561643835616</v>
      </c>
      <c r="E131" s="222">
        <f t="shared" ref="E131:E136" si="45">MAX(D61:L61)</f>
        <v>2.2820512820512819</v>
      </c>
      <c r="F131" s="219">
        <f t="shared" ref="F131:F136" si="46">MIN(D12:L12)</f>
        <v>7.3899999999999999E-3</v>
      </c>
      <c r="G131" s="107">
        <f t="shared" ref="G131:G136" si="47">MIN(D18:L18)</f>
        <v>8.6999999999999994E-2</v>
      </c>
      <c r="H131" s="107">
        <f t="shared" ref="H131:H136" si="48">MIN(D24:L24)</f>
        <v>7.2999999999999995E-2</v>
      </c>
      <c r="I131" s="108">
        <f t="shared" ref="I131:I136" si="49">MIN(D30:L30)</f>
        <v>7.8E-2</v>
      </c>
    </row>
    <row r="132" spans="1:9" ht="18">
      <c r="A132" s="169" t="str">
        <f>'641x - SEQ'!C11</f>
        <v>20M</v>
      </c>
      <c r="B132" s="223">
        <f t="shared" ref="B132:B136" si="50">MAX(D44:L44)</f>
        <v>17.97087150575523</v>
      </c>
      <c r="C132" s="224">
        <f t="shared" si="43"/>
        <v>6.0822784810126578</v>
      </c>
      <c r="D132" s="225">
        <f t="shared" si="44"/>
        <v>7.6879999999999997</v>
      </c>
      <c r="E132" s="226">
        <f t="shared" si="45"/>
        <v>7.1716417910447756</v>
      </c>
      <c r="F132" s="223">
        <f t="shared" si="46"/>
        <v>4.2569999999999997E-2</v>
      </c>
      <c r="G132" s="109">
        <f t="shared" si="47"/>
        <v>0.158</v>
      </c>
      <c r="H132" s="109">
        <f t="shared" si="48"/>
        <v>0.125</v>
      </c>
      <c r="I132" s="110">
        <f t="shared" si="49"/>
        <v>0.13400000000000001</v>
      </c>
    </row>
    <row r="133" spans="1:9" ht="18">
      <c r="A133" s="169" t="str">
        <f>'641x - SEQ'!C12</f>
        <v>50M</v>
      </c>
      <c r="B133" s="223">
        <f t="shared" si="50"/>
        <v>18.639481633050767</v>
      </c>
      <c r="C133" s="224">
        <f t="shared" si="43"/>
        <v>10.235807860262007</v>
      </c>
      <c r="D133" s="225">
        <f t="shared" si="44"/>
        <v>11.898477157360405</v>
      </c>
      <c r="E133" s="226">
        <f t="shared" si="45"/>
        <v>10.801843317972351</v>
      </c>
      <c r="F133" s="223">
        <f t="shared" si="46"/>
        <v>0.10263</v>
      </c>
      <c r="G133" s="109">
        <f t="shared" si="47"/>
        <v>0.22900000000000001</v>
      </c>
      <c r="H133" s="109">
        <f t="shared" si="48"/>
        <v>0.19700000000000001</v>
      </c>
      <c r="I133" s="110">
        <f t="shared" si="49"/>
        <v>0.217</v>
      </c>
    </row>
    <row r="134" spans="1:9" ht="18">
      <c r="A134" s="169" t="str">
        <f>'641x - SEQ'!C13</f>
        <v>200M</v>
      </c>
      <c r="B134" s="223">
        <f t="shared" si="50"/>
        <v>19.019517282479139</v>
      </c>
      <c r="C134" s="224">
        <f t="shared" si="43"/>
        <v>15.761499148211247</v>
      </c>
      <c r="D134" s="225">
        <f t="shared" si="44"/>
        <v>17.070110701107012</v>
      </c>
      <c r="E134" s="226">
        <f t="shared" si="45"/>
        <v>15.951724137931036</v>
      </c>
      <c r="F134" s="223">
        <f t="shared" si="46"/>
        <v>0.40272000000000002</v>
      </c>
      <c r="G134" s="109">
        <f t="shared" si="47"/>
        <v>0.58699999999999997</v>
      </c>
      <c r="H134" s="109">
        <f t="shared" si="48"/>
        <v>0.54200000000000004</v>
      </c>
      <c r="I134" s="110">
        <f t="shared" si="49"/>
        <v>0.57999999999999996</v>
      </c>
    </row>
    <row r="135" spans="1:9" ht="18">
      <c r="A135" s="169" t="str">
        <f>'641x - SEQ'!C14</f>
        <v>500M</v>
      </c>
      <c r="B135" s="223">
        <f t="shared" si="50"/>
        <v>18.817568895703111</v>
      </c>
      <c r="C135" s="224">
        <f t="shared" si="43"/>
        <v>16.879209370424594</v>
      </c>
      <c r="D135" s="225">
        <f t="shared" si="44"/>
        <v>19.055371900826447</v>
      </c>
      <c r="E135" s="226">
        <f t="shared" si="45"/>
        <v>18.837418300653592</v>
      </c>
      <c r="F135" s="223">
        <f t="shared" si="46"/>
        <v>1.0174799999999999</v>
      </c>
      <c r="G135" s="109">
        <f t="shared" si="47"/>
        <v>1.3660000000000001</v>
      </c>
      <c r="H135" s="109">
        <f t="shared" si="48"/>
        <v>1.21</v>
      </c>
      <c r="I135" s="110">
        <f t="shared" si="49"/>
        <v>1.224</v>
      </c>
    </row>
    <row r="136" spans="1:9" ht="19" thickBot="1">
      <c r="A136" s="170" t="str">
        <f>'641x - SEQ'!C15</f>
        <v>900M</v>
      </c>
      <c r="B136" s="227">
        <f t="shared" si="50"/>
        <v>19.958599722029188</v>
      </c>
      <c r="C136" s="228">
        <f t="shared" si="43"/>
        <v>18.992216117216117</v>
      </c>
      <c r="D136" s="229">
        <f t="shared" si="44"/>
        <v>20.854198089492204</v>
      </c>
      <c r="E136" s="230">
        <f t="shared" si="45"/>
        <v>19.808500477554919</v>
      </c>
      <c r="F136" s="227">
        <f t="shared" si="46"/>
        <v>1.7267999999999999</v>
      </c>
      <c r="G136" s="112">
        <f t="shared" si="47"/>
        <v>2.1840000000000002</v>
      </c>
      <c r="H136" s="112">
        <f t="shared" si="48"/>
        <v>1.9890000000000001</v>
      </c>
      <c r="I136" s="113">
        <f t="shared" si="49"/>
        <v>2.0939999999999999</v>
      </c>
    </row>
    <row r="137" spans="1:9" ht="19" thickBot="1">
      <c r="A137" s="127" t="s">
        <v>40</v>
      </c>
      <c r="B137" s="228">
        <f>SUM(B131:B136)</f>
        <v>109.80658031100663</v>
      </c>
      <c r="C137" s="228">
        <f t="shared" ref="C137:I137" si="51">SUM(C131:C136)</f>
        <v>69.996987988620873</v>
      </c>
      <c r="D137" s="229">
        <f t="shared" si="51"/>
        <v>79.004514013169626</v>
      </c>
      <c r="E137" s="230">
        <f t="shared" si="51"/>
        <v>74.853179307207952</v>
      </c>
      <c r="F137" s="228">
        <f t="shared" si="51"/>
        <v>3.2995899999999998</v>
      </c>
      <c r="G137" s="112">
        <f t="shared" si="51"/>
        <v>4.6110000000000007</v>
      </c>
      <c r="H137" s="112">
        <f t="shared" si="51"/>
        <v>4.1360000000000001</v>
      </c>
      <c r="I137" s="113">
        <f t="shared" si="51"/>
        <v>4.327</v>
      </c>
    </row>
    <row r="139" spans="1:9" ht="18">
      <c r="B139" s="116"/>
      <c r="C139" s="66"/>
      <c r="D139" s="66"/>
      <c r="E139" s="66"/>
      <c r="F139" s="66"/>
      <c r="G139" s="66"/>
    </row>
    <row r="140" spans="1:9" ht="18">
      <c r="D140" s="433" t="s">
        <v>46</v>
      </c>
      <c r="E140" s="433"/>
      <c r="F140" s="433"/>
      <c r="G140" s="433"/>
    </row>
    <row r="141" spans="1:9" ht="18">
      <c r="B141" s="407" t="s">
        <v>9</v>
      </c>
      <c r="C141" s="407"/>
      <c r="D141" s="405" t="s">
        <v>36</v>
      </c>
      <c r="E141" s="405"/>
      <c r="F141" s="405"/>
      <c r="G141" s="405"/>
    </row>
    <row r="142" spans="1:9" ht="18">
      <c r="B142" s="407"/>
      <c r="C142" s="407"/>
      <c r="D142" s="406" t="s">
        <v>37</v>
      </c>
      <c r="E142" s="406"/>
      <c r="F142" s="406"/>
      <c r="G142" s="406"/>
    </row>
    <row r="143" spans="1:9" ht="18">
      <c r="B143" s="407" t="s">
        <v>18</v>
      </c>
      <c r="C143" s="407"/>
      <c r="D143" s="408" t="s">
        <v>36</v>
      </c>
      <c r="E143" s="408"/>
      <c r="F143" s="408"/>
      <c r="G143" s="408"/>
    </row>
    <row r="144" spans="1:9" ht="18">
      <c r="B144" s="407"/>
      <c r="C144" s="407"/>
      <c r="D144" s="409" t="s">
        <v>37</v>
      </c>
      <c r="E144" s="409"/>
      <c r="F144" s="409"/>
      <c r="G144" s="409"/>
    </row>
    <row r="147" spans="1:16" ht="24" thickBot="1">
      <c r="E147" s="129"/>
      <c r="F147" s="129"/>
    </row>
    <row r="148" spans="1:16" ht="26" thickBot="1">
      <c r="A148" s="446" t="s">
        <v>43</v>
      </c>
      <c r="B148" s="446"/>
      <c r="C148" s="446"/>
      <c r="D148" s="446"/>
      <c r="E148" s="446"/>
      <c r="F148" s="446"/>
      <c r="I148" s="447" t="s">
        <v>43</v>
      </c>
      <c r="J148" s="448"/>
      <c r="K148" s="448"/>
      <c r="L148" s="448"/>
      <c r="M148" s="448"/>
      <c r="N148" s="449"/>
    </row>
    <row r="149" spans="1:16" ht="18" customHeight="1">
      <c r="A149" s="446"/>
      <c r="B149" s="446"/>
      <c r="C149" s="446"/>
      <c r="D149" s="446"/>
      <c r="E149" s="446"/>
      <c r="F149" s="446"/>
      <c r="H149" s="5"/>
      <c r="I149" s="443" t="s">
        <v>47</v>
      </c>
      <c r="J149" s="445"/>
      <c r="K149" s="443" t="s">
        <v>53</v>
      </c>
      <c r="L149" s="444"/>
      <c r="M149" s="445" t="s">
        <v>48</v>
      </c>
      <c r="N149" s="444"/>
      <c r="O149" s="153"/>
    </row>
    <row r="150" spans="1:16" ht="24" thickBot="1">
      <c r="E150" s="129"/>
      <c r="F150" s="129"/>
      <c r="G150" s="66"/>
      <c r="H150" s="17"/>
      <c r="I150" s="459" t="s">
        <v>9</v>
      </c>
      <c r="J150" s="460"/>
      <c r="K150" s="461" t="s">
        <v>10</v>
      </c>
      <c r="L150" s="456"/>
      <c r="M150" s="455" t="s">
        <v>10</v>
      </c>
      <c r="N150" s="456"/>
    </row>
    <row r="151" spans="1:16" ht="24" thickBot="1">
      <c r="A151" s="155"/>
      <c r="B151" s="156"/>
      <c r="C151" s="156"/>
      <c r="D151" s="157" t="s">
        <v>35</v>
      </c>
      <c r="E151" s="158" t="s">
        <v>45</v>
      </c>
      <c r="F151" s="129"/>
      <c r="G151" s="66"/>
      <c r="H151" s="62" t="s">
        <v>4</v>
      </c>
      <c r="I151" s="464">
        <f>MEDIAN(D152:D157)</f>
        <v>1.1456810840290306</v>
      </c>
      <c r="J151" s="465"/>
      <c r="K151" s="457">
        <f>MEDIAN(D159:D164)</f>
        <v>1.0693019258959713</v>
      </c>
      <c r="L151" s="458"/>
      <c r="M151" s="457">
        <f>MEDIAN(D166:D171)</f>
        <v>1.6326824712678718</v>
      </c>
      <c r="N151" s="458"/>
    </row>
    <row r="152" spans="1:16" ht="23">
      <c r="A152" s="413" t="s">
        <v>13</v>
      </c>
      <c r="B152" s="426" t="s">
        <v>16</v>
      </c>
      <c r="C152" s="181" t="str">
        <f>C94</f>
        <v>3M</v>
      </c>
      <c r="D152" s="107">
        <f t="shared" ref="D152:D157" si="52">G131/H131</f>
        <v>1.1917808219178083</v>
      </c>
      <c r="E152" s="128">
        <f t="shared" ref="E152:E158" si="53">H131-G131</f>
        <v>-1.3999999999999999E-2</v>
      </c>
      <c r="F152" s="129"/>
      <c r="G152" s="66"/>
      <c r="H152" s="63" t="s">
        <v>11</v>
      </c>
      <c r="I152" s="438">
        <f>AVERAGE(D152:D157)</f>
        <v>1.1547013393200745</v>
      </c>
      <c r="J152" s="435"/>
      <c r="K152" s="462">
        <f>AVERAGE(D159:D164)</f>
        <v>1.0627478815455691</v>
      </c>
      <c r="L152" s="463"/>
      <c r="M152" s="462">
        <f>AVERAGE(D166:D171)</f>
        <v>3.0701621686042042</v>
      </c>
      <c r="N152" s="463"/>
    </row>
    <row r="153" spans="1:16" ht="24" thickBot="1">
      <c r="A153" s="414"/>
      <c r="B153" s="427"/>
      <c r="C153" s="182" t="str">
        <f t="shared" ref="C153:C157" si="54">C95</f>
        <v>20M</v>
      </c>
      <c r="D153" s="109">
        <f t="shared" si="52"/>
        <v>1.264</v>
      </c>
      <c r="E153" s="122">
        <f t="shared" si="53"/>
        <v>-3.3000000000000002E-2</v>
      </c>
      <c r="F153" s="129"/>
      <c r="G153" s="66"/>
      <c r="H153" s="64" t="s">
        <v>12</v>
      </c>
      <c r="I153" s="439">
        <f>SUM(D152:D157)</f>
        <v>6.9282080359204468</v>
      </c>
      <c r="J153" s="440"/>
      <c r="K153" s="453">
        <f>SUM(D159:D164)</f>
        <v>6.376487289273415</v>
      </c>
      <c r="L153" s="454"/>
      <c r="M153" s="453">
        <f>SUM(D166:D171)</f>
        <v>18.420973011625225</v>
      </c>
      <c r="N153" s="454"/>
    </row>
    <row r="154" spans="1:16" ht="23">
      <c r="A154" s="414"/>
      <c r="B154" s="427"/>
      <c r="C154" s="182" t="str">
        <f t="shared" si="54"/>
        <v>50M</v>
      </c>
      <c r="D154" s="109">
        <f t="shared" si="52"/>
        <v>1.1624365482233503</v>
      </c>
      <c r="E154" s="122">
        <f t="shared" si="53"/>
        <v>-3.2000000000000001E-2</v>
      </c>
      <c r="F154" s="129"/>
      <c r="G154" s="66"/>
      <c r="H154" s="163"/>
      <c r="I154" s="163"/>
      <c r="J154" s="163"/>
      <c r="K154" s="163"/>
      <c r="L154" s="163"/>
      <c r="M154" s="163"/>
      <c r="N154" s="163"/>
      <c r="O154" s="163"/>
      <c r="P154" s="163"/>
    </row>
    <row r="155" spans="1:16" ht="23">
      <c r="A155" s="414"/>
      <c r="B155" s="427"/>
      <c r="C155" s="182" t="str">
        <f t="shared" si="54"/>
        <v>200M</v>
      </c>
      <c r="D155" s="109">
        <f t="shared" si="52"/>
        <v>1.0830258302583025</v>
      </c>
      <c r="E155" s="122">
        <f t="shared" si="53"/>
        <v>-4.4999999999999929E-2</v>
      </c>
      <c r="F155" s="129"/>
      <c r="G155" s="66"/>
      <c r="H155" s="163"/>
      <c r="I155" s="163"/>
      <c r="J155" s="163"/>
      <c r="K155" s="163"/>
      <c r="L155" s="163"/>
      <c r="M155" s="163"/>
      <c r="N155" s="163"/>
      <c r="O155" s="163"/>
      <c r="P155" s="163"/>
    </row>
    <row r="156" spans="1:16" ht="23">
      <c r="A156" s="414"/>
      <c r="B156" s="427"/>
      <c r="C156" s="182" t="str">
        <f t="shared" si="54"/>
        <v>500M</v>
      </c>
      <c r="D156" s="109">
        <f t="shared" si="52"/>
        <v>1.1289256198347108</v>
      </c>
      <c r="E156" s="122">
        <f t="shared" si="53"/>
        <v>-0.15600000000000014</v>
      </c>
      <c r="F156" s="129"/>
      <c r="H156" s="163"/>
      <c r="I156" s="163"/>
      <c r="J156" s="163"/>
      <c r="K156" s="163"/>
      <c r="L156" s="163"/>
      <c r="M156" s="163"/>
      <c r="N156" s="163"/>
      <c r="O156" s="163"/>
      <c r="P156" s="163"/>
    </row>
    <row r="157" spans="1:16" ht="24" thickBot="1">
      <c r="A157" s="414"/>
      <c r="B157" s="427"/>
      <c r="C157" s="183" t="str">
        <f t="shared" si="54"/>
        <v>900M</v>
      </c>
      <c r="D157" s="112">
        <f t="shared" si="52"/>
        <v>1.0980392156862746</v>
      </c>
      <c r="E157" s="123">
        <f t="shared" si="53"/>
        <v>-0.19500000000000006</v>
      </c>
      <c r="F157" s="129"/>
      <c r="H157" s="163"/>
      <c r="I157" s="163"/>
      <c r="J157" s="163"/>
      <c r="K157" s="163"/>
      <c r="L157" s="163"/>
      <c r="M157" s="163"/>
      <c r="N157" s="163"/>
      <c r="O157" s="163"/>
      <c r="P157" s="163"/>
    </row>
    <row r="158" spans="1:16" ht="24" thickBot="1">
      <c r="A158" s="414"/>
      <c r="B158" s="432"/>
      <c r="C158" s="154" t="s">
        <v>15</v>
      </c>
      <c r="D158" s="135">
        <f>G137/H137</f>
        <v>1.1148452611218569</v>
      </c>
      <c r="E158" s="165">
        <f t="shared" si="53"/>
        <v>-0.47500000000000053</v>
      </c>
      <c r="F158" s="129"/>
      <c r="H158" s="163"/>
      <c r="I158" s="163"/>
      <c r="J158" s="163"/>
      <c r="K158" s="163"/>
      <c r="L158" s="163"/>
      <c r="M158" s="163"/>
      <c r="N158" s="163"/>
      <c r="O158" s="163"/>
      <c r="P158" s="163"/>
    </row>
    <row r="159" spans="1:16" ht="23">
      <c r="A159" s="414"/>
      <c r="B159" s="426" t="s">
        <v>49</v>
      </c>
      <c r="C159" s="236" t="str">
        <f>C100</f>
        <v>3M</v>
      </c>
      <c r="D159" s="109">
        <f>I131/(MIN(G131:H131))</f>
        <v>1.0684931506849316</v>
      </c>
      <c r="E159" s="128">
        <f>(MIN(G131:H131))-I131</f>
        <v>-5.0000000000000044E-3</v>
      </c>
      <c r="F159" s="129"/>
      <c r="H159" s="163"/>
      <c r="I159" s="163"/>
      <c r="J159" s="163"/>
      <c r="K159" s="163"/>
      <c r="L159" s="163"/>
      <c r="M159" s="163"/>
      <c r="N159" s="163"/>
      <c r="O159" s="163"/>
      <c r="P159" s="163"/>
    </row>
    <row r="160" spans="1:16" ht="23">
      <c r="A160" s="414"/>
      <c r="B160" s="427"/>
      <c r="C160" s="237" t="str">
        <f t="shared" ref="C160:C164" si="55">C101</f>
        <v>20M</v>
      </c>
      <c r="D160" s="109">
        <f t="shared" ref="D160:D163" si="56">I132/(MIN(G132:H132))</f>
        <v>1.0720000000000001</v>
      </c>
      <c r="E160" s="122">
        <f t="shared" ref="E160:E164" si="57">(MIN(G132:H132))-I132</f>
        <v>-9.000000000000008E-3</v>
      </c>
      <c r="F160" s="129"/>
      <c r="H160" s="163"/>
      <c r="I160" s="163"/>
      <c r="J160" s="163"/>
      <c r="K160" s="163"/>
      <c r="L160" s="163"/>
      <c r="M160" s="163"/>
      <c r="N160" s="163"/>
      <c r="O160" s="163"/>
      <c r="P160" s="163"/>
    </row>
    <row r="161" spans="1:6" ht="23">
      <c r="A161" s="414"/>
      <c r="B161" s="427"/>
      <c r="C161" s="237" t="str">
        <f t="shared" si="55"/>
        <v>50M</v>
      </c>
      <c r="D161" s="109">
        <f t="shared" si="56"/>
        <v>1.1015228426395938</v>
      </c>
      <c r="E161" s="122">
        <f t="shared" si="57"/>
        <v>-1.999999999999999E-2</v>
      </c>
      <c r="F161" s="129"/>
    </row>
    <row r="162" spans="1:6" ht="23">
      <c r="A162" s="414"/>
      <c r="B162" s="427"/>
      <c r="C162" s="237" t="str">
        <f t="shared" si="55"/>
        <v>200M</v>
      </c>
      <c r="D162" s="109">
        <f t="shared" si="56"/>
        <v>1.070110701107011</v>
      </c>
      <c r="E162" s="122">
        <f t="shared" si="57"/>
        <v>-3.7999999999999923E-2</v>
      </c>
      <c r="F162" s="129"/>
    </row>
    <row r="163" spans="1:6" ht="23">
      <c r="A163" s="414"/>
      <c r="B163" s="427"/>
      <c r="C163" s="237" t="str">
        <f t="shared" si="55"/>
        <v>500M</v>
      </c>
      <c r="D163" s="109">
        <f t="shared" si="56"/>
        <v>1.0115702479338844</v>
      </c>
      <c r="E163" s="122">
        <f t="shared" si="57"/>
        <v>-1.4000000000000012E-2</v>
      </c>
      <c r="F163" s="129"/>
    </row>
    <row r="164" spans="1:6" ht="24" thickBot="1">
      <c r="A164" s="414"/>
      <c r="B164" s="427"/>
      <c r="C164" s="238" t="str">
        <f t="shared" si="55"/>
        <v>900M</v>
      </c>
      <c r="D164" s="109">
        <f>I136/(MIN(G136:H136))</f>
        <v>1.0527903469079938</v>
      </c>
      <c r="E164" s="123">
        <f t="shared" si="57"/>
        <v>-0.10499999999999976</v>
      </c>
      <c r="F164" s="129"/>
    </row>
    <row r="165" spans="1:6" ht="24" thickBot="1">
      <c r="A165" s="414"/>
      <c r="B165" s="432"/>
      <c r="C165" s="234" t="s">
        <v>15</v>
      </c>
      <c r="D165" s="161">
        <f>I137/MIN(G137:H137)</f>
        <v>1.0461798839458414</v>
      </c>
      <c r="E165" s="160">
        <f t="shared" ref="E165" si="58">H137-I137</f>
        <v>-0.19099999999999984</v>
      </c>
      <c r="F165" s="129"/>
    </row>
    <row r="166" spans="1:6" ht="23">
      <c r="A166" s="414"/>
      <c r="B166" s="426" t="s">
        <v>29</v>
      </c>
      <c r="C166" s="184" t="str">
        <f>C106</f>
        <v>3M</v>
      </c>
      <c r="D166" s="107">
        <f t="shared" ref="D166:D172" si="59">MIN(G131:I131)/F131</f>
        <v>9.8782138024357238</v>
      </c>
      <c r="E166" s="128">
        <f t="shared" ref="E166:E172" si="60">F131-MIN(G131:I131)</f>
        <v>-6.5610000000000002E-2</v>
      </c>
      <c r="F166" s="129"/>
    </row>
    <row r="167" spans="1:6" ht="23">
      <c r="A167" s="414"/>
      <c r="B167" s="427"/>
      <c r="C167" s="185" t="str">
        <f t="shared" ref="C167:C171" si="61">C107</f>
        <v>20M</v>
      </c>
      <c r="D167" s="109">
        <f t="shared" si="59"/>
        <v>2.9363401456424714</v>
      </c>
      <c r="E167" s="122">
        <f t="shared" si="60"/>
        <v>-8.2430000000000003E-2</v>
      </c>
      <c r="F167" s="129"/>
    </row>
    <row r="168" spans="1:6" ht="23">
      <c r="A168" s="414"/>
      <c r="B168" s="427"/>
      <c r="C168" s="185" t="str">
        <f t="shared" si="61"/>
        <v>50M</v>
      </c>
      <c r="D168" s="109">
        <f t="shared" si="59"/>
        <v>1.9195167105134952</v>
      </c>
      <c r="E168" s="122">
        <f t="shared" si="60"/>
        <v>-9.4370000000000009E-2</v>
      </c>
      <c r="F168" s="129"/>
    </row>
    <row r="169" spans="1:6" ht="23">
      <c r="A169" s="414"/>
      <c r="B169" s="427"/>
      <c r="C169" s="185" t="str">
        <f t="shared" si="61"/>
        <v>200M</v>
      </c>
      <c r="D169" s="109">
        <f t="shared" si="59"/>
        <v>1.3458482320222487</v>
      </c>
      <c r="E169" s="122">
        <f t="shared" si="60"/>
        <v>-0.13928000000000001</v>
      </c>
      <c r="F169" s="129"/>
    </row>
    <row r="170" spans="1:6" ht="23">
      <c r="A170" s="414"/>
      <c r="B170" s="427"/>
      <c r="C170" s="185" t="str">
        <f t="shared" si="61"/>
        <v>500M</v>
      </c>
      <c r="D170" s="109">
        <f t="shared" si="59"/>
        <v>1.1892125643747298</v>
      </c>
      <c r="E170" s="122">
        <f t="shared" si="60"/>
        <v>-0.19252000000000002</v>
      </c>
      <c r="F170" s="129"/>
    </row>
    <row r="171" spans="1:6" ht="24" thickBot="1">
      <c r="A171" s="414"/>
      <c r="B171" s="427"/>
      <c r="C171" s="186" t="str">
        <f t="shared" si="61"/>
        <v>900M</v>
      </c>
      <c r="D171" s="112">
        <f t="shared" si="59"/>
        <v>1.1518415566365532</v>
      </c>
      <c r="E171" s="123">
        <f t="shared" si="60"/>
        <v>-0.26220000000000021</v>
      </c>
      <c r="F171" s="129"/>
    </row>
    <row r="172" spans="1:6" ht="24" thickBot="1">
      <c r="A172" s="425"/>
      <c r="B172" s="432"/>
      <c r="C172" s="162" t="s">
        <v>15</v>
      </c>
      <c r="D172" s="135">
        <f t="shared" si="59"/>
        <v>1.2534890698541334</v>
      </c>
      <c r="E172" s="160">
        <f t="shared" si="60"/>
        <v>-0.83641000000000032</v>
      </c>
      <c r="F172" s="129"/>
    </row>
    <row r="173" spans="1:6" ht="15" customHeight="1"/>
    <row r="174" spans="1:6" ht="15" customHeight="1"/>
    <row r="175" spans="1:6" ht="15" customHeight="1"/>
    <row r="176" spans="1:6" ht="15" customHeight="1"/>
    <row r="177" spans="1:6" ht="15" customHeight="1"/>
    <row r="178" spans="1:6" ht="15" customHeight="1"/>
    <row r="179" spans="1:6" ht="15" customHeight="1"/>
    <row r="180" spans="1:6" ht="15" customHeight="1"/>
    <row r="181" spans="1:6" ht="15" customHeight="1">
      <c r="A181" s="130"/>
      <c r="B181" s="130"/>
      <c r="C181" s="130"/>
      <c r="D181" s="130"/>
      <c r="E181" s="130"/>
      <c r="F181" s="130"/>
    </row>
    <row r="182" spans="1:6" ht="15" customHeight="1">
      <c r="A182" s="130"/>
      <c r="B182" s="130"/>
      <c r="C182" s="130"/>
      <c r="D182" s="130"/>
      <c r="E182" s="130"/>
      <c r="F182" s="130"/>
    </row>
    <row r="183" spans="1:6" ht="15" customHeight="1">
      <c r="A183" s="130"/>
      <c r="B183" s="130"/>
      <c r="C183" s="130"/>
      <c r="D183" s="130"/>
      <c r="E183" s="130"/>
      <c r="F183" s="130"/>
    </row>
    <row r="184" spans="1:6" ht="15" customHeight="1">
      <c r="A184" s="130"/>
      <c r="B184" s="130"/>
      <c r="C184" s="130"/>
      <c r="D184" s="130"/>
      <c r="E184" s="130"/>
      <c r="F184" s="130"/>
    </row>
    <row r="185" spans="1:6" ht="15" customHeight="1">
      <c r="A185" s="130"/>
      <c r="B185" s="130"/>
      <c r="C185" s="130"/>
      <c r="D185" s="130"/>
      <c r="E185" s="130"/>
    </row>
    <row r="186" spans="1:6" ht="15" customHeight="1">
      <c r="A186" s="130"/>
      <c r="B186" s="130"/>
      <c r="C186" s="130"/>
      <c r="D186" s="130"/>
      <c r="E186" s="130"/>
    </row>
    <row r="187" spans="1:6" ht="15" customHeight="1">
      <c r="A187" s="130"/>
      <c r="B187" s="130"/>
      <c r="C187" s="130"/>
      <c r="D187" s="130"/>
      <c r="E187" s="130"/>
    </row>
    <row r="188" spans="1:6" ht="15" customHeight="1">
      <c r="A188" s="130"/>
      <c r="B188" s="130"/>
      <c r="C188" s="130"/>
      <c r="D188" s="130"/>
      <c r="E188" s="130"/>
    </row>
    <row r="189" spans="1:6" ht="16" customHeight="1">
      <c r="A189" s="130"/>
      <c r="B189" s="130"/>
      <c r="C189" s="130"/>
      <c r="D189" s="130"/>
      <c r="E189" s="130"/>
    </row>
    <row r="190" spans="1:6">
      <c r="A190" s="130"/>
      <c r="B190" s="130"/>
      <c r="C190" s="130"/>
      <c r="D190" s="130"/>
      <c r="E190" s="130"/>
    </row>
  </sheetData>
  <mergeCells count="85">
    <mergeCell ref="A152:A172"/>
    <mergeCell ref="B152:B158"/>
    <mergeCell ref="B159:B165"/>
    <mergeCell ref="B166:B172"/>
    <mergeCell ref="I149:J149"/>
    <mergeCell ref="L124:M124"/>
    <mergeCell ref="J125:K125"/>
    <mergeCell ref="L125:M125"/>
    <mergeCell ref="B141:C142"/>
    <mergeCell ref="M153:N153"/>
    <mergeCell ref="M150:N150"/>
    <mergeCell ref="M151:N151"/>
    <mergeCell ref="I150:J150"/>
    <mergeCell ref="K150:L150"/>
    <mergeCell ref="I153:J153"/>
    <mergeCell ref="K151:L151"/>
    <mergeCell ref="K152:L152"/>
    <mergeCell ref="K153:L153"/>
    <mergeCell ref="M152:N152"/>
    <mergeCell ref="I152:J152"/>
    <mergeCell ref="I151:J151"/>
    <mergeCell ref="K149:L149"/>
    <mergeCell ref="M149:N149"/>
    <mergeCell ref="D144:G144"/>
    <mergeCell ref="F123:G123"/>
    <mergeCell ref="H123:I123"/>
    <mergeCell ref="D141:G141"/>
    <mergeCell ref="D142:G142"/>
    <mergeCell ref="A148:F149"/>
    <mergeCell ref="H124:I124"/>
    <mergeCell ref="H125:I125"/>
    <mergeCell ref="B143:C144"/>
    <mergeCell ref="D143:G143"/>
    <mergeCell ref="I148:N148"/>
    <mergeCell ref="B129:E129"/>
    <mergeCell ref="F129:I129"/>
    <mergeCell ref="J124:K124"/>
    <mergeCell ref="D140:G140"/>
    <mergeCell ref="B124:C124"/>
    <mergeCell ref="D124:E124"/>
    <mergeCell ref="F124:G124"/>
    <mergeCell ref="B125:C125"/>
    <mergeCell ref="D125:E125"/>
    <mergeCell ref="F125:G125"/>
    <mergeCell ref="A12:A17"/>
    <mergeCell ref="A24:A29"/>
    <mergeCell ref="A30:A35"/>
    <mergeCell ref="H122:I122"/>
    <mergeCell ref="F122:G122"/>
    <mergeCell ref="B77:B82"/>
    <mergeCell ref="B71:B76"/>
    <mergeCell ref="B100:B105"/>
    <mergeCell ref="B106:B111"/>
    <mergeCell ref="J122:K122"/>
    <mergeCell ref="L122:M122"/>
    <mergeCell ref="J123:K123"/>
    <mergeCell ref="L123:M123"/>
    <mergeCell ref="A18:A23"/>
    <mergeCell ref="D41:L41"/>
    <mergeCell ref="A94:A111"/>
    <mergeCell ref="A43:A48"/>
    <mergeCell ref="A49:A54"/>
    <mergeCell ref="A55:A60"/>
    <mergeCell ref="A61:A66"/>
    <mergeCell ref="A71:A88"/>
    <mergeCell ref="B94:B99"/>
    <mergeCell ref="B83:B88"/>
    <mergeCell ref="F114:I114"/>
    <mergeCell ref="D115:E116"/>
    <mergeCell ref="A1:B1"/>
    <mergeCell ref="D69:L69"/>
    <mergeCell ref="D92:L92"/>
    <mergeCell ref="B123:C123"/>
    <mergeCell ref="D123:E123"/>
    <mergeCell ref="B121:E121"/>
    <mergeCell ref="B122:C122"/>
    <mergeCell ref="D122:E122"/>
    <mergeCell ref="F121:I121"/>
    <mergeCell ref="D10:L10"/>
    <mergeCell ref="F115:I115"/>
    <mergeCell ref="F116:I116"/>
    <mergeCell ref="D117:E118"/>
    <mergeCell ref="F117:I117"/>
    <mergeCell ref="F118:I118"/>
    <mergeCell ref="J121:M121"/>
  </mergeCells>
  <conditionalFormatting sqref="B123:B125">
    <cfRule type="cellIs" dxfId="71" priority="23" operator="greaterThan">
      <formula>0</formula>
    </cfRule>
    <cfRule type="cellIs" dxfId="70" priority="24" operator="lessThan">
      <formula>0</formula>
    </cfRule>
  </conditionalFormatting>
  <conditionalFormatting sqref="D123:D125">
    <cfRule type="cellIs" dxfId="69" priority="21" operator="greaterThan">
      <formula>0</formula>
    </cfRule>
    <cfRule type="cellIs" dxfId="68" priority="22" operator="lessThan">
      <formula>0</formula>
    </cfRule>
  </conditionalFormatting>
  <conditionalFormatting sqref="F123:F125">
    <cfRule type="cellIs" dxfId="67" priority="17" operator="greaterThan">
      <formula>0</formula>
    </cfRule>
    <cfRule type="cellIs" dxfId="66" priority="18" operator="lessThan">
      <formula>0</formula>
    </cfRule>
  </conditionalFormatting>
  <conditionalFormatting sqref="H123:H125">
    <cfRule type="cellIs" dxfId="65" priority="15" operator="greaterThan">
      <formula>0</formula>
    </cfRule>
    <cfRule type="cellIs" dxfId="64" priority="16" operator="lessThan">
      <formula>0</formula>
    </cfRule>
  </conditionalFormatting>
  <conditionalFormatting sqref="J123:J125">
    <cfRule type="cellIs" dxfId="63" priority="13" operator="greaterThan">
      <formula>0</formula>
    </cfRule>
    <cfRule type="cellIs" dxfId="62" priority="14" operator="lessThan">
      <formula>0</formula>
    </cfRule>
  </conditionalFormatting>
  <conditionalFormatting sqref="L123:L125">
    <cfRule type="cellIs" dxfId="61" priority="11" operator="greaterThan">
      <formula>0</formula>
    </cfRule>
    <cfRule type="cellIs" dxfId="60" priority="12" operator="lessThan">
      <formula>0</formula>
    </cfRule>
  </conditionalFormatting>
  <conditionalFormatting sqref="I151:J153">
    <cfRule type="cellIs" dxfId="59" priority="9" operator="lessThan">
      <formula>1</formula>
    </cfRule>
    <cfRule type="cellIs" dxfId="58" priority="10" operator="greaterThan">
      <formula>1</formula>
    </cfRule>
  </conditionalFormatting>
  <conditionalFormatting sqref="K151:L153">
    <cfRule type="cellIs" dxfId="57" priority="5" operator="lessThan">
      <formula>1</formula>
    </cfRule>
    <cfRule type="cellIs" dxfId="56" priority="6" operator="greaterThan">
      <formula>1</formula>
    </cfRule>
  </conditionalFormatting>
  <conditionalFormatting sqref="M151:N153">
    <cfRule type="cellIs" dxfId="55" priority="1" operator="lessThan">
      <formula>1</formula>
    </cfRule>
    <cfRule type="cellIs" dxfId="54" priority="2" operator="greaterThan">
      <formula>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A190"/>
  <sheetViews>
    <sheetView showRuler="0" workbookViewId="0">
      <selection activeCell="B43" sqref="B43:B66"/>
    </sheetView>
  </sheetViews>
  <sheetFormatPr baseColWidth="10" defaultRowHeight="15" x14ac:dyDescent="0"/>
  <cols>
    <col min="1" max="1" width="27.5" bestFit="1" customWidth="1"/>
    <col min="2" max="2" width="21" bestFit="1" customWidth="1"/>
    <col min="3" max="3" width="16" bestFit="1" customWidth="1"/>
    <col min="4" max="4" width="24.33203125" bestFit="1" customWidth="1"/>
    <col min="5" max="5" width="17" bestFit="1" customWidth="1"/>
    <col min="6" max="6" width="21" bestFit="1" customWidth="1"/>
    <col min="8" max="8" width="12.1640625" bestFit="1" customWidth="1"/>
    <col min="9" max="9" width="9.83203125" bestFit="1" customWidth="1"/>
    <col min="10" max="10" width="23.5" customWidth="1"/>
    <col min="11" max="11" width="9.83203125" bestFit="1" customWidth="1"/>
    <col min="12" max="12" width="23.1640625" customWidth="1"/>
    <col min="14" max="14" width="25.5" customWidth="1"/>
  </cols>
  <sheetData>
    <row r="1" spans="1:27" ht="21" thickBot="1">
      <c r="A1" s="389" t="s">
        <v>1</v>
      </c>
      <c r="B1" s="390"/>
      <c r="C1" s="13"/>
    </row>
    <row r="2" spans="1:27" ht="20">
      <c r="A2" s="148" t="str">
        <f>A12</f>
        <v>C (Static, Block)</v>
      </c>
      <c r="B2" s="149" t="s">
        <v>74</v>
      </c>
      <c r="C2" s="13"/>
    </row>
    <row r="3" spans="1:27" ht="20">
      <c r="A3" s="150" t="str">
        <f>A18</f>
        <v>JGF (Static, Block)</v>
      </c>
      <c r="B3" s="147" t="s">
        <v>75</v>
      </c>
      <c r="C3" s="13"/>
      <c r="D3" s="487" t="s">
        <v>76</v>
      </c>
      <c r="E3" s="487"/>
      <c r="F3" s="487"/>
      <c r="G3" s="487"/>
    </row>
    <row r="4" spans="1:27" ht="20">
      <c r="A4" s="150">
        <f>A24</f>
        <v>0</v>
      </c>
      <c r="B4" s="147"/>
      <c r="C4" s="13"/>
      <c r="D4" s="487"/>
      <c r="E4" s="487"/>
      <c r="F4" s="487"/>
      <c r="G4" s="487"/>
    </row>
    <row r="5" spans="1:27" ht="21" thickBot="1">
      <c r="A5" s="151" t="str">
        <f>A30</f>
        <v>AompLib (Static, Block)</v>
      </c>
      <c r="B5" s="152" t="s">
        <v>69</v>
      </c>
      <c r="C5" s="13"/>
      <c r="D5" s="487"/>
      <c r="E5" s="487"/>
      <c r="F5" s="487"/>
      <c r="G5" s="487"/>
    </row>
    <row r="6" spans="1:27" ht="18" customHeight="1">
      <c r="A6" s="13"/>
      <c r="B6" s="13"/>
      <c r="C6" s="13"/>
      <c r="D6" s="12"/>
    </row>
    <row r="7" spans="1:27" ht="18" customHeight="1">
      <c r="A7" s="13"/>
      <c r="B7" s="13"/>
      <c r="C7" s="13"/>
    </row>
    <row r="9" spans="1:27" ht="21" thickBot="1">
      <c r="C9" s="6"/>
      <c r="D9" s="139"/>
      <c r="E9" s="139"/>
      <c r="F9" s="139"/>
      <c r="G9" s="139"/>
      <c r="H9" s="139"/>
      <c r="I9" s="139"/>
      <c r="J9" s="139"/>
      <c r="K9" s="139"/>
      <c r="L9" s="139"/>
    </row>
    <row r="10" spans="1:27" ht="21" thickBot="1">
      <c r="B10" s="5"/>
      <c r="C10" s="5"/>
      <c r="D10" s="402" t="s">
        <v>28</v>
      </c>
      <c r="E10" s="403"/>
      <c r="F10" s="403"/>
      <c r="G10" s="403"/>
      <c r="H10" s="403"/>
      <c r="I10" s="403"/>
      <c r="J10" s="403"/>
      <c r="K10" s="403"/>
      <c r="L10" s="404"/>
    </row>
    <row r="11" spans="1:27" ht="19" thickBot="1">
      <c r="B11" s="17" t="str">
        <f>'641x - SEQ'!B9</f>
        <v>dim (megabytes)</v>
      </c>
      <c r="C11" s="167" t="str">
        <f>'641x - SEQ'!C9</f>
        <v>Input Size</v>
      </c>
      <c r="D11" s="14">
        <v>2</v>
      </c>
      <c r="E11" s="15">
        <v>3</v>
      </c>
      <c r="F11" s="15">
        <v>4</v>
      </c>
      <c r="G11" s="15">
        <v>6</v>
      </c>
      <c r="H11" s="15">
        <v>8</v>
      </c>
      <c r="I11" s="15">
        <v>12</v>
      </c>
      <c r="J11" s="15">
        <v>16</v>
      </c>
      <c r="K11" s="15">
        <v>24</v>
      </c>
      <c r="L11" s="16">
        <v>32</v>
      </c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</row>
    <row r="12" spans="1:27" ht="18">
      <c r="A12" s="416" t="s">
        <v>70</v>
      </c>
      <c r="B12" s="373">
        <f>'641x - SEQ'!B10</f>
        <v>8.5838775634765625</v>
      </c>
      <c r="C12" s="171" t="str">
        <f>'641x - SEQ'!C10</f>
        <v>3M</v>
      </c>
      <c r="D12" s="194">
        <v>5.969E-2</v>
      </c>
      <c r="E12" s="34">
        <v>4.156E-2</v>
      </c>
      <c r="F12" s="34">
        <v>3.2500000000000001E-2</v>
      </c>
      <c r="G12" s="34">
        <v>2.3089999999999999E-2</v>
      </c>
      <c r="H12" s="34">
        <v>1.857E-2</v>
      </c>
      <c r="I12" s="34">
        <v>1.4489999999999999E-2</v>
      </c>
      <c r="J12" s="34">
        <v>1.286E-2</v>
      </c>
      <c r="K12" s="34">
        <v>1.3270000000000001E-2</v>
      </c>
      <c r="L12" s="35">
        <v>1.2749999999999999E-2</v>
      </c>
      <c r="Q12" s="67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ht="18">
      <c r="A13" s="417"/>
      <c r="B13" s="374">
        <f>'641x - SEQ'!B11</f>
        <v>57.221267700195312</v>
      </c>
      <c r="C13" s="172" t="str">
        <f>'641x - SEQ'!C11</f>
        <v>20M</v>
      </c>
      <c r="D13" s="195">
        <v>0.39577000000000001</v>
      </c>
      <c r="E13" s="23">
        <v>0.26989999999999997</v>
      </c>
      <c r="F13" s="23">
        <v>0.20696000000000001</v>
      </c>
      <c r="G13" s="23">
        <v>0.14294999999999999</v>
      </c>
      <c r="H13" s="23">
        <v>0.11118</v>
      </c>
      <c r="I13" s="23">
        <v>8.2379999999999995E-2</v>
      </c>
      <c r="J13" s="23">
        <v>6.9769999999999999E-2</v>
      </c>
      <c r="K13" s="23">
        <v>6.4890000000000003E-2</v>
      </c>
      <c r="L13" s="36">
        <v>5.7669999999999999E-2</v>
      </c>
      <c r="Q13" s="67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ht="18">
      <c r="A14" s="417"/>
      <c r="B14" s="374">
        <f>'641x - SEQ'!B12</f>
        <v>143.05195617675781</v>
      </c>
      <c r="C14" s="172" t="str">
        <f>'641x - SEQ'!C12</f>
        <v>50M</v>
      </c>
      <c r="D14" s="195">
        <v>0.99102000000000001</v>
      </c>
      <c r="E14" s="23">
        <v>0.67662999999999995</v>
      </c>
      <c r="F14" s="23">
        <v>0.51865000000000006</v>
      </c>
      <c r="G14" s="23">
        <v>0.35965000000000003</v>
      </c>
      <c r="H14" s="23">
        <v>0.28016000000000002</v>
      </c>
      <c r="I14" s="23">
        <v>0.20127</v>
      </c>
      <c r="J14" s="23">
        <v>0.16236</v>
      </c>
      <c r="K14" s="23">
        <v>0.14482999999999999</v>
      </c>
      <c r="L14" s="36">
        <v>0.12709000000000001</v>
      </c>
      <c r="Q14" s="67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ht="18">
      <c r="A15" s="417"/>
      <c r="B15" s="374">
        <f>'641x - SEQ'!B13</f>
        <v>572.20539855957031</v>
      </c>
      <c r="C15" s="172" t="str">
        <f>'641x - SEQ'!C13</f>
        <v>200M</v>
      </c>
      <c r="D15" s="195">
        <v>3.9659</v>
      </c>
      <c r="E15" s="23">
        <v>2.70831</v>
      </c>
      <c r="F15" s="23">
        <v>2.07599</v>
      </c>
      <c r="G15" s="23">
        <v>1.43845</v>
      </c>
      <c r="H15" s="23">
        <v>1.12073</v>
      </c>
      <c r="I15" s="23">
        <v>0.80252000000000001</v>
      </c>
      <c r="J15" s="23">
        <v>0.64495999999999998</v>
      </c>
      <c r="K15" s="23">
        <v>0.56435999999999997</v>
      </c>
      <c r="L15" s="36">
        <v>0.46820000000000001</v>
      </c>
      <c r="Q15" s="67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18">
      <c r="A16" s="417"/>
      <c r="B16" s="374">
        <f>'641x - SEQ'!B14</f>
        <v>1430.5122833251953</v>
      </c>
      <c r="C16" s="172" t="str">
        <f>'641x - SEQ'!C14</f>
        <v>500M</v>
      </c>
      <c r="D16" s="195">
        <v>9.9138400000000004</v>
      </c>
      <c r="E16" s="23">
        <v>6.77149</v>
      </c>
      <c r="F16" s="23">
        <v>5.1893099999999999</v>
      </c>
      <c r="G16" s="23">
        <v>3.5956000000000001</v>
      </c>
      <c r="H16" s="23">
        <v>2.8021099999999999</v>
      </c>
      <c r="I16" s="23">
        <v>2.0047700000000002</v>
      </c>
      <c r="J16" s="23">
        <v>1.6090500000000001</v>
      </c>
      <c r="K16" s="23">
        <v>1.40202</v>
      </c>
      <c r="L16" s="36">
        <v>1.15554</v>
      </c>
      <c r="Q16" s="67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ht="19" thickBot="1">
      <c r="A17" s="418"/>
      <c r="B17" s="375">
        <f>'641x - SEQ'!B15</f>
        <v>2574.9214630126953</v>
      </c>
      <c r="C17" s="173" t="str">
        <f>'641x - SEQ'!C15</f>
        <v>900M</v>
      </c>
      <c r="D17" s="196">
        <v>17.846599999999999</v>
      </c>
      <c r="E17" s="24">
        <v>12.18693</v>
      </c>
      <c r="F17" s="24">
        <v>9.3416200000000007</v>
      </c>
      <c r="G17" s="24">
        <v>6.4716899999999997</v>
      </c>
      <c r="H17" s="24">
        <v>5.0374800000000004</v>
      </c>
      <c r="I17" s="24">
        <v>3.7406299999999999</v>
      </c>
      <c r="J17" s="24">
        <v>2.8920699999999999</v>
      </c>
      <c r="K17" s="24">
        <v>2.5215800000000002</v>
      </c>
      <c r="L17" s="37">
        <v>2.0747399999999998</v>
      </c>
      <c r="Q17" s="67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t="18">
      <c r="A18" s="410" t="s">
        <v>71</v>
      </c>
      <c r="B18" s="376">
        <f>B12</f>
        <v>8.5838775634765625</v>
      </c>
      <c r="C18" s="154" t="str">
        <f>'641x - SEQ'!C10</f>
        <v>3M</v>
      </c>
      <c r="D18" s="288">
        <v>0.14499999999999999</v>
      </c>
      <c r="E18" s="289">
        <v>0.13100000000000001</v>
      </c>
      <c r="F18" s="289">
        <v>0.11799999999999999</v>
      </c>
      <c r="G18" s="289">
        <v>0.106</v>
      </c>
      <c r="H18" s="289">
        <v>0.10100000000000001</v>
      </c>
      <c r="I18" s="289">
        <v>0.115</v>
      </c>
      <c r="J18" s="289">
        <v>0.112</v>
      </c>
      <c r="K18" s="289">
        <v>0.16500000000000001</v>
      </c>
      <c r="L18" s="290">
        <v>0.161</v>
      </c>
      <c r="Q18" s="67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18">
      <c r="A19" s="411"/>
      <c r="B19" s="376">
        <f t="shared" ref="B19:B23" si="0">B13</f>
        <v>57.221267700195312</v>
      </c>
      <c r="C19" s="154" t="str">
        <f>'641x - SEQ'!C11</f>
        <v>20M</v>
      </c>
      <c r="D19" s="288">
        <v>0.55500000000000005</v>
      </c>
      <c r="E19" s="289">
        <v>0.40899999999999997</v>
      </c>
      <c r="F19" s="289">
        <v>0.32900000000000001</v>
      </c>
      <c r="G19" s="289">
        <v>0.25700000000000001</v>
      </c>
      <c r="H19" s="289">
        <v>0.22</v>
      </c>
      <c r="I19" s="289">
        <v>0.182</v>
      </c>
      <c r="J19" s="289">
        <v>0.16500000000000001</v>
      </c>
      <c r="K19" s="289">
        <v>0.23499999999999999</v>
      </c>
      <c r="L19" s="290">
        <v>0.24299999999999999</v>
      </c>
      <c r="N19" s="12"/>
      <c r="Q19" s="67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18">
      <c r="A20" s="411"/>
      <c r="B20" s="376">
        <f t="shared" si="0"/>
        <v>143.05195617675781</v>
      </c>
      <c r="C20" s="154" t="str">
        <f>'641x - SEQ'!C12</f>
        <v>50M</v>
      </c>
      <c r="D20" s="288">
        <v>1.288</v>
      </c>
      <c r="E20" s="289">
        <v>0.90400000000000003</v>
      </c>
      <c r="F20" s="289">
        <v>0.71199999999999997</v>
      </c>
      <c r="G20" s="289">
        <v>0.52400000000000002</v>
      </c>
      <c r="H20" s="289">
        <v>0.43099999999999999</v>
      </c>
      <c r="I20" s="289">
        <v>0.34399999999999997</v>
      </c>
      <c r="J20" s="289">
        <v>0.29899999999999999</v>
      </c>
      <c r="K20" s="289">
        <v>0.36699999999999999</v>
      </c>
      <c r="L20" s="290">
        <v>0.33900000000000002</v>
      </c>
      <c r="N20" s="12"/>
      <c r="O20" s="12"/>
      <c r="Q20" s="67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ht="18">
      <c r="A21" s="411"/>
      <c r="B21" s="376">
        <f t="shared" si="0"/>
        <v>572.20539855957031</v>
      </c>
      <c r="C21" s="154" t="str">
        <f>'641x - SEQ'!C13</f>
        <v>200M</v>
      </c>
      <c r="D21" s="288">
        <v>4.9370000000000003</v>
      </c>
      <c r="E21" s="289">
        <v>3.383</v>
      </c>
      <c r="F21" s="289">
        <v>2.6419999999999999</v>
      </c>
      <c r="G21" s="289">
        <v>1.89</v>
      </c>
      <c r="H21" s="289">
        <v>1.5169999999999999</v>
      </c>
      <c r="I21" s="289">
        <v>1.139</v>
      </c>
      <c r="J21" s="289">
        <v>0.95</v>
      </c>
      <c r="K21" s="289">
        <v>0.95</v>
      </c>
      <c r="L21" s="290">
        <v>0.84199999999999997</v>
      </c>
      <c r="O21" s="12"/>
      <c r="P21" s="88"/>
      <c r="Q21" s="67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ht="18">
      <c r="A22" s="411"/>
      <c r="B22" s="376">
        <f t="shared" si="0"/>
        <v>1430.5122833251953</v>
      </c>
      <c r="C22" s="154" t="str">
        <f>'641x - SEQ'!C14</f>
        <v>500M</v>
      </c>
      <c r="D22" s="288">
        <v>12.243</v>
      </c>
      <c r="E22" s="289">
        <v>8.36</v>
      </c>
      <c r="F22" s="289">
        <v>6.5019999999999998</v>
      </c>
      <c r="G22" s="289">
        <v>4.6289999999999996</v>
      </c>
      <c r="H22" s="289">
        <v>3.694</v>
      </c>
      <c r="I22" s="289">
        <v>2.76</v>
      </c>
      <c r="J22" s="289">
        <v>2.2869999999999999</v>
      </c>
      <c r="K22" s="289">
        <v>2.1850000000000001</v>
      </c>
      <c r="L22" s="290">
        <v>1.8720000000000001</v>
      </c>
      <c r="P22" s="12"/>
      <c r="Q22" s="67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ht="19" thickBot="1">
      <c r="A23" s="412"/>
      <c r="B23" s="376">
        <f t="shared" si="0"/>
        <v>2574.9214630126953</v>
      </c>
      <c r="C23" s="154" t="str">
        <f>'641x - SEQ'!C15</f>
        <v>900M</v>
      </c>
      <c r="D23" s="288">
        <v>21.977</v>
      </c>
      <c r="E23" s="289">
        <v>14.983000000000001</v>
      </c>
      <c r="F23" s="289">
        <v>11.65</v>
      </c>
      <c r="G23" s="289">
        <v>8.2759999999999998</v>
      </c>
      <c r="H23" s="289">
        <v>6.6</v>
      </c>
      <c r="I23" s="289">
        <v>4.9139999999999997</v>
      </c>
      <c r="J23" s="289">
        <v>4.0720000000000001</v>
      </c>
      <c r="K23" s="289">
        <v>3.843</v>
      </c>
      <c r="L23" s="290">
        <v>3.286</v>
      </c>
      <c r="M23" s="12"/>
      <c r="Q23" s="67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ht="18">
      <c r="A24" s="484"/>
      <c r="B24" s="380">
        <f>B12</f>
        <v>8.5838775634765625</v>
      </c>
      <c r="C24" s="312" t="str">
        <f>'641x - SEQ'!C10</f>
        <v>3M</v>
      </c>
      <c r="D24" s="313"/>
      <c r="E24" s="313"/>
      <c r="F24" s="313"/>
      <c r="G24" s="313"/>
      <c r="H24" s="313"/>
      <c r="I24" s="313"/>
      <c r="J24" s="313"/>
      <c r="K24" s="313"/>
      <c r="L24" s="314"/>
      <c r="M24" s="22"/>
      <c r="N24" s="22"/>
      <c r="O24" s="22"/>
      <c r="P24" s="22"/>
      <c r="Q24" s="22"/>
      <c r="R24" s="22"/>
      <c r="S24" s="22"/>
      <c r="T24" s="22"/>
      <c r="U24" s="22"/>
      <c r="V24" s="12"/>
    </row>
    <row r="25" spans="1:27" ht="18">
      <c r="A25" s="485"/>
      <c r="B25" s="381">
        <f t="shared" ref="B25:B29" si="1">B13</f>
        <v>57.221267700195312</v>
      </c>
      <c r="C25" s="315" t="str">
        <f>'641x - SEQ'!C11</f>
        <v>20M</v>
      </c>
      <c r="D25" s="316"/>
      <c r="E25" s="316"/>
      <c r="F25" s="316"/>
      <c r="G25" s="316"/>
      <c r="H25" s="316"/>
      <c r="I25" s="316"/>
      <c r="J25" s="316"/>
      <c r="K25" s="316"/>
      <c r="L25" s="317"/>
      <c r="M25" s="22"/>
      <c r="N25" s="22"/>
      <c r="O25" s="22"/>
      <c r="P25" s="22"/>
      <c r="Q25" s="22"/>
      <c r="R25" s="22"/>
      <c r="S25" s="22"/>
      <c r="T25" s="22"/>
      <c r="U25" s="22"/>
      <c r="V25" s="12"/>
    </row>
    <row r="26" spans="1:27" ht="18">
      <c r="A26" s="485"/>
      <c r="B26" s="381">
        <f t="shared" si="1"/>
        <v>143.05195617675781</v>
      </c>
      <c r="C26" s="315" t="str">
        <f>'641x - SEQ'!C12</f>
        <v>50M</v>
      </c>
      <c r="D26" s="316"/>
      <c r="E26" s="316"/>
      <c r="F26" s="316"/>
      <c r="G26" s="316"/>
      <c r="H26" s="316"/>
      <c r="I26" s="316"/>
      <c r="J26" s="316"/>
      <c r="K26" s="316"/>
      <c r="L26" s="317"/>
      <c r="M26" s="22"/>
      <c r="N26" s="22"/>
      <c r="O26" s="22"/>
      <c r="P26" s="22"/>
      <c r="Q26" s="22"/>
      <c r="R26" s="22"/>
      <c r="S26" s="22"/>
      <c r="T26" s="22"/>
      <c r="U26" s="22"/>
      <c r="V26" s="12"/>
    </row>
    <row r="27" spans="1:27" ht="18">
      <c r="A27" s="485"/>
      <c r="B27" s="381">
        <f t="shared" si="1"/>
        <v>572.20539855957031</v>
      </c>
      <c r="C27" s="315" t="str">
        <f>'641x - SEQ'!C13</f>
        <v>200M</v>
      </c>
      <c r="D27" s="316"/>
      <c r="E27" s="316"/>
      <c r="F27" s="316"/>
      <c r="G27" s="316"/>
      <c r="H27" s="316"/>
      <c r="I27" s="316"/>
      <c r="J27" s="316"/>
      <c r="K27" s="316"/>
      <c r="L27" s="317"/>
      <c r="M27" s="22"/>
      <c r="N27" s="22"/>
      <c r="O27" s="22"/>
      <c r="P27" s="22"/>
      <c r="Q27" s="22"/>
      <c r="R27" s="22"/>
      <c r="S27" s="22"/>
      <c r="T27" s="22"/>
      <c r="U27" s="22"/>
      <c r="V27" s="12"/>
    </row>
    <row r="28" spans="1:27" ht="18">
      <c r="A28" s="485"/>
      <c r="B28" s="381">
        <f t="shared" si="1"/>
        <v>1430.5122833251953</v>
      </c>
      <c r="C28" s="315" t="str">
        <f>'641x - SEQ'!C14</f>
        <v>500M</v>
      </c>
      <c r="D28" s="316"/>
      <c r="E28" s="316"/>
      <c r="F28" s="316"/>
      <c r="G28" s="316"/>
      <c r="H28" s="316"/>
      <c r="I28" s="316"/>
      <c r="J28" s="316"/>
      <c r="K28" s="316"/>
      <c r="L28" s="317"/>
      <c r="M28" s="22"/>
      <c r="N28" s="22"/>
      <c r="O28" s="22"/>
      <c r="P28" s="22"/>
      <c r="Q28" s="22"/>
      <c r="R28" s="22"/>
      <c r="S28" s="22"/>
      <c r="T28" s="22"/>
      <c r="U28" s="22"/>
      <c r="V28" s="12"/>
    </row>
    <row r="29" spans="1:27" ht="19" thickBot="1">
      <c r="A29" s="486"/>
      <c r="B29" s="382">
        <f t="shared" si="1"/>
        <v>2574.9214630126953</v>
      </c>
      <c r="C29" s="318" t="str">
        <f>'641x - SEQ'!C15</f>
        <v>900M</v>
      </c>
      <c r="D29" s="319"/>
      <c r="E29" s="319"/>
      <c r="F29" s="319"/>
      <c r="G29" s="319"/>
      <c r="H29" s="319"/>
      <c r="I29" s="319"/>
      <c r="J29" s="319"/>
      <c r="K29" s="319"/>
      <c r="L29" s="320"/>
      <c r="M29" s="22"/>
      <c r="N29" s="22"/>
      <c r="O29" s="22"/>
      <c r="P29" s="22"/>
      <c r="Q29" s="22"/>
      <c r="R29" s="22"/>
      <c r="S29" s="22"/>
      <c r="T29" s="22"/>
      <c r="U29" s="22"/>
      <c r="V29" s="12"/>
    </row>
    <row r="30" spans="1:27" ht="18">
      <c r="A30" s="422" t="s">
        <v>73</v>
      </c>
      <c r="B30" s="377">
        <f>B18</f>
        <v>8.5838775634765625</v>
      </c>
      <c r="C30" s="10" t="str">
        <f>'641x - SEQ'!C10</f>
        <v>3M</v>
      </c>
      <c r="D30" s="47">
        <v>0.154</v>
      </c>
      <c r="E30" s="38">
        <v>0.13200000000000001</v>
      </c>
      <c r="F30" s="38">
        <v>0.12</v>
      </c>
      <c r="G30" s="38">
        <v>0.106</v>
      </c>
      <c r="H30" s="38">
        <v>0.1</v>
      </c>
      <c r="I30" s="38">
        <v>0.11700000000000001</v>
      </c>
      <c r="J30" s="38">
        <v>0.115</v>
      </c>
      <c r="K30" s="38">
        <v>0.17199999999999999</v>
      </c>
      <c r="L30" s="39">
        <v>0.16500000000000001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 spans="1:27" ht="18">
      <c r="A31" s="423"/>
      <c r="B31" s="377">
        <f t="shared" ref="B31:B35" si="2">B19</f>
        <v>57.221267700195312</v>
      </c>
      <c r="C31" s="10" t="str">
        <f>'641x - SEQ'!C11</f>
        <v>20M</v>
      </c>
      <c r="D31" s="25">
        <v>0.55500000000000005</v>
      </c>
      <c r="E31" s="26">
        <v>0.41</v>
      </c>
      <c r="F31" s="26">
        <v>0.33200000000000002</v>
      </c>
      <c r="G31" s="26">
        <v>0.25700000000000001</v>
      </c>
      <c r="H31" s="26">
        <v>0.221</v>
      </c>
      <c r="I31" s="26">
        <v>0.18099999999999999</v>
      </c>
      <c r="J31" s="26">
        <v>0.16600000000000001</v>
      </c>
      <c r="K31" s="26">
        <v>0.24399999999999999</v>
      </c>
      <c r="L31" s="33">
        <v>0.24199999999999999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</row>
    <row r="32" spans="1:27" ht="18">
      <c r="A32" s="423"/>
      <c r="B32" s="377">
        <f t="shared" si="2"/>
        <v>143.05195617675781</v>
      </c>
      <c r="C32" s="10" t="str">
        <f>'641x - SEQ'!C12</f>
        <v>50M</v>
      </c>
      <c r="D32" s="25">
        <v>1.2849999999999999</v>
      </c>
      <c r="E32" s="26">
        <v>0.90100000000000002</v>
      </c>
      <c r="F32" s="26">
        <v>0.71199999999999997</v>
      </c>
      <c r="G32" s="26">
        <v>0.52300000000000002</v>
      </c>
      <c r="H32" s="26">
        <v>0.43099999999999999</v>
      </c>
      <c r="I32" s="26">
        <v>0.34300000000000003</v>
      </c>
      <c r="J32" s="26">
        <v>0.29699999999999999</v>
      </c>
      <c r="K32" s="26">
        <v>0.37</v>
      </c>
      <c r="L32" s="33">
        <v>0.34200000000000003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spans="1:22" ht="18">
      <c r="A33" s="423"/>
      <c r="B33" s="377">
        <f t="shared" si="2"/>
        <v>572.20539855957031</v>
      </c>
      <c r="C33" s="10" t="str">
        <f>'641x - SEQ'!C13</f>
        <v>200M</v>
      </c>
      <c r="D33" s="25">
        <v>4.9379999999999997</v>
      </c>
      <c r="E33" s="26">
        <v>3.3820000000000001</v>
      </c>
      <c r="F33" s="26">
        <v>2.6749999999999998</v>
      </c>
      <c r="G33" s="26">
        <v>1.8919999999999999</v>
      </c>
      <c r="H33" s="26">
        <v>1.512</v>
      </c>
      <c r="I33" s="26">
        <v>1.129</v>
      </c>
      <c r="J33" s="26">
        <v>0.95099999999999996</v>
      </c>
      <c r="K33" s="26">
        <v>0.94499999999999995</v>
      </c>
      <c r="L33" s="33">
        <v>0.85299999999999998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 spans="1:22" ht="18">
      <c r="A34" s="423"/>
      <c r="B34" s="377">
        <f t="shared" si="2"/>
        <v>1430.5122833251953</v>
      </c>
      <c r="C34" s="10" t="str">
        <f>'641x - SEQ'!C14</f>
        <v>500M</v>
      </c>
      <c r="D34" s="25">
        <v>12.226000000000001</v>
      </c>
      <c r="E34" s="26">
        <v>8.3529999999999998</v>
      </c>
      <c r="F34" s="26">
        <v>6.5119999999999996</v>
      </c>
      <c r="G34" s="26">
        <v>4.6310000000000002</v>
      </c>
      <c r="H34" s="26">
        <v>3.6949999999999998</v>
      </c>
      <c r="I34" s="26">
        <v>2.9039999999999999</v>
      </c>
      <c r="J34" s="26">
        <v>2.2989999999999999</v>
      </c>
      <c r="K34" s="26">
        <v>2.1819999999999999</v>
      </c>
      <c r="L34" s="33">
        <v>1.8819999999999999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</row>
    <row r="35" spans="1:22" ht="19" thickBot="1">
      <c r="A35" s="424"/>
      <c r="B35" s="377">
        <f t="shared" si="2"/>
        <v>2574.9214630126953</v>
      </c>
      <c r="C35" s="10" t="str">
        <f>'641x - SEQ'!C15</f>
        <v>900M</v>
      </c>
      <c r="D35" s="29">
        <v>21.978000000000002</v>
      </c>
      <c r="E35" s="30">
        <v>14.992000000000001</v>
      </c>
      <c r="F35" s="30">
        <v>11.647</v>
      </c>
      <c r="G35" s="30">
        <v>8.2780000000000005</v>
      </c>
      <c r="H35" s="30">
        <v>6.77</v>
      </c>
      <c r="I35" s="30">
        <v>4.9189999999999996</v>
      </c>
      <c r="J35" s="30">
        <v>4.07</v>
      </c>
      <c r="K35" s="30">
        <v>3.843</v>
      </c>
      <c r="L35" s="40">
        <v>3.302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</row>
    <row r="36" spans="1:22">
      <c r="N36" s="67"/>
    </row>
    <row r="37" spans="1:22">
      <c r="N37" s="67"/>
    </row>
    <row r="38" spans="1:22">
      <c r="N38" s="67"/>
    </row>
    <row r="39" spans="1:22"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67"/>
    </row>
    <row r="40" spans="1:22" ht="21" thickBot="1">
      <c r="C40" s="124"/>
      <c r="D40" s="139"/>
      <c r="E40" s="139"/>
      <c r="F40" s="139"/>
      <c r="G40" s="139"/>
      <c r="H40" s="139"/>
      <c r="I40" s="139"/>
      <c r="J40" s="139"/>
      <c r="K40" s="139"/>
      <c r="L40" s="139"/>
      <c r="M40" s="131"/>
      <c r="N40" s="67"/>
      <c r="Q40" s="12"/>
    </row>
    <row r="41" spans="1:22" ht="21" thickBot="1">
      <c r="B41" s="5"/>
      <c r="C41" s="5"/>
      <c r="D41" s="402" t="s">
        <v>5</v>
      </c>
      <c r="E41" s="403"/>
      <c r="F41" s="403"/>
      <c r="G41" s="403"/>
      <c r="H41" s="403"/>
      <c r="I41" s="403"/>
      <c r="J41" s="403"/>
      <c r="K41" s="403"/>
      <c r="L41" s="404"/>
      <c r="N41" s="67"/>
    </row>
    <row r="42" spans="1:22" ht="19" thickBot="1">
      <c r="B42" s="19" t="str">
        <f>B11</f>
        <v>dim (megabytes)</v>
      </c>
      <c r="C42" s="19" t="s">
        <v>44</v>
      </c>
      <c r="D42" s="14">
        <v>2</v>
      </c>
      <c r="E42" s="15">
        <v>3</v>
      </c>
      <c r="F42" s="15">
        <v>4</v>
      </c>
      <c r="G42" s="15">
        <v>6</v>
      </c>
      <c r="H42" s="15">
        <v>8</v>
      </c>
      <c r="I42" s="15">
        <v>12</v>
      </c>
      <c r="J42" s="15">
        <v>16</v>
      </c>
      <c r="K42" s="15">
        <v>24</v>
      </c>
      <c r="L42" s="16">
        <v>32</v>
      </c>
      <c r="N42" s="67"/>
    </row>
    <row r="43" spans="1:22" ht="18">
      <c r="A43" s="416" t="str">
        <f>A12</f>
        <v>C (Static, Block)</v>
      </c>
      <c r="B43" s="373">
        <f t="shared" ref="B43:C58" si="3">B12</f>
        <v>8.5838775634765625</v>
      </c>
      <c r="C43" s="171" t="str">
        <f>C12</f>
        <v>3M</v>
      </c>
      <c r="D43" s="34">
        <f>'641x - SEQ'!$D10/'641x -DM'!D12</f>
        <v>1.9066845367733287</v>
      </c>
      <c r="E43" s="34">
        <f>'641x - SEQ'!$D10/'641x -DM'!E12</f>
        <v>2.7384504331087585</v>
      </c>
      <c r="F43" s="34">
        <f>'641x - SEQ'!$D10/'641x -DM'!F12</f>
        <v>3.5018461538461536</v>
      </c>
      <c r="G43" s="34">
        <f>'641x - SEQ'!$D10/'641x -DM'!G12</f>
        <v>4.9289735816370719</v>
      </c>
      <c r="H43" s="34">
        <f>'641x - SEQ'!$D10/'641x -DM'!H12</f>
        <v>6.1287022078621431</v>
      </c>
      <c r="I43" s="34">
        <f>'641x - SEQ'!$D10/'641x -DM'!I12</f>
        <v>7.8543823326432021</v>
      </c>
      <c r="J43" s="34">
        <f>'641x - SEQ'!$D10/'641x -DM'!J12</f>
        <v>8.849922239502332</v>
      </c>
      <c r="K43" s="34">
        <f>'641x - SEQ'!$D10/'641x -DM'!K12</f>
        <v>8.5764883195177077</v>
      </c>
      <c r="L43" s="35">
        <f>'641x - SEQ'!$D10/'641x -DM'!L12</f>
        <v>8.9262745098039211</v>
      </c>
      <c r="N43" s="67"/>
    </row>
    <row r="44" spans="1:22" ht="18">
      <c r="A44" s="417"/>
      <c r="B44" s="374">
        <f t="shared" si="3"/>
        <v>57.221267700195312</v>
      </c>
      <c r="C44" s="172" t="str">
        <f t="shared" si="3"/>
        <v>20M</v>
      </c>
      <c r="D44" s="23">
        <f>'641x - SEQ'!$D11/'641x -DM'!D13</f>
        <v>1.9329913838845794</v>
      </c>
      <c r="E44" s="23">
        <f>'641x - SEQ'!$D11/'641x -DM'!E13</f>
        <v>2.8344572063727309</v>
      </c>
      <c r="F44" s="23">
        <f>'641x - SEQ'!$D11/'641x -DM'!F13</f>
        <v>3.6964630846540394</v>
      </c>
      <c r="G44" s="23">
        <f>'641x - SEQ'!$D11/'641x -DM'!G13</f>
        <v>5.3516614200769501</v>
      </c>
      <c r="H44" s="23">
        <f>'641x - SEQ'!$D11/'641x -DM'!H13</f>
        <v>6.8809138334232776</v>
      </c>
      <c r="I44" s="23">
        <f>'641x - SEQ'!$D11/'641x -DM'!I13</f>
        <v>9.286477300315612</v>
      </c>
      <c r="J44" s="23">
        <f>'641x - SEQ'!$D11/'641x -DM'!J13</f>
        <v>10.964884620897234</v>
      </c>
      <c r="K44" s="23">
        <f>'641x - SEQ'!$D11/'641x -DM'!K13</f>
        <v>11.78948990599476</v>
      </c>
      <c r="L44" s="36">
        <f>'641x - SEQ'!$D11/'641x -DM'!L13</f>
        <v>13.265475984047166</v>
      </c>
      <c r="N44" s="67"/>
    </row>
    <row r="45" spans="1:22" ht="18">
      <c r="A45" s="417"/>
      <c r="B45" s="374">
        <f t="shared" si="3"/>
        <v>143.05195617675781</v>
      </c>
      <c r="C45" s="172" t="str">
        <f t="shared" si="3"/>
        <v>50M</v>
      </c>
      <c r="D45" s="23">
        <f>'641x - SEQ'!$D12/'641x -DM'!D14</f>
        <v>1.9303041310972533</v>
      </c>
      <c r="E45" s="23">
        <f>'641x - SEQ'!$D12/'641x -DM'!E14</f>
        <v>2.8272024592465606</v>
      </c>
      <c r="F45" s="23">
        <f>'641x - SEQ'!$D12/'641x -DM'!F14</f>
        <v>3.6883640219801404</v>
      </c>
      <c r="G45" s="23">
        <f>'641x - SEQ'!$D12/'641x -DM'!G14</f>
        <v>5.318976782983456</v>
      </c>
      <c r="H45" s="23">
        <f>'641x - SEQ'!$D12/'641x -DM'!H14</f>
        <v>6.8281339234723015</v>
      </c>
      <c r="I45" s="23">
        <f>'641x - SEQ'!$D12/'641x -DM'!I14</f>
        <v>9.5044964475580063</v>
      </c>
      <c r="J45" s="23">
        <f>'641x - SEQ'!$D12/'641x -DM'!J14</f>
        <v>11.782273959103227</v>
      </c>
      <c r="K45" s="23">
        <f>'641x - SEQ'!$D12/'641x -DM'!K14</f>
        <v>13.208382241248362</v>
      </c>
      <c r="L45" s="36">
        <f>'641x - SEQ'!$D12/'641x -DM'!L14</f>
        <v>15.052089070737273</v>
      </c>
      <c r="N45" s="67"/>
    </row>
    <row r="46" spans="1:22" ht="18">
      <c r="A46" s="417"/>
      <c r="B46" s="374">
        <f t="shared" si="3"/>
        <v>572.20539855957031</v>
      </c>
      <c r="C46" s="172" t="str">
        <f t="shared" si="3"/>
        <v>200M</v>
      </c>
      <c r="D46" s="23">
        <f>'641x - SEQ'!$D13/'641x -DM'!D15</f>
        <v>1.9313497566756599</v>
      </c>
      <c r="E46" s="23">
        <f>'641x - SEQ'!$D13/'641x -DM'!E15</f>
        <v>2.8281622118590559</v>
      </c>
      <c r="F46" s="23">
        <f>'641x - SEQ'!$D13/'641x -DM'!F15</f>
        <v>3.689584246552247</v>
      </c>
      <c r="G46" s="23">
        <f>'641x - SEQ'!$D13/'641x -DM'!G15</f>
        <v>5.3248566164969233</v>
      </c>
      <c r="H46" s="23">
        <f>'641x - SEQ'!$D13/'641x -DM'!H15</f>
        <v>6.8344204224032552</v>
      </c>
      <c r="I46" s="23">
        <f>'641x - SEQ'!$D13/'641x -DM'!I15</f>
        <v>9.5443602651647304</v>
      </c>
      <c r="J46" s="23">
        <f>'641x - SEQ'!$D13/'641x -DM'!J15</f>
        <v>11.875992309600596</v>
      </c>
      <c r="K46" s="23">
        <f>'641x - SEQ'!$D13/'641x -DM'!K15</f>
        <v>13.572081650010631</v>
      </c>
      <c r="L46" s="36">
        <f>'641x - SEQ'!$D13/'641x -DM'!L15</f>
        <v>16.359547202050404</v>
      </c>
      <c r="N46" s="67"/>
    </row>
    <row r="47" spans="1:22" ht="18">
      <c r="A47" s="417"/>
      <c r="B47" s="374">
        <f t="shared" si="3"/>
        <v>1430.5122833251953</v>
      </c>
      <c r="C47" s="172" t="str">
        <f t="shared" si="3"/>
        <v>500M</v>
      </c>
      <c r="D47" s="23">
        <f>'641x - SEQ'!$D14/'641x -DM'!D16</f>
        <v>1.9312899945934168</v>
      </c>
      <c r="E47" s="23">
        <f>'641x - SEQ'!$D14/'641x -DM'!E16</f>
        <v>2.8275165436262921</v>
      </c>
      <c r="F47" s="23">
        <f>'641x - SEQ'!$D14/'641x -DM'!F16</f>
        <v>3.6896042055687559</v>
      </c>
      <c r="G47" s="23">
        <f>'641x - SEQ'!$D14/'641x -DM'!G16</f>
        <v>5.3249805317610406</v>
      </c>
      <c r="H47" s="23">
        <f>'641x - SEQ'!$D14/'641x -DM'!H16</f>
        <v>6.8328866461345203</v>
      </c>
      <c r="I47" s="23">
        <f>'641x - SEQ'!$D14/'641x -DM'!I16</f>
        <v>9.5504721239842958</v>
      </c>
      <c r="J47" s="23">
        <f>'641x - SEQ'!$D14/'641x -DM'!J16</f>
        <v>11.899257325751218</v>
      </c>
      <c r="K47" s="23">
        <f>'641x - SEQ'!$D14/'641x -DM'!K16</f>
        <v>13.656367241551475</v>
      </c>
      <c r="L47" s="36">
        <f>'641x - SEQ'!$D14/'641x -DM'!L16</f>
        <v>16.569309586859823</v>
      </c>
      <c r="N47" s="67"/>
    </row>
    <row r="48" spans="1:22" ht="19" thickBot="1">
      <c r="A48" s="418"/>
      <c r="B48" s="375">
        <f t="shared" si="3"/>
        <v>2574.9214630126953</v>
      </c>
      <c r="C48" s="172" t="str">
        <f t="shared" si="3"/>
        <v>900M</v>
      </c>
      <c r="D48" s="23">
        <f>'641x - SEQ'!$D15/'641x -DM'!D17</f>
        <v>1.9311527125614962</v>
      </c>
      <c r="E48" s="23">
        <f>'641x - SEQ'!$D15/'641x -DM'!E17</f>
        <v>2.8279894936624723</v>
      </c>
      <c r="F48" s="23">
        <f>'641x - SEQ'!$D15/'641x -DM'!F17</f>
        <v>3.6893504552743521</v>
      </c>
      <c r="G48" s="23">
        <f>'641x - SEQ'!$D15/'641x -DM'!G17</f>
        <v>5.3254265887272103</v>
      </c>
      <c r="H48" s="23">
        <f>'641x - SEQ'!$D15/'641x -DM'!H17</f>
        <v>6.8416172371900226</v>
      </c>
      <c r="I48" s="23">
        <f>'641x - SEQ'!$D15/'641x -DM'!I17</f>
        <v>9.2135576092797198</v>
      </c>
      <c r="J48" s="23">
        <f>'641x - SEQ'!$D15/'641x -DM'!J17</f>
        <v>11.916900351651238</v>
      </c>
      <c r="K48" s="23">
        <f>'641x - SEQ'!$D15/'641x -DM'!K17</f>
        <v>13.667823348852702</v>
      </c>
      <c r="L48" s="36">
        <f>'641x - SEQ'!$D15/'641x -DM'!L17</f>
        <v>16.611483848578619</v>
      </c>
      <c r="N48" s="67"/>
    </row>
    <row r="49" spans="1:14" ht="18">
      <c r="A49" s="419" t="str">
        <f>A18</f>
        <v>JGF (Static, Block)</v>
      </c>
      <c r="B49" s="379">
        <f t="shared" si="3"/>
        <v>8.5838775634765625</v>
      </c>
      <c r="C49" s="178" t="str">
        <f t="shared" si="3"/>
        <v>3M</v>
      </c>
      <c r="D49" s="38">
        <f>'641x - SEQ'!$I10/'641x -DM'!D18</f>
        <v>1.2275862068965517</v>
      </c>
      <c r="E49" s="38">
        <f>'641x - SEQ'!$I10/'641x -DM'!E18</f>
        <v>1.3587786259541983</v>
      </c>
      <c r="F49" s="38">
        <f>'641x - SEQ'!$I10/'641x -DM'!F18</f>
        <v>1.5084745762711864</v>
      </c>
      <c r="G49" s="38">
        <f>'641x - SEQ'!$I10/'641x -DM'!G18</f>
        <v>1.679245283018868</v>
      </c>
      <c r="H49" s="38">
        <f>'641x - SEQ'!$I10/'641x -DM'!H18</f>
        <v>1.7623762376237622</v>
      </c>
      <c r="I49" s="38">
        <f>'641x - SEQ'!$I10/'641x -DM'!I18</f>
        <v>1.5478260869565217</v>
      </c>
      <c r="J49" s="38">
        <f>'641x - SEQ'!$I10/'641x -DM'!J18</f>
        <v>1.5892857142857142</v>
      </c>
      <c r="K49" s="38">
        <f>'641x - SEQ'!$I10/'641x -DM'!K18</f>
        <v>1.0787878787878786</v>
      </c>
      <c r="L49" s="39">
        <f>'641x - SEQ'!$I10/'641x -DM'!L18</f>
        <v>1.1055900621118011</v>
      </c>
      <c r="N49" s="67"/>
    </row>
    <row r="50" spans="1:14" ht="18">
      <c r="A50" s="420"/>
      <c r="B50" s="377">
        <f t="shared" si="3"/>
        <v>57.221267700195312</v>
      </c>
      <c r="C50" s="179" t="str">
        <f t="shared" si="3"/>
        <v>20M</v>
      </c>
      <c r="D50" s="26">
        <f>'641x - SEQ'!$I11/'641x -DM'!D19</f>
        <v>1.7315315315315314</v>
      </c>
      <c r="E50" s="26">
        <f>'641x - SEQ'!$I11/'641x -DM'!E19</f>
        <v>2.3496332518337408</v>
      </c>
      <c r="F50" s="26">
        <f>'641x - SEQ'!$I11/'641x -DM'!F19</f>
        <v>2.9209726443768993</v>
      </c>
      <c r="G50" s="26">
        <f>'641x - SEQ'!$I11/'641x -DM'!G19</f>
        <v>3.7392996108949412</v>
      </c>
      <c r="H50" s="26">
        <f>'641x - SEQ'!$I11/'641x -DM'!H19</f>
        <v>4.3681818181818182</v>
      </c>
      <c r="I50" s="26">
        <f>'641x - SEQ'!$I11/'641x -DM'!I19</f>
        <v>5.2802197802197801</v>
      </c>
      <c r="J50" s="26">
        <f>'641x - SEQ'!$I11/'641x -DM'!J19</f>
        <v>5.8242424242424233</v>
      </c>
      <c r="K50" s="26">
        <f>'641x - SEQ'!$I11/'641x -DM'!K19</f>
        <v>4.0893617021276594</v>
      </c>
      <c r="L50" s="33">
        <f>'641x - SEQ'!$I11/'641x -DM'!L19</f>
        <v>3.9547325102880659</v>
      </c>
    </row>
    <row r="51" spans="1:14" ht="18">
      <c r="A51" s="420"/>
      <c r="B51" s="377">
        <f t="shared" si="3"/>
        <v>143.05195617675781</v>
      </c>
      <c r="C51" s="179" t="str">
        <f t="shared" si="3"/>
        <v>50M</v>
      </c>
      <c r="D51" s="26">
        <f>'641x - SEQ'!$I12/'641x -DM'!D20</f>
        <v>1.8198757763975153</v>
      </c>
      <c r="E51" s="26">
        <f>'641x - SEQ'!$I12/'641x -DM'!E20</f>
        <v>2.5929203539823007</v>
      </c>
      <c r="F51" s="26">
        <f>'641x - SEQ'!$I12/'641x -DM'!F20</f>
        <v>3.292134831460674</v>
      </c>
      <c r="G51" s="26">
        <f>'641x - SEQ'!$I12/'641x -DM'!G20</f>
        <v>4.4732824427480908</v>
      </c>
      <c r="H51" s="26">
        <f>'641x - SEQ'!$I12/'641x -DM'!H20</f>
        <v>5.4385150812064964</v>
      </c>
      <c r="I51" s="26">
        <f>'641x - SEQ'!$I12/'641x -DM'!I20</f>
        <v>6.8139534883720936</v>
      </c>
      <c r="J51" s="26">
        <f>'641x - SEQ'!$I12/'641x -DM'!J20</f>
        <v>7.8394648829431439</v>
      </c>
      <c r="K51" s="26">
        <f>'641x - SEQ'!$I12/'641x -DM'!K20</f>
        <v>6.3869209809264307</v>
      </c>
      <c r="L51" s="33">
        <f>'641x - SEQ'!$I12/'641x -DM'!L20</f>
        <v>6.9144542772861346</v>
      </c>
      <c r="N51" s="12"/>
    </row>
    <row r="52" spans="1:14" ht="18">
      <c r="A52" s="420"/>
      <c r="B52" s="377">
        <f t="shared" si="3"/>
        <v>572.20539855957031</v>
      </c>
      <c r="C52" s="179" t="str">
        <f t="shared" si="3"/>
        <v>200M</v>
      </c>
      <c r="D52" s="26">
        <f>'641x - SEQ'!$I13/'641x -DM'!D21</f>
        <v>1.8740125582337452</v>
      </c>
      <c r="E52" s="26">
        <f>'641x - SEQ'!$I13/'641x -DM'!E21</f>
        <v>2.7348507242092821</v>
      </c>
      <c r="F52" s="26">
        <f>'641x - SEQ'!$I13/'641x -DM'!F21</f>
        <v>3.5018925056775174</v>
      </c>
      <c r="G52" s="26">
        <f>'641x - SEQ'!$I13/'641x -DM'!G21</f>
        <v>4.8952380952380956</v>
      </c>
      <c r="H52" s="26">
        <f>'641x - SEQ'!$I13/'641x -DM'!H21</f>
        <v>6.0988793671720511</v>
      </c>
      <c r="I52" s="26">
        <f>'641x - SEQ'!$I13/'641x -DM'!I21</f>
        <v>8.1229148375768219</v>
      </c>
      <c r="J52" s="26">
        <f>'641x - SEQ'!$I13/'641x -DM'!J21</f>
        <v>9.7389473684210532</v>
      </c>
      <c r="K52" s="26">
        <f>'641x - SEQ'!$I13/'641x -DM'!K21</f>
        <v>9.7389473684210532</v>
      </c>
      <c r="L52" s="33">
        <f>'641x - SEQ'!$I13/'641x -DM'!L21</f>
        <v>10.988123515439431</v>
      </c>
    </row>
    <row r="53" spans="1:14" ht="18">
      <c r="A53" s="420"/>
      <c r="B53" s="377">
        <f t="shared" si="3"/>
        <v>1430.5122833251953</v>
      </c>
      <c r="C53" s="179" t="str">
        <f t="shared" si="3"/>
        <v>500M</v>
      </c>
      <c r="D53" s="26">
        <f>'641x - SEQ'!$I14/'641x -DM'!D22</f>
        <v>1.8832802417708077</v>
      </c>
      <c r="E53" s="26">
        <f>'641x - SEQ'!$I14/'641x -DM'!E22</f>
        <v>2.7580143540669857</v>
      </c>
      <c r="F53" s="26">
        <f>'641x - SEQ'!$I14/'641x -DM'!F22</f>
        <v>3.5461396493386648</v>
      </c>
      <c r="G53" s="26">
        <f>'641x - SEQ'!$I14/'641x -DM'!G22</f>
        <v>4.9809894145603808</v>
      </c>
      <c r="H53" s="26">
        <f>'641x - SEQ'!$I14/'641x -DM'!H22</f>
        <v>6.2417433676231724</v>
      </c>
      <c r="I53" s="26">
        <f>'641x - SEQ'!$I14/'641x -DM'!I22</f>
        <v>8.3539855072463762</v>
      </c>
      <c r="J53" s="26">
        <f>'641x - SEQ'!$I14/'641x -DM'!J22</f>
        <v>10.081766506340184</v>
      </c>
      <c r="K53" s="26">
        <f>'641x - SEQ'!$I14/'641x -DM'!K22</f>
        <v>10.552402745995423</v>
      </c>
      <c r="L53" s="33">
        <f>'641x - SEQ'!$I14/'641x -DM'!L22</f>
        <v>12.316773504273502</v>
      </c>
    </row>
    <row r="54" spans="1:14" ht="19" thickBot="1">
      <c r="A54" s="421"/>
      <c r="B54" s="378">
        <f t="shared" si="3"/>
        <v>2574.9214630126953</v>
      </c>
      <c r="C54" s="180" t="str">
        <f t="shared" si="3"/>
        <v>900M</v>
      </c>
      <c r="D54" s="26">
        <f>'641x - SEQ'!$I15/'641x -DM'!D23</f>
        <v>1.8873822632752422</v>
      </c>
      <c r="E54" s="26">
        <f>'641x - SEQ'!$I15/'641x -DM'!E23</f>
        <v>2.7684041914169391</v>
      </c>
      <c r="F54" s="26">
        <f>'641x - SEQ'!$I15/'641x -DM'!F23</f>
        <v>3.5604291845493559</v>
      </c>
      <c r="G54" s="26">
        <f>'641x - SEQ'!$I15/'641x -DM'!G23</f>
        <v>5.0119623006283227</v>
      </c>
      <c r="H54" s="26">
        <f>'641x - SEQ'!$I15/'641x -DM'!H23</f>
        <v>6.2846969696969701</v>
      </c>
      <c r="I54" s="26">
        <f>'641x - SEQ'!$I15/'641x -DM'!I23</f>
        <v>8.4409849409849418</v>
      </c>
      <c r="J54" s="26">
        <f>'641x - SEQ'!$I15/'641x -DM'!J23</f>
        <v>10.186394891944991</v>
      </c>
      <c r="K54" s="26">
        <f>'641x - SEQ'!$I15/'641x -DM'!K23</f>
        <v>10.793390580275826</v>
      </c>
      <c r="L54" s="33">
        <f>'641x - SEQ'!$I15/'641x -DM'!L23</f>
        <v>12.622945830797322</v>
      </c>
    </row>
    <row r="55" spans="1:14" ht="18">
      <c r="A55" s="484">
        <f>A24</f>
        <v>0</v>
      </c>
      <c r="B55" s="380">
        <f t="shared" si="3"/>
        <v>8.5838775634765625</v>
      </c>
      <c r="C55" s="295" t="str">
        <f t="shared" si="3"/>
        <v>3M</v>
      </c>
      <c r="D55" s="296"/>
      <c r="E55" s="296"/>
      <c r="F55" s="296"/>
      <c r="G55" s="296"/>
      <c r="H55" s="296"/>
      <c r="I55" s="296"/>
      <c r="J55" s="296"/>
      <c r="K55" s="296"/>
      <c r="L55" s="297"/>
    </row>
    <row r="56" spans="1:14" ht="18">
      <c r="A56" s="485"/>
      <c r="B56" s="381">
        <f t="shared" si="3"/>
        <v>57.221267700195312</v>
      </c>
      <c r="C56" s="298" t="str">
        <f t="shared" si="3"/>
        <v>20M</v>
      </c>
      <c r="D56" s="299"/>
      <c r="E56" s="299"/>
      <c r="F56" s="299"/>
      <c r="G56" s="299"/>
      <c r="H56" s="299"/>
      <c r="I56" s="299"/>
      <c r="J56" s="299"/>
      <c r="K56" s="299"/>
      <c r="L56" s="300"/>
    </row>
    <row r="57" spans="1:14" ht="18">
      <c r="A57" s="485"/>
      <c r="B57" s="381">
        <f t="shared" si="3"/>
        <v>143.05195617675781</v>
      </c>
      <c r="C57" s="298" t="str">
        <f t="shared" si="3"/>
        <v>50M</v>
      </c>
      <c r="D57" s="299"/>
      <c r="E57" s="299"/>
      <c r="F57" s="299"/>
      <c r="G57" s="299"/>
      <c r="H57" s="299"/>
      <c r="I57" s="299"/>
      <c r="J57" s="299"/>
      <c r="K57" s="299"/>
      <c r="L57" s="300"/>
    </row>
    <row r="58" spans="1:14" ht="18">
      <c r="A58" s="485"/>
      <c r="B58" s="381">
        <f t="shared" si="3"/>
        <v>572.20539855957031</v>
      </c>
      <c r="C58" s="298" t="str">
        <f t="shared" si="3"/>
        <v>200M</v>
      </c>
      <c r="D58" s="299"/>
      <c r="E58" s="299"/>
      <c r="F58" s="299"/>
      <c r="G58" s="299"/>
      <c r="H58" s="299"/>
      <c r="I58" s="299"/>
      <c r="J58" s="299"/>
      <c r="K58" s="299"/>
      <c r="L58" s="300"/>
    </row>
    <row r="59" spans="1:14" ht="18">
      <c r="A59" s="485"/>
      <c r="B59" s="381">
        <f t="shared" ref="B59:C66" si="4">B28</f>
        <v>1430.5122833251953</v>
      </c>
      <c r="C59" s="298" t="str">
        <f t="shared" si="4"/>
        <v>500M</v>
      </c>
      <c r="D59" s="299"/>
      <c r="E59" s="299"/>
      <c r="F59" s="299"/>
      <c r="G59" s="299"/>
      <c r="H59" s="299"/>
      <c r="I59" s="299"/>
      <c r="J59" s="299"/>
      <c r="K59" s="299"/>
      <c r="L59" s="300"/>
    </row>
    <row r="60" spans="1:14" ht="19" thickBot="1">
      <c r="A60" s="486"/>
      <c r="B60" s="382">
        <f t="shared" si="4"/>
        <v>2574.9214630126953</v>
      </c>
      <c r="C60" s="301" t="str">
        <f t="shared" si="4"/>
        <v>900M</v>
      </c>
      <c r="D60" s="321"/>
      <c r="E60" s="321"/>
      <c r="F60" s="321"/>
      <c r="G60" s="321"/>
      <c r="H60" s="321"/>
      <c r="I60" s="321"/>
      <c r="J60" s="321"/>
      <c r="K60" s="321"/>
      <c r="L60" s="322"/>
    </row>
    <row r="61" spans="1:14" ht="18">
      <c r="A61" s="422" t="str">
        <f>A30</f>
        <v>AompLib (Static, Block)</v>
      </c>
      <c r="B61" s="379">
        <f t="shared" si="4"/>
        <v>8.5838775634765625</v>
      </c>
      <c r="C61" s="179" t="str">
        <f t="shared" si="4"/>
        <v>3M</v>
      </c>
      <c r="D61" s="26">
        <f>'641x - SEQ'!$I10/D30</f>
        <v>1.1558441558441559</v>
      </c>
      <c r="E61" s="26">
        <f>'641x - SEQ'!$I10/E30</f>
        <v>1.3484848484848484</v>
      </c>
      <c r="F61" s="26">
        <f>'641x - SEQ'!$I10/F30</f>
        <v>1.4833333333333334</v>
      </c>
      <c r="G61" s="26">
        <f>'641x - SEQ'!$I10/G30</f>
        <v>1.679245283018868</v>
      </c>
      <c r="H61" s="26">
        <f>'641x - SEQ'!$I10/H30</f>
        <v>1.7799999999999998</v>
      </c>
      <c r="I61" s="26">
        <f>'641x - SEQ'!$I10/I30</f>
        <v>1.5213675213675213</v>
      </c>
      <c r="J61" s="26">
        <f>'641x - SEQ'!$I10/J30</f>
        <v>1.5478260869565217</v>
      </c>
      <c r="K61" s="26">
        <f>'641x - SEQ'!$I10/K30</f>
        <v>1.0348837209302326</v>
      </c>
      <c r="L61" s="33">
        <f>'641x - SEQ'!$I10/L30</f>
        <v>1.0787878787878786</v>
      </c>
    </row>
    <row r="62" spans="1:14" ht="18">
      <c r="A62" s="423"/>
      <c r="B62" s="377">
        <f t="shared" si="4"/>
        <v>57.221267700195312</v>
      </c>
      <c r="C62" s="179" t="str">
        <f t="shared" si="4"/>
        <v>20M</v>
      </c>
      <c r="D62" s="26">
        <f>'641x - SEQ'!$I11/D31</f>
        <v>1.7315315315315314</v>
      </c>
      <c r="E62" s="26">
        <f>'641x - SEQ'!$I11/E31</f>
        <v>2.3439024390243901</v>
      </c>
      <c r="F62" s="26">
        <f>'641x - SEQ'!$I11/F31</f>
        <v>2.8945783132530116</v>
      </c>
      <c r="G62" s="26">
        <f>'641x - SEQ'!$I11/G31</f>
        <v>3.7392996108949412</v>
      </c>
      <c r="H62" s="26">
        <f>'641x - SEQ'!$I11/H31</f>
        <v>4.3484162895927598</v>
      </c>
      <c r="I62" s="26">
        <f>'641x - SEQ'!$I11/I31</f>
        <v>5.3093922651933703</v>
      </c>
      <c r="J62" s="26">
        <f>'641x - SEQ'!$I11/J31</f>
        <v>5.7891566265060233</v>
      </c>
      <c r="K62" s="26">
        <f>'641x - SEQ'!$I11/K31</f>
        <v>3.9385245901639343</v>
      </c>
      <c r="L62" s="33">
        <f>'641x - SEQ'!$I11/L31</f>
        <v>3.9710743801652892</v>
      </c>
    </row>
    <row r="63" spans="1:14" ht="18">
      <c r="A63" s="423"/>
      <c r="B63" s="377">
        <f t="shared" si="4"/>
        <v>143.05195617675781</v>
      </c>
      <c r="C63" s="179" t="str">
        <f t="shared" si="4"/>
        <v>50M</v>
      </c>
      <c r="D63" s="26">
        <f>'641x - SEQ'!$I12/D32</f>
        <v>1.824124513618677</v>
      </c>
      <c r="E63" s="26">
        <f>'641x - SEQ'!$I12/E32</f>
        <v>2.6015538290788012</v>
      </c>
      <c r="F63" s="26">
        <f>'641x - SEQ'!$I12/F32</f>
        <v>3.292134831460674</v>
      </c>
      <c r="G63" s="26">
        <f>'641x - SEQ'!$I12/G32</f>
        <v>4.4818355640535366</v>
      </c>
      <c r="H63" s="26">
        <f>'641x - SEQ'!$I12/H32</f>
        <v>5.4385150812064964</v>
      </c>
      <c r="I63" s="26">
        <f>'641x - SEQ'!$I12/I32</f>
        <v>6.8338192419825061</v>
      </c>
      <c r="J63" s="26">
        <f>'641x - SEQ'!$I12/J32</f>
        <v>7.8922558922558919</v>
      </c>
      <c r="K63" s="26">
        <f>'641x - SEQ'!$I12/K32</f>
        <v>6.3351351351351353</v>
      </c>
      <c r="L63" s="33">
        <f>'641x - SEQ'!$I12/L32</f>
        <v>6.8538011695906427</v>
      </c>
    </row>
    <row r="64" spans="1:14" ht="18">
      <c r="A64" s="423"/>
      <c r="B64" s="377">
        <f t="shared" si="4"/>
        <v>572.20539855957031</v>
      </c>
      <c r="C64" s="179" t="str">
        <f t="shared" si="4"/>
        <v>200M</v>
      </c>
      <c r="D64" s="26">
        <f>'641x - SEQ'!$I13/D33</f>
        <v>1.8736330498177403</v>
      </c>
      <c r="E64" s="26">
        <f>'641x - SEQ'!$I13/E33</f>
        <v>2.7356593731519814</v>
      </c>
      <c r="F64" s="26">
        <f>'641x - SEQ'!$I13/F33</f>
        <v>3.4586915887850473</v>
      </c>
      <c r="G64" s="26">
        <f>'641x - SEQ'!$I13/G33</f>
        <v>4.8900634249471464</v>
      </c>
      <c r="H64" s="26">
        <f>'641x - SEQ'!$I13/H33</f>
        <v>6.1190476190476195</v>
      </c>
      <c r="I64" s="26">
        <f>'641x - SEQ'!$I13/I33</f>
        <v>8.1948627103631537</v>
      </c>
      <c r="J64" s="26">
        <f>'641x - SEQ'!$I13/J33</f>
        <v>9.7287066246056799</v>
      </c>
      <c r="K64" s="26">
        <f>'641x - SEQ'!$I13/K33</f>
        <v>9.7904761904761912</v>
      </c>
      <c r="L64" s="33">
        <f>'641x - SEQ'!$I13/L33</f>
        <v>10.846424384525207</v>
      </c>
    </row>
    <row r="65" spans="1:12" ht="18">
      <c r="A65" s="423"/>
      <c r="B65" s="377">
        <f t="shared" si="4"/>
        <v>1430.5122833251953</v>
      </c>
      <c r="C65" s="179" t="str">
        <f t="shared" si="4"/>
        <v>500M</v>
      </c>
      <c r="D65" s="26">
        <f>'641x - SEQ'!$I14/D34</f>
        <v>1.8858989039751348</v>
      </c>
      <c r="E65" s="26">
        <f>'641x - SEQ'!$I14/E34</f>
        <v>2.7603256315096374</v>
      </c>
      <c r="F65" s="26">
        <f>'641x - SEQ'!$I14/F34</f>
        <v>3.5406941031941033</v>
      </c>
      <c r="G65" s="26">
        <f>'641x - SEQ'!$I14/G34</f>
        <v>4.9788382638738931</v>
      </c>
      <c r="H65" s="26">
        <f>'641x - SEQ'!$I14/H34</f>
        <v>6.2400541271989169</v>
      </c>
      <c r="I65" s="26">
        <f>'641x - SEQ'!$I14/I34</f>
        <v>7.9397382920110191</v>
      </c>
      <c r="J65" s="26">
        <f>'641x - SEQ'!$I14/J34</f>
        <v>10.029143105698129</v>
      </c>
      <c r="K65" s="26">
        <f>'641x - SEQ'!$I14/K34</f>
        <v>10.566911090742439</v>
      </c>
      <c r="L65" s="33">
        <f>'641x - SEQ'!$I14/L34</f>
        <v>12.251328374070138</v>
      </c>
    </row>
    <row r="66" spans="1:12" ht="19" thickBot="1">
      <c r="A66" s="424"/>
      <c r="B66" s="378">
        <f t="shared" si="4"/>
        <v>2574.9214630126953</v>
      </c>
      <c r="C66" s="180" t="str">
        <f t="shared" si="4"/>
        <v>900M</v>
      </c>
      <c r="D66" s="30">
        <f>'641x - SEQ'!$I15/D35</f>
        <v>1.887296387296387</v>
      </c>
      <c r="E66" s="30">
        <f>'641x - SEQ'!$I15/E35</f>
        <v>2.7667422625400211</v>
      </c>
      <c r="F66" s="30">
        <f>'641x - SEQ'!$I15/F35</f>
        <v>3.5613462694256031</v>
      </c>
      <c r="G66" s="30">
        <f>'641x - SEQ'!$I15/G35</f>
        <v>5.01075138922445</v>
      </c>
      <c r="H66" s="30">
        <f>'641x - SEQ'!$I15/H35</f>
        <v>6.1268833087149188</v>
      </c>
      <c r="I66" s="30">
        <f>'641x - SEQ'!$I15/I35</f>
        <v>8.4324049603577969</v>
      </c>
      <c r="J66" s="30">
        <f>'641x - SEQ'!$I15/J35</f>
        <v>10.19140049140049</v>
      </c>
      <c r="K66" s="30">
        <f>'641x - SEQ'!$I15/K35</f>
        <v>10.793390580275826</v>
      </c>
      <c r="L66" s="40">
        <f>'641x - SEQ'!$I15/L35</f>
        <v>12.561780738946092</v>
      </c>
    </row>
    <row r="68" spans="1:12" ht="15" customHeight="1" thickBot="1">
      <c r="D68" s="126"/>
      <c r="E68" s="126"/>
      <c r="F68" s="126"/>
      <c r="G68" s="126"/>
      <c r="H68" s="126"/>
      <c r="I68" s="126"/>
      <c r="J68" s="126"/>
      <c r="K68" s="126"/>
      <c r="L68" s="126"/>
    </row>
    <row r="69" spans="1:12" ht="21" thickBot="1">
      <c r="D69" s="391" t="s">
        <v>41</v>
      </c>
      <c r="E69" s="392"/>
      <c r="F69" s="392"/>
      <c r="G69" s="392"/>
      <c r="H69" s="392"/>
      <c r="I69" s="392"/>
      <c r="J69" s="392"/>
      <c r="K69" s="392"/>
      <c r="L69" s="393"/>
    </row>
    <row r="70" spans="1:12" ht="19" thickBot="1">
      <c r="A70" s="51"/>
      <c r="C70" s="51"/>
      <c r="D70" s="187">
        <f t="shared" ref="D70:L70" si="5">D42</f>
        <v>2</v>
      </c>
      <c r="E70" s="188">
        <f t="shared" si="5"/>
        <v>3</v>
      </c>
      <c r="F70" s="188">
        <f t="shared" si="5"/>
        <v>4</v>
      </c>
      <c r="G70" s="188">
        <f t="shared" si="5"/>
        <v>6</v>
      </c>
      <c r="H70" s="188">
        <f t="shared" si="5"/>
        <v>8</v>
      </c>
      <c r="I70" s="188">
        <f t="shared" si="5"/>
        <v>12</v>
      </c>
      <c r="J70" s="188">
        <f t="shared" si="5"/>
        <v>16</v>
      </c>
      <c r="K70" s="188">
        <f t="shared" si="5"/>
        <v>24</v>
      </c>
      <c r="L70" s="189">
        <f t="shared" si="5"/>
        <v>32</v>
      </c>
    </row>
    <row r="71" spans="1:12" ht="18" customHeight="1">
      <c r="A71" s="413" t="s">
        <v>13</v>
      </c>
      <c r="B71" s="484" t="s">
        <v>16</v>
      </c>
      <c r="C71" s="302" t="str">
        <f>C43</f>
        <v>3M</v>
      </c>
      <c r="D71" s="303" t="e">
        <f>(D24-D18)/D24</f>
        <v>#DIV/0!</v>
      </c>
      <c r="E71" s="303" t="e">
        <f t="shared" ref="E71:L71" si="6">(E24-E18)/E24</f>
        <v>#DIV/0!</v>
      </c>
      <c r="F71" s="303" t="e">
        <f t="shared" si="6"/>
        <v>#DIV/0!</v>
      </c>
      <c r="G71" s="303" t="e">
        <f t="shared" si="6"/>
        <v>#DIV/0!</v>
      </c>
      <c r="H71" s="303" t="e">
        <f t="shared" si="6"/>
        <v>#DIV/0!</v>
      </c>
      <c r="I71" s="303" t="e">
        <f t="shared" si="6"/>
        <v>#DIV/0!</v>
      </c>
      <c r="J71" s="303" t="e">
        <f t="shared" si="6"/>
        <v>#DIV/0!</v>
      </c>
      <c r="K71" s="303" t="e">
        <f t="shared" si="6"/>
        <v>#DIV/0!</v>
      </c>
      <c r="L71" s="304" t="e">
        <f t="shared" si="6"/>
        <v>#DIV/0!</v>
      </c>
    </row>
    <row r="72" spans="1:12" ht="18">
      <c r="A72" s="414"/>
      <c r="B72" s="485"/>
      <c r="C72" s="293" t="str">
        <f t="shared" ref="C72:C76" si="7">C44</f>
        <v>20M</v>
      </c>
      <c r="D72" s="303" t="e">
        <f t="shared" ref="D72:L76" si="8">(D25-D19)/D25</f>
        <v>#DIV/0!</v>
      </c>
      <c r="E72" s="303" t="e">
        <f t="shared" si="8"/>
        <v>#DIV/0!</v>
      </c>
      <c r="F72" s="303" t="e">
        <f t="shared" si="8"/>
        <v>#DIV/0!</v>
      </c>
      <c r="G72" s="303" t="e">
        <f t="shared" si="8"/>
        <v>#DIV/0!</v>
      </c>
      <c r="H72" s="303" t="e">
        <f t="shared" si="8"/>
        <v>#DIV/0!</v>
      </c>
      <c r="I72" s="303" t="e">
        <f t="shared" si="8"/>
        <v>#DIV/0!</v>
      </c>
      <c r="J72" s="303" t="e">
        <f t="shared" si="8"/>
        <v>#DIV/0!</v>
      </c>
      <c r="K72" s="303" t="e">
        <f t="shared" si="8"/>
        <v>#DIV/0!</v>
      </c>
      <c r="L72" s="304" t="e">
        <f t="shared" si="8"/>
        <v>#DIV/0!</v>
      </c>
    </row>
    <row r="73" spans="1:12" ht="18">
      <c r="A73" s="414"/>
      <c r="B73" s="485"/>
      <c r="C73" s="293" t="str">
        <f t="shared" si="7"/>
        <v>50M</v>
      </c>
      <c r="D73" s="303" t="e">
        <f t="shared" si="8"/>
        <v>#DIV/0!</v>
      </c>
      <c r="E73" s="303" t="e">
        <f t="shared" si="8"/>
        <v>#DIV/0!</v>
      </c>
      <c r="F73" s="303" t="e">
        <f t="shared" si="8"/>
        <v>#DIV/0!</v>
      </c>
      <c r="G73" s="303" t="e">
        <f t="shared" si="8"/>
        <v>#DIV/0!</v>
      </c>
      <c r="H73" s="303" t="e">
        <f t="shared" si="8"/>
        <v>#DIV/0!</v>
      </c>
      <c r="I73" s="303" t="e">
        <f t="shared" si="8"/>
        <v>#DIV/0!</v>
      </c>
      <c r="J73" s="303" t="e">
        <f t="shared" si="8"/>
        <v>#DIV/0!</v>
      </c>
      <c r="K73" s="303" t="e">
        <f t="shared" si="8"/>
        <v>#DIV/0!</v>
      </c>
      <c r="L73" s="304" t="e">
        <f t="shared" si="8"/>
        <v>#DIV/0!</v>
      </c>
    </row>
    <row r="74" spans="1:12" ht="18">
      <c r="A74" s="414"/>
      <c r="B74" s="485"/>
      <c r="C74" s="293" t="str">
        <f t="shared" si="7"/>
        <v>200M</v>
      </c>
      <c r="D74" s="303" t="e">
        <f t="shared" si="8"/>
        <v>#DIV/0!</v>
      </c>
      <c r="E74" s="303" t="e">
        <f t="shared" si="8"/>
        <v>#DIV/0!</v>
      </c>
      <c r="F74" s="303" t="e">
        <f t="shared" si="8"/>
        <v>#DIV/0!</v>
      </c>
      <c r="G74" s="303" t="e">
        <f t="shared" si="8"/>
        <v>#DIV/0!</v>
      </c>
      <c r="H74" s="303" t="e">
        <f t="shared" si="8"/>
        <v>#DIV/0!</v>
      </c>
      <c r="I74" s="303" t="e">
        <f t="shared" si="8"/>
        <v>#DIV/0!</v>
      </c>
      <c r="J74" s="303" t="e">
        <f t="shared" si="8"/>
        <v>#DIV/0!</v>
      </c>
      <c r="K74" s="303" t="e">
        <f t="shared" si="8"/>
        <v>#DIV/0!</v>
      </c>
      <c r="L74" s="304" t="e">
        <f t="shared" si="8"/>
        <v>#DIV/0!</v>
      </c>
    </row>
    <row r="75" spans="1:12" ht="18">
      <c r="A75" s="414"/>
      <c r="B75" s="485"/>
      <c r="C75" s="293" t="str">
        <f t="shared" si="7"/>
        <v>500M</v>
      </c>
      <c r="D75" s="303" t="e">
        <f t="shared" si="8"/>
        <v>#DIV/0!</v>
      </c>
      <c r="E75" s="303" t="e">
        <f t="shared" si="8"/>
        <v>#DIV/0!</v>
      </c>
      <c r="F75" s="303" t="e">
        <f t="shared" si="8"/>
        <v>#DIV/0!</v>
      </c>
      <c r="G75" s="303" t="e">
        <f t="shared" si="8"/>
        <v>#DIV/0!</v>
      </c>
      <c r="H75" s="303" t="e">
        <f t="shared" si="8"/>
        <v>#DIV/0!</v>
      </c>
      <c r="I75" s="303" t="e">
        <f t="shared" si="8"/>
        <v>#DIV/0!</v>
      </c>
      <c r="J75" s="303" t="e">
        <f t="shared" si="8"/>
        <v>#DIV/0!</v>
      </c>
      <c r="K75" s="303" t="e">
        <f t="shared" si="8"/>
        <v>#DIV/0!</v>
      </c>
      <c r="L75" s="304" t="e">
        <f t="shared" si="8"/>
        <v>#DIV/0!</v>
      </c>
    </row>
    <row r="76" spans="1:12" ht="19" thickBot="1">
      <c r="A76" s="414"/>
      <c r="B76" s="486"/>
      <c r="C76" s="305" t="str">
        <f t="shared" si="7"/>
        <v>900M</v>
      </c>
      <c r="D76" s="303" t="e">
        <f t="shared" si="8"/>
        <v>#DIV/0!</v>
      </c>
      <c r="E76" s="303" t="e">
        <f t="shared" si="8"/>
        <v>#DIV/0!</v>
      </c>
      <c r="F76" s="303" t="e">
        <f t="shared" si="8"/>
        <v>#DIV/0!</v>
      </c>
      <c r="G76" s="303" t="e">
        <f t="shared" si="8"/>
        <v>#DIV/0!</v>
      </c>
      <c r="H76" s="303" t="e">
        <f t="shared" si="8"/>
        <v>#DIV/0!</v>
      </c>
      <c r="I76" s="303" t="e">
        <f t="shared" si="8"/>
        <v>#DIV/0!</v>
      </c>
      <c r="J76" s="303" t="e">
        <f t="shared" si="8"/>
        <v>#DIV/0!</v>
      </c>
      <c r="K76" s="303" t="e">
        <f t="shared" si="8"/>
        <v>#DIV/0!</v>
      </c>
      <c r="L76" s="304" t="e">
        <f t="shared" si="8"/>
        <v>#DIV/0!</v>
      </c>
    </row>
    <row r="77" spans="1:12" ht="18" customHeight="1">
      <c r="A77" s="414"/>
      <c r="B77" s="430" t="s">
        <v>49</v>
      </c>
      <c r="C77" s="9" t="str">
        <f>C71</f>
        <v>3M</v>
      </c>
      <c r="D77" s="92">
        <f>(MIN(D18,D24)-D30)/MIN(D18,D24)</f>
        <v>-6.2068965517241441E-2</v>
      </c>
      <c r="E77" s="93">
        <f t="shared" ref="E77:L77" si="9">(MIN(E18,E24)-E30)/MIN(E18,E24)</f>
        <v>-7.6335877862595486E-3</v>
      </c>
      <c r="F77" s="93">
        <f t="shared" si="9"/>
        <v>-1.6949152542372899E-2</v>
      </c>
      <c r="G77" s="93">
        <f t="shared" si="9"/>
        <v>0</v>
      </c>
      <c r="H77" s="93">
        <f t="shared" si="9"/>
        <v>9.9009900990099098E-3</v>
      </c>
      <c r="I77" s="93">
        <f t="shared" si="9"/>
        <v>-1.7391304347826101E-2</v>
      </c>
      <c r="J77" s="93">
        <f t="shared" si="9"/>
        <v>-2.6785714285714309E-2</v>
      </c>
      <c r="K77" s="93">
        <f t="shared" si="9"/>
        <v>-4.2424242424242295E-2</v>
      </c>
      <c r="L77" s="94">
        <f t="shared" si="9"/>
        <v>-2.4844720496894433E-2</v>
      </c>
    </row>
    <row r="78" spans="1:12" ht="18">
      <c r="A78" s="414"/>
      <c r="B78" s="431"/>
      <c r="C78" s="9" t="str">
        <f t="shared" ref="C78:C82" si="10">C72</f>
        <v>20M</v>
      </c>
      <c r="D78" s="55">
        <f t="shared" ref="D78:L82" si="11">(MIN(D19,D25)-D31)/MIN(D19,D25)</f>
        <v>0</v>
      </c>
      <c r="E78" s="56">
        <f t="shared" si="11"/>
        <v>-2.4449877750611269E-3</v>
      </c>
      <c r="F78" s="56">
        <f t="shared" si="11"/>
        <v>-9.1185410334346587E-3</v>
      </c>
      <c r="G78" s="56">
        <f t="shared" si="11"/>
        <v>0</v>
      </c>
      <c r="H78" s="56">
        <f t="shared" si="11"/>
        <v>-4.5454545454545496E-3</v>
      </c>
      <c r="I78" s="56">
        <f t="shared" si="11"/>
        <v>5.4945054945054993E-3</v>
      </c>
      <c r="J78" s="56">
        <f t="shared" si="11"/>
        <v>-6.0606060606060658E-3</v>
      </c>
      <c r="K78" s="56">
        <f t="shared" si="11"/>
        <v>-3.8297872340425566E-2</v>
      </c>
      <c r="L78" s="95">
        <f t="shared" si="11"/>
        <v>4.1152263374485635E-3</v>
      </c>
    </row>
    <row r="79" spans="1:12" ht="18">
      <c r="A79" s="414"/>
      <c r="B79" s="431"/>
      <c r="C79" s="9" t="str">
        <f t="shared" si="10"/>
        <v>50M</v>
      </c>
      <c r="D79" s="55">
        <f t="shared" si="11"/>
        <v>2.329192546583939E-3</v>
      </c>
      <c r="E79" s="56">
        <f t="shared" si="11"/>
        <v>3.3185840707964632E-3</v>
      </c>
      <c r="F79" s="56">
        <f t="shared" si="11"/>
        <v>0</v>
      </c>
      <c r="G79" s="56">
        <f t="shared" si="11"/>
        <v>1.9083969465648872E-3</v>
      </c>
      <c r="H79" s="56">
        <f t="shared" si="11"/>
        <v>0</v>
      </c>
      <c r="I79" s="56">
        <f t="shared" si="11"/>
        <v>2.9069767441858877E-3</v>
      </c>
      <c r="J79" s="56">
        <f t="shared" si="11"/>
        <v>6.6889632107023471E-3</v>
      </c>
      <c r="K79" s="56">
        <f t="shared" si="11"/>
        <v>-8.1743869209809344E-3</v>
      </c>
      <c r="L79" s="95">
        <f t="shared" si="11"/>
        <v>-8.8495575221239006E-3</v>
      </c>
    </row>
    <row r="80" spans="1:12" ht="18">
      <c r="A80" s="414"/>
      <c r="B80" s="431"/>
      <c r="C80" s="9" t="str">
        <f t="shared" si="10"/>
        <v>200M</v>
      </c>
      <c r="D80" s="55">
        <f t="shared" si="11"/>
        <v>-2.0255215718036171E-4</v>
      </c>
      <c r="E80" s="56">
        <f t="shared" si="11"/>
        <v>2.9559562518471471E-4</v>
      </c>
      <c r="F80" s="56">
        <f t="shared" si="11"/>
        <v>-1.2490537471612384E-2</v>
      </c>
      <c r="G80" s="56">
        <f t="shared" si="11"/>
        <v>-1.0582010582010591E-3</v>
      </c>
      <c r="H80" s="56">
        <f t="shared" si="11"/>
        <v>3.2959789057349334E-3</v>
      </c>
      <c r="I80" s="56">
        <f t="shared" si="11"/>
        <v>8.7796312554872767E-3</v>
      </c>
      <c r="J80" s="56">
        <f t="shared" si="11"/>
        <v>-1.0526315789473695E-3</v>
      </c>
      <c r="K80" s="56">
        <f t="shared" si="11"/>
        <v>5.2631578947368472E-3</v>
      </c>
      <c r="L80" s="95">
        <f t="shared" si="11"/>
        <v>-1.3064133016627091E-2</v>
      </c>
    </row>
    <row r="81" spans="1:12" ht="18">
      <c r="A81" s="414"/>
      <c r="B81" s="431"/>
      <c r="C81" s="9" t="str">
        <f t="shared" si="10"/>
        <v>500M</v>
      </c>
      <c r="D81" s="55">
        <f t="shared" si="11"/>
        <v>1.388548558359835E-3</v>
      </c>
      <c r="E81" s="56">
        <f t="shared" si="11"/>
        <v>8.3732057416264041E-4</v>
      </c>
      <c r="F81" s="56">
        <f t="shared" si="11"/>
        <v>-1.5379883112888015E-3</v>
      </c>
      <c r="G81" s="56">
        <f t="shared" si="11"/>
        <v>-4.3205875999150314E-4</v>
      </c>
      <c r="H81" s="56">
        <f t="shared" si="11"/>
        <v>-2.7070925825660257E-4</v>
      </c>
      <c r="I81" s="56">
        <f t="shared" si="11"/>
        <v>-5.2173913043478314E-2</v>
      </c>
      <c r="J81" s="56">
        <f t="shared" si="11"/>
        <v>-5.2470485351989553E-3</v>
      </c>
      <c r="K81" s="56">
        <f t="shared" si="11"/>
        <v>1.3729977116705326E-3</v>
      </c>
      <c r="L81" s="95">
        <f t="shared" si="11"/>
        <v>-5.3418803418802275E-3</v>
      </c>
    </row>
    <row r="82" spans="1:12" ht="19" thickBot="1">
      <c r="A82" s="414"/>
      <c r="B82" s="432"/>
      <c r="C82" s="9" t="str">
        <f t="shared" si="10"/>
        <v>900M</v>
      </c>
      <c r="D82" s="207">
        <f t="shared" si="11"/>
        <v>-4.5502115848442559E-5</v>
      </c>
      <c r="E82" s="208">
        <f t="shared" si="11"/>
        <v>-6.0068077154110263E-4</v>
      </c>
      <c r="F82" s="208">
        <f t="shared" si="11"/>
        <v>2.5751072961374368E-4</v>
      </c>
      <c r="G82" s="208">
        <f t="shared" si="11"/>
        <v>-2.4166263895609812E-4</v>
      </c>
      <c r="H82" s="208">
        <f t="shared" si="11"/>
        <v>-2.5757575757575746E-2</v>
      </c>
      <c r="I82" s="208">
        <f t="shared" si="11"/>
        <v>-1.017501017500996E-3</v>
      </c>
      <c r="J82" s="208">
        <f t="shared" si="11"/>
        <v>4.9115913555986728E-4</v>
      </c>
      <c r="K82" s="208">
        <f t="shared" si="11"/>
        <v>0</v>
      </c>
      <c r="L82" s="209">
        <f t="shared" si="11"/>
        <v>-4.8691418137553301E-3</v>
      </c>
    </row>
    <row r="83" spans="1:12" ht="18" customHeight="1">
      <c r="A83" s="414"/>
      <c r="B83" s="426" t="s">
        <v>29</v>
      </c>
      <c r="C83" s="184" t="str">
        <f>C71</f>
        <v>3M</v>
      </c>
      <c r="D83" s="53">
        <f>(D12-MIN(D18,D24,D30))/D12</f>
        <v>-1.4292176243926955</v>
      </c>
      <c r="E83" s="53">
        <f t="shared" ref="E83:L83" si="12">(E12-MIN(E18,E24,E30))/E12</f>
        <v>-2.1520692974013476</v>
      </c>
      <c r="F83" s="53">
        <f t="shared" si="12"/>
        <v>-2.6307692307692303</v>
      </c>
      <c r="G83" s="53">
        <f t="shared" si="12"/>
        <v>-3.5907319185794715</v>
      </c>
      <c r="H83" s="53">
        <f t="shared" si="12"/>
        <v>-4.3850296176628971</v>
      </c>
      <c r="I83" s="53">
        <f t="shared" si="12"/>
        <v>-6.9365079365079367</v>
      </c>
      <c r="J83" s="53">
        <f t="shared" si="12"/>
        <v>-7.7091757387247286</v>
      </c>
      <c r="K83" s="53">
        <f t="shared" si="12"/>
        <v>-11.434061793519216</v>
      </c>
      <c r="L83" s="97">
        <f t="shared" si="12"/>
        <v>-11.627450980392156</v>
      </c>
    </row>
    <row r="84" spans="1:12" ht="18">
      <c r="A84" s="414"/>
      <c r="B84" s="427"/>
      <c r="C84" s="185" t="str">
        <f t="shared" ref="C84:C88" si="13">C72</f>
        <v>20M</v>
      </c>
      <c r="D84" s="53">
        <f t="shared" ref="D84:L88" si="14">(D13-MIN(D19,D25,D31))/D13</f>
        <v>-0.40232963589963877</v>
      </c>
      <c r="E84" s="53">
        <f t="shared" si="14"/>
        <v>-0.51537606520933688</v>
      </c>
      <c r="F84" s="53">
        <f t="shared" si="14"/>
        <v>-0.58967916505604956</v>
      </c>
      <c r="G84" s="53">
        <f t="shared" si="14"/>
        <v>-0.79783140958377063</v>
      </c>
      <c r="H84" s="53">
        <f t="shared" si="14"/>
        <v>-0.97877316064040298</v>
      </c>
      <c r="I84" s="53">
        <f t="shared" si="14"/>
        <v>-1.197135226996844</v>
      </c>
      <c r="J84" s="53">
        <f t="shared" si="14"/>
        <v>-1.364913286512828</v>
      </c>
      <c r="K84" s="53">
        <f t="shared" si="14"/>
        <v>-2.6215133302511942</v>
      </c>
      <c r="L84" s="97">
        <f t="shared" si="14"/>
        <v>-3.1962892318363099</v>
      </c>
    </row>
    <row r="85" spans="1:12" ht="18">
      <c r="A85" s="414"/>
      <c r="B85" s="427"/>
      <c r="C85" s="185" t="str">
        <f t="shared" si="13"/>
        <v>50M</v>
      </c>
      <c r="D85" s="53">
        <f t="shared" si="14"/>
        <v>-0.29664386187967945</v>
      </c>
      <c r="E85" s="53">
        <f t="shared" si="14"/>
        <v>-0.33159924922040124</v>
      </c>
      <c r="F85" s="53">
        <f t="shared" si="14"/>
        <v>-0.37279475561554015</v>
      </c>
      <c r="G85" s="53">
        <f t="shared" si="14"/>
        <v>-0.45419157514249958</v>
      </c>
      <c r="H85" s="53">
        <f t="shared" si="14"/>
        <v>-0.53840662478583656</v>
      </c>
      <c r="I85" s="53">
        <f t="shared" si="14"/>
        <v>-0.70417846673622508</v>
      </c>
      <c r="J85" s="53">
        <f t="shared" si="14"/>
        <v>-0.82926829268292668</v>
      </c>
      <c r="K85" s="53">
        <f t="shared" si="14"/>
        <v>-1.5340053856245255</v>
      </c>
      <c r="L85" s="97">
        <f t="shared" si="14"/>
        <v>-1.6674010543709183</v>
      </c>
    </row>
    <row r="86" spans="1:12" ht="18">
      <c r="A86" s="414"/>
      <c r="B86" s="427"/>
      <c r="C86" s="185" t="str">
        <f t="shared" si="13"/>
        <v>200M</v>
      </c>
      <c r="D86" s="53">
        <f t="shared" si="14"/>
        <v>-0.24486245240676777</v>
      </c>
      <c r="E86" s="53">
        <f t="shared" si="14"/>
        <v>-0.24874921999327998</v>
      </c>
      <c r="F86" s="53">
        <f t="shared" si="14"/>
        <v>-0.27264582199336218</v>
      </c>
      <c r="G86" s="53">
        <f t="shared" si="14"/>
        <v>-0.31391428273488819</v>
      </c>
      <c r="H86" s="53">
        <f t="shared" si="14"/>
        <v>-0.34912066242538348</v>
      </c>
      <c r="I86" s="53">
        <f t="shared" si="14"/>
        <v>-0.40681852165678112</v>
      </c>
      <c r="J86" s="53">
        <f t="shared" si="14"/>
        <v>-0.47295956338377571</v>
      </c>
      <c r="K86" s="53">
        <f t="shared" si="14"/>
        <v>-0.67446310865405057</v>
      </c>
      <c r="L86" s="97">
        <f t="shared" si="14"/>
        <v>-0.79837676206749242</v>
      </c>
    </row>
    <row r="87" spans="1:12" ht="18">
      <c r="A87" s="414"/>
      <c r="B87" s="427"/>
      <c r="C87" s="185" t="str">
        <f t="shared" si="13"/>
        <v>500M</v>
      </c>
      <c r="D87" s="53">
        <f t="shared" si="14"/>
        <v>-0.23322547065516494</v>
      </c>
      <c r="E87" s="53">
        <f t="shared" si="14"/>
        <v>-0.23355421037319699</v>
      </c>
      <c r="F87" s="53">
        <f t="shared" si="14"/>
        <v>-0.25296041284872167</v>
      </c>
      <c r="G87" s="53">
        <f t="shared" si="14"/>
        <v>-0.28740683057069732</v>
      </c>
      <c r="H87" s="53">
        <f t="shared" si="14"/>
        <v>-0.31829228688381261</v>
      </c>
      <c r="I87" s="53">
        <f t="shared" si="14"/>
        <v>-0.37671653107338976</v>
      </c>
      <c r="J87" s="53">
        <f t="shared" si="14"/>
        <v>-0.42133557067835042</v>
      </c>
      <c r="K87" s="53">
        <f t="shared" si="14"/>
        <v>-0.55632587266943401</v>
      </c>
      <c r="L87" s="97">
        <f t="shared" si="14"/>
        <v>-0.6200218079858768</v>
      </c>
    </row>
    <row r="88" spans="1:12" ht="19" thickBot="1">
      <c r="A88" s="425"/>
      <c r="B88" s="428"/>
      <c r="C88" s="186" t="str">
        <f t="shared" si="13"/>
        <v>900M</v>
      </c>
      <c r="D88" s="58">
        <f t="shared" si="14"/>
        <v>-0.23143904161016676</v>
      </c>
      <c r="E88" s="58">
        <f t="shared" si="14"/>
        <v>-0.22943185855666687</v>
      </c>
      <c r="F88" s="58">
        <f t="shared" si="14"/>
        <v>-0.24678588938535279</v>
      </c>
      <c r="G88" s="58">
        <f t="shared" si="14"/>
        <v>-0.27880043698013968</v>
      </c>
      <c r="H88" s="58">
        <f t="shared" si="14"/>
        <v>-0.31017889897329598</v>
      </c>
      <c r="I88" s="58">
        <f t="shared" si="14"/>
        <v>-0.31368245455979338</v>
      </c>
      <c r="J88" s="58">
        <f t="shared" si="14"/>
        <v>-0.40729650388821859</v>
      </c>
      <c r="K88" s="58">
        <f t="shared" si="14"/>
        <v>-0.52404444832208363</v>
      </c>
      <c r="L88" s="98">
        <f t="shared" si="14"/>
        <v>-0.58381291149734438</v>
      </c>
    </row>
    <row r="91" spans="1:12" ht="16" thickBot="1"/>
    <row r="92" spans="1:12" ht="21" thickBot="1">
      <c r="A92" s="51"/>
      <c r="B92" s="51"/>
      <c r="C92" s="60"/>
      <c r="D92" s="394" t="s">
        <v>42</v>
      </c>
      <c r="E92" s="395"/>
      <c r="F92" s="395"/>
      <c r="G92" s="395"/>
      <c r="H92" s="395"/>
      <c r="I92" s="395"/>
      <c r="J92" s="395"/>
      <c r="K92" s="395"/>
      <c r="L92" s="396"/>
    </row>
    <row r="93" spans="1:12" ht="19" thickBot="1">
      <c r="A93" s="51"/>
      <c r="B93" s="51"/>
      <c r="C93" s="51"/>
      <c r="D93" s="99">
        <v>2</v>
      </c>
      <c r="E93" s="100">
        <v>3</v>
      </c>
      <c r="F93" s="100">
        <v>4</v>
      </c>
      <c r="G93" s="100">
        <v>6</v>
      </c>
      <c r="H93" s="100">
        <v>8</v>
      </c>
      <c r="I93" s="100">
        <v>12</v>
      </c>
      <c r="J93" s="100">
        <v>16</v>
      </c>
      <c r="K93" s="100">
        <v>24</v>
      </c>
      <c r="L93" s="101">
        <v>32</v>
      </c>
    </row>
    <row r="94" spans="1:12" ht="18" customHeight="1">
      <c r="A94" s="413" t="s">
        <v>14</v>
      </c>
      <c r="B94" s="466" t="str">
        <f>B71</f>
        <v>Improved vs JGF</v>
      </c>
      <c r="C94" s="302" t="str">
        <f>C71</f>
        <v>3M</v>
      </c>
      <c r="D94" s="307" t="e">
        <f>(D55-D49)/D55</f>
        <v>#DIV/0!</v>
      </c>
      <c r="E94" s="307" t="e">
        <f t="shared" ref="E94:L94" si="15">(E55-E49)/E55</f>
        <v>#DIV/0!</v>
      </c>
      <c r="F94" s="307" t="e">
        <f t="shared" si="15"/>
        <v>#DIV/0!</v>
      </c>
      <c r="G94" s="307" t="e">
        <f t="shared" si="15"/>
        <v>#DIV/0!</v>
      </c>
      <c r="H94" s="307" t="e">
        <f t="shared" si="15"/>
        <v>#DIV/0!</v>
      </c>
      <c r="I94" s="307" t="e">
        <f t="shared" si="15"/>
        <v>#DIV/0!</v>
      </c>
      <c r="J94" s="307" t="e">
        <f t="shared" si="15"/>
        <v>#DIV/0!</v>
      </c>
      <c r="K94" s="307" t="e">
        <f t="shared" si="15"/>
        <v>#DIV/0!</v>
      </c>
      <c r="L94" s="308" t="e">
        <f t="shared" si="15"/>
        <v>#DIV/0!</v>
      </c>
    </row>
    <row r="95" spans="1:12" ht="18">
      <c r="A95" s="414"/>
      <c r="B95" s="467"/>
      <c r="C95" s="293" t="str">
        <f t="shared" ref="C95:C111" si="16">C72</f>
        <v>20M</v>
      </c>
      <c r="D95" s="303" t="e">
        <f t="shared" ref="D95:L99" si="17">(D56-D50)/D56</f>
        <v>#DIV/0!</v>
      </c>
      <c r="E95" s="303" t="e">
        <f t="shared" si="17"/>
        <v>#DIV/0!</v>
      </c>
      <c r="F95" s="303" t="e">
        <f t="shared" si="17"/>
        <v>#DIV/0!</v>
      </c>
      <c r="G95" s="303" t="e">
        <f t="shared" si="17"/>
        <v>#DIV/0!</v>
      </c>
      <c r="H95" s="303" t="e">
        <f t="shared" si="17"/>
        <v>#DIV/0!</v>
      </c>
      <c r="I95" s="303" t="e">
        <f t="shared" si="17"/>
        <v>#DIV/0!</v>
      </c>
      <c r="J95" s="303" t="e">
        <f t="shared" si="17"/>
        <v>#DIV/0!</v>
      </c>
      <c r="K95" s="303" t="e">
        <f t="shared" si="17"/>
        <v>#DIV/0!</v>
      </c>
      <c r="L95" s="304" t="e">
        <f t="shared" si="17"/>
        <v>#DIV/0!</v>
      </c>
    </row>
    <row r="96" spans="1:12" ht="18">
      <c r="A96" s="414"/>
      <c r="B96" s="467"/>
      <c r="C96" s="293" t="str">
        <f t="shared" si="16"/>
        <v>50M</v>
      </c>
      <c r="D96" s="303" t="e">
        <f t="shared" si="17"/>
        <v>#DIV/0!</v>
      </c>
      <c r="E96" s="303" t="e">
        <f t="shared" si="17"/>
        <v>#DIV/0!</v>
      </c>
      <c r="F96" s="303" t="e">
        <f t="shared" si="17"/>
        <v>#DIV/0!</v>
      </c>
      <c r="G96" s="303" t="e">
        <f t="shared" si="17"/>
        <v>#DIV/0!</v>
      </c>
      <c r="H96" s="303" t="e">
        <f t="shared" si="17"/>
        <v>#DIV/0!</v>
      </c>
      <c r="I96" s="303" t="e">
        <f t="shared" si="17"/>
        <v>#DIV/0!</v>
      </c>
      <c r="J96" s="303" t="e">
        <f t="shared" si="17"/>
        <v>#DIV/0!</v>
      </c>
      <c r="K96" s="303" t="e">
        <f t="shared" si="17"/>
        <v>#DIV/0!</v>
      </c>
      <c r="L96" s="304" t="e">
        <f t="shared" si="17"/>
        <v>#DIV/0!</v>
      </c>
    </row>
    <row r="97" spans="1:12" ht="18">
      <c r="A97" s="414"/>
      <c r="B97" s="467"/>
      <c r="C97" s="293" t="str">
        <f t="shared" si="16"/>
        <v>200M</v>
      </c>
      <c r="D97" s="303" t="e">
        <f t="shared" si="17"/>
        <v>#DIV/0!</v>
      </c>
      <c r="E97" s="303" t="e">
        <f t="shared" si="17"/>
        <v>#DIV/0!</v>
      </c>
      <c r="F97" s="303" t="e">
        <f t="shared" si="17"/>
        <v>#DIV/0!</v>
      </c>
      <c r="G97" s="303" t="e">
        <f t="shared" si="17"/>
        <v>#DIV/0!</v>
      </c>
      <c r="H97" s="303" t="e">
        <f t="shared" si="17"/>
        <v>#DIV/0!</v>
      </c>
      <c r="I97" s="303" t="e">
        <f t="shared" si="17"/>
        <v>#DIV/0!</v>
      </c>
      <c r="J97" s="303" t="e">
        <f t="shared" si="17"/>
        <v>#DIV/0!</v>
      </c>
      <c r="K97" s="303" t="e">
        <f t="shared" si="17"/>
        <v>#DIV/0!</v>
      </c>
      <c r="L97" s="304" t="e">
        <f t="shared" si="17"/>
        <v>#DIV/0!</v>
      </c>
    </row>
    <row r="98" spans="1:12" ht="18">
      <c r="A98" s="414"/>
      <c r="B98" s="467"/>
      <c r="C98" s="293" t="str">
        <f t="shared" si="16"/>
        <v>500M</v>
      </c>
      <c r="D98" s="303" t="e">
        <f t="shared" si="17"/>
        <v>#DIV/0!</v>
      </c>
      <c r="E98" s="303" t="e">
        <f t="shared" si="17"/>
        <v>#DIV/0!</v>
      </c>
      <c r="F98" s="303" t="e">
        <f t="shared" si="17"/>
        <v>#DIV/0!</v>
      </c>
      <c r="G98" s="303" t="e">
        <f t="shared" si="17"/>
        <v>#DIV/0!</v>
      </c>
      <c r="H98" s="303" t="e">
        <f t="shared" si="17"/>
        <v>#DIV/0!</v>
      </c>
      <c r="I98" s="303" t="e">
        <f t="shared" si="17"/>
        <v>#DIV/0!</v>
      </c>
      <c r="J98" s="303" t="e">
        <f t="shared" si="17"/>
        <v>#DIV/0!</v>
      </c>
      <c r="K98" s="303" t="e">
        <f t="shared" si="17"/>
        <v>#DIV/0!</v>
      </c>
      <c r="L98" s="304" t="e">
        <f t="shared" si="17"/>
        <v>#DIV/0!</v>
      </c>
    </row>
    <row r="99" spans="1:12" ht="19" thickBot="1">
      <c r="A99" s="414"/>
      <c r="B99" s="483"/>
      <c r="C99" s="293" t="str">
        <f t="shared" si="16"/>
        <v>900M</v>
      </c>
      <c r="D99" s="310" t="e">
        <f t="shared" si="17"/>
        <v>#DIV/0!</v>
      </c>
      <c r="E99" s="310" t="e">
        <f t="shared" si="17"/>
        <v>#DIV/0!</v>
      </c>
      <c r="F99" s="310" t="e">
        <f t="shared" si="17"/>
        <v>#DIV/0!</v>
      </c>
      <c r="G99" s="310" t="e">
        <f t="shared" si="17"/>
        <v>#DIV/0!</v>
      </c>
      <c r="H99" s="310" t="e">
        <f t="shared" si="17"/>
        <v>#DIV/0!</v>
      </c>
      <c r="I99" s="310" t="e">
        <f t="shared" si="17"/>
        <v>#DIV/0!</v>
      </c>
      <c r="J99" s="310" t="e">
        <f t="shared" si="17"/>
        <v>#DIV/0!</v>
      </c>
      <c r="K99" s="310" t="e">
        <f t="shared" si="17"/>
        <v>#DIV/0!</v>
      </c>
      <c r="L99" s="311" t="e">
        <f t="shared" si="17"/>
        <v>#DIV/0!</v>
      </c>
    </row>
    <row r="100" spans="1:12" ht="18" customHeight="1">
      <c r="A100" s="414"/>
      <c r="B100" s="426" t="str">
        <f>B77</f>
        <v>Best Java vs AspectJ</v>
      </c>
      <c r="C100" s="168" t="str">
        <f t="shared" si="16"/>
        <v>3M</v>
      </c>
      <c r="D100" s="61">
        <f>(MAX(D49,D55)-D61)/MAX(D49,D55)</f>
        <v>5.8441558441558406E-2</v>
      </c>
      <c r="E100" s="61">
        <f t="shared" ref="E100:L100" si="18">(MAX(E49,E55)-E61)/MAX(E49,E55)</f>
        <v>7.5757575757575092E-3</v>
      </c>
      <c r="F100" s="61">
        <f t="shared" si="18"/>
        <v>1.6666666666666614E-2</v>
      </c>
      <c r="G100" s="61">
        <f t="shared" si="18"/>
        <v>0</v>
      </c>
      <c r="H100" s="61">
        <f t="shared" si="18"/>
        <v>-1.0000000000000011E-2</v>
      </c>
      <c r="I100" s="61">
        <f t="shared" si="18"/>
        <v>1.709401709401711E-2</v>
      </c>
      <c r="J100" s="61">
        <f t="shared" si="18"/>
        <v>2.6086956521739105E-2</v>
      </c>
      <c r="K100" s="61">
        <f t="shared" si="18"/>
        <v>4.0697674418604453E-2</v>
      </c>
      <c r="L100" s="61">
        <f t="shared" si="18"/>
        <v>2.4242424242424267E-2</v>
      </c>
    </row>
    <row r="101" spans="1:12" ht="18">
      <c r="A101" s="414"/>
      <c r="B101" s="427"/>
      <c r="C101" s="169" t="str">
        <f t="shared" si="16"/>
        <v>20M</v>
      </c>
      <c r="D101" s="61">
        <f t="shared" ref="D101:L105" si="19">(MAX(D50,D56)-D62)/MAX(D50,D56)</f>
        <v>0</v>
      </c>
      <c r="E101" s="61">
        <f t="shared" si="19"/>
        <v>2.4390243902439619E-3</v>
      </c>
      <c r="F101" s="61">
        <f t="shared" si="19"/>
        <v>9.036144578313263E-3</v>
      </c>
      <c r="G101" s="61">
        <f t="shared" si="19"/>
        <v>0</v>
      </c>
      <c r="H101" s="61">
        <f t="shared" si="19"/>
        <v>4.524886877828131E-3</v>
      </c>
      <c r="I101" s="61">
        <f t="shared" si="19"/>
        <v>-5.5248618784530775E-3</v>
      </c>
      <c r="J101" s="61">
        <f t="shared" si="19"/>
        <v>6.0240963855421586E-3</v>
      </c>
      <c r="K101" s="61">
        <f t="shared" si="19"/>
        <v>3.688524590163933E-2</v>
      </c>
      <c r="L101" s="61">
        <f t="shared" si="19"/>
        <v>-4.13223140495865E-3</v>
      </c>
    </row>
    <row r="102" spans="1:12" ht="18">
      <c r="A102" s="414"/>
      <c r="B102" s="427"/>
      <c r="C102" s="169" t="str">
        <f t="shared" si="16"/>
        <v>50M</v>
      </c>
      <c r="D102" s="61">
        <f t="shared" si="19"/>
        <v>-2.3346303501946561E-3</v>
      </c>
      <c r="E102" s="61">
        <f t="shared" si="19"/>
        <v>-3.3296337402885798E-3</v>
      </c>
      <c r="F102" s="61">
        <f t="shared" si="19"/>
        <v>0</v>
      </c>
      <c r="G102" s="61">
        <f t="shared" si="19"/>
        <v>-1.9120458891013475E-3</v>
      </c>
      <c r="H102" s="61">
        <f t="shared" si="19"/>
        <v>0</v>
      </c>
      <c r="I102" s="61">
        <f t="shared" si="19"/>
        <v>-2.9154518950434785E-3</v>
      </c>
      <c r="J102" s="61">
        <f t="shared" si="19"/>
        <v>-6.7340067340066695E-3</v>
      </c>
      <c r="K102" s="61">
        <f t="shared" si="19"/>
        <v>8.1081081081081138E-3</v>
      </c>
      <c r="L102" s="61">
        <f t="shared" si="19"/>
        <v>8.7719298245613336E-3</v>
      </c>
    </row>
    <row r="103" spans="1:12" ht="18">
      <c r="A103" s="414"/>
      <c r="B103" s="427"/>
      <c r="C103" s="169" t="str">
        <f t="shared" si="16"/>
        <v>200M</v>
      </c>
      <c r="D103" s="61">
        <f t="shared" si="19"/>
        <v>2.0251113811247206E-4</v>
      </c>
      <c r="E103" s="61">
        <f t="shared" si="19"/>
        <v>-2.9568302779416848E-4</v>
      </c>
      <c r="F103" s="61">
        <f t="shared" si="19"/>
        <v>1.2336448598130774E-2</v>
      </c>
      <c r="G103" s="61">
        <f t="shared" si="19"/>
        <v>1.0570824524312569E-3</v>
      </c>
      <c r="H103" s="61">
        <f t="shared" si="19"/>
        <v>-3.3068783068782109E-3</v>
      </c>
      <c r="I103" s="61">
        <f t="shared" si="19"/>
        <v>-8.8573959255979235E-3</v>
      </c>
      <c r="J103" s="61">
        <f t="shared" si="19"/>
        <v>1.0515247108305939E-3</v>
      </c>
      <c r="K103" s="61">
        <f t="shared" si="19"/>
        <v>-5.2910052910053046E-3</v>
      </c>
      <c r="L103" s="61">
        <f t="shared" si="19"/>
        <v>1.2895662368112506E-2</v>
      </c>
    </row>
    <row r="104" spans="1:12" ht="18">
      <c r="A104" s="414"/>
      <c r="B104" s="427"/>
      <c r="C104" s="169" t="str">
        <f t="shared" si="16"/>
        <v>500M</v>
      </c>
      <c r="D104" s="61">
        <f t="shared" si="19"/>
        <v>-1.3904793063962105E-3</v>
      </c>
      <c r="E104" s="61">
        <f t="shared" si="19"/>
        <v>-8.3802226744885105E-4</v>
      </c>
      <c r="F104" s="61">
        <f t="shared" si="19"/>
        <v>1.5356265356264414E-3</v>
      </c>
      <c r="G104" s="61">
        <f t="shared" si="19"/>
        <v>4.3187216583908468E-4</v>
      </c>
      <c r="H104" s="61">
        <f t="shared" si="19"/>
        <v>2.7063599458731032E-4</v>
      </c>
      <c r="I104" s="61">
        <f t="shared" si="19"/>
        <v>4.9586776859504085E-2</v>
      </c>
      <c r="J104" s="61">
        <f t="shared" si="19"/>
        <v>5.2196607220531804E-3</v>
      </c>
      <c r="K104" s="61">
        <f t="shared" si="19"/>
        <v>-1.3748854262145981E-3</v>
      </c>
      <c r="L104" s="61">
        <f t="shared" si="19"/>
        <v>5.3134962805525092E-3</v>
      </c>
    </row>
    <row r="105" spans="1:12" ht="19" thickBot="1">
      <c r="A105" s="414"/>
      <c r="B105" s="428"/>
      <c r="C105" s="170" t="str">
        <f t="shared" si="16"/>
        <v>900M</v>
      </c>
      <c r="D105" s="61">
        <f t="shared" si="19"/>
        <v>4.5500045500108409E-5</v>
      </c>
      <c r="E105" s="61">
        <f t="shared" si="19"/>
        <v>6.0032017075777684E-4</v>
      </c>
      <c r="F105" s="61">
        <f t="shared" si="19"/>
        <v>-2.5757705847006586E-4</v>
      </c>
      <c r="G105" s="61">
        <f t="shared" si="19"/>
        <v>2.4160425223488698E-4</v>
      </c>
      <c r="H105" s="61">
        <f t="shared" si="19"/>
        <v>2.5110782865583513E-2</v>
      </c>
      <c r="I105" s="61">
        <f t="shared" si="19"/>
        <v>1.0164667615369272E-3</v>
      </c>
      <c r="J105" s="61">
        <f t="shared" si="19"/>
        <v>-4.9140049140028929E-4</v>
      </c>
      <c r="K105" s="61">
        <f t="shared" si="19"/>
        <v>0</v>
      </c>
      <c r="L105" s="61">
        <f t="shared" si="19"/>
        <v>4.8455481526348421E-3</v>
      </c>
    </row>
    <row r="106" spans="1:12" ht="18" customHeight="1">
      <c r="A106" s="414"/>
      <c r="B106" s="426" t="str">
        <f>B83</f>
        <v>C vs Faster Java</v>
      </c>
      <c r="C106" s="182" t="str">
        <f t="shared" si="16"/>
        <v>3M</v>
      </c>
      <c r="D106" s="59">
        <f>(D43-MAX(D49,D55,D61))/D43</f>
        <v>0.35616711457995626</v>
      </c>
      <c r="E106" s="59">
        <f t="shared" ref="E106:L106" si="20">(E43-MAX(E49,E55,E61))/E43</f>
        <v>0.50381478170058447</v>
      </c>
      <c r="F106" s="59">
        <f t="shared" si="20"/>
        <v>0.56923448089962603</v>
      </c>
      <c r="G106" s="59">
        <f t="shared" si="20"/>
        <v>0.65931136468758755</v>
      </c>
      <c r="H106" s="59">
        <f t="shared" si="20"/>
        <v>0.70956330726649675</v>
      </c>
      <c r="I106" s="59">
        <f t="shared" si="20"/>
        <v>0.8029347157543274</v>
      </c>
      <c r="J106" s="59">
        <f t="shared" si="20"/>
        <v>0.82041811540537479</v>
      </c>
      <c r="K106" s="59">
        <f t="shared" si="20"/>
        <v>0.87421566513034754</v>
      </c>
      <c r="L106" s="96">
        <f t="shared" si="20"/>
        <v>0.8761420499786885</v>
      </c>
    </row>
    <row r="107" spans="1:12" ht="18">
      <c r="A107" s="414"/>
      <c r="B107" s="427"/>
      <c r="C107" s="182" t="str">
        <f t="shared" si="16"/>
        <v>20M</v>
      </c>
      <c r="D107" s="53">
        <f t="shared" ref="D107:L111" si="21">(D44-MAX(D50,D56,D62))/D44</f>
        <v>0.10422180565967661</v>
      </c>
      <c r="E107" s="53">
        <f t="shared" si="21"/>
        <v>0.17104648941213746</v>
      </c>
      <c r="F107" s="53">
        <f t="shared" si="21"/>
        <v>0.2097925564295795</v>
      </c>
      <c r="G107" s="53">
        <f t="shared" si="21"/>
        <v>0.30128247708892336</v>
      </c>
      <c r="H107" s="53">
        <f t="shared" si="21"/>
        <v>0.36517417251123557</v>
      </c>
      <c r="I107" s="53">
        <f t="shared" si="21"/>
        <v>0.42826627433710257</v>
      </c>
      <c r="J107" s="53">
        <f t="shared" si="21"/>
        <v>0.46882775098769458</v>
      </c>
      <c r="K107" s="53">
        <f t="shared" si="21"/>
        <v>0.65313497575087731</v>
      </c>
      <c r="L107" s="97">
        <f t="shared" si="21"/>
        <v>0.70064591840196044</v>
      </c>
    </row>
    <row r="108" spans="1:12" ht="18">
      <c r="A108" s="414"/>
      <c r="B108" s="427"/>
      <c r="C108" s="182" t="str">
        <f t="shared" si="16"/>
        <v>50M</v>
      </c>
      <c r="D108" s="53">
        <f t="shared" si="21"/>
        <v>5.5006677843154196E-2</v>
      </c>
      <c r="E108" s="53">
        <f t="shared" si="21"/>
        <v>7.9813396253161847E-2</v>
      </c>
      <c r="F108" s="53">
        <f t="shared" si="21"/>
        <v>0.10742681258091934</v>
      </c>
      <c r="G108" s="53">
        <f t="shared" si="21"/>
        <v>0.15738764297827229</v>
      </c>
      <c r="H108" s="53">
        <f t="shared" si="21"/>
        <v>0.20351370635670604</v>
      </c>
      <c r="I108" s="53">
        <f t="shared" si="21"/>
        <v>0.28099092048813151</v>
      </c>
      <c r="J108" s="53">
        <f t="shared" si="21"/>
        <v>0.33015851442172817</v>
      </c>
      <c r="K108" s="53">
        <f t="shared" si="21"/>
        <v>0.51644941338987294</v>
      </c>
      <c r="L108" s="97">
        <f t="shared" si="21"/>
        <v>0.54063158643350662</v>
      </c>
    </row>
    <row r="109" spans="1:12" ht="18">
      <c r="A109" s="414"/>
      <c r="B109" s="427"/>
      <c r="C109" s="182" t="str">
        <f t="shared" si="16"/>
        <v>200M</v>
      </c>
      <c r="D109" s="53">
        <f t="shared" si="21"/>
        <v>2.9687630758608131E-2</v>
      </c>
      <c r="E109" s="53">
        <f t="shared" si="21"/>
        <v>3.270775570057171E-2</v>
      </c>
      <c r="F109" s="53">
        <f t="shared" si="21"/>
        <v>5.0870702044578393E-2</v>
      </c>
      <c r="G109" s="53">
        <f t="shared" si="21"/>
        <v>8.0681706983025195E-2</v>
      </c>
      <c r="H109" s="53">
        <f t="shared" si="21"/>
        <v>0.10467205105068471</v>
      </c>
      <c r="I109" s="53">
        <f t="shared" si="21"/>
        <v>0.14139214335056169</v>
      </c>
      <c r="J109" s="53">
        <f t="shared" si="21"/>
        <v>0.17994664239146971</v>
      </c>
      <c r="K109" s="53">
        <f t="shared" si="21"/>
        <v>0.27863120463407154</v>
      </c>
      <c r="L109" s="97">
        <f t="shared" si="21"/>
        <v>0.32833571860337013</v>
      </c>
    </row>
    <row r="110" spans="1:12" ht="18">
      <c r="A110" s="414"/>
      <c r="B110" s="427"/>
      <c r="C110" s="182" t="str">
        <f t="shared" si="16"/>
        <v>500M</v>
      </c>
      <c r="D110" s="53">
        <f t="shared" si="21"/>
        <v>2.35029906152638E-2</v>
      </c>
      <c r="E110" s="53">
        <f t="shared" si="21"/>
        <v>2.3763225105831683E-2</v>
      </c>
      <c r="F110" s="53">
        <f t="shared" si="21"/>
        <v>3.8883454223506864E-2</v>
      </c>
      <c r="G110" s="53">
        <f t="shared" si="21"/>
        <v>6.4599507012074925E-2</v>
      </c>
      <c r="H110" s="53">
        <f t="shared" si="21"/>
        <v>8.6514427814453454E-2</v>
      </c>
      <c r="I110" s="53">
        <f t="shared" si="21"/>
        <v>0.12528036323284567</v>
      </c>
      <c r="J110" s="53">
        <f t="shared" si="21"/>
        <v>0.15273985339217744</v>
      </c>
      <c r="K110" s="53">
        <f t="shared" si="21"/>
        <v>0.22622825647284284</v>
      </c>
      <c r="L110" s="97">
        <f t="shared" si="21"/>
        <v>0.25665137465708077</v>
      </c>
    </row>
    <row r="111" spans="1:12" ht="19" thickBot="1">
      <c r="A111" s="415"/>
      <c r="B111" s="428"/>
      <c r="C111" s="183" t="str">
        <f t="shared" si="16"/>
        <v>900M</v>
      </c>
      <c r="D111" s="58">
        <f t="shared" si="21"/>
        <v>2.2665452090630676E-2</v>
      </c>
      <c r="E111" s="58">
        <f t="shared" si="21"/>
        <v>2.1069845690397365E-2</v>
      </c>
      <c r="F111" s="58">
        <f t="shared" si="21"/>
        <v>3.4695588668122411E-2</v>
      </c>
      <c r="G111" s="58">
        <f t="shared" si="21"/>
        <v>5.8861817523205462E-2</v>
      </c>
      <c r="H111" s="58">
        <f t="shared" si="21"/>
        <v>8.1401845234152531E-2</v>
      </c>
      <c r="I111" s="58">
        <f t="shared" si="21"/>
        <v>8.3851721675529275E-2</v>
      </c>
      <c r="J111" s="58">
        <f t="shared" si="21"/>
        <v>0.14479435166306967</v>
      </c>
      <c r="K111" s="58">
        <f t="shared" si="21"/>
        <v>0.21030654956615019</v>
      </c>
      <c r="L111" s="98">
        <f t="shared" si="21"/>
        <v>0.24010726881106292</v>
      </c>
    </row>
    <row r="114" spans="1:13" ht="18">
      <c r="F114" s="429" t="s">
        <v>30</v>
      </c>
      <c r="G114" s="429"/>
      <c r="H114" s="429"/>
      <c r="I114" s="429"/>
    </row>
    <row r="115" spans="1:13" ht="18">
      <c r="D115" s="407" t="s">
        <v>9</v>
      </c>
      <c r="E115" s="407"/>
      <c r="F115" s="405" t="s">
        <v>31</v>
      </c>
      <c r="G115" s="405"/>
      <c r="H115" s="405"/>
      <c r="I115" s="405"/>
    </row>
    <row r="116" spans="1:13" ht="18">
      <c r="D116" s="407"/>
      <c r="E116" s="407"/>
      <c r="F116" s="406" t="s">
        <v>32</v>
      </c>
      <c r="G116" s="406"/>
      <c r="H116" s="406"/>
      <c r="I116" s="406"/>
    </row>
    <row r="117" spans="1:13" ht="18">
      <c r="D117" s="407" t="s">
        <v>18</v>
      </c>
      <c r="E117" s="407"/>
      <c r="F117" s="408" t="s">
        <v>33</v>
      </c>
      <c r="G117" s="408"/>
      <c r="H117" s="408"/>
      <c r="I117" s="408"/>
    </row>
    <row r="118" spans="1:13" ht="18">
      <c r="D118" s="407"/>
      <c r="E118" s="407"/>
      <c r="F118" s="409" t="s">
        <v>34</v>
      </c>
      <c r="G118" s="409"/>
      <c r="H118" s="409"/>
      <c r="I118" s="409"/>
    </row>
    <row r="121" spans="1:13" ht="18">
      <c r="A121" s="51"/>
      <c r="B121" s="480" t="str">
        <f>'641x - SM'!B121:E121</f>
        <v>Difference (Improved vs JGF)</v>
      </c>
      <c r="C121" s="480"/>
      <c r="D121" s="480"/>
      <c r="E121" s="480"/>
      <c r="F121" s="401" t="str">
        <f>'641x - SM'!F121:I121</f>
        <v>Difference (Best Java vs AspectJ)</v>
      </c>
      <c r="G121" s="401"/>
      <c r="H121" s="401"/>
      <c r="I121" s="401"/>
      <c r="J121" s="401" t="str">
        <f>'641x - SM'!J121:M121</f>
        <v>Difference (C vs Faster Java)</v>
      </c>
      <c r="K121" s="401"/>
      <c r="L121" s="401"/>
      <c r="M121" s="401"/>
    </row>
    <row r="122" spans="1:13" ht="19" thickBot="1">
      <c r="A122" s="51"/>
      <c r="B122" s="480" t="s">
        <v>9</v>
      </c>
      <c r="C122" s="480"/>
      <c r="D122" s="480" t="s">
        <v>6</v>
      </c>
      <c r="E122" s="480"/>
      <c r="F122" s="401" t="s">
        <v>9</v>
      </c>
      <c r="G122" s="401"/>
      <c r="H122" s="401" t="s">
        <v>6</v>
      </c>
      <c r="I122" s="401"/>
      <c r="J122" s="401" t="s">
        <v>9</v>
      </c>
      <c r="K122" s="401"/>
      <c r="L122" s="401" t="s">
        <v>6</v>
      </c>
      <c r="M122" s="401"/>
    </row>
    <row r="123" spans="1:13" ht="18">
      <c r="A123" s="62" t="s">
        <v>4</v>
      </c>
      <c r="B123" s="475"/>
      <c r="C123" s="476"/>
      <c r="D123" s="481"/>
      <c r="E123" s="482"/>
      <c r="F123" s="397">
        <f>MEDIAN(D77:L82)</f>
        <v>-3.5138400912405285E-4</v>
      </c>
      <c r="G123" s="398"/>
      <c r="H123" s="399">
        <f>MEDIAN(D100:L105)</f>
        <v>3.5125408021319748E-4</v>
      </c>
      <c r="I123" s="400"/>
      <c r="J123" s="397">
        <f>MEDIAN(D83:L88)</f>
        <v>-0.51971025676571025</v>
      </c>
      <c r="K123" s="398"/>
      <c r="L123" s="399">
        <f>MEDIAN(D106:L111)</f>
        <v>0.19173017437408787</v>
      </c>
      <c r="M123" s="400"/>
    </row>
    <row r="124" spans="1:13" ht="18" customHeight="1">
      <c r="A124" s="63" t="s">
        <v>11</v>
      </c>
      <c r="B124" s="479"/>
      <c r="C124" s="470"/>
      <c r="D124" s="469"/>
      <c r="E124" s="470"/>
      <c r="F124" s="438">
        <f>AVERAGE(D77:L82)</f>
        <v>-6.3397791741883376E-3</v>
      </c>
      <c r="G124" s="435"/>
      <c r="H124" s="436">
        <f>AVERAGE(D100:L105)</f>
        <v>6.0994411501440731E-3</v>
      </c>
      <c r="I124" s="437"/>
      <c r="J124" s="438">
        <f>AVERAGE(D83:L88)</f>
        <v>-1.4906401064596684</v>
      </c>
      <c r="K124" s="435"/>
      <c r="L124" s="436">
        <f>AVERAGE(D106:L111)</f>
        <v>0.27719289140172154</v>
      </c>
      <c r="M124" s="437"/>
    </row>
    <row r="125" spans="1:13" ht="18" customHeight="1" thickBot="1">
      <c r="A125" s="64" t="s">
        <v>12</v>
      </c>
      <c r="B125" s="471"/>
      <c r="C125" s="472"/>
      <c r="D125" s="471"/>
      <c r="E125" s="472"/>
      <c r="F125" s="439">
        <f>SUM(D77:L82)</f>
        <v>-0.34234807540617024</v>
      </c>
      <c r="G125" s="440"/>
      <c r="H125" s="441">
        <f>SUM(D100:L105)</f>
        <v>0.32936982210777993</v>
      </c>
      <c r="I125" s="442"/>
      <c r="J125" s="439">
        <f>SUM(D83:L88)</f>
        <v>-80.494565748822097</v>
      </c>
      <c r="K125" s="440"/>
      <c r="L125" s="441">
        <f>SUM(D106:L111)</f>
        <v>14.968416135692964</v>
      </c>
      <c r="M125" s="442"/>
    </row>
    <row r="126" spans="1:13" ht="19" customHeight="1">
      <c r="A126" s="66"/>
      <c r="B126" s="66"/>
    </row>
    <row r="128" spans="1:13" ht="16" thickBot="1"/>
    <row r="129" spans="1:9" ht="19" thickBot="1">
      <c r="B129" s="450" t="s">
        <v>21</v>
      </c>
      <c r="C129" s="451"/>
      <c r="D129" s="451"/>
      <c r="E129" s="452"/>
      <c r="F129" s="450" t="s">
        <v>22</v>
      </c>
      <c r="G129" s="451"/>
      <c r="H129" s="451"/>
      <c r="I129" s="452"/>
    </row>
    <row r="130" spans="1:9" ht="21" thickBot="1">
      <c r="B130" s="114" t="s">
        <v>0</v>
      </c>
      <c r="C130" s="114" t="s">
        <v>19</v>
      </c>
      <c r="D130" s="323" t="s">
        <v>20</v>
      </c>
      <c r="E130" s="115" t="s">
        <v>17</v>
      </c>
      <c r="F130" s="103" t="s">
        <v>0</v>
      </c>
      <c r="G130" s="104" t="s">
        <v>19</v>
      </c>
      <c r="H130" s="327" t="s">
        <v>20</v>
      </c>
      <c r="I130" s="105" t="s">
        <v>17</v>
      </c>
    </row>
    <row r="131" spans="1:9" ht="18">
      <c r="A131" s="168" t="str">
        <f>'641x - SEQ'!C10</f>
        <v>3M</v>
      </c>
      <c r="B131" s="219">
        <f>MAX(D43:L43)</f>
        <v>8.9262745098039211</v>
      </c>
      <c r="C131" s="220">
        <f t="shared" ref="C131:C136" si="22">MAX(D49:L49)</f>
        <v>1.7623762376237622</v>
      </c>
      <c r="D131" s="324"/>
      <c r="E131" s="222">
        <f t="shared" ref="E131:E136" si="23">MAX(D61:L61)</f>
        <v>1.7799999999999998</v>
      </c>
      <c r="F131" s="219">
        <f t="shared" ref="F131:F136" si="24">MIN(D12:L12)</f>
        <v>1.2749999999999999E-2</v>
      </c>
      <c r="G131" s="107">
        <f t="shared" ref="G131:G136" si="25">MIN(D18:L18)</f>
        <v>0.10100000000000001</v>
      </c>
      <c r="H131" s="313"/>
      <c r="I131" s="108">
        <f t="shared" ref="I131:I136" si="26">MIN(D30:L30)</f>
        <v>0.1</v>
      </c>
    </row>
    <row r="132" spans="1:9" ht="18">
      <c r="A132" s="169" t="str">
        <f>'641x - SEQ'!C11</f>
        <v>20M</v>
      </c>
      <c r="B132" s="223">
        <f t="shared" ref="B132:B136" si="27">MAX(D44:L44)</f>
        <v>13.265475984047166</v>
      </c>
      <c r="C132" s="224">
        <f t="shared" si="22"/>
        <v>5.8242424242424233</v>
      </c>
      <c r="D132" s="325"/>
      <c r="E132" s="226">
        <f t="shared" si="23"/>
        <v>5.7891566265060233</v>
      </c>
      <c r="F132" s="223">
        <f t="shared" si="24"/>
        <v>5.7669999999999999E-2</v>
      </c>
      <c r="G132" s="109">
        <f t="shared" si="25"/>
        <v>0.16500000000000001</v>
      </c>
      <c r="H132" s="316"/>
      <c r="I132" s="110">
        <f t="shared" si="26"/>
        <v>0.16600000000000001</v>
      </c>
    </row>
    <row r="133" spans="1:9" ht="18">
      <c r="A133" s="169" t="str">
        <f>'641x - SEQ'!C12</f>
        <v>50M</v>
      </c>
      <c r="B133" s="223">
        <f t="shared" si="27"/>
        <v>15.052089070737273</v>
      </c>
      <c r="C133" s="224">
        <f t="shared" si="22"/>
        <v>7.8394648829431439</v>
      </c>
      <c r="D133" s="325"/>
      <c r="E133" s="226">
        <f t="shared" si="23"/>
        <v>7.8922558922558919</v>
      </c>
      <c r="F133" s="223">
        <f t="shared" si="24"/>
        <v>0.12709000000000001</v>
      </c>
      <c r="G133" s="109">
        <f t="shared" si="25"/>
        <v>0.29899999999999999</v>
      </c>
      <c r="H133" s="316"/>
      <c r="I133" s="110">
        <f t="shared" si="26"/>
        <v>0.29699999999999999</v>
      </c>
    </row>
    <row r="134" spans="1:9" ht="18">
      <c r="A134" s="169" t="str">
        <f>'641x - SEQ'!C13</f>
        <v>200M</v>
      </c>
      <c r="B134" s="223">
        <f t="shared" si="27"/>
        <v>16.359547202050404</v>
      </c>
      <c r="C134" s="224">
        <f t="shared" si="22"/>
        <v>10.988123515439431</v>
      </c>
      <c r="D134" s="325"/>
      <c r="E134" s="226">
        <f t="shared" si="23"/>
        <v>10.846424384525207</v>
      </c>
      <c r="F134" s="223">
        <f t="shared" si="24"/>
        <v>0.46820000000000001</v>
      </c>
      <c r="G134" s="109">
        <f t="shared" si="25"/>
        <v>0.84199999999999997</v>
      </c>
      <c r="H134" s="316"/>
      <c r="I134" s="110">
        <f t="shared" si="26"/>
        <v>0.85299999999999998</v>
      </c>
    </row>
    <row r="135" spans="1:9" ht="18">
      <c r="A135" s="169" t="str">
        <f>'641x - SEQ'!C14</f>
        <v>500M</v>
      </c>
      <c r="B135" s="223">
        <f t="shared" si="27"/>
        <v>16.569309586859823</v>
      </c>
      <c r="C135" s="224">
        <f t="shared" si="22"/>
        <v>12.316773504273502</v>
      </c>
      <c r="D135" s="325"/>
      <c r="E135" s="226">
        <f t="shared" si="23"/>
        <v>12.251328374070138</v>
      </c>
      <c r="F135" s="223">
        <f t="shared" si="24"/>
        <v>1.15554</v>
      </c>
      <c r="G135" s="109">
        <f t="shared" si="25"/>
        <v>1.8720000000000001</v>
      </c>
      <c r="H135" s="316"/>
      <c r="I135" s="110">
        <f t="shared" si="26"/>
        <v>1.8819999999999999</v>
      </c>
    </row>
    <row r="136" spans="1:9" ht="19" thickBot="1">
      <c r="A136" s="170" t="str">
        <f>'641x - SEQ'!C15</f>
        <v>900M</v>
      </c>
      <c r="B136" s="227">
        <f t="shared" si="27"/>
        <v>16.611483848578619</v>
      </c>
      <c r="C136" s="228">
        <f t="shared" si="22"/>
        <v>12.622945830797322</v>
      </c>
      <c r="D136" s="326"/>
      <c r="E136" s="230">
        <f t="shared" si="23"/>
        <v>12.561780738946092</v>
      </c>
      <c r="F136" s="227">
        <f t="shared" si="24"/>
        <v>2.0747399999999998</v>
      </c>
      <c r="G136" s="112">
        <f t="shared" si="25"/>
        <v>3.286</v>
      </c>
      <c r="H136" s="319"/>
      <c r="I136" s="113">
        <f t="shared" si="26"/>
        <v>3.302</v>
      </c>
    </row>
    <row r="137" spans="1:9" ht="19" thickBot="1">
      <c r="A137" s="127" t="s">
        <v>40</v>
      </c>
      <c r="B137" s="228">
        <f>SUM(B131:B136)</f>
        <v>86.784180202077209</v>
      </c>
      <c r="C137" s="228">
        <f t="shared" ref="C137:I137" si="28">SUM(C131:C136)</f>
        <v>51.35392639531959</v>
      </c>
      <c r="D137" s="326"/>
      <c r="E137" s="230">
        <f t="shared" si="28"/>
        <v>51.12094601630335</v>
      </c>
      <c r="F137" s="228">
        <f t="shared" si="28"/>
        <v>3.8959899999999998</v>
      </c>
      <c r="G137" s="112">
        <f t="shared" si="28"/>
        <v>6.5649999999999995</v>
      </c>
      <c r="H137" s="319"/>
      <c r="I137" s="113">
        <f t="shared" si="28"/>
        <v>6.6</v>
      </c>
    </row>
    <row r="139" spans="1:9" ht="18">
      <c r="B139" s="164"/>
      <c r="C139" s="66"/>
      <c r="D139" s="66"/>
      <c r="E139" s="66"/>
      <c r="F139" s="66"/>
      <c r="G139" s="66"/>
    </row>
    <row r="140" spans="1:9" ht="18">
      <c r="D140" s="433" t="s">
        <v>46</v>
      </c>
      <c r="E140" s="433"/>
      <c r="F140" s="433"/>
      <c r="G140" s="433"/>
    </row>
    <row r="141" spans="1:9" ht="18">
      <c r="B141" s="407" t="s">
        <v>9</v>
      </c>
      <c r="C141" s="407"/>
      <c r="D141" s="405" t="s">
        <v>36</v>
      </c>
      <c r="E141" s="405"/>
      <c r="F141" s="405"/>
      <c r="G141" s="405"/>
    </row>
    <row r="142" spans="1:9" ht="18">
      <c r="B142" s="407"/>
      <c r="C142" s="407"/>
      <c r="D142" s="406" t="s">
        <v>37</v>
      </c>
      <c r="E142" s="406"/>
      <c r="F142" s="406"/>
      <c r="G142" s="406"/>
    </row>
    <row r="143" spans="1:9" ht="18">
      <c r="B143" s="407" t="s">
        <v>18</v>
      </c>
      <c r="C143" s="407"/>
      <c r="D143" s="408" t="s">
        <v>36</v>
      </c>
      <c r="E143" s="408"/>
      <c r="F143" s="408"/>
      <c r="G143" s="408"/>
    </row>
    <row r="144" spans="1:9" ht="18">
      <c r="B144" s="407"/>
      <c r="C144" s="407"/>
      <c r="D144" s="409" t="s">
        <v>37</v>
      </c>
      <c r="E144" s="409"/>
      <c r="F144" s="409"/>
      <c r="G144" s="409"/>
    </row>
    <row r="147" spans="1:16" ht="24" thickBot="1">
      <c r="E147" s="129"/>
      <c r="F147" s="129"/>
    </row>
    <row r="148" spans="1:16" ht="26" thickBot="1">
      <c r="A148" s="446" t="s">
        <v>43</v>
      </c>
      <c r="B148" s="446"/>
      <c r="C148" s="446"/>
      <c r="D148" s="446"/>
      <c r="E148" s="446"/>
      <c r="F148" s="446"/>
      <c r="I148" s="447" t="s">
        <v>43</v>
      </c>
      <c r="J148" s="448"/>
      <c r="K148" s="448"/>
      <c r="L148" s="448"/>
      <c r="M148" s="448"/>
      <c r="N148" s="449"/>
    </row>
    <row r="149" spans="1:16" ht="18" customHeight="1">
      <c r="A149" s="446"/>
      <c r="B149" s="446"/>
      <c r="C149" s="446"/>
      <c r="D149" s="446"/>
      <c r="E149" s="446"/>
      <c r="F149" s="446"/>
      <c r="H149" s="5"/>
      <c r="I149" s="477" t="s">
        <v>47</v>
      </c>
      <c r="J149" s="478"/>
      <c r="K149" s="443" t="s">
        <v>53</v>
      </c>
      <c r="L149" s="444"/>
      <c r="M149" s="445" t="s">
        <v>48</v>
      </c>
      <c r="N149" s="444"/>
      <c r="O149" s="153"/>
    </row>
    <row r="150" spans="1:16" ht="24" thickBot="1">
      <c r="E150" s="129"/>
      <c r="F150" s="129"/>
      <c r="G150" s="66"/>
      <c r="H150" s="17"/>
      <c r="I150" s="473" t="s">
        <v>9</v>
      </c>
      <c r="J150" s="474"/>
      <c r="K150" s="461" t="s">
        <v>10</v>
      </c>
      <c r="L150" s="456"/>
      <c r="M150" s="455" t="s">
        <v>10</v>
      </c>
      <c r="N150" s="456"/>
    </row>
    <row r="151" spans="1:16" ht="24" thickBot="1">
      <c r="A151" s="155"/>
      <c r="B151" s="156"/>
      <c r="C151" s="156"/>
      <c r="D151" s="157" t="s">
        <v>35</v>
      </c>
      <c r="E151" s="158" t="s">
        <v>45</v>
      </c>
      <c r="F151" s="129"/>
      <c r="G151" s="66"/>
      <c r="H151" s="62" t="s">
        <v>4</v>
      </c>
      <c r="I151" s="475" t="e">
        <f>MEDIAN(D152:D157)</f>
        <v>#DIV/0!</v>
      </c>
      <c r="J151" s="476"/>
      <c r="K151" s="457">
        <f>MEDIAN(D159:D164)</f>
        <v>1.0051055110778178</v>
      </c>
      <c r="L151" s="458"/>
      <c r="M151" s="457">
        <f>MEDIAN(D166:D171)</f>
        <v>2.0676516747625997</v>
      </c>
      <c r="N151" s="458"/>
    </row>
    <row r="152" spans="1:16" ht="23">
      <c r="A152" s="413" t="s">
        <v>13</v>
      </c>
      <c r="B152" s="466" t="s">
        <v>16</v>
      </c>
      <c r="C152" s="302" t="str">
        <f>'641x - SM'!C152</f>
        <v>3M</v>
      </c>
      <c r="D152" s="313" t="e">
        <f t="shared" ref="D152:D157" si="29">G131/H131</f>
        <v>#DIV/0!</v>
      </c>
      <c r="E152" s="324"/>
      <c r="F152" s="129"/>
      <c r="G152" s="66"/>
      <c r="H152" s="63" t="s">
        <v>11</v>
      </c>
      <c r="I152" s="469" t="e">
        <f>AVERAGE(D152:D157)</f>
        <v>#DIV/0!</v>
      </c>
      <c r="J152" s="470"/>
      <c r="K152" s="462">
        <f>AVERAGE(D159:D164)</f>
        <v>1.0021243013205263</v>
      </c>
      <c r="L152" s="463"/>
      <c r="M152" s="462">
        <f>AVERAGE(D166:D171)</f>
        <v>3.0072302697240385</v>
      </c>
      <c r="N152" s="463"/>
    </row>
    <row r="153" spans="1:16" ht="24" thickBot="1">
      <c r="A153" s="414"/>
      <c r="B153" s="467"/>
      <c r="C153" s="293" t="str">
        <f>'641x - SM'!C153</f>
        <v>20M</v>
      </c>
      <c r="D153" s="316" t="e">
        <f t="shared" si="29"/>
        <v>#DIV/0!</v>
      </c>
      <c r="E153" s="325"/>
      <c r="F153" s="129"/>
      <c r="G153" s="66"/>
      <c r="H153" s="64" t="s">
        <v>12</v>
      </c>
      <c r="I153" s="471" t="e">
        <f>SUM(D152:D157)</f>
        <v>#DIV/0!</v>
      </c>
      <c r="J153" s="472"/>
      <c r="K153" s="453">
        <f>SUM(D159:D164)</f>
        <v>6.0127458079231575</v>
      </c>
      <c r="L153" s="454"/>
      <c r="M153" s="453">
        <f>SUM(D166:D171)</f>
        <v>18.043381618344231</v>
      </c>
      <c r="N153" s="454"/>
    </row>
    <row r="154" spans="1:16" ht="23">
      <c r="A154" s="414"/>
      <c r="B154" s="467"/>
      <c r="C154" s="293" t="str">
        <f>'641x - SM'!C154</f>
        <v>50M</v>
      </c>
      <c r="D154" s="316" t="e">
        <f t="shared" si="29"/>
        <v>#DIV/0!</v>
      </c>
      <c r="E154" s="325"/>
      <c r="F154" s="129"/>
      <c r="G154" s="66"/>
      <c r="H154" s="163"/>
      <c r="I154" s="163"/>
      <c r="J154" s="163"/>
      <c r="K154" s="163"/>
      <c r="L154" s="163"/>
      <c r="M154" s="163"/>
      <c r="N154" s="163"/>
      <c r="O154" s="163"/>
      <c r="P154" s="163"/>
    </row>
    <row r="155" spans="1:16" ht="23">
      <c r="A155" s="414"/>
      <c r="B155" s="467"/>
      <c r="C155" s="293" t="str">
        <f>'641x - SM'!C155</f>
        <v>200M</v>
      </c>
      <c r="D155" s="316" t="e">
        <f t="shared" si="29"/>
        <v>#DIV/0!</v>
      </c>
      <c r="E155" s="325"/>
      <c r="F155" s="129"/>
      <c r="G155" s="66"/>
      <c r="H155" s="163"/>
      <c r="I155" s="163"/>
      <c r="J155" s="163"/>
      <c r="K155" s="163"/>
      <c r="L155" s="163"/>
      <c r="M155" s="163"/>
      <c r="N155" s="163"/>
      <c r="O155" s="163"/>
      <c r="P155" s="163"/>
    </row>
    <row r="156" spans="1:16" ht="23">
      <c r="A156" s="414"/>
      <c r="B156" s="467"/>
      <c r="C156" s="293" t="str">
        <f>'641x - SM'!C156</f>
        <v>500M</v>
      </c>
      <c r="D156" s="316" t="e">
        <f t="shared" si="29"/>
        <v>#DIV/0!</v>
      </c>
      <c r="E156" s="325"/>
      <c r="F156" s="129"/>
      <c r="H156" s="163"/>
      <c r="I156" s="163"/>
      <c r="J156" s="163"/>
      <c r="K156" s="163"/>
      <c r="L156" s="163"/>
      <c r="M156" s="163"/>
      <c r="N156" s="163"/>
      <c r="O156" s="163"/>
      <c r="P156" s="163"/>
    </row>
    <row r="157" spans="1:16" ht="24" thickBot="1">
      <c r="A157" s="414"/>
      <c r="B157" s="467"/>
      <c r="C157" s="305" t="str">
        <f>'641x - SM'!C157</f>
        <v>900M</v>
      </c>
      <c r="D157" s="319" t="e">
        <f t="shared" si="29"/>
        <v>#DIV/0!</v>
      </c>
      <c r="E157" s="326"/>
      <c r="F157" s="129"/>
      <c r="H157" s="163"/>
      <c r="I157" s="163"/>
      <c r="J157" s="163"/>
      <c r="K157" s="163"/>
      <c r="L157" s="163"/>
      <c r="M157" s="163"/>
      <c r="N157" s="163"/>
      <c r="O157" s="163"/>
      <c r="P157" s="163"/>
    </row>
    <row r="158" spans="1:16" ht="24" thickBot="1">
      <c r="A158" s="414"/>
      <c r="B158" s="468"/>
      <c r="C158" s="294" t="str">
        <f>'641x - SM'!C158</f>
        <v>Total</v>
      </c>
      <c r="D158" s="328" t="e">
        <f>G137/H137</f>
        <v>#DIV/0!</v>
      </c>
      <c r="E158" s="329"/>
      <c r="F158" s="129"/>
      <c r="H158" s="163"/>
      <c r="I158" s="163"/>
      <c r="J158" s="163"/>
      <c r="K158" s="163"/>
      <c r="L158" s="163"/>
      <c r="M158" s="163"/>
      <c r="N158" s="163"/>
      <c r="O158" s="163"/>
      <c r="P158" s="163"/>
    </row>
    <row r="159" spans="1:16" ht="23">
      <c r="A159" s="414"/>
      <c r="B159" s="426" t="s">
        <v>49</v>
      </c>
      <c r="C159" s="239" t="str">
        <f>'641x - SM'!C159</f>
        <v>3M</v>
      </c>
      <c r="D159" s="109">
        <f>I131/(MIN(G131:H131))</f>
        <v>0.99009900990099009</v>
      </c>
      <c r="E159" s="128">
        <f>(MIN(G131:H131))-I131</f>
        <v>1.0000000000000009E-3</v>
      </c>
      <c r="F159" s="129"/>
      <c r="H159" s="163"/>
      <c r="I159" s="163"/>
      <c r="J159" s="163"/>
      <c r="K159" s="163"/>
      <c r="L159" s="163"/>
      <c r="M159" s="163"/>
      <c r="N159" s="163"/>
      <c r="O159" s="163"/>
      <c r="P159" s="163"/>
    </row>
    <row r="160" spans="1:16" ht="23">
      <c r="A160" s="414"/>
      <c r="B160" s="427"/>
      <c r="C160" s="240" t="str">
        <f>'641x - SM'!C160</f>
        <v>20M</v>
      </c>
      <c r="D160" s="109">
        <f t="shared" ref="D160:D163" si="30">I132/(MIN(G132:H132))</f>
        <v>1.0060606060606061</v>
      </c>
      <c r="E160" s="122">
        <f t="shared" ref="E160:E164" si="31">(MIN(G132:H132))-I132</f>
        <v>-1.0000000000000009E-3</v>
      </c>
      <c r="F160" s="129"/>
      <c r="H160" s="163"/>
      <c r="I160" s="163"/>
      <c r="J160" s="163"/>
      <c r="K160" s="163"/>
      <c r="L160" s="163"/>
      <c r="M160" s="163"/>
      <c r="N160" s="163"/>
      <c r="O160" s="163"/>
      <c r="P160" s="163"/>
    </row>
    <row r="161" spans="1:6" ht="23">
      <c r="A161" s="414"/>
      <c r="B161" s="427"/>
      <c r="C161" s="240" t="str">
        <f>'641x - SM'!C161</f>
        <v>50M</v>
      </c>
      <c r="D161" s="109">
        <f t="shared" si="30"/>
        <v>0.99331103678929766</v>
      </c>
      <c r="E161" s="122">
        <f t="shared" si="31"/>
        <v>2.0000000000000018E-3</v>
      </c>
      <c r="F161" s="129"/>
    </row>
    <row r="162" spans="1:6" ht="23">
      <c r="A162" s="414"/>
      <c r="B162" s="427"/>
      <c r="C162" s="240" t="str">
        <f>'641x - SM'!C162</f>
        <v>200M</v>
      </c>
      <c r="D162" s="109">
        <f t="shared" si="30"/>
        <v>1.013064133016627</v>
      </c>
      <c r="E162" s="122">
        <f t="shared" si="31"/>
        <v>-1.100000000000001E-2</v>
      </c>
      <c r="F162" s="129"/>
    </row>
    <row r="163" spans="1:6" ht="23">
      <c r="A163" s="414"/>
      <c r="B163" s="427"/>
      <c r="C163" s="240" t="str">
        <f>'641x - SM'!C163</f>
        <v>500M</v>
      </c>
      <c r="D163" s="109">
        <f t="shared" si="30"/>
        <v>1.0053418803418803</v>
      </c>
      <c r="E163" s="122">
        <f t="shared" si="31"/>
        <v>-9.9999999999997868E-3</v>
      </c>
      <c r="F163" s="129"/>
    </row>
    <row r="164" spans="1:6" ht="24" thickBot="1">
      <c r="A164" s="414"/>
      <c r="B164" s="427"/>
      <c r="C164" s="241" t="str">
        <f>'641x - SM'!C164</f>
        <v>900M</v>
      </c>
      <c r="D164" s="109">
        <f>I136/(MIN(G136:H136))</f>
        <v>1.0048691418137554</v>
      </c>
      <c r="E164" s="123">
        <f t="shared" si="31"/>
        <v>-1.6000000000000014E-2</v>
      </c>
      <c r="F164" s="129"/>
    </row>
    <row r="165" spans="1:6" ht="24" thickBot="1">
      <c r="A165" s="414"/>
      <c r="B165" s="432"/>
      <c r="C165" s="242" t="str">
        <f>'641x - SM'!C165</f>
        <v>Total</v>
      </c>
      <c r="D165" s="161">
        <f>I137/MIN(G137:H137)</f>
        <v>1.0053313023610053</v>
      </c>
      <c r="E165" s="160">
        <f t="shared" ref="E165" si="32">H137-I137</f>
        <v>-6.6</v>
      </c>
      <c r="F165" s="129"/>
    </row>
    <row r="166" spans="1:6" ht="23">
      <c r="A166" s="414"/>
      <c r="B166" s="426" t="s">
        <v>29</v>
      </c>
      <c r="C166" s="181" t="str">
        <f>'641x - SM'!C166</f>
        <v>3M</v>
      </c>
      <c r="D166" s="107">
        <f t="shared" ref="D166:D172" si="33">MIN(G131:I131)/F131</f>
        <v>7.8431372549019613</v>
      </c>
      <c r="E166" s="128">
        <f t="shared" ref="E166:E172" si="34">F131-MIN(G131:I131)</f>
        <v>-8.7250000000000008E-2</v>
      </c>
      <c r="F166" s="129"/>
    </row>
    <row r="167" spans="1:6" ht="23">
      <c r="A167" s="414"/>
      <c r="B167" s="427"/>
      <c r="C167" s="182" t="str">
        <f>'641x - SM'!C167</f>
        <v>20M</v>
      </c>
      <c r="D167" s="109">
        <f t="shared" si="33"/>
        <v>2.8611062944338479</v>
      </c>
      <c r="E167" s="122">
        <f t="shared" si="34"/>
        <v>-0.10733000000000001</v>
      </c>
      <c r="F167" s="129"/>
    </row>
    <row r="168" spans="1:6" ht="23">
      <c r="A168" s="414"/>
      <c r="B168" s="427"/>
      <c r="C168" s="182" t="str">
        <f>'641x - SM'!C168</f>
        <v>50M</v>
      </c>
      <c r="D168" s="109">
        <f t="shared" si="33"/>
        <v>2.336926587457707</v>
      </c>
      <c r="E168" s="122">
        <f t="shared" si="34"/>
        <v>-0.16990999999999998</v>
      </c>
      <c r="F168" s="129"/>
    </row>
    <row r="169" spans="1:6" ht="23">
      <c r="A169" s="414"/>
      <c r="B169" s="427"/>
      <c r="C169" s="182" t="str">
        <f>'641x - SM'!C169</f>
        <v>200M</v>
      </c>
      <c r="D169" s="109">
        <f t="shared" si="33"/>
        <v>1.7983767620674924</v>
      </c>
      <c r="E169" s="122">
        <f t="shared" si="34"/>
        <v>-0.37379999999999997</v>
      </c>
      <c r="F169" s="129"/>
    </row>
    <row r="170" spans="1:6" ht="23">
      <c r="A170" s="414"/>
      <c r="B170" s="427"/>
      <c r="C170" s="182" t="str">
        <f>'641x - SM'!C170</f>
        <v>500M</v>
      </c>
      <c r="D170" s="109">
        <f t="shared" si="33"/>
        <v>1.6200218079858768</v>
      </c>
      <c r="E170" s="122">
        <f t="shared" si="34"/>
        <v>-0.7164600000000001</v>
      </c>
      <c r="F170" s="129"/>
    </row>
    <row r="171" spans="1:6" ht="24" thickBot="1">
      <c r="A171" s="414"/>
      <c r="B171" s="427"/>
      <c r="C171" s="183" t="str">
        <f>'641x - SM'!C171</f>
        <v>900M</v>
      </c>
      <c r="D171" s="112">
        <f t="shared" si="33"/>
        <v>1.5838129114973445</v>
      </c>
      <c r="E171" s="123">
        <f t="shared" si="34"/>
        <v>-1.2112600000000002</v>
      </c>
      <c r="F171" s="129"/>
    </row>
    <row r="172" spans="1:6" ht="24" thickBot="1">
      <c r="A172" s="425"/>
      <c r="B172" s="432"/>
      <c r="C172" s="154" t="str">
        <f>'641x - SM'!C172</f>
        <v>Total</v>
      </c>
      <c r="D172" s="135">
        <f t="shared" si="33"/>
        <v>1.6850659267605923</v>
      </c>
      <c r="E172" s="160">
        <f t="shared" si="34"/>
        <v>-2.6690099999999997</v>
      </c>
      <c r="F172" s="129"/>
    </row>
    <row r="173" spans="1:6" ht="15" customHeight="1"/>
    <row r="174" spans="1:6" ht="15" customHeight="1"/>
    <row r="175" spans="1:6" ht="15" customHeight="1"/>
    <row r="176" spans="1:6" ht="15" customHeight="1"/>
    <row r="177" spans="1:6" ht="15" customHeight="1"/>
    <row r="178" spans="1:6" ht="15" customHeight="1"/>
    <row r="179" spans="1:6" ht="15" customHeight="1"/>
    <row r="180" spans="1:6" ht="15" customHeight="1"/>
    <row r="181" spans="1:6" ht="15" customHeight="1">
      <c r="A181" s="130"/>
      <c r="B181" s="130"/>
      <c r="C181" s="130"/>
      <c r="D181" s="130"/>
      <c r="E181" s="130"/>
      <c r="F181" s="130"/>
    </row>
    <row r="182" spans="1:6" ht="15" customHeight="1">
      <c r="A182" s="130"/>
      <c r="B182" s="130"/>
      <c r="C182" s="130"/>
      <c r="D182" s="130"/>
      <c r="E182" s="130"/>
      <c r="F182" s="130"/>
    </row>
    <row r="183" spans="1:6" ht="15" customHeight="1">
      <c r="A183" s="130"/>
      <c r="B183" s="130"/>
      <c r="C183" s="130"/>
      <c r="D183" s="130"/>
      <c r="E183" s="130"/>
      <c r="F183" s="130"/>
    </row>
    <row r="184" spans="1:6" ht="15" customHeight="1">
      <c r="A184" s="130"/>
      <c r="B184" s="130"/>
      <c r="C184" s="130"/>
      <c r="D184" s="130"/>
      <c r="E184" s="130"/>
      <c r="F184" s="130"/>
    </row>
    <row r="185" spans="1:6" ht="15" customHeight="1">
      <c r="A185" s="130"/>
      <c r="B185" s="130"/>
      <c r="C185" s="130"/>
      <c r="D185" s="130"/>
      <c r="E185" s="130"/>
    </row>
    <row r="186" spans="1:6" ht="15" customHeight="1">
      <c r="A186" s="130"/>
      <c r="B186" s="130"/>
      <c r="C186" s="130"/>
      <c r="D186" s="130"/>
      <c r="E186" s="130"/>
    </row>
    <row r="187" spans="1:6" ht="15" customHeight="1">
      <c r="A187" s="130"/>
      <c r="B187" s="130"/>
      <c r="C187" s="130"/>
      <c r="D187" s="130"/>
      <c r="E187" s="130"/>
    </row>
    <row r="188" spans="1:6" ht="15" customHeight="1">
      <c r="A188" s="130"/>
      <c r="B188" s="130"/>
      <c r="C188" s="130"/>
      <c r="D188" s="130"/>
      <c r="E188" s="130"/>
    </row>
    <row r="189" spans="1:6" ht="16" customHeight="1">
      <c r="A189" s="130"/>
      <c r="B189" s="130"/>
      <c r="C189" s="130"/>
      <c r="D189" s="130"/>
      <c r="E189" s="130"/>
    </row>
    <row r="190" spans="1:6">
      <c r="A190" s="130"/>
      <c r="B190" s="130"/>
      <c r="C190" s="130"/>
      <c r="D190" s="130"/>
      <c r="E190" s="130"/>
    </row>
  </sheetData>
  <mergeCells count="86">
    <mergeCell ref="A30:A35"/>
    <mergeCell ref="A1:B1"/>
    <mergeCell ref="D10:L10"/>
    <mergeCell ref="A12:A17"/>
    <mergeCell ref="A18:A23"/>
    <mergeCell ref="A24:A29"/>
    <mergeCell ref="D3:G5"/>
    <mergeCell ref="A94:A111"/>
    <mergeCell ref="B94:B99"/>
    <mergeCell ref="B100:B105"/>
    <mergeCell ref="B106:B111"/>
    <mergeCell ref="D41:L41"/>
    <mergeCell ref="A43:A48"/>
    <mergeCell ref="A49:A54"/>
    <mergeCell ref="A55:A60"/>
    <mergeCell ref="A61:A66"/>
    <mergeCell ref="D69:L69"/>
    <mergeCell ref="A71:A88"/>
    <mergeCell ref="B71:B76"/>
    <mergeCell ref="B77:B82"/>
    <mergeCell ref="B83:B88"/>
    <mergeCell ref="D92:L92"/>
    <mergeCell ref="F114:I114"/>
    <mergeCell ref="D115:E116"/>
    <mergeCell ref="F115:I115"/>
    <mergeCell ref="F116:I116"/>
    <mergeCell ref="D117:E118"/>
    <mergeCell ref="F117:I117"/>
    <mergeCell ref="F118:I118"/>
    <mergeCell ref="L123:M123"/>
    <mergeCell ref="B121:E121"/>
    <mergeCell ref="F121:I121"/>
    <mergeCell ref="J121:M121"/>
    <mergeCell ref="B122:C122"/>
    <mergeCell ref="D122:E122"/>
    <mergeCell ref="F122:G122"/>
    <mergeCell ref="H122:I122"/>
    <mergeCell ref="J122:K122"/>
    <mergeCell ref="L122:M122"/>
    <mergeCell ref="B123:C123"/>
    <mergeCell ref="D123:E123"/>
    <mergeCell ref="F123:G123"/>
    <mergeCell ref="H123:I123"/>
    <mergeCell ref="J123:K123"/>
    <mergeCell ref="L125:M125"/>
    <mergeCell ref="B124:C124"/>
    <mergeCell ref="D124:E124"/>
    <mergeCell ref="F124:G124"/>
    <mergeCell ref="H124:I124"/>
    <mergeCell ref="J124:K124"/>
    <mergeCell ref="L124:M124"/>
    <mergeCell ref="B125:C125"/>
    <mergeCell ref="D125:E125"/>
    <mergeCell ref="F125:G125"/>
    <mergeCell ref="H125:I125"/>
    <mergeCell ref="J125:K125"/>
    <mergeCell ref="B129:E129"/>
    <mergeCell ref="F129:I129"/>
    <mergeCell ref="D140:G140"/>
    <mergeCell ref="B141:C142"/>
    <mergeCell ref="D141:G141"/>
    <mergeCell ref="D142:G142"/>
    <mergeCell ref="B143:C144"/>
    <mergeCell ref="D143:G143"/>
    <mergeCell ref="D144:G144"/>
    <mergeCell ref="A148:F149"/>
    <mergeCell ref="I148:N148"/>
    <mergeCell ref="I149:J149"/>
    <mergeCell ref="K149:L149"/>
    <mergeCell ref="M149:N149"/>
    <mergeCell ref="I150:J150"/>
    <mergeCell ref="K150:L150"/>
    <mergeCell ref="M150:N150"/>
    <mergeCell ref="I151:J151"/>
    <mergeCell ref="K151:L151"/>
    <mergeCell ref="M151:N151"/>
    <mergeCell ref="A152:A172"/>
    <mergeCell ref="B152:B158"/>
    <mergeCell ref="I152:J152"/>
    <mergeCell ref="K152:L152"/>
    <mergeCell ref="M152:N152"/>
    <mergeCell ref="I153:J153"/>
    <mergeCell ref="K153:L153"/>
    <mergeCell ref="M153:N153"/>
    <mergeCell ref="B159:B165"/>
    <mergeCell ref="B166:B172"/>
  </mergeCells>
  <conditionalFormatting sqref="B123:B125">
    <cfRule type="cellIs" dxfId="53" priority="17" operator="greaterThan">
      <formula>0</formula>
    </cfRule>
    <cfRule type="cellIs" dxfId="52" priority="18" operator="lessThan">
      <formula>0</formula>
    </cfRule>
  </conditionalFormatting>
  <conditionalFormatting sqref="D123:D125">
    <cfRule type="cellIs" dxfId="51" priority="15" operator="greaterThan">
      <formula>0</formula>
    </cfRule>
    <cfRule type="cellIs" dxfId="50" priority="16" operator="lessThan">
      <formula>0</formula>
    </cfRule>
  </conditionalFormatting>
  <conditionalFormatting sqref="F123:F125">
    <cfRule type="cellIs" dxfId="49" priority="13" operator="greaterThan">
      <formula>0</formula>
    </cfRule>
    <cfRule type="cellIs" dxfId="48" priority="14" operator="lessThan">
      <formula>0</formula>
    </cfRule>
  </conditionalFormatting>
  <conditionalFormatting sqref="H123:H125">
    <cfRule type="cellIs" dxfId="47" priority="11" operator="greaterThan">
      <formula>0</formula>
    </cfRule>
    <cfRule type="cellIs" dxfId="46" priority="12" operator="lessThan">
      <formula>0</formula>
    </cfRule>
  </conditionalFormatting>
  <conditionalFormatting sqref="J123:J125">
    <cfRule type="cellIs" dxfId="45" priority="9" operator="greaterThan">
      <formula>0</formula>
    </cfRule>
    <cfRule type="cellIs" dxfId="44" priority="10" operator="lessThan">
      <formula>0</formula>
    </cfRule>
  </conditionalFormatting>
  <conditionalFormatting sqref="L123:L125">
    <cfRule type="cellIs" dxfId="43" priority="7" operator="greaterThan">
      <formula>0</formula>
    </cfRule>
    <cfRule type="cellIs" dxfId="42" priority="8" operator="lessThan">
      <formula>0</formula>
    </cfRule>
  </conditionalFormatting>
  <conditionalFormatting sqref="I151:J153">
    <cfRule type="cellIs" dxfId="41" priority="5" operator="lessThan">
      <formula>1</formula>
    </cfRule>
    <cfRule type="cellIs" dxfId="40" priority="6" operator="greaterThan">
      <formula>1</formula>
    </cfRule>
  </conditionalFormatting>
  <conditionalFormatting sqref="K151:L153">
    <cfRule type="cellIs" dxfId="39" priority="3" operator="lessThan">
      <formula>1</formula>
    </cfRule>
    <cfRule type="cellIs" dxfId="38" priority="4" operator="greaterThan">
      <formula>1</formula>
    </cfRule>
  </conditionalFormatting>
  <conditionalFormatting sqref="M151:N153">
    <cfRule type="cellIs" dxfId="37" priority="1" operator="lessThan">
      <formula>1</formula>
    </cfRule>
    <cfRule type="cellIs" dxfId="36" priority="2" operator="greaterThan">
      <formula>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9"/>
  <sheetViews>
    <sheetView showRuler="0" workbookViewId="0">
      <selection activeCell="B10" sqref="B10:B15"/>
    </sheetView>
  </sheetViews>
  <sheetFormatPr baseColWidth="10" defaultRowHeight="15" x14ac:dyDescent="0"/>
  <cols>
    <col min="1" max="1" width="10.5" bestFit="1" customWidth="1"/>
    <col min="2" max="2" width="17.1640625" bestFit="1" customWidth="1"/>
    <col min="3" max="3" width="10.6640625" bestFit="1" customWidth="1"/>
    <col min="6" max="6" width="13.1640625" bestFit="1" customWidth="1"/>
  </cols>
  <sheetData>
    <row r="1" spans="1:9" ht="16" thickBot="1">
      <c r="A1" s="67"/>
      <c r="B1" s="67"/>
      <c r="C1" s="67"/>
    </row>
    <row r="2" spans="1:9" ht="21" thickBot="1">
      <c r="A2" s="67"/>
      <c r="B2" s="389" t="s">
        <v>1</v>
      </c>
      <c r="C2" s="390"/>
      <c r="E2" s="125"/>
      <c r="F2" s="125"/>
      <c r="G2" s="125"/>
      <c r="H2" s="125"/>
    </row>
    <row r="3" spans="1:9" ht="20">
      <c r="A3" s="67"/>
      <c r="B3" s="141" t="str">
        <f>D9</f>
        <v>C</v>
      </c>
      <c r="C3" s="146" t="s">
        <v>77</v>
      </c>
      <c r="E3" s="125"/>
      <c r="F3" s="125"/>
      <c r="G3" s="125"/>
      <c r="H3" s="125"/>
    </row>
    <row r="4" spans="1:9" ht="20">
      <c r="A4" s="67"/>
      <c r="B4" s="142" t="str">
        <f>E9</f>
        <v>Java</v>
      </c>
      <c r="C4" s="144" t="s">
        <v>77</v>
      </c>
      <c r="E4" s="125"/>
      <c r="F4" s="125"/>
      <c r="G4" s="125"/>
      <c r="H4" s="125"/>
    </row>
    <row r="5" spans="1:9" ht="21" thickBot="1">
      <c r="A5" s="67"/>
      <c r="B5" s="143" t="str">
        <f>F9</f>
        <v>Design Rules</v>
      </c>
      <c r="C5" s="145" t="s">
        <v>77</v>
      </c>
      <c r="E5" s="125"/>
      <c r="F5" s="125"/>
      <c r="G5" s="125"/>
      <c r="H5" s="125"/>
    </row>
    <row r="6" spans="1:9">
      <c r="A6" s="67"/>
      <c r="B6" s="69"/>
      <c r="C6" s="69"/>
    </row>
    <row r="7" spans="1:9">
      <c r="A7" s="67"/>
      <c r="B7" s="69"/>
      <c r="C7" s="69"/>
    </row>
    <row r="8" spans="1:9" ht="19" thickBot="1">
      <c r="A8" s="2"/>
      <c r="B8" s="5"/>
      <c r="C8" s="5"/>
      <c r="D8" s="386" t="s">
        <v>39</v>
      </c>
      <c r="E8" s="386"/>
      <c r="F8" s="386"/>
      <c r="I8" s="68"/>
    </row>
    <row r="9" spans="1:9" ht="19" thickBot="1">
      <c r="A9" s="68"/>
      <c r="B9" s="17" t="s">
        <v>51</v>
      </c>
      <c r="C9" s="7" t="s">
        <v>50</v>
      </c>
      <c r="D9" s="18" t="s">
        <v>0</v>
      </c>
      <c r="E9" s="18" t="s">
        <v>2</v>
      </c>
      <c r="F9" s="18" t="s">
        <v>7</v>
      </c>
      <c r="I9" s="132" t="s">
        <v>8</v>
      </c>
    </row>
    <row r="10" spans="1:9" ht="18">
      <c r="A10" s="383" t="s">
        <v>3</v>
      </c>
      <c r="B10" s="370">
        <f>'641x - SEQ'!B10</f>
        <v>8.5838775634765625</v>
      </c>
      <c r="C10" s="70" t="s">
        <v>63</v>
      </c>
      <c r="D10" s="44">
        <v>0.1236</v>
      </c>
      <c r="E10" s="41">
        <v>0.19400000000000001</v>
      </c>
      <c r="F10" s="44">
        <v>0.19400000000000001</v>
      </c>
      <c r="I10" s="65">
        <f>MIN(E10,F10)</f>
        <v>0.19400000000000001</v>
      </c>
    </row>
    <row r="11" spans="1:9" ht="18">
      <c r="A11" s="384"/>
      <c r="B11" s="371">
        <f>'641x - SEQ'!B11</f>
        <v>57.221267700195312</v>
      </c>
      <c r="C11" s="71" t="s">
        <v>64</v>
      </c>
      <c r="D11" s="45">
        <v>0.83048999999999995</v>
      </c>
      <c r="E11" s="42">
        <v>1.042</v>
      </c>
      <c r="F11" s="45">
        <v>1.04</v>
      </c>
      <c r="I11" s="65">
        <f t="shared" ref="I11:I15" si="0">MIN(E11,F11)</f>
        <v>1.04</v>
      </c>
    </row>
    <row r="12" spans="1:9" ht="18">
      <c r="A12" s="384"/>
      <c r="B12" s="371">
        <f>'641x - SEQ'!B12</f>
        <v>143.05195617675781</v>
      </c>
      <c r="C12" s="71" t="s">
        <v>65</v>
      </c>
      <c r="D12" s="45">
        <v>2.0787</v>
      </c>
      <c r="E12" s="42">
        <v>2.54</v>
      </c>
      <c r="F12" s="45">
        <v>2.5369999999999999</v>
      </c>
      <c r="I12" s="65">
        <f t="shared" si="0"/>
        <v>2.5369999999999999</v>
      </c>
    </row>
    <row r="13" spans="1:9" ht="18">
      <c r="A13" s="384"/>
      <c r="B13" s="371">
        <f>'641x - SEQ'!B13</f>
        <v>572.20539855957031</v>
      </c>
      <c r="C13" s="71" t="s">
        <v>66</v>
      </c>
      <c r="D13" s="45">
        <v>8.3163099999999996</v>
      </c>
      <c r="E13" s="42">
        <v>10.034000000000001</v>
      </c>
      <c r="F13" s="45">
        <v>10.032</v>
      </c>
      <c r="I13" s="65">
        <f t="shared" si="0"/>
        <v>10.032</v>
      </c>
    </row>
    <row r="14" spans="1:9" ht="18">
      <c r="A14" s="384"/>
      <c r="B14" s="371">
        <f>'641x - SEQ'!B14</f>
        <v>1430.5122833251953</v>
      </c>
      <c r="C14" s="71" t="s">
        <v>67</v>
      </c>
      <c r="D14" s="45">
        <v>20.769539999999999</v>
      </c>
      <c r="E14" s="42">
        <v>25.016999999999999</v>
      </c>
      <c r="F14" s="45">
        <v>25.056000000000001</v>
      </c>
      <c r="I14" s="65">
        <f t="shared" si="0"/>
        <v>25.016999999999999</v>
      </c>
    </row>
    <row r="15" spans="1:9" ht="19" thickBot="1">
      <c r="A15" s="385"/>
      <c r="B15" s="372">
        <f>'641x - SEQ'!B15</f>
        <v>2574.9214630126953</v>
      </c>
      <c r="C15" s="72" t="s">
        <v>68</v>
      </c>
      <c r="D15" s="46">
        <v>37.423079999999999</v>
      </c>
      <c r="E15" s="43">
        <v>44.966000000000001</v>
      </c>
      <c r="F15" s="46">
        <v>45.106999999999999</v>
      </c>
      <c r="I15" s="65">
        <f t="shared" si="0"/>
        <v>44.966000000000001</v>
      </c>
    </row>
    <row r="16" spans="1:9" ht="19" thickBot="1">
      <c r="C16" s="117" t="s">
        <v>15</v>
      </c>
      <c r="D16" s="118">
        <f>SUM(D10:D15)</f>
        <v>69.541719999999998</v>
      </c>
      <c r="E16" s="119">
        <f t="shared" ref="E16:F16" si="1">SUM(E10:E15)</f>
        <v>83.793000000000006</v>
      </c>
      <c r="F16" s="120">
        <f t="shared" si="1"/>
        <v>83.966000000000008</v>
      </c>
      <c r="I16" s="138">
        <f>SUM(I10:I15)</f>
        <v>83.786000000000001</v>
      </c>
    </row>
    <row r="17" spans="1:7" ht="16" thickBot="1">
      <c r="D17" s="67"/>
    </row>
    <row r="18" spans="1:7" ht="19" thickBot="1">
      <c r="A18" s="68" t="s">
        <v>52</v>
      </c>
      <c r="B18" s="387" t="s">
        <v>23</v>
      </c>
      <c r="C18" s="388"/>
      <c r="D18" s="21"/>
    </row>
    <row r="19" spans="1:7" ht="19" thickBot="1">
      <c r="A19" s="177" t="s">
        <v>50</v>
      </c>
      <c r="B19" s="121" t="s">
        <v>24</v>
      </c>
      <c r="C19" s="133" t="s">
        <v>25</v>
      </c>
      <c r="D19" s="66"/>
      <c r="E19" s="66"/>
      <c r="F19" s="66"/>
      <c r="G19" s="66"/>
    </row>
    <row r="20" spans="1:7" ht="18">
      <c r="A20" s="168" t="str">
        <f>C10</f>
        <v>3M</v>
      </c>
      <c r="B20" s="110">
        <f>E10/D10</f>
        <v>1.5695792880258901</v>
      </c>
      <c r="C20" s="110">
        <f>F10/E10</f>
        <v>1</v>
      </c>
      <c r="D20" s="66"/>
      <c r="E20" s="66"/>
      <c r="F20" s="66"/>
      <c r="G20" s="66"/>
    </row>
    <row r="21" spans="1:7" ht="18">
      <c r="A21" s="169" t="str">
        <f t="shared" ref="A21:A25" si="2">C11</f>
        <v>20M</v>
      </c>
      <c r="B21" s="110">
        <f t="shared" ref="B21:B25" si="3">E11/D11</f>
        <v>1.2546809714746716</v>
      </c>
      <c r="C21" s="110">
        <f>F11/E11</f>
        <v>0.99808061420345484</v>
      </c>
      <c r="D21" s="66"/>
      <c r="E21" s="66"/>
      <c r="F21" s="66"/>
      <c r="G21" s="66"/>
    </row>
    <row r="22" spans="1:7" ht="18">
      <c r="A22" s="169" t="str">
        <f t="shared" si="2"/>
        <v>50M</v>
      </c>
      <c r="B22" s="110">
        <f t="shared" si="3"/>
        <v>1.2219175446192332</v>
      </c>
      <c r="C22" s="110">
        <f>F12/E12</f>
        <v>0.99881889763779519</v>
      </c>
      <c r="D22" s="66"/>
      <c r="E22" s="66"/>
      <c r="F22" s="66"/>
      <c r="G22" s="66"/>
    </row>
    <row r="23" spans="1:7" ht="18">
      <c r="A23" s="169" t="str">
        <f t="shared" si="2"/>
        <v>200M</v>
      </c>
      <c r="B23" s="110">
        <f t="shared" si="3"/>
        <v>1.2065447295735729</v>
      </c>
      <c r="C23" s="110">
        <f>F13/E13</f>
        <v>0.99980067769583414</v>
      </c>
      <c r="D23" s="66"/>
      <c r="E23" s="66"/>
      <c r="F23" s="66"/>
      <c r="G23" s="66"/>
    </row>
    <row r="24" spans="1:7" ht="18">
      <c r="A24" s="169" t="str">
        <f t="shared" si="2"/>
        <v>500M</v>
      </c>
      <c r="B24" s="110">
        <f t="shared" si="3"/>
        <v>1.2045042884917048</v>
      </c>
      <c r="C24" s="110">
        <f>F14/E14</f>
        <v>1.001558939920854</v>
      </c>
      <c r="D24" s="66"/>
      <c r="E24" s="66"/>
      <c r="F24" s="66"/>
      <c r="G24" s="66"/>
    </row>
    <row r="25" spans="1:7" ht="19" thickBot="1">
      <c r="A25" s="170" t="str">
        <f t="shared" si="2"/>
        <v>900M</v>
      </c>
      <c r="B25" s="110">
        <f t="shared" si="3"/>
        <v>1.2015579690394271</v>
      </c>
      <c r="C25" s="110">
        <f>F15/E15</f>
        <v>1.003135702530801</v>
      </c>
      <c r="D25" s="66"/>
      <c r="E25" s="66"/>
      <c r="F25" s="66"/>
      <c r="G25" s="66"/>
    </row>
    <row r="26" spans="1:7" ht="18">
      <c r="A26" s="134" t="s">
        <v>26</v>
      </c>
      <c r="B26" s="128">
        <f>MEDIAN(B20:B25)</f>
        <v>1.214231137096403</v>
      </c>
      <c r="C26" s="108">
        <f>MEDIAN(C20:C25)</f>
        <v>0.99990033884791707</v>
      </c>
      <c r="D26" s="66"/>
      <c r="E26" s="66"/>
      <c r="F26" s="66"/>
      <c r="G26" s="66"/>
    </row>
    <row r="27" spans="1:7" ht="18">
      <c r="A27" s="134" t="s">
        <v>27</v>
      </c>
      <c r="B27" s="136">
        <f>AVERAGE(B20:B25)</f>
        <v>1.2764641318707499</v>
      </c>
      <c r="C27" s="137">
        <f>AVERAGE(C20:C25)</f>
        <v>1.0002324719981233</v>
      </c>
      <c r="D27" s="66"/>
      <c r="E27" s="66"/>
      <c r="F27" s="66"/>
      <c r="G27" s="66"/>
    </row>
    <row r="28" spans="1:7" ht="19" thickBot="1">
      <c r="A28" s="135" t="s">
        <v>12</v>
      </c>
      <c r="B28" s="123">
        <f>E16/D16</f>
        <v>1.2049313706937361</v>
      </c>
      <c r="C28" s="113">
        <f>F16/E16</f>
        <v>1.0020646116024012</v>
      </c>
      <c r="D28" s="66"/>
      <c r="E28" s="66"/>
      <c r="F28" s="66"/>
      <c r="G28" s="66"/>
    </row>
    <row r="29" spans="1:7">
      <c r="D29" s="66"/>
      <c r="E29" s="66"/>
      <c r="F29" s="66"/>
      <c r="G29" s="66"/>
    </row>
  </sheetData>
  <mergeCells count="4">
    <mergeCell ref="B2:C2"/>
    <mergeCell ref="D8:F8"/>
    <mergeCell ref="A10:A15"/>
    <mergeCell ref="B18:C1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A190"/>
  <sheetViews>
    <sheetView showRuler="0" workbookViewId="0">
      <selection activeCell="B43" sqref="B43:B66"/>
    </sheetView>
  </sheetViews>
  <sheetFormatPr baseColWidth="10" defaultRowHeight="15" x14ac:dyDescent="0"/>
  <cols>
    <col min="1" max="1" width="27.5" bestFit="1" customWidth="1"/>
    <col min="2" max="2" width="21" bestFit="1" customWidth="1"/>
    <col min="3" max="3" width="16" bestFit="1" customWidth="1"/>
    <col min="4" max="4" width="24.33203125" bestFit="1" customWidth="1"/>
    <col min="5" max="5" width="17" bestFit="1" customWidth="1"/>
    <col min="6" max="6" width="21" bestFit="1" customWidth="1"/>
    <col min="8" max="8" width="12.1640625" bestFit="1" customWidth="1"/>
    <col min="9" max="9" width="9.83203125" bestFit="1" customWidth="1"/>
    <col min="10" max="10" width="23.5" customWidth="1"/>
    <col min="11" max="11" width="9.83203125" bestFit="1" customWidth="1"/>
    <col min="12" max="12" width="23.1640625" customWidth="1"/>
    <col min="14" max="14" width="25.5" customWidth="1"/>
  </cols>
  <sheetData>
    <row r="1" spans="1:27" ht="21" thickBot="1">
      <c r="A1" s="389" t="s">
        <v>1</v>
      </c>
      <c r="B1" s="390"/>
      <c r="C1" s="13"/>
    </row>
    <row r="2" spans="1:27" ht="20">
      <c r="A2" s="148" t="str">
        <f>A12</f>
        <v>C (Static, Block)</v>
      </c>
      <c r="B2" s="149" t="s">
        <v>77</v>
      </c>
      <c r="C2" s="13"/>
    </row>
    <row r="3" spans="1:27" ht="20">
      <c r="A3" s="150" t="str">
        <f>A18</f>
        <v>JGF (Static, Block)</v>
      </c>
      <c r="B3" s="147" t="s">
        <v>77</v>
      </c>
      <c r="C3" s="13"/>
    </row>
    <row r="4" spans="1:27" ht="20">
      <c r="A4" s="150" t="str">
        <f>A24</f>
        <v>Improved (Static, Block)</v>
      </c>
      <c r="B4" s="147" t="s">
        <v>78</v>
      </c>
      <c r="C4" s="13"/>
    </row>
    <row r="5" spans="1:27" ht="21" thickBot="1">
      <c r="A5" s="151" t="str">
        <f>A30</f>
        <v>AompLib (Static, Block)</v>
      </c>
      <c r="B5" s="152" t="s">
        <v>77</v>
      </c>
      <c r="C5" s="13"/>
    </row>
    <row r="6" spans="1:27" ht="18" customHeight="1">
      <c r="A6" s="13"/>
      <c r="B6" s="13"/>
      <c r="C6" s="13"/>
      <c r="D6" s="12"/>
    </row>
    <row r="7" spans="1:27" ht="18" customHeight="1">
      <c r="A7" s="13"/>
      <c r="B7" s="13"/>
      <c r="C7" s="13"/>
    </row>
    <row r="9" spans="1:27" ht="21" thickBot="1">
      <c r="C9" s="6"/>
      <c r="D9" s="139"/>
      <c r="E9" s="139"/>
      <c r="F9" s="139"/>
      <c r="G9" s="139"/>
      <c r="H9" s="139"/>
      <c r="I9" s="139"/>
      <c r="J9" s="139"/>
      <c r="K9" s="139"/>
      <c r="L9" s="139"/>
    </row>
    <row r="10" spans="1:27" ht="21" thickBot="1">
      <c r="B10" s="5"/>
      <c r="C10" s="5"/>
      <c r="D10" s="488" t="s">
        <v>28</v>
      </c>
      <c r="E10" s="489"/>
      <c r="F10" s="489"/>
      <c r="G10" s="489"/>
      <c r="H10" s="489"/>
      <c r="I10" s="489"/>
      <c r="J10" s="489"/>
      <c r="K10" s="489"/>
      <c r="L10" s="489"/>
      <c r="M10" s="490"/>
    </row>
    <row r="11" spans="1:27" ht="19" thickBot="1">
      <c r="B11" s="19" t="str">
        <f>'641x - SEQ'!B9</f>
        <v>dim (megabytes)</v>
      </c>
      <c r="C11" s="177" t="str">
        <f>'641x - SEQ'!C9</f>
        <v>Input Size</v>
      </c>
      <c r="D11" s="198">
        <v>2</v>
      </c>
      <c r="E11" s="199">
        <v>3</v>
      </c>
      <c r="F11" s="199">
        <v>4</v>
      </c>
      <c r="G11" s="199">
        <v>6</v>
      </c>
      <c r="H11" s="199">
        <v>8</v>
      </c>
      <c r="I11" s="199">
        <v>12</v>
      </c>
      <c r="J11" s="199">
        <v>16</v>
      </c>
      <c r="K11" s="199">
        <v>24</v>
      </c>
      <c r="L11" s="199">
        <v>32</v>
      </c>
      <c r="M11" s="200">
        <v>48</v>
      </c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</row>
    <row r="12" spans="1:27" ht="18">
      <c r="A12" s="416" t="s">
        <v>70</v>
      </c>
      <c r="B12" s="373">
        <f>'641x - SEQ'!B10</f>
        <v>8.5838775634765625</v>
      </c>
      <c r="C12" s="70" t="str">
        <f>'641x - SEQ'!C10</f>
        <v>3M</v>
      </c>
      <c r="D12" s="330">
        <v>6.3020000000000007E-2</v>
      </c>
      <c r="E12" s="331">
        <v>4.2209999999999998E-2</v>
      </c>
      <c r="F12" s="331">
        <v>3.177E-2</v>
      </c>
      <c r="G12" s="331">
        <v>2.146E-2</v>
      </c>
      <c r="H12" s="331">
        <v>1.6150000000000001E-2</v>
      </c>
      <c r="I12" s="331">
        <v>1.115E-2</v>
      </c>
      <c r="J12" s="331">
        <v>8.6800000000000002E-3</v>
      </c>
      <c r="K12" s="331">
        <v>7.0499999999999998E-3</v>
      </c>
      <c r="L12" s="331">
        <v>6.45E-3</v>
      </c>
      <c r="M12" s="332">
        <v>1.7680000000000001E-2</v>
      </c>
      <c r="Q12" s="67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ht="18">
      <c r="A13" s="417"/>
      <c r="B13" s="374">
        <f>'641x - SEQ'!B11</f>
        <v>57.221267700195312</v>
      </c>
      <c r="C13" s="197" t="str">
        <f>'641x - SEQ'!C11</f>
        <v>20M</v>
      </c>
      <c r="D13" s="333">
        <v>0.41868</v>
      </c>
      <c r="E13" s="334">
        <v>0.28033999999999998</v>
      </c>
      <c r="F13" s="334">
        <v>0.21002000000000001</v>
      </c>
      <c r="G13" s="334">
        <v>0.1406</v>
      </c>
      <c r="H13" s="334">
        <v>0.10596</v>
      </c>
      <c r="I13" s="334">
        <v>7.0860000000000006E-2</v>
      </c>
      <c r="J13" s="334">
        <v>5.3809999999999997E-2</v>
      </c>
      <c r="K13" s="334">
        <v>4.444E-2</v>
      </c>
      <c r="L13" s="334">
        <v>3.6170000000000001E-2</v>
      </c>
      <c r="M13" s="335">
        <v>4.9230000000000003E-2</v>
      </c>
      <c r="Q13" s="67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ht="18">
      <c r="A14" s="417"/>
      <c r="B14" s="374">
        <f>'641x - SEQ'!B12</f>
        <v>143.05195617675781</v>
      </c>
      <c r="C14" s="197" t="str">
        <f>'641x - SEQ'!C12</f>
        <v>50M</v>
      </c>
      <c r="D14" s="333">
        <v>1.0489299999999999</v>
      </c>
      <c r="E14" s="334">
        <v>0.69972000000000001</v>
      </c>
      <c r="F14" s="334">
        <v>0.52500999999999998</v>
      </c>
      <c r="G14" s="334">
        <v>0.35038000000000002</v>
      </c>
      <c r="H14" s="334">
        <v>0.26301999999999998</v>
      </c>
      <c r="I14" s="334">
        <v>0.17582999999999999</v>
      </c>
      <c r="J14" s="334">
        <v>0.1326</v>
      </c>
      <c r="K14" s="334">
        <v>0.10983</v>
      </c>
      <c r="L14" s="334">
        <v>8.5089999999999999E-2</v>
      </c>
      <c r="M14" s="335">
        <v>9.7030000000000005E-2</v>
      </c>
      <c r="Q14" s="67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ht="18">
      <c r="A15" s="417"/>
      <c r="B15" s="374">
        <f>'641x - SEQ'!B13</f>
        <v>572.20539855957031</v>
      </c>
      <c r="C15" s="197" t="str">
        <f>'641x - SEQ'!C13</f>
        <v>200M</v>
      </c>
      <c r="D15" s="333">
        <v>4.19468</v>
      </c>
      <c r="E15" s="334">
        <v>2.79704</v>
      </c>
      <c r="F15" s="334">
        <v>2.0988500000000001</v>
      </c>
      <c r="G15" s="334">
        <v>1.3990899999999999</v>
      </c>
      <c r="H15" s="334">
        <v>1.04935</v>
      </c>
      <c r="I15" s="334">
        <v>0.69993000000000005</v>
      </c>
      <c r="J15" s="334">
        <v>0.52566999999999997</v>
      </c>
      <c r="K15" s="334">
        <v>0.43093999999999999</v>
      </c>
      <c r="L15" s="334">
        <v>0.32862999999999998</v>
      </c>
      <c r="M15" s="335">
        <v>0.31372</v>
      </c>
      <c r="Q15" s="67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18">
      <c r="A16" s="417"/>
      <c r="B16" s="374">
        <f>'641x - SEQ'!B14</f>
        <v>1430.5122833251953</v>
      </c>
      <c r="C16" s="197" t="str">
        <f>'641x - SEQ'!C14</f>
        <v>500M</v>
      </c>
      <c r="D16" s="333">
        <v>10.48794</v>
      </c>
      <c r="E16" s="334">
        <v>6.9933300000000003</v>
      </c>
      <c r="F16" s="334">
        <v>5.2472200000000004</v>
      </c>
      <c r="G16" s="334">
        <v>3.49823</v>
      </c>
      <c r="H16" s="334">
        <v>2.6239300000000001</v>
      </c>
      <c r="I16" s="334">
        <v>1.7488900000000001</v>
      </c>
      <c r="J16" s="334">
        <v>1.3120400000000001</v>
      </c>
      <c r="K16" s="334">
        <v>1.0692600000000001</v>
      </c>
      <c r="L16" s="334">
        <v>0.81620000000000004</v>
      </c>
      <c r="M16" s="335">
        <v>0.73843000000000003</v>
      </c>
      <c r="Q16" s="67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ht="19" thickBot="1">
      <c r="A17" s="418"/>
      <c r="B17" s="375">
        <f>'641x - SEQ'!B15</f>
        <v>2574.9214630126953</v>
      </c>
      <c r="C17" s="72" t="str">
        <f>'641x - SEQ'!C15</f>
        <v>900M</v>
      </c>
      <c r="D17" s="336">
        <v>18.886790000000001</v>
      </c>
      <c r="E17" s="337">
        <v>12.59399</v>
      </c>
      <c r="F17" s="337">
        <v>9.4450500000000002</v>
      </c>
      <c r="G17" s="337">
        <v>6.2965400000000002</v>
      </c>
      <c r="H17" s="337">
        <v>4.7233599999999996</v>
      </c>
      <c r="I17" s="337">
        <v>3.1486200000000002</v>
      </c>
      <c r="J17" s="337">
        <v>2.3616000000000001</v>
      </c>
      <c r="K17" s="337">
        <v>1.91533</v>
      </c>
      <c r="L17" s="337">
        <v>1.4656100000000001</v>
      </c>
      <c r="M17" s="338">
        <v>1.33375</v>
      </c>
      <c r="Q17" s="67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t="18">
      <c r="A18" s="410" t="s">
        <v>71</v>
      </c>
      <c r="B18" s="376">
        <f>B12</f>
        <v>8.5838775634765625</v>
      </c>
      <c r="C18" s="154" t="str">
        <f>'641x - SEQ'!C10</f>
        <v>3M</v>
      </c>
      <c r="D18" s="339">
        <v>0.126</v>
      </c>
      <c r="E18" s="340">
        <v>0.107</v>
      </c>
      <c r="F18" s="340">
        <v>0.1</v>
      </c>
      <c r="G18" s="340">
        <v>0.10100000000000001</v>
      </c>
      <c r="H18" s="340">
        <v>0.107</v>
      </c>
      <c r="I18" s="340">
        <v>0.12</v>
      </c>
      <c r="J18" s="289">
        <v>0.13300000000000001</v>
      </c>
      <c r="K18" s="289">
        <v>0.16600000000000001</v>
      </c>
      <c r="L18" s="289">
        <v>0.17199999999999999</v>
      </c>
      <c r="M18" s="290">
        <v>0.17899999999999999</v>
      </c>
      <c r="Q18" s="67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18">
      <c r="A19" s="411"/>
      <c r="B19" s="376">
        <f t="shared" ref="B19:B23" si="0">B13</f>
        <v>57.221267700195312</v>
      </c>
      <c r="C19" s="154" t="str">
        <f>'641x - SEQ'!C11</f>
        <v>20M</v>
      </c>
      <c r="D19" s="339">
        <v>0.56000000000000005</v>
      </c>
      <c r="E19" s="340">
        <v>0.39100000000000001</v>
      </c>
      <c r="F19" s="340">
        <v>0.29899999999999999</v>
      </c>
      <c r="G19" s="340">
        <v>0.22700000000000001</v>
      </c>
      <c r="H19" s="340">
        <v>0.20399999999999999</v>
      </c>
      <c r="I19" s="340">
        <v>0.182</v>
      </c>
      <c r="J19" s="289">
        <v>0.18</v>
      </c>
      <c r="K19" s="289">
        <v>0.20599999999999999</v>
      </c>
      <c r="L19" s="289">
        <v>0.20799999999999999</v>
      </c>
      <c r="M19" s="290">
        <v>0.20399999999999999</v>
      </c>
      <c r="N19" s="12"/>
      <c r="Q19" s="67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18">
      <c r="A20" s="411"/>
      <c r="B20" s="376">
        <f t="shared" si="0"/>
        <v>143.05195617675781</v>
      </c>
      <c r="C20" s="154" t="str">
        <f>'641x - SEQ'!C12</f>
        <v>50M</v>
      </c>
      <c r="D20" s="339">
        <v>1.323</v>
      </c>
      <c r="E20" s="340">
        <v>0.90400000000000003</v>
      </c>
      <c r="F20" s="340">
        <v>0.65400000000000003</v>
      </c>
      <c r="G20" s="340">
        <v>0.46300000000000002</v>
      </c>
      <c r="H20" s="340">
        <v>0.38100000000000001</v>
      </c>
      <c r="I20" s="340">
        <v>0.29299999999999998</v>
      </c>
      <c r="J20" s="289">
        <v>0.26500000000000001</v>
      </c>
      <c r="K20" s="289">
        <v>0.28399999999999997</v>
      </c>
      <c r="L20" s="289">
        <v>0.26400000000000001</v>
      </c>
      <c r="M20" s="290">
        <v>0.26100000000000001</v>
      </c>
      <c r="N20" s="12"/>
      <c r="O20" s="12"/>
      <c r="Q20" s="67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ht="18">
      <c r="A21" s="411"/>
      <c r="B21" s="376">
        <f t="shared" si="0"/>
        <v>572.20539855957031</v>
      </c>
      <c r="C21" s="154" t="str">
        <f>'641x - SEQ'!C13</f>
        <v>200M</v>
      </c>
      <c r="D21" s="339">
        <v>5.1449999999999996</v>
      </c>
      <c r="E21" s="340">
        <v>3.4489999999999998</v>
      </c>
      <c r="F21" s="340">
        <v>2.4169999999999998</v>
      </c>
      <c r="G21" s="340">
        <v>1.641</v>
      </c>
      <c r="H21" s="340">
        <v>1.258</v>
      </c>
      <c r="I21" s="340">
        <v>1.0660000000000001</v>
      </c>
      <c r="J21" s="289">
        <v>0.70799999999999996</v>
      </c>
      <c r="K21" s="289">
        <v>0.622</v>
      </c>
      <c r="L21" s="289">
        <v>0.55100000000000005</v>
      </c>
      <c r="M21" s="290">
        <v>0.52400000000000002</v>
      </c>
      <c r="O21" s="12"/>
      <c r="P21" s="88"/>
      <c r="Q21" s="67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ht="18">
      <c r="A22" s="411"/>
      <c r="B22" s="376">
        <f t="shared" si="0"/>
        <v>1430.5122833251953</v>
      </c>
      <c r="C22" s="154" t="str">
        <f>'641x - SEQ'!C14</f>
        <v>500M</v>
      </c>
      <c r="D22" s="339">
        <v>12.772</v>
      </c>
      <c r="E22" s="340">
        <v>8.5359999999999996</v>
      </c>
      <c r="F22" s="340">
        <v>6.4269999999999996</v>
      </c>
      <c r="G22" s="340">
        <v>3.9769999999999999</v>
      </c>
      <c r="H22" s="340">
        <v>2.9990000000000001</v>
      </c>
      <c r="I22" s="340">
        <v>1.9390000000000001</v>
      </c>
      <c r="J22" s="289">
        <v>1.498</v>
      </c>
      <c r="K22" s="289">
        <v>1.349</v>
      </c>
      <c r="L22" s="289">
        <v>1.121</v>
      </c>
      <c r="M22" s="290">
        <v>1.081</v>
      </c>
      <c r="P22" s="12"/>
      <c r="Q22" s="67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ht="19" thickBot="1">
      <c r="A23" s="412"/>
      <c r="B23" s="376">
        <f t="shared" si="0"/>
        <v>2574.9214630126953</v>
      </c>
      <c r="C23" s="154" t="str">
        <f>'641x - SEQ'!C15</f>
        <v>900M</v>
      </c>
      <c r="D23" s="341">
        <v>22.951000000000001</v>
      </c>
      <c r="E23" s="342">
        <v>15.319000000000001</v>
      </c>
      <c r="F23" s="342">
        <v>11.564</v>
      </c>
      <c r="G23" s="342">
        <v>7.23</v>
      </c>
      <c r="H23" s="342">
        <v>5.3650000000000002</v>
      </c>
      <c r="I23" s="342">
        <v>4.3520000000000003</v>
      </c>
      <c r="J23" s="343">
        <v>2.87</v>
      </c>
      <c r="K23" s="343">
        <v>2.2959999999999998</v>
      </c>
      <c r="L23" s="343">
        <v>1.8720000000000001</v>
      </c>
      <c r="M23" s="344">
        <v>1.7</v>
      </c>
      <c r="Q23" s="67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ht="18">
      <c r="A24" s="416" t="s">
        <v>72</v>
      </c>
      <c r="B24" s="373">
        <f>B12</f>
        <v>8.5838775634765625</v>
      </c>
      <c r="C24" s="8" t="str">
        <f>'641x - SEQ'!C10</f>
        <v>3M</v>
      </c>
      <c r="D24" s="330">
        <v>0.11799999999999999</v>
      </c>
      <c r="E24" s="331">
        <v>0.10299999999999999</v>
      </c>
      <c r="F24" s="331">
        <v>8.7999999999999995E-2</v>
      </c>
      <c r="G24" s="331">
        <v>8.2000000000000003E-2</v>
      </c>
      <c r="H24" s="331">
        <v>8.5999999999999993E-2</v>
      </c>
      <c r="I24" s="331">
        <v>9.4E-2</v>
      </c>
      <c r="J24" s="345">
        <v>0.11899999999999999</v>
      </c>
      <c r="K24" s="345">
        <v>0.159</v>
      </c>
      <c r="L24" s="345">
        <v>0.158</v>
      </c>
      <c r="M24" s="346">
        <v>0.13700000000000001</v>
      </c>
      <c r="N24" s="22"/>
      <c r="O24" s="22"/>
      <c r="P24" s="22"/>
      <c r="Q24" s="22"/>
      <c r="R24" s="22"/>
      <c r="S24" s="22"/>
      <c r="T24" s="22"/>
      <c r="U24" s="22"/>
      <c r="V24" s="12"/>
    </row>
    <row r="25" spans="1:27" ht="18">
      <c r="A25" s="417"/>
      <c r="B25" s="374">
        <f t="shared" ref="B25:B29" si="1">B13</f>
        <v>57.221267700195312</v>
      </c>
      <c r="C25" s="9" t="str">
        <f>'641x - SEQ'!C11</f>
        <v>20M</v>
      </c>
      <c r="D25" s="333">
        <v>0.54200000000000004</v>
      </c>
      <c r="E25" s="334">
        <v>0.38100000000000001</v>
      </c>
      <c r="F25" s="334">
        <v>0.30099999999999999</v>
      </c>
      <c r="G25" s="334">
        <v>0.223</v>
      </c>
      <c r="H25" s="334">
        <v>0.192</v>
      </c>
      <c r="I25" s="334">
        <v>0.157</v>
      </c>
      <c r="J25" s="291">
        <v>0.161</v>
      </c>
      <c r="K25" s="291">
        <v>0.187</v>
      </c>
      <c r="L25" s="291">
        <v>0.18099999999999999</v>
      </c>
      <c r="M25" s="292">
        <v>0.16300000000000001</v>
      </c>
      <c r="N25" s="22"/>
      <c r="O25" s="22"/>
      <c r="P25" s="22"/>
      <c r="Q25" s="22"/>
      <c r="R25" s="22"/>
      <c r="S25" s="22"/>
      <c r="T25" s="22"/>
      <c r="U25" s="22"/>
      <c r="V25" s="12"/>
    </row>
    <row r="26" spans="1:27" ht="18">
      <c r="A26" s="417"/>
      <c r="B26" s="374">
        <f t="shared" si="1"/>
        <v>143.05195617675781</v>
      </c>
      <c r="C26" s="9" t="str">
        <f>'641x - SEQ'!C12</f>
        <v>50M</v>
      </c>
      <c r="D26" s="333">
        <v>1.2929999999999999</v>
      </c>
      <c r="E26" s="334">
        <v>0.876</v>
      </c>
      <c r="F26" s="334">
        <v>0.67700000000000005</v>
      </c>
      <c r="G26" s="334">
        <v>0.47799999999999998</v>
      </c>
      <c r="H26" s="334">
        <v>0.378</v>
      </c>
      <c r="I26" s="334">
        <v>0.27</v>
      </c>
      <c r="J26" s="291">
        <v>0.248</v>
      </c>
      <c r="K26" s="291">
        <v>0.26400000000000001</v>
      </c>
      <c r="L26" s="291">
        <v>0.23799999999999999</v>
      </c>
      <c r="M26" s="292">
        <v>0.20699999999999999</v>
      </c>
      <c r="N26" s="22"/>
      <c r="O26" s="22"/>
      <c r="P26" s="22"/>
      <c r="Q26" s="22"/>
      <c r="R26" s="22"/>
      <c r="S26" s="22"/>
      <c r="T26" s="22"/>
      <c r="U26" s="22"/>
      <c r="V26" s="12"/>
    </row>
    <row r="27" spans="1:27" ht="18">
      <c r="A27" s="417"/>
      <c r="B27" s="374">
        <f t="shared" si="1"/>
        <v>572.20539855957031</v>
      </c>
      <c r="C27" s="9" t="str">
        <f>'641x - SEQ'!C13</f>
        <v>200M</v>
      </c>
      <c r="D27" s="333">
        <v>5.0389999999999997</v>
      </c>
      <c r="E27" s="334">
        <v>3.3769999999999998</v>
      </c>
      <c r="F27" s="334">
        <v>2.5659999999999998</v>
      </c>
      <c r="G27" s="334">
        <v>1.7410000000000001</v>
      </c>
      <c r="H27" s="334">
        <v>1.3220000000000001</v>
      </c>
      <c r="I27" s="334">
        <v>1.0369999999999999</v>
      </c>
      <c r="J27" s="291">
        <v>0.71</v>
      </c>
      <c r="K27" s="291">
        <v>0.61199999999999999</v>
      </c>
      <c r="L27" s="291">
        <v>0.52800000000000002</v>
      </c>
      <c r="M27" s="292">
        <v>0.48199999999999998</v>
      </c>
      <c r="N27" s="22"/>
      <c r="O27" s="22"/>
      <c r="P27" s="22"/>
      <c r="Q27" s="22"/>
      <c r="R27" s="22"/>
      <c r="S27" s="22"/>
      <c r="T27" s="22"/>
      <c r="U27" s="22"/>
      <c r="V27" s="12"/>
    </row>
    <row r="28" spans="1:27" ht="18">
      <c r="A28" s="417"/>
      <c r="B28" s="374">
        <f t="shared" si="1"/>
        <v>1430.5122833251953</v>
      </c>
      <c r="C28" s="9" t="str">
        <f>'641x - SEQ'!C14</f>
        <v>500M</v>
      </c>
      <c r="D28" s="333">
        <v>12.534000000000001</v>
      </c>
      <c r="E28" s="334">
        <v>8.3800000000000008</v>
      </c>
      <c r="F28" s="334">
        <v>6.3460000000000001</v>
      </c>
      <c r="G28" s="334">
        <v>4.2629999999999999</v>
      </c>
      <c r="H28" s="334">
        <v>3.2109999999999999</v>
      </c>
      <c r="I28" s="334">
        <v>1.982</v>
      </c>
      <c r="J28" s="291">
        <v>1.5409999999999999</v>
      </c>
      <c r="K28" s="291">
        <v>1.3169999999999999</v>
      </c>
      <c r="L28" s="291">
        <v>1.107</v>
      </c>
      <c r="M28" s="292">
        <v>1.0489999999999999</v>
      </c>
      <c r="N28" s="22"/>
      <c r="O28" s="22"/>
      <c r="P28" s="22"/>
      <c r="Q28" s="22"/>
      <c r="R28" s="22"/>
      <c r="S28" s="22"/>
      <c r="T28" s="22"/>
      <c r="U28" s="22"/>
      <c r="V28" s="12"/>
    </row>
    <row r="29" spans="1:27" ht="19" thickBot="1">
      <c r="A29" s="418"/>
      <c r="B29" s="375">
        <f t="shared" si="1"/>
        <v>2574.9214630126953</v>
      </c>
      <c r="C29" s="201" t="str">
        <f>'641x - SEQ'!C15</f>
        <v>900M</v>
      </c>
      <c r="D29" s="333">
        <v>22.521000000000001</v>
      </c>
      <c r="E29" s="334">
        <v>15.035</v>
      </c>
      <c r="F29" s="334">
        <v>11.393000000000001</v>
      </c>
      <c r="G29" s="334">
        <v>7.6139999999999999</v>
      </c>
      <c r="H29" s="334">
        <v>5.73</v>
      </c>
      <c r="I29" s="334">
        <v>4.4169999999999998</v>
      </c>
      <c r="J29" s="291">
        <v>2.8010000000000002</v>
      </c>
      <c r="K29" s="291">
        <v>2.2480000000000002</v>
      </c>
      <c r="L29" s="291">
        <v>1.8560000000000001</v>
      </c>
      <c r="M29" s="292">
        <v>1.5940000000000001</v>
      </c>
      <c r="N29" s="22"/>
      <c r="O29" s="22"/>
      <c r="P29" s="22"/>
      <c r="Q29" s="22"/>
      <c r="R29" s="22"/>
      <c r="S29" s="22"/>
      <c r="T29" s="22"/>
      <c r="U29" s="22"/>
      <c r="V29" s="12"/>
    </row>
    <row r="30" spans="1:27" ht="18">
      <c r="A30" s="422" t="s">
        <v>73</v>
      </c>
      <c r="B30" s="377">
        <f>B18</f>
        <v>8.5838775634765625</v>
      </c>
      <c r="C30" s="10" t="str">
        <f>'641x - SEQ'!C10</f>
        <v>3M</v>
      </c>
      <c r="D30" s="347">
        <v>0.125</v>
      </c>
      <c r="E30" s="348">
        <v>9.9000000000000005E-2</v>
      </c>
      <c r="F30" s="348">
        <v>0.09</v>
      </c>
      <c r="G30" s="348">
        <v>0.09</v>
      </c>
      <c r="H30" s="348">
        <v>9.1999999999999998E-2</v>
      </c>
      <c r="I30" s="348">
        <v>0.09</v>
      </c>
      <c r="J30" s="349">
        <v>0.10299999999999999</v>
      </c>
      <c r="K30" s="349">
        <v>0.14599999999999999</v>
      </c>
      <c r="L30" s="349">
        <v>0.17399999999999999</v>
      </c>
      <c r="M30" s="350">
        <v>0.16800000000000001</v>
      </c>
      <c r="N30" s="22"/>
      <c r="O30" s="22"/>
      <c r="P30" s="22"/>
      <c r="Q30" s="22"/>
      <c r="R30" s="22"/>
      <c r="S30" s="22"/>
      <c r="T30" s="22"/>
      <c r="U30" s="22"/>
      <c r="V30" s="22"/>
    </row>
    <row r="31" spans="1:27" ht="18">
      <c r="A31" s="423"/>
      <c r="B31" s="377">
        <f t="shared" ref="B31:B35" si="2">B19</f>
        <v>57.221267700195312</v>
      </c>
      <c r="C31" s="10" t="str">
        <f>'641x - SEQ'!C11</f>
        <v>20M</v>
      </c>
      <c r="D31" s="339">
        <v>0.55200000000000005</v>
      </c>
      <c r="E31" s="340">
        <v>0.38700000000000001</v>
      </c>
      <c r="F31" s="340">
        <v>0.308</v>
      </c>
      <c r="G31" s="340">
        <v>0.23300000000000001</v>
      </c>
      <c r="H31" s="340">
        <v>0.21299999999999999</v>
      </c>
      <c r="I31" s="340">
        <v>0.17299999999999999</v>
      </c>
      <c r="J31" s="289">
        <v>0.16700000000000001</v>
      </c>
      <c r="K31" s="289">
        <v>0.17599999999999999</v>
      </c>
      <c r="L31" s="289">
        <v>0.19</v>
      </c>
      <c r="M31" s="290">
        <v>0.20100000000000001</v>
      </c>
      <c r="N31" s="22"/>
      <c r="O31" s="22"/>
      <c r="P31" s="22"/>
      <c r="Q31" s="22"/>
      <c r="R31" s="22"/>
      <c r="S31" s="22"/>
      <c r="T31" s="22"/>
      <c r="U31" s="22"/>
      <c r="V31" s="22"/>
    </row>
    <row r="32" spans="1:27" ht="18">
      <c r="A32" s="423"/>
      <c r="B32" s="377">
        <f t="shared" si="2"/>
        <v>143.05195617675781</v>
      </c>
      <c r="C32" s="10" t="str">
        <f>'641x - SEQ'!C12</f>
        <v>50M</v>
      </c>
      <c r="D32" s="339">
        <v>1.3049999999999999</v>
      </c>
      <c r="E32" s="340">
        <v>0.88700000000000001</v>
      </c>
      <c r="F32" s="340">
        <v>0.68300000000000005</v>
      </c>
      <c r="G32" s="340">
        <v>0.48199999999999998</v>
      </c>
      <c r="H32" s="340">
        <v>0.42399999999999999</v>
      </c>
      <c r="I32" s="340">
        <v>0.32700000000000001</v>
      </c>
      <c r="J32" s="289">
        <v>0.27700000000000002</v>
      </c>
      <c r="K32" s="289">
        <v>0.25900000000000001</v>
      </c>
      <c r="L32" s="289">
        <v>0.245</v>
      </c>
      <c r="M32" s="290">
        <v>0.43</v>
      </c>
      <c r="N32" s="22"/>
      <c r="O32" s="22"/>
      <c r="P32" s="22"/>
      <c r="Q32" s="22"/>
      <c r="R32" s="22"/>
      <c r="S32" s="22"/>
      <c r="T32" s="22"/>
      <c r="U32" s="22"/>
      <c r="V32" s="22"/>
    </row>
    <row r="33" spans="1:22" ht="18">
      <c r="A33" s="423"/>
      <c r="B33" s="377">
        <f t="shared" si="2"/>
        <v>572.20539855957031</v>
      </c>
      <c r="C33" s="10" t="str">
        <f>'641x - SEQ'!C13</f>
        <v>200M</v>
      </c>
      <c r="D33" s="339">
        <v>5.1029999999999998</v>
      </c>
      <c r="E33" s="340">
        <v>3.4009999999999998</v>
      </c>
      <c r="F33" s="340">
        <v>2.585</v>
      </c>
      <c r="G33" s="340">
        <v>1.7470000000000001</v>
      </c>
      <c r="H33" s="340">
        <v>1.361</v>
      </c>
      <c r="I33" s="340">
        <v>0.88100000000000001</v>
      </c>
      <c r="J33" s="289">
        <v>0.78500000000000003</v>
      </c>
      <c r="K33" s="289">
        <v>0.65500000000000003</v>
      </c>
      <c r="L33" s="289">
        <v>0.55700000000000005</v>
      </c>
      <c r="M33" s="290">
        <v>0.754</v>
      </c>
      <c r="N33" s="22"/>
      <c r="O33" s="22"/>
      <c r="P33" s="22"/>
      <c r="Q33" s="22"/>
      <c r="R33" s="22"/>
      <c r="S33" s="22"/>
      <c r="T33" s="22"/>
      <c r="U33" s="22"/>
      <c r="V33" s="22"/>
    </row>
    <row r="34" spans="1:22" ht="18">
      <c r="A34" s="423"/>
      <c r="B34" s="377">
        <f t="shared" si="2"/>
        <v>1430.5122833251953</v>
      </c>
      <c r="C34" s="10" t="str">
        <f>'641x - SEQ'!C14</f>
        <v>500M</v>
      </c>
      <c r="D34" s="339">
        <v>12.625</v>
      </c>
      <c r="E34" s="340">
        <v>8.44</v>
      </c>
      <c r="F34" s="340">
        <v>6.3410000000000002</v>
      </c>
      <c r="G34" s="340">
        <v>4.282</v>
      </c>
      <c r="H34" s="340">
        <v>3.1139999999999999</v>
      </c>
      <c r="I34" s="340">
        <v>2.0670000000000002</v>
      </c>
      <c r="J34" s="289">
        <v>1.5980000000000001</v>
      </c>
      <c r="K34" s="289">
        <v>1.4530000000000001</v>
      </c>
      <c r="L34" s="289">
        <v>1.1599999999999999</v>
      </c>
      <c r="M34" s="290">
        <v>1.0589999999999999</v>
      </c>
      <c r="N34" s="22"/>
      <c r="O34" s="22"/>
      <c r="P34" s="22"/>
      <c r="Q34" s="22"/>
      <c r="R34" s="22"/>
      <c r="S34" s="22"/>
      <c r="T34" s="22"/>
      <c r="U34" s="22"/>
      <c r="V34" s="22"/>
    </row>
    <row r="35" spans="1:22" ht="19" thickBot="1">
      <c r="A35" s="424"/>
      <c r="B35" s="378">
        <f t="shared" si="2"/>
        <v>2574.9214630126953</v>
      </c>
      <c r="C35" s="10" t="str">
        <f>'641x - SEQ'!C15</f>
        <v>900M</v>
      </c>
      <c r="D35" s="341">
        <v>22.716999999999999</v>
      </c>
      <c r="E35" s="342">
        <v>15.141</v>
      </c>
      <c r="F35" s="342">
        <v>11.366</v>
      </c>
      <c r="G35" s="342">
        <v>7.6630000000000003</v>
      </c>
      <c r="H35" s="342">
        <v>5.39</v>
      </c>
      <c r="I35" s="342">
        <v>3.5750000000000002</v>
      </c>
      <c r="J35" s="343">
        <v>2.77</v>
      </c>
      <c r="K35" s="343">
        <v>2.4740000000000002</v>
      </c>
      <c r="L35" s="343">
        <v>1.944</v>
      </c>
      <c r="M35" s="344">
        <v>1.6379999999999999</v>
      </c>
      <c r="N35" s="22"/>
      <c r="O35" s="22"/>
      <c r="P35" s="22"/>
      <c r="Q35" s="22"/>
      <c r="R35" s="22"/>
      <c r="S35" s="22"/>
      <c r="T35" s="22"/>
      <c r="U35" s="22"/>
      <c r="V35" s="22"/>
    </row>
    <row r="36" spans="1:22">
      <c r="N36" s="67"/>
    </row>
    <row r="37" spans="1:22">
      <c r="N37" s="67"/>
    </row>
    <row r="38" spans="1:22">
      <c r="N38" s="67"/>
    </row>
    <row r="39" spans="1:22"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67"/>
    </row>
    <row r="40" spans="1:22" ht="21" thickBot="1">
      <c r="C40" s="124"/>
      <c r="D40" s="139"/>
      <c r="E40" s="139"/>
      <c r="F40" s="139"/>
      <c r="G40" s="139"/>
      <c r="H40" s="139"/>
      <c r="I40" s="139"/>
      <c r="J40" s="139"/>
      <c r="K40" s="139"/>
      <c r="L40" s="139"/>
      <c r="M40" s="131"/>
      <c r="N40" s="67"/>
      <c r="Q40" s="12"/>
    </row>
    <row r="41" spans="1:22" ht="21" thickBot="1">
      <c r="B41" s="5"/>
      <c r="C41" s="5"/>
      <c r="D41" s="488" t="s">
        <v>5</v>
      </c>
      <c r="E41" s="489"/>
      <c r="F41" s="489"/>
      <c r="G41" s="489"/>
      <c r="H41" s="489"/>
      <c r="I41" s="489"/>
      <c r="J41" s="489"/>
      <c r="K41" s="489"/>
      <c r="L41" s="489"/>
      <c r="M41" s="490"/>
      <c r="N41" s="67"/>
    </row>
    <row r="42" spans="1:22" ht="19" thickBot="1">
      <c r="B42" s="19" t="str">
        <f>B11</f>
        <v>dim (megabytes)</v>
      </c>
      <c r="C42" s="7" t="s">
        <v>44</v>
      </c>
      <c r="D42" s="14">
        <v>2</v>
      </c>
      <c r="E42" s="15">
        <v>3</v>
      </c>
      <c r="F42" s="15">
        <v>4</v>
      </c>
      <c r="G42" s="15">
        <v>6</v>
      </c>
      <c r="H42" s="15">
        <v>8</v>
      </c>
      <c r="I42" s="15">
        <v>12</v>
      </c>
      <c r="J42" s="15">
        <v>16</v>
      </c>
      <c r="K42" s="15">
        <v>24</v>
      </c>
      <c r="L42" s="15">
        <v>32</v>
      </c>
      <c r="M42" s="16">
        <v>48</v>
      </c>
      <c r="N42" s="67"/>
    </row>
    <row r="43" spans="1:22" ht="18">
      <c r="A43" s="416" t="str">
        <f>A12</f>
        <v>C (Static, Block)</v>
      </c>
      <c r="B43" s="373">
        <f t="shared" ref="B43:C58" si="3">B12</f>
        <v>8.5838775634765625</v>
      </c>
      <c r="C43" s="171" t="str">
        <f>C12</f>
        <v>3M</v>
      </c>
      <c r="D43" s="194">
        <f>'662x - SEQ'!$D10/'662x - SM'!D12</f>
        <v>1.9612821326562995</v>
      </c>
      <c r="E43" s="34">
        <f>'662x - SEQ'!$D10/'662x - SM'!E12</f>
        <v>2.9282160625444211</v>
      </c>
      <c r="F43" s="34">
        <f>'662x - SEQ'!$D10/'662x - SM'!F12</f>
        <v>3.8904627006610011</v>
      </c>
      <c r="G43" s="34">
        <f>'662x - SEQ'!$D10/'662x - SM'!G12</f>
        <v>5.7595526561043799</v>
      </c>
      <c r="H43" s="34">
        <f>'662x - SEQ'!$D10/'662x - SM'!H12</f>
        <v>7.6532507739938076</v>
      </c>
      <c r="I43" s="34">
        <f>'662x - SEQ'!$D10/'662x - SM'!I12</f>
        <v>11.085201793721973</v>
      </c>
      <c r="J43" s="34">
        <f>'662x - SEQ'!$D10/'662x - SM'!J12</f>
        <v>14.23963133640553</v>
      </c>
      <c r="K43" s="34">
        <f>'662x - SEQ'!$D10/'662x - SM'!K12</f>
        <v>17.531914893617021</v>
      </c>
      <c r="L43" s="34">
        <f>'662x - SEQ'!$D10/'662x - SM'!L12</f>
        <v>19.162790697674417</v>
      </c>
      <c r="M43" s="35">
        <f>'662x - SEQ'!$D10/'662x - SM'!M12</f>
        <v>6.990950226244343</v>
      </c>
      <c r="N43" s="67"/>
    </row>
    <row r="44" spans="1:22" ht="18">
      <c r="A44" s="417"/>
      <c r="B44" s="374">
        <f t="shared" si="3"/>
        <v>57.221267700195312</v>
      </c>
      <c r="C44" s="172" t="str">
        <f t="shared" si="3"/>
        <v>20M</v>
      </c>
      <c r="D44" s="195">
        <f>'662x - SEQ'!$D11/'662x - SM'!D13</f>
        <v>1.983591286901691</v>
      </c>
      <c r="E44" s="23">
        <f>'662x - SEQ'!$D11/'662x - SM'!E13</f>
        <v>2.9624384675750877</v>
      </c>
      <c r="F44" s="23">
        <f>'662x - SEQ'!$D11/'662x - SM'!F13</f>
        <v>3.9543376821255114</v>
      </c>
      <c r="G44" s="23">
        <f>'662x - SEQ'!$D11/'662x - SM'!G13</f>
        <v>5.9067567567567565</v>
      </c>
      <c r="H44" s="23">
        <f>'662x - SEQ'!$D11/'662x - SM'!H13</f>
        <v>7.8377689694224228</v>
      </c>
      <c r="I44" s="23">
        <f>'662x - SEQ'!$D11/'662x - SM'!I13</f>
        <v>11.720152413209144</v>
      </c>
      <c r="J44" s="23">
        <f>'662x - SEQ'!$D11/'662x - SM'!J13</f>
        <v>15.433748373908195</v>
      </c>
      <c r="K44" s="23">
        <f>'662x - SEQ'!$D11/'662x - SM'!K13</f>
        <v>18.687893789378936</v>
      </c>
      <c r="L44" s="23">
        <f>'662x - SEQ'!$D11/'662x - SM'!L13</f>
        <v>22.960740945534972</v>
      </c>
      <c r="M44" s="36">
        <f>'662x - SEQ'!$D11/'662x - SM'!M13</f>
        <v>16.869591712370504</v>
      </c>
      <c r="N44" s="67"/>
    </row>
    <row r="45" spans="1:22" ht="18">
      <c r="A45" s="417"/>
      <c r="B45" s="374">
        <f t="shared" si="3"/>
        <v>143.05195617675781</v>
      </c>
      <c r="C45" s="172" t="str">
        <f t="shared" si="3"/>
        <v>50M</v>
      </c>
      <c r="D45" s="195">
        <f>'662x - SEQ'!$D12/'662x - SM'!D14</f>
        <v>1.9817337667909205</v>
      </c>
      <c r="E45" s="23">
        <f>'662x - SEQ'!$D12/'662x - SM'!E14</f>
        <v>2.9707597324644142</v>
      </c>
      <c r="F45" s="23">
        <f>'662x - SEQ'!$D12/'662x - SM'!F14</f>
        <v>3.9593531551779968</v>
      </c>
      <c r="G45" s="23">
        <f>'662x - SEQ'!$D12/'662x - SM'!G14</f>
        <v>5.9327016382213591</v>
      </c>
      <c r="H45" s="23">
        <f>'662x - SEQ'!$D12/'662x - SM'!H14</f>
        <v>7.9032012774693943</v>
      </c>
      <c r="I45" s="23">
        <f>'662x - SEQ'!$D12/'662x - SM'!I14</f>
        <v>11.82221463914008</v>
      </c>
      <c r="J45" s="23">
        <f>'662x - SEQ'!$D12/'662x - SM'!J14</f>
        <v>15.676470588235295</v>
      </c>
      <c r="K45" s="23">
        <f>'662x - SEQ'!$D12/'662x - SM'!K14</f>
        <v>18.926522807975964</v>
      </c>
      <c r="L45" s="23">
        <f>'662x - SEQ'!$D12/'662x - SM'!L14</f>
        <v>24.429427664825479</v>
      </c>
      <c r="M45" s="36">
        <f>'662x - SEQ'!$D12/'662x - SM'!M14</f>
        <v>21.423271153251569</v>
      </c>
      <c r="N45" s="67"/>
    </row>
    <row r="46" spans="1:22" ht="18">
      <c r="A46" s="417"/>
      <c r="B46" s="374">
        <f t="shared" si="3"/>
        <v>572.20539855957031</v>
      </c>
      <c r="C46" s="172" t="str">
        <f t="shared" si="3"/>
        <v>200M</v>
      </c>
      <c r="D46" s="195">
        <f>'662x - SEQ'!$D13/'662x - SM'!D15</f>
        <v>1.9825850839634966</v>
      </c>
      <c r="E46" s="23">
        <f>'662x - SEQ'!$D13/'662x - SM'!E15</f>
        <v>2.9732538683751395</v>
      </c>
      <c r="F46" s="23">
        <f>'662x - SEQ'!$D13/'662x - SM'!F15</f>
        <v>3.9623174595611879</v>
      </c>
      <c r="G46" s="23">
        <f>'662x - SEQ'!$D13/'662x - SM'!G15</f>
        <v>5.9440850838759482</v>
      </c>
      <c r="H46" s="23">
        <f>'662x - SEQ'!$D13/'662x - SM'!H15</f>
        <v>7.9252013150998231</v>
      </c>
      <c r="I46" s="23">
        <f>'662x - SEQ'!$D13/'662x - SM'!I15</f>
        <v>11.88163102024488</v>
      </c>
      <c r="J46" s="23">
        <f>'662x - SEQ'!$D13/'662x - SM'!J15</f>
        <v>15.820400631574943</v>
      </c>
      <c r="K46" s="23">
        <f>'662x - SEQ'!$D13/'662x - SM'!K15</f>
        <v>19.298069336798626</v>
      </c>
      <c r="L46" s="23">
        <f>'662x - SEQ'!$D13/'662x - SM'!L15</f>
        <v>25.305997626510056</v>
      </c>
      <c r="M46" s="36">
        <f>'662x - SEQ'!$D13/'662x - SM'!M15</f>
        <v>26.508702027285477</v>
      </c>
      <c r="N46" s="67"/>
    </row>
    <row r="47" spans="1:22" ht="18">
      <c r="A47" s="417"/>
      <c r="B47" s="374">
        <f t="shared" si="3"/>
        <v>1430.5122833251953</v>
      </c>
      <c r="C47" s="172" t="str">
        <f t="shared" si="3"/>
        <v>500M</v>
      </c>
      <c r="D47" s="195">
        <f>'662x - SEQ'!$D14/'662x - SM'!D16</f>
        <v>1.9803259744048878</v>
      </c>
      <c r="E47" s="23">
        <f>'662x - SEQ'!$D14/'662x - SM'!E16</f>
        <v>2.9699070399938226</v>
      </c>
      <c r="F47" s="23">
        <f>'662x - SEQ'!$D14/'662x - SM'!F16</f>
        <v>3.9581988176596363</v>
      </c>
      <c r="G47" s="23">
        <f>'662x - SEQ'!$D14/'662x - SM'!G16</f>
        <v>5.9371567907198779</v>
      </c>
      <c r="H47" s="23">
        <f>'662x - SEQ'!$D14/'662x - SM'!H16</f>
        <v>7.9154321952186217</v>
      </c>
      <c r="I47" s="23">
        <f>'662x - SEQ'!$D14/'662x - SM'!I16</f>
        <v>11.875841247877224</v>
      </c>
      <c r="J47" s="23">
        <f>'662x - SEQ'!$D14/'662x - SM'!J16</f>
        <v>15.829959452455716</v>
      </c>
      <c r="K47" s="23">
        <f>'662x - SEQ'!$D14/'662x - SM'!K16</f>
        <v>19.42421861848381</v>
      </c>
      <c r="L47" s="23">
        <f>'662x - SEQ'!$D14/'662x - SM'!L16</f>
        <v>25.446630727762802</v>
      </c>
      <c r="M47" s="36">
        <f>'662x - SEQ'!$D14/'662x - SM'!M16</f>
        <v>28.126619991062118</v>
      </c>
      <c r="N47" s="67"/>
    </row>
    <row r="48" spans="1:22" ht="19" thickBot="1">
      <c r="A48" s="418"/>
      <c r="B48" s="375">
        <f t="shared" si="3"/>
        <v>2574.9214630126953</v>
      </c>
      <c r="C48" s="172" t="str">
        <f t="shared" si="3"/>
        <v>900M</v>
      </c>
      <c r="D48" s="196">
        <f>'662x - SEQ'!$D15/'662x - SM'!D17</f>
        <v>1.981442055531935</v>
      </c>
      <c r="E48" s="24">
        <f>'662x - SEQ'!$D15/'662x - SM'!E17</f>
        <v>2.9715030740853376</v>
      </c>
      <c r="F48" s="24">
        <f>'662x - SEQ'!$D15/'662x - SM'!F17</f>
        <v>3.9621897184239363</v>
      </c>
      <c r="G48" s="24">
        <f>'662x - SEQ'!$D15/'662x - SM'!G17</f>
        <v>5.9434356011396732</v>
      </c>
      <c r="H48" s="24">
        <f>'662x - SEQ'!$D15/'662x - SM'!H17</f>
        <v>7.9229785576369371</v>
      </c>
      <c r="I48" s="24">
        <f>'662x - SEQ'!$D15/'662x - SM'!I17</f>
        <v>11.885549859938639</v>
      </c>
      <c r="J48" s="24">
        <f>'662x - SEQ'!$D15/'662x - SM'!J17</f>
        <v>15.846493902439024</v>
      </c>
      <c r="K48" s="24">
        <f>'662x - SEQ'!$D15/'662x - SM'!K17</f>
        <v>19.538711344781316</v>
      </c>
      <c r="L48" s="24">
        <f>'662x - SEQ'!$D15/'662x - SM'!L17</f>
        <v>25.534132545493001</v>
      </c>
      <c r="M48" s="37">
        <f>'662x - SEQ'!$D15/'662x - SM'!M17</f>
        <v>28.058541705716962</v>
      </c>
      <c r="N48" s="67"/>
    </row>
    <row r="49" spans="1:14" ht="18">
      <c r="A49" s="419" t="str">
        <f>A18</f>
        <v>JGF (Static, Block)</v>
      </c>
      <c r="B49" s="379">
        <f t="shared" si="3"/>
        <v>8.5838775634765625</v>
      </c>
      <c r="C49" s="178" t="str">
        <f t="shared" si="3"/>
        <v>3M</v>
      </c>
      <c r="D49" s="25">
        <f>'662x - SEQ'!$I10/'662x - SM'!D18</f>
        <v>1.5396825396825398</v>
      </c>
      <c r="E49" s="26">
        <f>'662x - SEQ'!$I10/'662x - SM'!E18</f>
        <v>1.8130841121495327</v>
      </c>
      <c r="F49" s="26">
        <f>'662x - SEQ'!$I10/'662x - SM'!F18</f>
        <v>1.94</v>
      </c>
      <c r="G49" s="26">
        <f>'662x - SEQ'!$I10/'662x - SM'!G18</f>
        <v>1.9207920792079207</v>
      </c>
      <c r="H49" s="26">
        <f>'662x - SEQ'!$I10/'662x - SM'!H18</f>
        <v>1.8130841121495327</v>
      </c>
      <c r="I49" s="26">
        <f>'662x - SEQ'!$I10/'662x - SM'!I18</f>
        <v>1.6166666666666667</v>
      </c>
      <c r="J49" s="26">
        <f>'662x - SEQ'!$I10/'662x - SM'!J18</f>
        <v>1.4586466165413534</v>
      </c>
      <c r="K49" s="26">
        <f>'662x - SEQ'!$I10/'662x - SM'!K18</f>
        <v>1.1686746987951806</v>
      </c>
      <c r="L49" s="26">
        <f>'662x - SEQ'!$I10/'662x - SM'!L18</f>
        <v>1.1279069767441863</v>
      </c>
      <c r="M49" s="33">
        <f>'662x - SEQ'!$I10/'662x - SM'!M18</f>
        <v>1.0837988826815643</v>
      </c>
      <c r="N49" s="67"/>
    </row>
    <row r="50" spans="1:14" ht="18">
      <c r="A50" s="420"/>
      <c r="B50" s="377">
        <f t="shared" si="3"/>
        <v>57.221267700195312</v>
      </c>
      <c r="C50" s="179" t="str">
        <f t="shared" si="3"/>
        <v>20M</v>
      </c>
      <c r="D50" s="25">
        <f>'662x - SEQ'!$I11/'662x - SM'!D19</f>
        <v>1.857142857142857</v>
      </c>
      <c r="E50" s="26">
        <f>'662x - SEQ'!$I11/'662x - SM'!E19</f>
        <v>2.659846547314578</v>
      </c>
      <c r="F50" s="26">
        <f>'662x - SEQ'!$I11/'662x - SM'!F19</f>
        <v>3.4782608695652177</v>
      </c>
      <c r="G50" s="26">
        <f>'662x - SEQ'!$I11/'662x - SM'!G19</f>
        <v>4.5814977973568283</v>
      </c>
      <c r="H50" s="26">
        <f>'662x - SEQ'!$I11/'662x - SM'!H19</f>
        <v>5.098039215686275</v>
      </c>
      <c r="I50" s="26">
        <f>'662x - SEQ'!$I11/'662x - SM'!I19</f>
        <v>5.7142857142857144</v>
      </c>
      <c r="J50" s="26">
        <f>'662x - SEQ'!$I11/'662x - SM'!J19</f>
        <v>5.7777777777777786</v>
      </c>
      <c r="K50" s="26">
        <f>'662x - SEQ'!$I11/'662x - SM'!K19</f>
        <v>5.0485436893203888</v>
      </c>
      <c r="L50" s="26">
        <f>'662x - SEQ'!$I11/'662x - SM'!L19</f>
        <v>5</v>
      </c>
      <c r="M50" s="33">
        <f>'662x - SEQ'!$I11/'662x - SM'!M19</f>
        <v>5.098039215686275</v>
      </c>
    </row>
    <row r="51" spans="1:14" ht="18">
      <c r="A51" s="420"/>
      <c r="B51" s="377">
        <f t="shared" si="3"/>
        <v>143.05195617675781</v>
      </c>
      <c r="C51" s="179" t="str">
        <f t="shared" si="3"/>
        <v>50M</v>
      </c>
      <c r="D51" s="25">
        <f>'662x - SEQ'!$I12/'662x - SM'!D20</f>
        <v>1.9176114890400604</v>
      </c>
      <c r="E51" s="26">
        <f>'662x - SEQ'!$I12/'662x - SM'!E20</f>
        <v>2.8064159292035398</v>
      </c>
      <c r="F51" s="26">
        <f>'662x - SEQ'!$I12/'662x - SM'!F20</f>
        <v>3.8792048929663605</v>
      </c>
      <c r="G51" s="26">
        <f>'662x - SEQ'!$I12/'662x - SM'!G20</f>
        <v>5.4794816414686824</v>
      </c>
      <c r="H51" s="26">
        <f>'662x - SEQ'!$I12/'662x - SM'!H20</f>
        <v>6.6587926509186346</v>
      </c>
      <c r="I51" s="26">
        <f>'662x - SEQ'!$I12/'662x - SM'!I20</f>
        <v>8.6587030716723543</v>
      </c>
      <c r="J51" s="26">
        <f>'662x - SEQ'!$I12/'662x - SM'!J20</f>
        <v>9.5735849056603772</v>
      </c>
      <c r="K51" s="26">
        <f>'662x - SEQ'!$I12/'662x - SM'!K20</f>
        <v>8.933098591549296</v>
      </c>
      <c r="L51" s="26">
        <f>'662x - SEQ'!$I12/'662x - SM'!L20</f>
        <v>9.6098484848484844</v>
      </c>
      <c r="M51" s="33">
        <f>'662x - SEQ'!$I12/'662x - SM'!M20</f>
        <v>9.7203065134099607</v>
      </c>
      <c r="N51" s="12"/>
    </row>
    <row r="52" spans="1:14" ht="18">
      <c r="A52" s="420"/>
      <c r="B52" s="377">
        <f t="shared" si="3"/>
        <v>572.20539855957031</v>
      </c>
      <c r="C52" s="179" t="str">
        <f t="shared" si="3"/>
        <v>200M</v>
      </c>
      <c r="D52" s="25">
        <f>'662x - SEQ'!$I13/'662x - SM'!D21</f>
        <v>1.9498542274052479</v>
      </c>
      <c r="E52" s="26">
        <f>'662x - SEQ'!$I13/'662x - SM'!E21</f>
        <v>2.908669179472311</v>
      </c>
      <c r="F52" s="26">
        <f>'662x - SEQ'!$I13/'662x - SM'!F21</f>
        <v>4.1505999172527934</v>
      </c>
      <c r="G52" s="26">
        <f>'662x - SEQ'!$I13/'662x - SM'!G21</f>
        <v>6.1133455210237662</v>
      </c>
      <c r="H52" s="26">
        <f>'662x - SEQ'!$I13/'662x - SM'!H21</f>
        <v>7.9745627980922098</v>
      </c>
      <c r="I52" s="26">
        <f>'662x - SEQ'!$I13/'662x - SM'!I21</f>
        <v>9.4108818011257025</v>
      </c>
      <c r="J52" s="26">
        <f>'662x - SEQ'!$I13/'662x - SM'!J21</f>
        <v>14.16949152542373</v>
      </c>
      <c r="K52" s="26">
        <f>'662x - SEQ'!$I13/'662x - SM'!K21</f>
        <v>16.128617363344052</v>
      </c>
      <c r="L52" s="26">
        <f>'662x - SEQ'!$I13/'662x - SM'!L21</f>
        <v>18.206896551724135</v>
      </c>
      <c r="M52" s="33">
        <f>'662x - SEQ'!$I13/'662x - SM'!M21</f>
        <v>19.145038167938932</v>
      </c>
    </row>
    <row r="53" spans="1:14" ht="18">
      <c r="A53" s="420"/>
      <c r="B53" s="377">
        <f t="shared" si="3"/>
        <v>1430.5122833251953</v>
      </c>
      <c r="C53" s="179" t="str">
        <f t="shared" si="3"/>
        <v>500M</v>
      </c>
      <c r="D53" s="25">
        <f>'662x - SEQ'!$I14/'662x - SM'!D22</f>
        <v>1.9587378640776698</v>
      </c>
      <c r="E53" s="26">
        <f>'662x - SEQ'!$I14/'662x - SM'!E22</f>
        <v>2.9307638238050608</v>
      </c>
      <c r="F53" s="26">
        <f>'662x - SEQ'!$I14/'662x - SM'!F22</f>
        <v>3.8924848296250194</v>
      </c>
      <c r="G53" s="26">
        <f>'662x - SEQ'!$I14/'662x - SM'!G22</f>
        <v>6.2904199145084236</v>
      </c>
      <c r="H53" s="26">
        <f>'662x - SEQ'!$I14/'662x - SM'!H22</f>
        <v>8.3417805935311762</v>
      </c>
      <c r="I53" s="26">
        <f>'662x - SEQ'!$I14/'662x - SM'!I22</f>
        <v>12.902011346054667</v>
      </c>
      <c r="J53" s="26">
        <f>'662x - SEQ'!$I14/'662x - SM'!J22</f>
        <v>16.700267022696927</v>
      </c>
      <c r="K53" s="26">
        <f>'662x - SEQ'!$I14/'662x - SM'!K22</f>
        <v>18.544848035581911</v>
      </c>
      <c r="L53" s="26">
        <f>'662x - SEQ'!$I14/'662x - SM'!L22</f>
        <v>22.316681534344337</v>
      </c>
      <c r="M53" s="33">
        <f>'662x - SEQ'!$I14/'662x - SM'!M22</f>
        <v>23.142460684551342</v>
      </c>
    </row>
    <row r="54" spans="1:14" ht="19" thickBot="1">
      <c r="A54" s="421"/>
      <c r="B54" s="378">
        <f t="shared" si="3"/>
        <v>2574.9214630126953</v>
      </c>
      <c r="C54" s="180" t="str">
        <f t="shared" si="3"/>
        <v>900M</v>
      </c>
      <c r="D54" s="25">
        <f>'662x - SEQ'!$I15/'662x - SM'!D23</f>
        <v>1.9592174632913599</v>
      </c>
      <c r="E54" s="26">
        <f>'662x - SEQ'!$I15/'662x - SM'!E23</f>
        <v>2.9353090932828514</v>
      </c>
      <c r="F54" s="26">
        <f>'662x - SEQ'!$I15/'662x - SM'!F23</f>
        <v>3.8884469041854031</v>
      </c>
      <c r="G54" s="26">
        <f>'662x - SEQ'!$I15/'662x - SM'!G23</f>
        <v>6.2193637621023514</v>
      </c>
      <c r="H54" s="26">
        <f>'662x - SEQ'!$I15/'662x - SM'!H23</f>
        <v>8.3813606710158428</v>
      </c>
      <c r="I54" s="26">
        <f>'662x - SEQ'!$I15/'662x - SM'!I23</f>
        <v>10.332261029411764</v>
      </c>
      <c r="J54" s="26">
        <f>'662x - SEQ'!$I15/'662x - SM'!J23</f>
        <v>15.667595818815331</v>
      </c>
      <c r="K54" s="26">
        <f>'662x - SEQ'!$I15/'662x - SM'!K23</f>
        <v>19.584494773519165</v>
      </c>
      <c r="L54" s="26">
        <f>'662x - SEQ'!$I15/'662x - SM'!L23</f>
        <v>24.020299145299145</v>
      </c>
      <c r="M54" s="33">
        <f>'662x - SEQ'!$I15/'662x - SM'!M23</f>
        <v>26.45058823529412</v>
      </c>
    </row>
    <row r="55" spans="1:14" ht="18">
      <c r="A55" s="416" t="str">
        <f>A24</f>
        <v>Improved (Static, Block)</v>
      </c>
      <c r="B55" s="373">
        <f t="shared" si="3"/>
        <v>8.5838775634765625</v>
      </c>
      <c r="C55" s="70" t="str">
        <f t="shared" si="3"/>
        <v>3M</v>
      </c>
      <c r="D55" s="194">
        <f>'662x - SEQ'!$I10/D24</f>
        <v>1.6440677966101696</v>
      </c>
      <c r="E55" s="34">
        <f>'662x - SEQ'!$I10/E24</f>
        <v>1.883495145631068</v>
      </c>
      <c r="F55" s="34">
        <f>'662x - SEQ'!$I10/F24</f>
        <v>2.2045454545454546</v>
      </c>
      <c r="G55" s="34">
        <f>'662x - SEQ'!$I10/G24</f>
        <v>2.3658536585365852</v>
      </c>
      <c r="H55" s="34">
        <f>'662x - SEQ'!$I10/H24</f>
        <v>2.2558139534883725</v>
      </c>
      <c r="I55" s="34">
        <f>'662x - SEQ'!$I10/I24</f>
        <v>2.0638297872340425</v>
      </c>
      <c r="J55" s="34">
        <f>'662x - SEQ'!$I10/J24</f>
        <v>1.6302521008403363</v>
      </c>
      <c r="K55" s="34">
        <f>'662x - SEQ'!$I10/K24</f>
        <v>1.220125786163522</v>
      </c>
      <c r="L55" s="34">
        <f>'662x - SEQ'!$I10/L24</f>
        <v>1.2278481012658229</v>
      </c>
      <c r="M55" s="35">
        <f>'662x - SEQ'!$I10/M24</f>
        <v>1.4160583941605838</v>
      </c>
    </row>
    <row r="56" spans="1:14" ht="18">
      <c r="A56" s="417"/>
      <c r="B56" s="374">
        <f t="shared" si="3"/>
        <v>57.221267700195312</v>
      </c>
      <c r="C56" s="197" t="str">
        <f t="shared" si="3"/>
        <v>20M</v>
      </c>
      <c r="D56" s="195">
        <f>'662x - SEQ'!$I11/D25</f>
        <v>1.9188191881918819</v>
      </c>
      <c r="E56" s="23">
        <f>'662x - SEQ'!$I11/E25</f>
        <v>2.7296587926509188</v>
      </c>
      <c r="F56" s="23">
        <f>'662x - SEQ'!$I11/F25</f>
        <v>3.45514950166113</v>
      </c>
      <c r="G56" s="23">
        <f>'662x - SEQ'!$I11/G25</f>
        <v>4.6636771300448432</v>
      </c>
      <c r="H56" s="23">
        <f>'662x - SEQ'!$I11/H25</f>
        <v>5.416666666666667</v>
      </c>
      <c r="I56" s="23">
        <f>'662x - SEQ'!$I11/I25</f>
        <v>6.6242038216560513</v>
      </c>
      <c r="J56" s="23">
        <f>'662x - SEQ'!$I11/J25</f>
        <v>6.4596273291925463</v>
      </c>
      <c r="K56" s="23">
        <f>'662x - SEQ'!$I11/K25</f>
        <v>5.5614973262032086</v>
      </c>
      <c r="L56" s="23">
        <f>'662x - SEQ'!$I11/L25</f>
        <v>5.7458563535911606</v>
      </c>
      <c r="M56" s="36">
        <f>'662x - SEQ'!$I11/M25</f>
        <v>6.3803680981595088</v>
      </c>
    </row>
    <row r="57" spans="1:14" ht="18">
      <c r="A57" s="417"/>
      <c r="B57" s="374">
        <f t="shared" si="3"/>
        <v>143.05195617675781</v>
      </c>
      <c r="C57" s="197" t="str">
        <f t="shared" si="3"/>
        <v>50M</v>
      </c>
      <c r="D57" s="195">
        <f>'662x - SEQ'!$I12/D26</f>
        <v>1.9621036349574632</v>
      </c>
      <c r="E57" s="23">
        <f>'662x - SEQ'!$I12/E26</f>
        <v>2.8961187214611872</v>
      </c>
      <c r="F57" s="23">
        <f>'662x - SEQ'!$I12/F26</f>
        <v>3.7474150664697188</v>
      </c>
      <c r="G57" s="23">
        <f>'662x - SEQ'!$I12/G26</f>
        <v>5.3075313807531384</v>
      </c>
      <c r="H57" s="23">
        <f>'662x - SEQ'!$I12/H26</f>
        <v>6.7116402116402112</v>
      </c>
      <c r="I57" s="23">
        <f>'662x - SEQ'!$I12/I26</f>
        <v>9.3962962962962955</v>
      </c>
      <c r="J57" s="23">
        <f>'662x - SEQ'!$I12/J26</f>
        <v>10.22983870967742</v>
      </c>
      <c r="K57" s="23">
        <f>'662x - SEQ'!$I12/K26</f>
        <v>9.6098484848484844</v>
      </c>
      <c r="L57" s="23">
        <f>'662x - SEQ'!$I12/L26</f>
        <v>10.659663865546218</v>
      </c>
      <c r="M57" s="36">
        <f>'662x - SEQ'!$I12/M26</f>
        <v>12.256038647342995</v>
      </c>
    </row>
    <row r="58" spans="1:14" ht="18">
      <c r="A58" s="417"/>
      <c r="B58" s="374">
        <f t="shared" si="3"/>
        <v>572.20539855957031</v>
      </c>
      <c r="C58" s="197" t="str">
        <f t="shared" si="3"/>
        <v>200M</v>
      </c>
      <c r="D58" s="195">
        <f>'662x - SEQ'!$I13/D27</f>
        <v>1.9908712046040882</v>
      </c>
      <c r="E58" s="23">
        <f>'662x - SEQ'!$I13/E27</f>
        <v>2.9706840390879479</v>
      </c>
      <c r="F58" s="23">
        <f>'662x - SEQ'!$I13/F27</f>
        <v>3.9095869056897898</v>
      </c>
      <c r="G58" s="23">
        <f>'662x - SEQ'!$I13/G27</f>
        <v>5.7622056289488794</v>
      </c>
      <c r="H58" s="23">
        <f>'662x - SEQ'!$I13/H27</f>
        <v>7.5885022692889557</v>
      </c>
      <c r="I58" s="23">
        <f>'662x - SEQ'!$I13/I27</f>
        <v>9.6740597878495667</v>
      </c>
      <c r="J58" s="23">
        <f>'662x - SEQ'!$I13/J27</f>
        <v>14.129577464788733</v>
      </c>
      <c r="K58" s="23">
        <f>'662x - SEQ'!$I13/K27</f>
        <v>16.392156862745097</v>
      </c>
      <c r="L58" s="23">
        <f>'662x - SEQ'!$I13/L27</f>
        <v>19</v>
      </c>
      <c r="M58" s="36">
        <f>'662x - SEQ'!$I13/M27</f>
        <v>20.813278008298756</v>
      </c>
    </row>
    <row r="59" spans="1:14" ht="18">
      <c r="A59" s="417"/>
      <c r="B59" s="374">
        <f t="shared" ref="B59:C66" si="4">B28</f>
        <v>1430.5122833251953</v>
      </c>
      <c r="C59" s="197" t="str">
        <f t="shared" si="4"/>
        <v>500M</v>
      </c>
      <c r="D59" s="195">
        <f>'662x - SEQ'!$I14/D28</f>
        <v>1.9959310674964097</v>
      </c>
      <c r="E59" s="23">
        <f>'662x - SEQ'!$I14/E28</f>
        <v>2.985322195704057</v>
      </c>
      <c r="F59" s="23">
        <f>'662x - SEQ'!$I14/F28</f>
        <v>3.9421682949889694</v>
      </c>
      <c r="G59" s="23">
        <f>'662x - SEQ'!$I14/G28</f>
        <v>5.8684025334271643</v>
      </c>
      <c r="H59" s="23">
        <f>'662x - SEQ'!$I14/H28</f>
        <v>7.7910308315166619</v>
      </c>
      <c r="I59" s="23">
        <f>'662x - SEQ'!$I14/I28</f>
        <v>12.62209889001009</v>
      </c>
      <c r="J59" s="23">
        <f>'662x - SEQ'!$I14/J28</f>
        <v>16.234263465282286</v>
      </c>
      <c r="K59" s="23">
        <f>'662x - SEQ'!$I14/K28</f>
        <v>18.995444191343964</v>
      </c>
      <c r="L59" s="23">
        <f>'662x - SEQ'!$I14/L28</f>
        <v>22.598915989159892</v>
      </c>
      <c r="M59" s="36">
        <f>'662x - SEQ'!$I14/M28</f>
        <v>23.848427073403244</v>
      </c>
    </row>
    <row r="60" spans="1:14" ht="19" thickBot="1">
      <c r="A60" s="418"/>
      <c r="B60" s="375">
        <f t="shared" si="4"/>
        <v>2574.9214630126953</v>
      </c>
      <c r="C60" s="72" t="str">
        <f t="shared" si="4"/>
        <v>900M</v>
      </c>
      <c r="D60" s="196">
        <f>'662x - SEQ'!$I15/D29</f>
        <v>1.9966253718751388</v>
      </c>
      <c r="E60" s="24">
        <f>'662x - SEQ'!$I15/E29</f>
        <v>2.9907549052211508</v>
      </c>
      <c r="F60" s="24">
        <f>'662x - SEQ'!$I15/F29</f>
        <v>3.9468094443956816</v>
      </c>
      <c r="G60" s="24">
        <f>'662x - SEQ'!$I15/G29</f>
        <v>5.905700026267402</v>
      </c>
      <c r="H60" s="24">
        <f>'662x - SEQ'!$I15/H29</f>
        <v>7.8474694589877831</v>
      </c>
      <c r="I60" s="24">
        <f>'662x - SEQ'!$I15/I29</f>
        <v>10.180212814127236</v>
      </c>
      <c r="J60" s="24">
        <f>'662x - SEQ'!$I15/J29</f>
        <v>16.053552302749019</v>
      </c>
      <c r="K60" s="24">
        <f>'662x - SEQ'!$I15/K29</f>
        <v>20.002669039145907</v>
      </c>
      <c r="L60" s="24">
        <f>'662x - SEQ'!$I15/L29</f>
        <v>24.227370689655171</v>
      </c>
      <c r="M60" s="37">
        <f>'662x - SEQ'!$I15/M29</f>
        <v>28.20953575909661</v>
      </c>
    </row>
    <row r="61" spans="1:14" ht="18">
      <c r="A61" s="422" t="str">
        <f>A30</f>
        <v>AompLib (Static, Block)</v>
      </c>
      <c r="B61" s="379">
        <f t="shared" si="4"/>
        <v>8.5838775634765625</v>
      </c>
      <c r="C61" s="179" t="str">
        <f t="shared" si="4"/>
        <v>3M</v>
      </c>
      <c r="D61" s="25">
        <f>'662x - SEQ'!$I10/D30</f>
        <v>1.552</v>
      </c>
      <c r="E61" s="26">
        <f>'662x - SEQ'!$I10/E30</f>
        <v>1.9595959595959596</v>
      </c>
      <c r="F61" s="26">
        <f>'662x - SEQ'!$I10/F30</f>
        <v>2.1555555555555559</v>
      </c>
      <c r="G61" s="26">
        <f>'662x - SEQ'!$I10/G30</f>
        <v>2.1555555555555559</v>
      </c>
      <c r="H61" s="26">
        <f>'662x - SEQ'!$I10/H30</f>
        <v>2.1086956521739131</v>
      </c>
      <c r="I61" s="26">
        <f>'662x - SEQ'!$I10/I30</f>
        <v>2.1555555555555559</v>
      </c>
      <c r="J61" s="26">
        <f>'662x - SEQ'!$I10/J30</f>
        <v>1.883495145631068</v>
      </c>
      <c r="K61" s="26">
        <f>'662x - SEQ'!$I10/K30</f>
        <v>1.3287671232876714</v>
      </c>
      <c r="L61" s="26">
        <f>'662x - SEQ'!$I10/L30</f>
        <v>1.1149425287356323</v>
      </c>
      <c r="M61" s="33">
        <f>'662x - SEQ'!$I10/M30</f>
        <v>1.1547619047619047</v>
      </c>
    </row>
    <row r="62" spans="1:14" ht="18">
      <c r="A62" s="423"/>
      <c r="B62" s="377">
        <f t="shared" si="4"/>
        <v>57.221267700195312</v>
      </c>
      <c r="C62" s="179" t="str">
        <f t="shared" si="4"/>
        <v>20M</v>
      </c>
      <c r="D62" s="25">
        <f>'662x - SEQ'!$I11/D31</f>
        <v>1.8840579710144927</v>
      </c>
      <c r="E62" s="26">
        <f>'662x - SEQ'!$I11/E31</f>
        <v>2.6873385012919897</v>
      </c>
      <c r="F62" s="26">
        <f>'662x - SEQ'!$I11/F31</f>
        <v>3.3766233766233769</v>
      </c>
      <c r="G62" s="26">
        <f>'662x - SEQ'!$I11/G31</f>
        <v>4.4635193133047206</v>
      </c>
      <c r="H62" s="26">
        <f>'662x - SEQ'!$I11/H31</f>
        <v>4.882629107981221</v>
      </c>
      <c r="I62" s="26">
        <f>'662x - SEQ'!$I11/I31</f>
        <v>6.011560693641619</v>
      </c>
      <c r="J62" s="26">
        <f>'662x - SEQ'!$I11/J31</f>
        <v>6.227544910179641</v>
      </c>
      <c r="K62" s="26">
        <f>'662x - SEQ'!$I11/K31</f>
        <v>5.9090909090909101</v>
      </c>
      <c r="L62" s="26">
        <f>'662x - SEQ'!$I11/L31</f>
        <v>5.4736842105263159</v>
      </c>
      <c r="M62" s="33">
        <f>'662x - SEQ'!$I11/M31</f>
        <v>5.1741293532338304</v>
      </c>
    </row>
    <row r="63" spans="1:14" ht="18">
      <c r="A63" s="423"/>
      <c r="B63" s="377">
        <f t="shared" si="4"/>
        <v>143.05195617675781</v>
      </c>
      <c r="C63" s="179" t="str">
        <f t="shared" si="4"/>
        <v>50M</v>
      </c>
      <c r="D63" s="25">
        <f>'662x - SEQ'!$I12/D32</f>
        <v>1.9440613026819924</v>
      </c>
      <c r="E63" s="26">
        <f>'662x - SEQ'!$I12/E32</f>
        <v>2.8602029312288613</v>
      </c>
      <c r="F63" s="26">
        <f>'662x - SEQ'!$I12/F32</f>
        <v>3.7144948755490481</v>
      </c>
      <c r="G63" s="26">
        <f>'662x - SEQ'!$I12/G32</f>
        <v>5.2634854771784232</v>
      </c>
      <c r="H63" s="26">
        <f>'662x - SEQ'!$I12/H32</f>
        <v>5.9834905660377355</v>
      </c>
      <c r="I63" s="26">
        <f>'662x - SEQ'!$I12/I32</f>
        <v>7.758409785932721</v>
      </c>
      <c r="J63" s="26">
        <f>'662x - SEQ'!$I12/J32</f>
        <v>9.158844765342959</v>
      </c>
      <c r="K63" s="26">
        <f>'662x - SEQ'!$I12/K32</f>
        <v>9.7953667953667942</v>
      </c>
      <c r="L63" s="26">
        <f>'662x - SEQ'!$I12/L32</f>
        <v>10.355102040816327</v>
      </c>
      <c r="M63" s="33">
        <f>'662x - SEQ'!$I12/M32</f>
        <v>5.8999999999999995</v>
      </c>
    </row>
    <row r="64" spans="1:14" ht="18">
      <c r="A64" s="423"/>
      <c r="B64" s="377">
        <f t="shared" si="4"/>
        <v>572.20539855957031</v>
      </c>
      <c r="C64" s="179" t="str">
        <f t="shared" si="4"/>
        <v>200M</v>
      </c>
      <c r="D64" s="25">
        <f>'662x - SEQ'!$I13/D33</f>
        <v>1.965902410346855</v>
      </c>
      <c r="E64" s="26">
        <f>'662x - SEQ'!$I13/E33</f>
        <v>2.9497206703910615</v>
      </c>
      <c r="F64" s="26">
        <f>'662x - SEQ'!$I13/F33</f>
        <v>3.8808510638297875</v>
      </c>
      <c r="G64" s="26">
        <f>'662x - SEQ'!$I13/G33</f>
        <v>5.7424155695477959</v>
      </c>
      <c r="H64" s="26">
        <f>'662x - SEQ'!$I13/H33</f>
        <v>7.3710506980161643</v>
      </c>
      <c r="I64" s="26">
        <f>'662x - SEQ'!$I13/I33</f>
        <v>11.387060158910328</v>
      </c>
      <c r="J64" s="26">
        <f>'662x - SEQ'!$I13/J33</f>
        <v>12.779617834394903</v>
      </c>
      <c r="K64" s="26">
        <f>'662x - SEQ'!$I13/K33</f>
        <v>15.316030534351144</v>
      </c>
      <c r="L64" s="26">
        <f>'662x - SEQ'!$I13/L33</f>
        <v>18.010771992818668</v>
      </c>
      <c r="M64" s="33">
        <f>'662x - SEQ'!$I13/M33</f>
        <v>13.305039787798409</v>
      </c>
    </row>
    <row r="65" spans="1:13" ht="18">
      <c r="A65" s="423"/>
      <c r="B65" s="377">
        <f t="shared" si="4"/>
        <v>1430.5122833251953</v>
      </c>
      <c r="C65" s="179" t="str">
        <f t="shared" si="4"/>
        <v>500M</v>
      </c>
      <c r="D65" s="25">
        <f>'662x - SEQ'!$I14/D34</f>
        <v>1.9815445544554455</v>
      </c>
      <c r="E65" s="26">
        <f>'662x - SEQ'!$I14/E34</f>
        <v>2.964099526066351</v>
      </c>
      <c r="F65" s="26">
        <f>'662x - SEQ'!$I14/F34</f>
        <v>3.9452767702255165</v>
      </c>
      <c r="G65" s="26">
        <f>'662x - SEQ'!$I14/G34</f>
        <v>5.8423633815973846</v>
      </c>
      <c r="H65" s="26">
        <f>'662x - SEQ'!$I14/H34</f>
        <v>8.0337186897880546</v>
      </c>
      <c r="I65" s="26">
        <f>'662x - SEQ'!$I14/I34</f>
        <v>12.103047895500724</v>
      </c>
      <c r="J65" s="26">
        <f>'662x - SEQ'!$I14/J34</f>
        <v>15.655193992490613</v>
      </c>
      <c r="K65" s="26">
        <f>'662x - SEQ'!$I14/K34</f>
        <v>17.217481073640741</v>
      </c>
      <c r="L65" s="26">
        <f>'662x - SEQ'!$I14/L34</f>
        <v>21.566379310344828</v>
      </c>
      <c r="M65" s="33">
        <f>'662x - SEQ'!$I14/M34</f>
        <v>23.623229461756374</v>
      </c>
    </row>
    <row r="66" spans="1:13" ht="19" thickBot="1">
      <c r="A66" s="424"/>
      <c r="B66" s="378">
        <f t="shared" si="4"/>
        <v>2574.9214630126953</v>
      </c>
      <c r="C66" s="180" t="str">
        <f t="shared" si="4"/>
        <v>900M</v>
      </c>
      <c r="D66" s="29">
        <f>'662x - SEQ'!$I15/D35</f>
        <v>1.9793986882070698</v>
      </c>
      <c r="E66" s="30">
        <f>'662x - SEQ'!$I15/E35</f>
        <v>2.9698170530348063</v>
      </c>
      <c r="F66" s="30">
        <f>'662x - SEQ'!$I15/F35</f>
        <v>3.9561851134963928</v>
      </c>
      <c r="G66" s="30">
        <f>'662x - SEQ'!$I15/G35</f>
        <v>5.8679368393579541</v>
      </c>
      <c r="H66" s="30">
        <f>'662x - SEQ'!$I15/H35</f>
        <v>8.3424860853432286</v>
      </c>
      <c r="I66" s="30">
        <f>'662x - SEQ'!$I15/I35</f>
        <v>12.577902097902097</v>
      </c>
      <c r="J66" s="30">
        <f>'662x - SEQ'!$I15/J35</f>
        <v>16.233212996389891</v>
      </c>
      <c r="K66" s="30">
        <f>'662x - SEQ'!$I15/K35</f>
        <v>18.175424413904608</v>
      </c>
      <c r="L66" s="30">
        <f>'662x - SEQ'!$I15/L35</f>
        <v>23.130658436213992</v>
      </c>
      <c r="M66" s="40">
        <f>'662x - SEQ'!$I15/M35</f>
        <v>27.451770451770454</v>
      </c>
    </row>
    <row r="68" spans="1:13" ht="15" customHeight="1" thickBot="1">
      <c r="D68" s="126"/>
      <c r="E68" s="126"/>
      <c r="F68" s="126"/>
      <c r="G68" s="126"/>
      <c r="H68" s="126"/>
      <c r="I68" s="126"/>
      <c r="J68" s="126"/>
      <c r="K68" s="126"/>
      <c r="L68" s="126"/>
    </row>
    <row r="69" spans="1:13" ht="21" thickBot="1">
      <c r="D69" s="394" t="s">
        <v>41</v>
      </c>
      <c r="E69" s="395"/>
      <c r="F69" s="395"/>
      <c r="G69" s="395"/>
      <c r="H69" s="395"/>
      <c r="I69" s="395"/>
      <c r="J69" s="395"/>
      <c r="K69" s="395"/>
      <c r="L69" s="395"/>
      <c r="M69" s="396"/>
    </row>
    <row r="70" spans="1:13" ht="19" thickBot="1">
      <c r="A70" s="51"/>
      <c r="C70" s="51"/>
      <c r="D70" s="206">
        <f t="shared" ref="D70:M70" si="5">D42</f>
        <v>2</v>
      </c>
      <c r="E70" s="204">
        <f t="shared" si="5"/>
        <v>3</v>
      </c>
      <c r="F70" s="204">
        <f t="shared" si="5"/>
        <v>4</v>
      </c>
      <c r="G70" s="204">
        <f t="shared" si="5"/>
        <v>6</v>
      </c>
      <c r="H70" s="204">
        <f t="shared" si="5"/>
        <v>8</v>
      </c>
      <c r="I70" s="204">
        <f t="shared" si="5"/>
        <v>12</v>
      </c>
      <c r="J70" s="204">
        <f t="shared" si="5"/>
        <v>16</v>
      </c>
      <c r="K70" s="204">
        <f t="shared" si="5"/>
        <v>24</v>
      </c>
      <c r="L70" s="204">
        <f t="shared" si="5"/>
        <v>32</v>
      </c>
      <c r="M70" s="205">
        <f t="shared" si="5"/>
        <v>48</v>
      </c>
    </row>
    <row r="71" spans="1:13" ht="18" customHeight="1">
      <c r="A71" s="413" t="s">
        <v>13</v>
      </c>
      <c r="B71" s="426" t="s">
        <v>16</v>
      </c>
      <c r="C71" s="181" t="str">
        <f>C43</f>
        <v>3M</v>
      </c>
      <c r="D71" s="190">
        <f>(D24-D18)/D24</f>
        <v>-6.7796610169491595E-2</v>
      </c>
      <c r="E71" s="52">
        <f t="shared" ref="E71:M71" si="6">(E24-E18)/E24</f>
        <v>-3.8834951456310718E-2</v>
      </c>
      <c r="F71" s="52">
        <f t="shared" si="6"/>
        <v>-0.13636363636363649</v>
      </c>
      <c r="G71" s="52">
        <f t="shared" si="6"/>
        <v>-0.23170731707317077</v>
      </c>
      <c r="H71" s="52">
        <f t="shared" si="6"/>
        <v>-0.24418604651162798</v>
      </c>
      <c r="I71" s="52">
        <f t="shared" si="6"/>
        <v>-0.27659574468085102</v>
      </c>
      <c r="J71" s="52">
        <f t="shared" si="6"/>
        <v>-0.11764705882352952</v>
      </c>
      <c r="K71" s="52">
        <f t="shared" si="6"/>
        <v>-4.4025157232704441E-2</v>
      </c>
      <c r="L71" s="52">
        <f t="shared" si="6"/>
        <v>-8.8607594936708764E-2</v>
      </c>
      <c r="M71" s="89">
        <f t="shared" si="6"/>
        <v>-0.30656934306569328</v>
      </c>
    </row>
    <row r="72" spans="1:13" ht="18">
      <c r="A72" s="414"/>
      <c r="B72" s="427"/>
      <c r="C72" s="182" t="str">
        <f t="shared" ref="C72:C76" si="7">C44</f>
        <v>20M</v>
      </c>
      <c r="D72" s="191">
        <f t="shared" ref="D72:M76" si="8">(D25-D19)/D25</f>
        <v>-3.3210332103321062E-2</v>
      </c>
      <c r="E72" s="54">
        <f t="shared" si="8"/>
        <v>-2.6246719160105011E-2</v>
      </c>
      <c r="F72" s="54">
        <f t="shared" si="8"/>
        <v>6.6445182724252554E-3</v>
      </c>
      <c r="G72" s="54">
        <f t="shared" si="8"/>
        <v>-1.7937219730941721E-2</v>
      </c>
      <c r="H72" s="54">
        <f t="shared" si="8"/>
        <v>-6.249999999999991E-2</v>
      </c>
      <c r="I72" s="54">
        <f t="shared" si="8"/>
        <v>-0.15923566878980888</v>
      </c>
      <c r="J72" s="54">
        <f t="shared" si="8"/>
        <v>-0.11801242236024838</v>
      </c>
      <c r="K72" s="54">
        <f t="shared" si="8"/>
        <v>-0.10160427807486626</v>
      </c>
      <c r="L72" s="54">
        <f t="shared" si="8"/>
        <v>-0.14917127071823202</v>
      </c>
      <c r="M72" s="90">
        <f t="shared" si="8"/>
        <v>-0.25153374233128822</v>
      </c>
    </row>
    <row r="73" spans="1:13" ht="18">
      <c r="A73" s="414"/>
      <c r="B73" s="427"/>
      <c r="C73" s="182" t="str">
        <f t="shared" si="7"/>
        <v>50M</v>
      </c>
      <c r="D73" s="191">
        <f t="shared" si="8"/>
        <v>-2.3201856148491903E-2</v>
      </c>
      <c r="E73" s="54">
        <f t="shared" si="8"/>
        <v>-3.1963470319634729E-2</v>
      </c>
      <c r="F73" s="54">
        <f t="shared" si="8"/>
        <v>3.3973412112260001E-2</v>
      </c>
      <c r="G73" s="54">
        <f t="shared" si="8"/>
        <v>3.1380753138075229E-2</v>
      </c>
      <c r="H73" s="54">
        <f t="shared" si="8"/>
        <v>-7.936507936507943E-3</v>
      </c>
      <c r="I73" s="54">
        <f t="shared" si="8"/>
        <v>-8.5185185185185044E-2</v>
      </c>
      <c r="J73" s="54">
        <f t="shared" si="8"/>
        <v>-6.8548387096774258E-2</v>
      </c>
      <c r="K73" s="54">
        <f t="shared" si="8"/>
        <v>-7.5757575757575607E-2</v>
      </c>
      <c r="L73" s="54">
        <f t="shared" si="8"/>
        <v>-0.10924369747899169</v>
      </c>
      <c r="M73" s="90">
        <f t="shared" si="8"/>
        <v>-0.26086956521739141</v>
      </c>
    </row>
    <row r="74" spans="1:13" ht="18">
      <c r="A74" s="414"/>
      <c r="B74" s="427"/>
      <c r="C74" s="182" t="str">
        <f t="shared" si="7"/>
        <v>200M</v>
      </c>
      <c r="D74" s="191">
        <f t="shared" si="8"/>
        <v>-2.103591982536215E-2</v>
      </c>
      <c r="E74" s="54">
        <f t="shared" si="8"/>
        <v>-2.1320698845128834E-2</v>
      </c>
      <c r="F74" s="54">
        <f t="shared" si="8"/>
        <v>5.806703039750586E-2</v>
      </c>
      <c r="G74" s="54">
        <f t="shared" si="8"/>
        <v>5.7438253877082186E-2</v>
      </c>
      <c r="H74" s="54">
        <f t="shared" si="8"/>
        <v>4.8411497730711087E-2</v>
      </c>
      <c r="I74" s="54">
        <f t="shared" si="8"/>
        <v>-2.7965284474445649E-2</v>
      </c>
      <c r="J74" s="54">
        <f t="shared" si="8"/>
        <v>2.816901408450707E-3</v>
      </c>
      <c r="K74" s="54">
        <f t="shared" si="8"/>
        <v>-1.6339869281045766E-2</v>
      </c>
      <c r="L74" s="54">
        <f t="shared" si="8"/>
        <v>-4.3560606060606098E-2</v>
      </c>
      <c r="M74" s="90">
        <f t="shared" si="8"/>
        <v>-8.7136929460580992E-2</v>
      </c>
    </row>
    <row r="75" spans="1:13" ht="18">
      <c r="A75" s="414"/>
      <c r="B75" s="427"/>
      <c r="C75" s="182" t="str">
        <f t="shared" si="7"/>
        <v>500M</v>
      </c>
      <c r="D75" s="191">
        <f t="shared" si="8"/>
        <v>-1.8988351683421056E-2</v>
      </c>
      <c r="E75" s="54">
        <f t="shared" si="8"/>
        <v>-1.8615751789975991E-2</v>
      </c>
      <c r="F75" s="54">
        <f t="shared" si="8"/>
        <v>-1.2763945792625199E-2</v>
      </c>
      <c r="G75" s="54">
        <f t="shared" si="8"/>
        <v>6.7088904527328186E-2</v>
      </c>
      <c r="H75" s="54">
        <f t="shared" si="8"/>
        <v>6.6023045780130726E-2</v>
      </c>
      <c r="I75" s="54">
        <f t="shared" si="8"/>
        <v>2.1695257315842546E-2</v>
      </c>
      <c r="J75" s="54">
        <f t="shared" si="8"/>
        <v>2.7903958468526883E-2</v>
      </c>
      <c r="K75" s="54">
        <f t="shared" si="8"/>
        <v>-2.4297646165527736E-2</v>
      </c>
      <c r="L75" s="54">
        <f t="shared" si="8"/>
        <v>-1.2646793134598024E-2</v>
      </c>
      <c r="M75" s="90">
        <f t="shared" si="8"/>
        <v>-3.0505243088655893E-2</v>
      </c>
    </row>
    <row r="76" spans="1:13" ht="19" thickBot="1">
      <c r="A76" s="414"/>
      <c r="B76" s="428"/>
      <c r="C76" s="183" t="str">
        <f t="shared" si="7"/>
        <v>900M</v>
      </c>
      <c r="D76" s="191">
        <f t="shared" si="8"/>
        <v>-1.9093290706451743E-2</v>
      </c>
      <c r="E76" s="54">
        <f t="shared" si="8"/>
        <v>-1.888925839707354E-2</v>
      </c>
      <c r="F76" s="54">
        <f t="shared" si="8"/>
        <v>-1.500921618537693E-2</v>
      </c>
      <c r="G76" s="54">
        <f t="shared" si="8"/>
        <v>5.0433412135539722E-2</v>
      </c>
      <c r="H76" s="54">
        <f t="shared" si="8"/>
        <v>6.3699825479930222E-2</v>
      </c>
      <c r="I76" s="54">
        <f t="shared" si="8"/>
        <v>1.4715870500339486E-2</v>
      </c>
      <c r="J76" s="54">
        <f t="shared" si="8"/>
        <v>-2.4634059264548355E-2</v>
      </c>
      <c r="K76" s="54">
        <f t="shared" si="8"/>
        <v>-2.1352313167259607E-2</v>
      </c>
      <c r="L76" s="54">
        <f t="shared" si="8"/>
        <v>-8.6206896551724206E-3</v>
      </c>
      <c r="M76" s="90">
        <f t="shared" si="8"/>
        <v>-6.6499372647427765E-2</v>
      </c>
    </row>
    <row r="77" spans="1:13" ht="18" customHeight="1">
      <c r="A77" s="414"/>
      <c r="B77" s="491" t="s">
        <v>49</v>
      </c>
      <c r="C77" s="9" t="str">
        <f>C71</f>
        <v>3M</v>
      </c>
      <c r="D77" s="92">
        <f>(MIN(D18,D24)-D30)/MIN(D18,D24)</f>
        <v>-5.9322033898305142E-2</v>
      </c>
      <c r="E77" s="93">
        <f t="shared" ref="E77:M77" si="9">(MIN(E18,E24)-E30)/MIN(E18,E24)</f>
        <v>3.8834951456310579E-2</v>
      </c>
      <c r="F77" s="93">
        <f t="shared" si="9"/>
        <v>-2.2727272727272749E-2</v>
      </c>
      <c r="G77" s="93">
        <f t="shared" si="9"/>
        <v>-9.7560975609756018E-2</v>
      </c>
      <c r="H77" s="93">
        <f t="shared" si="9"/>
        <v>-6.9767441860465185E-2</v>
      </c>
      <c r="I77" s="93">
        <f t="shared" si="9"/>
        <v>4.2553191489361743E-2</v>
      </c>
      <c r="J77" s="93">
        <f t="shared" si="9"/>
        <v>0.13445378151260506</v>
      </c>
      <c r="K77" s="93">
        <f t="shared" si="9"/>
        <v>8.1761006289308241E-2</v>
      </c>
      <c r="L77" s="93">
        <f t="shared" si="9"/>
        <v>-0.10126582278481004</v>
      </c>
      <c r="M77" s="94">
        <f t="shared" si="9"/>
        <v>-0.2262773722627737</v>
      </c>
    </row>
    <row r="78" spans="1:13" ht="18">
      <c r="A78" s="414"/>
      <c r="B78" s="492"/>
      <c r="C78" s="9" t="str">
        <f t="shared" ref="C78:C82" si="10">C72</f>
        <v>20M</v>
      </c>
      <c r="D78" s="55">
        <f t="shared" ref="D78:M82" si="11">(MIN(D19,D25)-D31)/MIN(D19,D25)</f>
        <v>-1.8450184501845032E-2</v>
      </c>
      <c r="E78" s="56">
        <f t="shared" si="11"/>
        <v>-1.5748031496063006E-2</v>
      </c>
      <c r="F78" s="56">
        <f t="shared" si="11"/>
        <v>-3.0100334448160564E-2</v>
      </c>
      <c r="G78" s="56">
        <f t="shared" si="11"/>
        <v>-4.4843049327354299E-2</v>
      </c>
      <c r="H78" s="56">
        <f t="shared" si="11"/>
        <v>-0.10937499999999994</v>
      </c>
      <c r="I78" s="56">
        <f t="shared" si="11"/>
        <v>-0.10191082802547761</v>
      </c>
      <c r="J78" s="56">
        <f t="shared" si="11"/>
        <v>-3.7267080745341644E-2</v>
      </c>
      <c r="K78" s="56">
        <f t="shared" si="11"/>
        <v>5.8823529411764761E-2</v>
      </c>
      <c r="L78" s="56">
        <f t="shared" si="11"/>
        <v>-4.9723756906077395E-2</v>
      </c>
      <c r="M78" s="95">
        <f t="shared" si="11"/>
        <v>-0.23312883435582826</v>
      </c>
    </row>
    <row r="79" spans="1:13" ht="18">
      <c r="A79" s="414"/>
      <c r="B79" s="492"/>
      <c r="C79" s="9" t="str">
        <f t="shared" si="10"/>
        <v>50M</v>
      </c>
      <c r="D79" s="55">
        <f t="shared" si="11"/>
        <v>-9.28074245939676E-3</v>
      </c>
      <c r="E79" s="56">
        <f t="shared" si="11"/>
        <v>-1.2557077625570788E-2</v>
      </c>
      <c r="F79" s="56">
        <f t="shared" si="11"/>
        <v>-4.4342507645259974E-2</v>
      </c>
      <c r="G79" s="56">
        <f t="shared" si="11"/>
        <v>-4.1036717062634905E-2</v>
      </c>
      <c r="H79" s="56">
        <f t="shared" si="11"/>
        <v>-0.12169312169312166</v>
      </c>
      <c r="I79" s="56">
        <f t="shared" si="11"/>
        <v>-0.21111111111111108</v>
      </c>
      <c r="J79" s="56">
        <f t="shared" si="11"/>
        <v>-0.11693548387096785</v>
      </c>
      <c r="K79" s="56">
        <f t="shared" si="11"/>
        <v>1.8939393939393954E-2</v>
      </c>
      <c r="L79" s="56">
        <f t="shared" si="11"/>
        <v>-2.941176470588238E-2</v>
      </c>
      <c r="M79" s="95">
        <f t="shared" si="11"/>
        <v>-1.0772946859903383</v>
      </c>
    </row>
    <row r="80" spans="1:13" ht="18">
      <c r="A80" s="414"/>
      <c r="B80" s="492"/>
      <c r="C80" s="9" t="str">
        <f t="shared" si="10"/>
        <v>200M</v>
      </c>
      <c r="D80" s="55">
        <f t="shared" si="11"/>
        <v>-1.2700932724746986E-2</v>
      </c>
      <c r="E80" s="56">
        <f t="shared" si="11"/>
        <v>-7.1068996150429444E-3</v>
      </c>
      <c r="F80" s="56">
        <f t="shared" si="11"/>
        <v>-6.9507654116673631E-2</v>
      </c>
      <c r="G80" s="56">
        <f t="shared" si="11"/>
        <v>-6.4594759293114007E-2</v>
      </c>
      <c r="H80" s="56">
        <f t="shared" si="11"/>
        <v>-8.1875993640699501E-2</v>
      </c>
      <c r="I80" s="56">
        <f t="shared" si="11"/>
        <v>0.15043394406943097</v>
      </c>
      <c r="J80" s="56">
        <f t="shared" si="11"/>
        <v>-0.10875706214689276</v>
      </c>
      <c r="K80" s="56">
        <f t="shared" si="11"/>
        <v>-7.0261437908496802E-2</v>
      </c>
      <c r="L80" s="56">
        <f t="shared" si="11"/>
        <v>-5.4924242424242473E-2</v>
      </c>
      <c r="M80" s="95">
        <f t="shared" si="11"/>
        <v>-0.56431535269709554</v>
      </c>
    </row>
    <row r="81" spans="1:13" ht="18">
      <c r="A81" s="414"/>
      <c r="B81" s="492"/>
      <c r="C81" s="9" t="str">
        <f t="shared" si="10"/>
        <v>500M</v>
      </c>
      <c r="D81" s="55">
        <f t="shared" si="11"/>
        <v>-7.2602521142491865E-3</v>
      </c>
      <c r="E81" s="56">
        <f t="shared" si="11"/>
        <v>-7.1599045346060521E-3</v>
      </c>
      <c r="F81" s="56">
        <f t="shared" si="11"/>
        <v>7.8789788843364216E-4</v>
      </c>
      <c r="G81" s="56">
        <f t="shared" si="11"/>
        <v>-7.6690973095298001E-2</v>
      </c>
      <c r="H81" s="56">
        <f t="shared" si="11"/>
        <v>-3.8346115371790515E-2</v>
      </c>
      <c r="I81" s="56">
        <f t="shared" si="11"/>
        <v>-6.601340897369784E-2</v>
      </c>
      <c r="J81" s="56">
        <f t="shared" si="11"/>
        <v>-6.6755674232309811E-2</v>
      </c>
      <c r="K81" s="56">
        <f t="shared" si="11"/>
        <v>-0.10326499620349289</v>
      </c>
      <c r="L81" s="56">
        <f t="shared" si="11"/>
        <v>-4.7877145438120994E-2</v>
      </c>
      <c r="M81" s="95">
        <f t="shared" si="11"/>
        <v>-9.5328884652049663E-3</v>
      </c>
    </row>
    <row r="82" spans="1:13" ht="19" thickBot="1">
      <c r="A82" s="414"/>
      <c r="B82" s="493"/>
      <c r="C82" s="9" t="str">
        <f t="shared" si="10"/>
        <v>900M</v>
      </c>
      <c r="D82" s="207">
        <f t="shared" si="11"/>
        <v>-8.7029883220104774E-3</v>
      </c>
      <c r="E82" s="208">
        <f t="shared" si="11"/>
        <v>-7.0502161622879858E-3</v>
      </c>
      <c r="F82" s="208">
        <f t="shared" si="11"/>
        <v>2.3698762397964561E-3</v>
      </c>
      <c r="G82" s="208">
        <f t="shared" si="11"/>
        <v>-5.9889349930843681E-2</v>
      </c>
      <c r="H82" s="208">
        <f t="shared" si="11"/>
        <v>-4.6598322460390433E-3</v>
      </c>
      <c r="I82" s="208">
        <f t="shared" si="11"/>
        <v>0.17853860294117649</v>
      </c>
      <c r="J82" s="208">
        <f t="shared" si="11"/>
        <v>1.1067475901463812E-2</v>
      </c>
      <c r="K82" s="208">
        <f t="shared" si="11"/>
        <v>-0.10053380782918148</v>
      </c>
      <c r="L82" s="208">
        <f t="shared" si="11"/>
        <v>-4.7413793103448197E-2</v>
      </c>
      <c r="M82" s="209">
        <f t="shared" si="11"/>
        <v>-2.7603513174403897E-2</v>
      </c>
    </row>
    <row r="83" spans="1:13" ht="18" customHeight="1">
      <c r="A83" s="414"/>
      <c r="B83" s="426" t="s">
        <v>29</v>
      </c>
      <c r="C83" s="184" t="str">
        <f>C71</f>
        <v>3M</v>
      </c>
      <c r="D83" s="192">
        <f>(D12-MIN(D18,D24,D30))/D12</f>
        <v>-0.87242145350682299</v>
      </c>
      <c r="E83" s="53">
        <f t="shared" ref="E83:M83" si="12">(E12-MIN(E18,E24,E30))/E12</f>
        <v>-1.3454157782515994</v>
      </c>
      <c r="F83" s="53">
        <f t="shared" si="12"/>
        <v>-1.7699087189172173</v>
      </c>
      <c r="G83" s="53">
        <f t="shared" si="12"/>
        <v>-2.8210624417520971</v>
      </c>
      <c r="H83" s="53">
        <f t="shared" si="12"/>
        <v>-4.3250773993808043</v>
      </c>
      <c r="I83" s="53">
        <f t="shared" si="12"/>
        <v>-7.071748878923767</v>
      </c>
      <c r="J83" s="53">
        <f t="shared" si="12"/>
        <v>-10.866359447004607</v>
      </c>
      <c r="K83" s="53">
        <f t="shared" si="12"/>
        <v>-19.709219858156029</v>
      </c>
      <c r="L83" s="53">
        <f t="shared" si="12"/>
        <v>-23.496124031007749</v>
      </c>
      <c r="M83" s="97">
        <f t="shared" si="12"/>
        <v>-6.748868778280543</v>
      </c>
    </row>
    <row r="84" spans="1:13" ht="18">
      <c r="A84" s="414"/>
      <c r="B84" s="427"/>
      <c r="C84" s="185" t="str">
        <f t="shared" ref="C84:C88" si="13">C72</f>
        <v>20M</v>
      </c>
      <c r="D84" s="192">
        <f t="shared" ref="D84:M84" si="14">(D13-MIN(D19,D25,D31))/D13</f>
        <v>-0.29454475972102812</v>
      </c>
      <c r="E84" s="53">
        <f t="shared" si="14"/>
        <v>-0.35906399372190922</v>
      </c>
      <c r="F84" s="53">
        <f t="shared" si="14"/>
        <v>-0.42367393581563645</v>
      </c>
      <c r="G84" s="53">
        <f t="shared" si="14"/>
        <v>-0.58605974395448079</v>
      </c>
      <c r="H84" s="53">
        <f t="shared" si="14"/>
        <v>-0.81200453001132511</v>
      </c>
      <c r="I84" s="53">
        <f t="shared" si="14"/>
        <v>-1.2156364662715211</v>
      </c>
      <c r="J84" s="53">
        <f t="shared" si="14"/>
        <v>-1.9920089202750422</v>
      </c>
      <c r="K84" s="53">
        <f t="shared" si="14"/>
        <v>-2.9603960396039599</v>
      </c>
      <c r="L84" s="53">
        <f t="shared" si="14"/>
        <v>-4.0041470832181361</v>
      </c>
      <c r="M84" s="97">
        <f t="shared" si="14"/>
        <v>-2.3109892342067844</v>
      </c>
    </row>
    <row r="85" spans="1:13" ht="18">
      <c r="A85" s="414"/>
      <c r="B85" s="427"/>
      <c r="C85" s="185" t="str">
        <f t="shared" si="13"/>
        <v>50M</v>
      </c>
      <c r="D85" s="192">
        <f t="shared" ref="D85:M85" si="15">(D14-MIN(D20,D26,D32))/D14</f>
        <v>-0.23268473587369989</v>
      </c>
      <c r="E85" s="53">
        <f t="shared" si="15"/>
        <v>-0.25192934316583776</v>
      </c>
      <c r="F85" s="53">
        <f t="shared" si="15"/>
        <v>-0.24569055827508057</v>
      </c>
      <c r="G85" s="53">
        <f t="shared" si="15"/>
        <v>-0.32142245561961297</v>
      </c>
      <c r="H85" s="53">
        <f t="shared" si="15"/>
        <v>-0.43715306820774102</v>
      </c>
      <c r="I85" s="53">
        <f t="shared" si="15"/>
        <v>-0.53557413410680799</v>
      </c>
      <c r="J85" s="53">
        <f t="shared" si="15"/>
        <v>-0.87028657616892913</v>
      </c>
      <c r="K85" s="53">
        <f t="shared" si="15"/>
        <v>-1.3581899298916511</v>
      </c>
      <c r="L85" s="53">
        <f t="shared" si="15"/>
        <v>-1.7970384298977553</v>
      </c>
      <c r="M85" s="97">
        <f t="shared" si="15"/>
        <v>-1.1333608162423989</v>
      </c>
    </row>
    <row r="86" spans="1:13" ht="18">
      <c r="A86" s="414"/>
      <c r="B86" s="427"/>
      <c r="C86" s="185" t="str">
        <f t="shared" si="13"/>
        <v>200M</v>
      </c>
      <c r="D86" s="192">
        <f t="shared" ref="D86:M86" si="16">(D15-MIN(D21,D27,D33))/D15</f>
        <v>-0.20128353056728993</v>
      </c>
      <c r="E86" s="53">
        <f t="shared" si="16"/>
        <v>-0.20734776764007659</v>
      </c>
      <c r="F86" s="53">
        <f t="shared" si="16"/>
        <v>-0.15158300974343078</v>
      </c>
      <c r="G86" s="53">
        <f t="shared" si="16"/>
        <v>-0.17290524555246631</v>
      </c>
      <c r="H86" s="53">
        <f t="shared" si="16"/>
        <v>-0.19883737551817793</v>
      </c>
      <c r="I86" s="53">
        <f t="shared" si="16"/>
        <v>-0.25869729830125859</v>
      </c>
      <c r="J86" s="53">
        <f t="shared" si="16"/>
        <v>-0.34685258812563013</v>
      </c>
      <c r="K86" s="53">
        <f t="shared" si="16"/>
        <v>-0.42015129716433841</v>
      </c>
      <c r="L86" s="53">
        <f t="shared" si="16"/>
        <v>-0.60667011532726789</v>
      </c>
      <c r="M86" s="97">
        <f t="shared" si="16"/>
        <v>-0.53640188703302305</v>
      </c>
    </row>
    <row r="87" spans="1:13" ht="18">
      <c r="A87" s="414"/>
      <c r="B87" s="427"/>
      <c r="C87" s="185" t="str">
        <f t="shared" si="13"/>
        <v>500M</v>
      </c>
      <c r="D87" s="192">
        <f t="shared" ref="D87:M88" si="17">(D16-MIN(D22,D28,D34))/D16</f>
        <v>-0.19508692841492234</v>
      </c>
      <c r="E87" s="53">
        <f t="shared" si="17"/>
        <v>-0.19828465123195965</v>
      </c>
      <c r="F87" s="53">
        <f t="shared" si="17"/>
        <v>-0.20844942655348922</v>
      </c>
      <c r="G87" s="53">
        <f t="shared" si="17"/>
        <v>-0.13686064095271036</v>
      </c>
      <c r="H87" s="53">
        <f t="shared" si="17"/>
        <v>-0.14294207543646362</v>
      </c>
      <c r="I87" s="53">
        <f t="shared" si="17"/>
        <v>-0.1087032346231038</v>
      </c>
      <c r="J87" s="53">
        <f t="shared" si="17"/>
        <v>-0.14173348373525188</v>
      </c>
      <c r="K87" s="53">
        <f t="shared" si="17"/>
        <v>-0.23169294652376393</v>
      </c>
      <c r="L87" s="53">
        <f t="shared" si="17"/>
        <v>-0.35628522420975245</v>
      </c>
      <c r="M87" s="97">
        <f t="shared" si="17"/>
        <v>-0.42058150400173328</v>
      </c>
    </row>
    <row r="88" spans="1:13" ht="19" thickBot="1">
      <c r="A88" s="425"/>
      <c r="B88" s="428"/>
      <c r="C88" s="186" t="str">
        <f t="shared" si="13"/>
        <v>900M</v>
      </c>
      <c r="D88" s="193">
        <f>(D17-MIN(D23,D29,D35))/D17</f>
        <v>-0.19242073428041501</v>
      </c>
      <c r="E88" s="58">
        <f t="shared" si="17"/>
        <v>-0.19382340306765372</v>
      </c>
      <c r="F88" s="58">
        <f t="shared" si="17"/>
        <v>-0.20338166552850429</v>
      </c>
      <c r="G88" s="58">
        <f t="shared" si="17"/>
        <v>-0.14824967363027952</v>
      </c>
      <c r="H88" s="58">
        <f t="shared" si="17"/>
        <v>-0.13584397547508567</v>
      </c>
      <c r="I88" s="58">
        <f t="shared" si="17"/>
        <v>-0.13541805616428784</v>
      </c>
      <c r="J88" s="58">
        <f t="shared" si="17"/>
        <v>-0.1729336043360433</v>
      </c>
      <c r="K88" s="58">
        <f t="shared" si="17"/>
        <v>-0.17368808508194422</v>
      </c>
      <c r="L88" s="58">
        <f t="shared" si="17"/>
        <v>-0.26636690524764434</v>
      </c>
      <c r="M88" s="98">
        <f t="shared" si="17"/>
        <v>-0.19512652296157457</v>
      </c>
    </row>
    <row r="91" spans="1:13" ht="16" thickBot="1"/>
    <row r="92" spans="1:13" ht="21" thickBot="1">
      <c r="A92" s="51"/>
      <c r="B92" s="51"/>
      <c r="C92" s="60"/>
      <c r="D92" s="391" t="s">
        <v>42</v>
      </c>
      <c r="E92" s="392"/>
      <c r="F92" s="392"/>
      <c r="G92" s="392"/>
      <c r="H92" s="392"/>
      <c r="I92" s="392"/>
      <c r="J92" s="392"/>
      <c r="K92" s="392"/>
      <c r="L92" s="392"/>
      <c r="M92" s="393"/>
    </row>
    <row r="93" spans="1:13" ht="19" thickBot="1">
      <c r="A93" s="51"/>
      <c r="B93" s="51"/>
      <c r="C93" s="51"/>
      <c r="D93" s="99">
        <v>2</v>
      </c>
      <c r="E93" s="100">
        <v>3</v>
      </c>
      <c r="F93" s="100">
        <v>4</v>
      </c>
      <c r="G93" s="100">
        <v>6</v>
      </c>
      <c r="H93" s="100">
        <v>8</v>
      </c>
      <c r="I93" s="100">
        <v>12</v>
      </c>
      <c r="J93" s="100">
        <v>16</v>
      </c>
      <c r="K93" s="100">
        <v>24</v>
      </c>
      <c r="L93" s="100">
        <v>32</v>
      </c>
      <c r="M93" s="101">
        <v>48</v>
      </c>
    </row>
    <row r="94" spans="1:13" ht="18" customHeight="1">
      <c r="A94" s="413" t="s">
        <v>14</v>
      </c>
      <c r="B94" s="426" t="str">
        <f>B71</f>
        <v>Improved vs JGF</v>
      </c>
      <c r="C94" s="211" t="str">
        <f>C71</f>
        <v>3M</v>
      </c>
      <c r="D94" s="191">
        <f>(D55-D49)/D55</f>
        <v>6.3492063492063475E-2</v>
      </c>
      <c r="E94" s="54">
        <f t="shared" ref="E94:M94" si="18">(E55-E49)/E55</f>
        <v>3.7383177570093497E-2</v>
      </c>
      <c r="F94" s="54">
        <f t="shared" si="18"/>
        <v>0.12000000000000004</v>
      </c>
      <c r="G94" s="54">
        <f t="shared" si="18"/>
        <v>0.18811881188118812</v>
      </c>
      <c r="H94" s="54">
        <f t="shared" si="18"/>
        <v>0.19626168224299081</v>
      </c>
      <c r="I94" s="54">
        <f t="shared" si="18"/>
        <v>0.21666666666666665</v>
      </c>
      <c r="J94" s="54">
        <f t="shared" si="18"/>
        <v>0.10526315789473693</v>
      </c>
      <c r="K94" s="54">
        <f t="shared" si="18"/>
        <v>4.216867469879524E-2</v>
      </c>
      <c r="L94" s="54">
        <f t="shared" si="18"/>
        <v>8.1395348837209197E-2</v>
      </c>
      <c r="M94" s="90">
        <f t="shared" si="18"/>
        <v>0.23463687150837975</v>
      </c>
    </row>
    <row r="95" spans="1:13" ht="18">
      <c r="A95" s="414"/>
      <c r="B95" s="427"/>
      <c r="C95" s="210" t="str">
        <f t="shared" ref="C95:C111" si="19">C72</f>
        <v>20M</v>
      </c>
      <c r="D95" s="191">
        <f t="shared" ref="D95:M99" si="20">(D56-D50)/D56</f>
        <v>3.2142857142857223E-2</v>
      </c>
      <c r="E95" s="54">
        <f t="shared" si="20"/>
        <v>2.5575447570332536E-2</v>
      </c>
      <c r="F95" s="54">
        <f t="shared" si="20"/>
        <v>-6.6889632107023167E-3</v>
      </c>
      <c r="G95" s="54">
        <f t="shared" si="20"/>
        <v>1.7621145374449351E-2</v>
      </c>
      <c r="H95" s="54">
        <f t="shared" si="20"/>
        <v>5.8823529411764656E-2</v>
      </c>
      <c r="I95" s="54">
        <f t="shared" si="20"/>
        <v>0.13736263736263737</v>
      </c>
      <c r="J95" s="54">
        <f t="shared" si="20"/>
        <v>0.1055555555555554</v>
      </c>
      <c r="K95" s="54">
        <f t="shared" si="20"/>
        <v>9.2233009708737795E-2</v>
      </c>
      <c r="L95" s="54">
        <f t="shared" si="20"/>
        <v>0.12980769230769237</v>
      </c>
      <c r="M95" s="90">
        <f t="shared" si="20"/>
        <v>0.20098039215686261</v>
      </c>
    </row>
    <row r="96" spans="1:13" ht="18">
      <c r="A96" s="414"/>
      <c r="B96" s="427"/>
      <c r="C96" s="210" t="str">
        <f t="shared" si="19"/>
        <v>50M</v>
      </c>
      <c r="D96" s="191">
        <f t="shared" si="20"/>
        <v>2.267573696145125E-2</v>
      </c>
      <c r="E96" s="54">
        <f t="shared" si="20"/>
        <v>3.0973451327433642E-2</v>
      </c>
      <c r="F96" s="54">
        <f t="shared" si="20"/>
        <v>-3.5168195718654496E-2</v>
      </c>
      <c r="G96" s="54">
        <f t="shared" si="20"/>
        <v>-3.2397408207343346E-2</v>
      </c>
      <c r="H96" s="54">
        <f t="shared" si="20"/>
        <v>7.874015748031515E-3</v>
      </c>
      <c r="I96" s="54">
        <f t="shared" si="20"/>
        <v>7.849829351535835E-2</v>
      </c>
      <c r="J96" s="54">
        <f t="shared" si="20"/>
        <v>6.4150943396226484E-2</v>
      </c>
      <c r="K96" s="54">
        <f t="shared" si="20"/>
        <v>7.042253521126754E-2</v>
      </c>
      <c r="L96" s="54">
        <f t="shared" si="20"/>
        <v>9.8484848484848481E-2</v>
      </c>
      <c r="M96" s="90">
        <f t="shared" si="20"/>
        <v>0.20689655172413804</v>
      </c>
    </row>
    <row r="97" spans="1:13" ht="18">
      <c r="A97" s="414"/>
      <c r="B97" s="427"/>
      <c r="C97" s="210" t="str">
        <f t="shared" si="19"/>
        <v>200M</v>
      </c>
      <c r="D97" s="191">
        <f t="shared" si="20"/>
        <v>2.0602526724975669E-2</v>
      </c>
      <c r="E97" s="54">
        <f t="shared" si="20"/>
        <v>2.0875616120614619E-2</v>
      </c>
      <c r="F97" s="54">
        <f t="shared" si="20"/>
        <v>-6.1646669424907014E-2</v>
      </c>
      <c r="G97" s="54">
        <f t="shared" si="20"/>
        <v>-6.0938452163315171E-2</v>
      </c>
      <c r="H97" s="54">
        <f t="shared" si="20"/>
        <v>-5.0874403815580345E-2</v>
      </c>
      <c r="I97" s="54">
        <f t="shared" si="20"/>
        <v>2.7204502814259082E-2</v>
      </c>
      <c r="J97" s="54">
        <f t="shared" si="20"/>
        <v>-2.8248587570621898E-3</v>
      </c>
      <c r="K97" s="54">
        <f t="shared" si="20"/>
        <v>1.6077170418006319E-2</v>
      </c>
      <c r="L97" s="54">
        <f t="shared" si="20"/>
        <v>4.1742286751361303E-2</v>
      </c>
      <c r="M97" s="90">
        <f t="shared" si="20"/>
        <v>8.0152671755725199E-2</v>
      </c>
    </row>
    <row r="98" spans="1:13" ht="18">
      <c r="A98" s="414"/>
      <c r="B98" s="427"/>
      <c r="C98" s="210" t="str">
        <f t="shared" si="19"/>
        <v>500M</v>
      </c>
      <c r="D98" s="191">
        <f t="shared" si="20"/>
        <v>1.8634512997181347E-2</v>
      </c>
      <c r="E98" s="54">
        <f t="shared" si="20"/>
        <v>1.8275538894095528E-2</v>
      </c>
      <c r="F98" s="54">
        <f t="shared" si="20"/>
        <v>1.2603080753072969E-2</v>
      </c>
      <c r="G98" s="54">
        <f t="shared" si="20"/>
        <v>-7.191350264018101E-2</v>
      </c>
      <c r="H98" s="54">
        <f t="shared" si="20"/>
        <v>-7.0690230076692062E-2</v>
      </c>
      <c r="I98" s="54">
        <f t="shared" si="20"/>
        <v>-2.2176379577101685E-2</v>
      </c>
      <c r="J98" s="54">
        <f t="shared" si="20"/>
        <v>-2.8704939919892959E-2</v>
      </c>
      <c r="K98" s="54">
        <f t="shared" si="20"/>
        <v>2.3721275018532353E-2</v>
      </c>
      <c r="L98" s="54">
        <f t="shared" si="20"/>
        <v>1.2488849241748382E-2</v>
      </c>
      <c r="M98" s="90">
        <f t="shared" si="20"/>
        <v>2.9602220166512573E-2</v>
      </c>
    </row>
    <row r="99" spans="1:13" ht="19" thickBot="1">
      <c r="A99" s="414"/>
      <c r="B99" s="428"/>
      <c r="C99" s="210" t="str">
        <f t="shared" si="19"/>
        <v>900M</v>
      </c>
      <c r="D99" s="191">
        <f t="shared" si="20"/>
        <v>1.8735567077687219E-2</v>
      </c>
      <c r="E99" s="54">
        <f t="shared" si="20"/>
        <v>1.8539069129838815E-2</v>
      </c>
      <c r="F99" s="54">
        <f t="shared" si="20"/>
        <v>1.4787270840539593E-2</v>
      </c>
      <c r="G99" s="54">
        <f t="shared" si="20"/>
        <v>-5.3112033195020794E-2</v>
      </c>
      <c r="H99" s="54">
        <f t="shared" si="20"/>
        <v>-6.8033550792171466E-2</v>
      </c>
      <c r="I99" s="54">
        <f t="shared" si="20"/>
        <v>-1.4935661764705841E-2</v>
      </c>
      <c r="J99" s="54">
        <f t="shared" si="20"/>
        <v>2.4041811846689944E-2</v>
      </c>
      <c r="K99" s="54">
        <f t="shared" si="20"/>
        <v>2.0905923344947671E-2</v>
      </c>
      <c r="L99" s="54">
        <f t="shared" si="20"/>
        <v>8.5470085470085028E-3</v>
      </c>
      <c r="M99" s="90">
        <f t="shared" si="20"/>
        <v>6.2352941176470437E-2</v>
      </c>
    </row>
    <row r="100" spans="1:13" ht="18" customHeight="1">
      <c r="A100" s="414"/>
      <c r="B100" s="426" t="str">
        <f>B77</f>
        <v>Best Java vs AspectJ</v>
      </c>
      <c r="C100" s="212" t="str">
        <f t="shared" si="19"/>
        <v>3M</v>
      </c>
      <c r="D100" s="215">
        <f>(MAX(D49,D55)-D61)/MAX(D49,D55)</f>
        <v>5.6000000000000008E-2</v>
      </c>
      <c r="E100" s="216">
        <f t="shared" ref="E100:M100" si="21">(MAX(E49,E55)-E61)/MAX(E49,E55)</f>
        <v>-4.0404040404040352E-2</v>
      </c>
      <c r="F100" s="216">
        <f t="shared" si="21"/>
        <v>2.2222222222222088E-2</v>
      </c>
      <c r="G100" s="216">
        <f t="shared" si="21"/>
        <v>8.8888888888888698E-2</v>
      </c>
      <c r="H100" s="216">
        <f t="shared" si="21"/>
        <v>6.5217391304347991E-2</v>
      </c>
      <c r="I100" s="216">
        <f t="shared" si="21"/>
        <v>-4.444444444444462E-2</v>
      </c>
      <c r="J100" s="216">
        <f t="shared" si="21"/>
        <v>-0.15533980582524259</v>
      </c>
      <c r="K100" s="216">
        <f t="shared" si="21"/>
        <v>-8.9041095890411176E-2</v>
      </c>
      <c r="L100" s="216">
        <f t="shared" si="21"/>
        <v>9.195402298850576E-2</v>
      </c>
      <c r="M100" s="217">
        <f t="shared" si="21"/>
        <v>0.18452380952380951</v>
      </c>
    </row>
    <row r="101" spans="1:13" ht="18">
      <c r="A101" s="414"/>
      <c r="B101" s="427"/>
      <c r="C101" s="213" t="str">
        <f t="shared" si="19"/>
        <v>20M</v>
      </c>
      <c r="D101" s="218">
        <f t="shared" ref="D101:M105" si="22">(MAX(D50,D56)-D62)/MAX(D50,D56)</f>
        <v>1.8115942028985539E-2</v>
      </c>
      <c r="E101" s="61">
        <f t="shared" si="22"/>
        <v>1.5503875968992302E-2</v>
      </c>
      <c r="F101" s="61">
        <f t="shared" si="22"/>
        <v>2.9220779220779251E-2</v>
      </c>
      <c r="G101" s="61">
        <f t="shared" si="22"/>
        <v>4.2918454935622435E-2</v>
      </c>
      <c r="H101" s="61">
        <f t="shared" si="22"/>
        <v>9.8591549295774641E-2</v>
      </c>
      <c r="I101" s="61">
        <f t="shared" si="22"/>
        <v>9.2485549132947931E-2</v>
      </c>
      <c r="J101" s="61">
        <f t="shared" si="22"/>
        <v>3.592814371257478E-2</v>
      </c>
      <c r="K101" s="61">
        <f t="shared" si="22"/>
        <v>-6.2500000000000167E-2</v>
      </c>
      <c r="L101" s="61">
        <f t="shared" si="22"/>
        <v>4.7368421052631622E-2</v>
      </c>
      <c r="M101" s="102">
        <f t="shared" si="22"/>
        <v>0.18905472636815923</v>
      </c>
    </row>
    <row r="102" spans="1:13" ht="18">
      <c r="A102" s="414"/>
      <c r="B102" s="427"/>
      <c r="C102" s="213" t="str">
        <f t="shared" si="19"/>
        <v>50M</v>
      </c>
      <c r="D102" s="218">
        <f t="shared" si="22"/>
        <v>9.1954022988505139E-3</v>
      </c>
      <c r="E102" s="61">
        <f t="shared" si="22"/>
        <v>1.2401352874859094E-2</v>
      </c>
      <c r="F102" s="61">
        <f t="shared" si="22"/>
        <v>4.2459736456808166E-2</v>
      </c>
      <c r="G102" s="61">
        <f t="shared" si="22"/>
        <v>3.9419087136929459E-2</v>
      </c>
      <c r="H102" s="61">
        <f t="shared" si="22"/>
        <v>0.10849056603773584</v>
      </c>
      <c r="I102" s="61">
        <f t="shared" si="22"/>
        <v>0.1743119266055046</v>
      </c>
      <c r="J102" s="61">
        <f t="shared" si="22"/>
        <v>0.10469314079422401</v>
      </c>
      <c r="K102" s="61">
        <f t="shared" si="22"/>
        <v>-1.9305019305019232E-2</v>
      </c>
      <c r="L102" s="61">
        <f t="shared" si="22"/>
        <v>2.8571428571428494E-2</v>
      </c>
      <c r="M102" s="102">
        <f t="shared" si="22"/>
        <v>0.51860465116279075</v>
      </c>
    </row>
    <row r="103" spans="1:13" ht="18">
      <c r="A103" s="414"/>
      <c r="B103" s="427"/>
      <c r="C103" s="213" t="str">
        <f t="shared" si="19"/>
        <v>200M</v>
      </c>
      <c r="D103" s="218">
        <f t="shared" si="22"/>
        <v>1.2541642171271737E-2</v>
      </c>
      <c r="E103" s="61">
        <f t="shared" si="22"/>
        <v>7.0567480152896175E-3</v>
      </c>
      <c r="F103" s="61">
        <f t="shared" si="22"/>
        <v>6.4990328820116142E-2</v>
      </c>
      <c r="G103" s="61">
        <f t="shared" si="22"/>
        <v>6.0675443617630311E-2</v>
      </c>
      <c r="H103" s="61">
        <f t="shared" si="22"/>
        <v>7.5679647318148455E-2</v>
      </c>
      <c r="I103" s="61">
        <f t="shared" si="22"/>
        <v>-0.17707150964812698</v>
      </c>
      <c r="J103" s="61">
        <f t="shared" si="22"/>
        <v>9.8089171974522452E-2</v>
      </c>
      <c r="K103" s="61">
        <f t="shared" si="22"/>
        <v>6.5648854961832023E-2</v>
      </c>
      <c r="L103" s="61">
        <f t="shared" si="22"/>
        <v>5.2064631956912195E-2</v>
      </c>
      <c r="M103" s="102">
        <f t="shared" si="22"/>
        <v>0.36074270557029181</v>
      </c>
    </row>
    <row r="104" spans="1:13" ht="18">
      <c r="A104" s="414"/>
      <c r="B104" s="427"/>
      <c r="C104" s="213" t="str">
        <f t="shared" si="19"/>
        <v>500M</v>
      </c>
      <c r="D104" s="218">
        <f t="shared" si="22"/>
        <v>7.2079207920791805E-3</v>
      </c>
      <c r="E104" s="61">
        <f t="shared" si="22"/>
        <v>7.1090047393363122E-3</v>
      </c>
      <c r="F104" s="61">
        <f t="shared" si="22"/>
        <v>-7.88519161015629E-4</v>
      </c>
      <c r="G104" s="61">
        <f t="shared" si="22"/>
        <v>7.1228397944885571E-2</v>
      </c>
      <c r="H104" s="61">
        <f t="shared" si="22"/>
        <v>3.6929993577392246E-2</v>
      </c>
      <c r="I104" s="61">
        <f t="shared" si="22"/>
        <v>6.1925495887760154E-2</v>
      </c>
      <c r="J104" s="61">
        <f t="shared" si="22"/>
        <v>6.2578222778472997E-2</v>
      </c>
      <c r="K104" s="61">
        <f t="shared" si="22"/>
        <v>9.3599449415003574E-2</v>
      </c>
      <c r="L104" s="61">
        <f t="shared" si="22"/>
        <v>4.5689655172413753E-2</v>
      </c>
      <c r="M104" s="102">
        <f t="shared" si="22"/>
        <v>9.4428706326724343E-3</v>
      </c>
    </row>
    <row r="105" spans="1:13" ht="19" thickBot="1">
      <c r="A105" s="414"/>
      <c r="B105" s="428"/>
      <c r="C105" s="214" t="str">
        <f t="shared" si="19"/>
        <v>900M</v>
      </c>
      <c r="D105" s="284">
        <f t="shared" si="22"/>
        <v>8.6278998107143651E-3</v>
      </c>
      <c r="E105" s="285">
        <f t="shared" si="22"/>
        <v>7.0008585958655613E-3</v>
      </c>
      <c r="F105" s="285">
        <f t="shared" si="22"/>
        <v>-2.3755058947738873E-3</v>
      </c>
      <c r="G105" s="285">
        <f t="shared" si="22"/>
        <v>5.6505285136369543E-2</v>
      </c>
      <c r="H105" s="285">
        <f t="shared" si="22"/>
        <v>4.6382189239330945E-3</v>
      </c>
      <c r="I105" s="285">
        <f t="shared" si="22"/>
        <v>-0.21734265734265729</v>
      </c>
      <c r="J105" s="285">
        <f t="shared" si="22"/>
        <v>-1.1191335740072165E-2</v>
      </c>
      <c r="K105" s="285">
        <f t="shared" si="22"/>
        <v>9.1350040420371842E-2</v>
      </c>
      <c r="L105" s="285">
        <f t="shared" si="22"/>
        <v>4.5267489711934103E-2</v>
      </c>
      <c r="M105" s="286">
        <f t="shared" si="22"/>
        <v>2.6862026862026721E-2</v>
      </c>
    </row>
    <row r="106" spans="1:13" ht="18" customHeight="1">
      <c r="A106" s="414"/>
      <c r="B106" s="426" t="str">
        <f>B83</f>
        <v>C vs Faster Java</v>
      </c>
      <c r="C106" s="210" t="str">
        <f t="shared" si="19"/>
        <v>3M</v>
      </c>
      <c r="D106" s="192">
        <f>(D43-MAX(D49,D55,D61))/D43</f>
        <v>0.16173824803905429</v>
      </c>
      <c r="E106" s="53">
        <f t="shared" ref="E106:M106" si="23">(E43-MAX(E49,E55,E61))/E43</f>
        <v>0.33078846719623428</v>
      </c>
      <c r="F106" s="53">
        <f t="shared" si="23"/>
        <v>0.43334620476610769</v>
      </c>
      <c r="G106" s="53">
        <f t="shared" si="23"/>
        <v>0.58922961559712683</v>
      </c>
      <c r="H106" s="53">
        <f t="shared" si="23"/>
        <v>0.7052476104463008</v>
      </c>
      <c r="I106" s="53">
        <f t="shared" si="23"/>
        <v>0.80554656598345908</v>
      </c>
      <c r="J106" s="53">
        <f t="shared" si="23"/>
        <v>0.867728658057624</v>
      </c>
      <c r="K106" s="53">
        <f t="shared" si="23"/>
        <v>0.92420867136587304</v>
      </c>
      <c r="L106" s="53">
        <f t="shared" si="23"/>
        <v>0.93592540248248735</v>
      </c>
      <c r="M106" s="97">
        <f t="shared" si="23"/>
        <v>0.7974440743627903</v>
      </c>
    </row>
    <row r="107" spans="1:13" ht="18">
      <c r="A107" s="414"/>
      <c r="B107" s="427"/>
      <c r="C107" s="210" t="str">
        <f t="shared" si="19"/>
        <v>20M</v>
      </c>
      <c r="D107" s="192">
        <f t="shared" ref="D107:M111" si="24">(D44-MAX(D50,D56,D62))/D44</f>
        <v>3.2653954036560164E-2</v>
      </c>
      <c r="E107" s="53">
        <f t="shared" si="24"/>
        <v>7.8577049775724564E-2</v>
      </c>
      <c r="F107" s="53">
        <f t="shared" si="24"/>
        <v>0.12039356545402459</v>
      </c>
      <c r="G107" s="53">
        <f t="shared" si="24"/>
        <v>0.21045045155955522</v>
      </c>
      <c r="H107" s="53">
        <f t="shared" si="24"/>
        <v>0.30890197353369686</v>
      </c>
      <c r="I107" s="53">
        <f t="shared" si="24"/>
        <v>0.43480224589995325</v>
      </c>
      <c r="J107" s="53">
        <f t="shared" si="24"/>
        <v>0.58146088865145762</v>
      </c>
      <c r="K107" s="53">
        <f t="shared" si="24"/>
        <v>0.68380112945369598</v>
      </c>
      <c r="L107" s="53">
        <f t="shared" si="24"/>
        <v>0.74975300809234025</v>
      </c>
      <c r="M107" s="97">
        <f t="shared" si="24"/>
        <v>0.62178289747932836</v>
      </c>
    </row>
    <row r="108" spans="1:13" ht="18">
      <c r="A108" s="414"/>
      <c r="B108" s="427"/>
      <c r="C108" s="210" t="str">
        <f t="shared" si="19"/>
        <v>50M</v>
      </c>
      <c r="D108" s="192">
        <f t="shared" si="24"/>
        <v>9.9055343166730946E-3</v>
      </c>
      <c r="E108" s="53">
        <f t="shared" si="24"/>
        <v>2.5125226448827618E-2</v>
      </c>
      <c r="F108" s="53">
        <f t="shared" si="24"/>
        <v>2.0242766702136511E-2</v>
      </c>
      <c r="G108" s="53">
        <f t="shared" si="24"/>
        <v>7.6393525983645003E-2</v>
      </c>
      <c r="H108" s="53">
        <f t="shared" si="24"/>
        <v>0.15076941912464123</v>
      </c>
      <c r="I108" s="53">
        <f t="shared" si="24"/>
        <v>0.20519999144764642</v>
      </c>
      <c r="J108" s="53">
        <f t="shared" si="24"/>
        <v>0.34743993221569935</v>
      </c>
      <c r="K108" s="53">
        <f t="shared" si="24"/>
        <v>0.48245291040788235</v>
      </c>
      <c r="L108" s="53">
        <f t="shared" si="24"/>
        <v>0.56365478504867095</v>
      </c>
      <c r="M108" s="97">
        <f t="shared" si="24"/>
        <v>0.42791002551994467</v>
      </c>
    </row>
    <row r="109" spans="1:13" ht="18">
      <c r="A109" s="414"/>
      <c r="B109" s="427"/>
      <c r="C109" s="210" t="str">
        <f t="shared" si="19"/>
        <v>200M</v>
      </c>
      <c r="D109" s="192">
        <f t="shared" si="24"/>
        <v>-4.1794527294769538E-3</v>
      </c>
      <c r="E109" s="53">
        <f t="shared" si="24"/>
        <v>8.6431546075681025E-4</v>
      </c>
      <c r="F109" s="53">
        <f t="shared" si="24"/>
        <v>-4.7518266674285395E-2</v>
      </c>
      <c r="G109" s="53">
        <f t="shared" si="24"/>
        <v>-2.8475439829580732E-2</v>
      </c>
      <c r="H109" s="53">
        <f t="shared" si="24"/>
        <v>-6.2284200779024624E-3</v>
      </c>
      <c r="I109" s="53">
        <f t="shared" si="24"/>
        <v>4.162482915787083E-2</v>
      </c>
      <c r="J109" s="53">
        <f t="shared" si="24"/>
        <v>0.10435317945465092</v>
      </c>
      <c r="K109" s="53">
        <f t="shared" si="24"/>
        <v>0.15058047638539546</v>
      </c>
      <c r="L109" s="53">
        <f t="shared" si="24"/>
        <v>0.24918984501539743</v>
      </c>
      <c r="M109" s="97">
        <f t="shared" si="24"/>
        <v>0.21485110863309739</v>
      </c>
    </row>
    <row r="110" spans="1:13" ht="18">
      <c r="A110" s="414"/>
      <c r="B110" s="427"/>
      <c r="C110" s="210" t="str">
        <f t="shared" si="19"/>
        <v>500M</v>
      </c>
      <c r="D110" s="192">
        <f t="shared" si="24"/>
        <v>-7.8800628246122138E-3</v>
      </c>
      <c r="E110" s="53">
        <f t="shared" si="24"/>
        <v>-5.1904505772902929E-3</v>
      </c>
      <c r="F110" s="53">
        <f t="shared" si="24"/>
        <v>3.2646281880707195E-3</v>
      </c>
      <c r="G110" s="53">
        <f t="shared" si="24"/>
        <v>-5.9500386504987804E-2</v>
      </c>
      <c r="H110" s="53">
        <f t="shared" si="24"/>
        <v>-5.38629335451946E-2</v>
      </c>
      <c r="I110" s="53">
        <f t="shared" si="24"/>
        <v>-8.6408202733500569E-2</v>
      </c>
      <c r="J110" s="53">
        <f t="shared" si="24"/>
        <v>-5.4978509127273818E-2</v>
      </c>
      <c r="K110" s="53">
        <f t="shared" si="24"/>
        <v>2.2074217530265557E-2</v>
      </c>
      <c r="L110" s="53">
        <f t="shared" si="24"/>
        <v>0.11190930418524896</v>
      </c>
      <c r="M110" s="97">
        <f t="shared" si="24"/>
        <v>0.15210476477509094</v>
      </c>
    </row>
    <row r="111" spans="1:13" ht="19" thickBot="1">
      <c r="A111" s="415"/>
      <c r="B111" s="428"/>
      <c r="C111" s="162" t="str">
        <f t="shared" si="19"/>
        <v>900M</v>
      </c>
      <c r="D111" s="193">
        <f t="shared" si="24"/>
        <v>-7.6627607155172195E-3</v>
      </c>
      <c r="E111" s="58">
        <f t="shared" si="24"/>
        <v>-6.4788191887498294E-3</v>
      </c>
      <c r="F111" s="58">
        <f t="shared" si="24"/>
        <v>1.5154763790392143E-3</v>
      </c>
      <c r="G111" s="58">
        <f t="shared" si="24"/>
        <v>-4.6425700466876114E-2</v>
      </c>
      <c r="H111" s="58">
        <f t="shared" si="24"/>
        <v>-5.7854771415110348E-2</v>
      </c>
      <c r="I111" s="58">
        <f t="shared" si="24"/>
        <v>-5.8251595098439371E-2</v>
      </c>
      <c r="J111" s="58">
        <f t="shared" si="24"/>
        <v>-2.4404079308126679E-2</v>
      </c>
      <c r="K111" s="58">
        <f t="shared" si="24"/>
        <v>-2.3745562651372704E-2</v>
      </c>
      <c r="L111" s="58">
        <f t="shared" si="24"/>
        <v>5.1177060881533086E-2</v>
      </c>
      <c r="M111" s="98">
        <f t="shared" si="24"/>
        <v>-5.3813934795079845E-3</v>
      </c>
    </row>
    <row r="114" spans="1:13" ht="18">
      <c r="F114" s="429" t="s">
        <v>30</v>
      </c>
      <c r="G114" s="429"/>
      <c r="H114" s="429"/>
      <c r="I114" s="429"/>
    </row>
    <row r="115" spans="1:13" ht="18">
      <c r="D115" s="407" t="s">
        <v>9</v>
      </c>
      <c r="E115" s="407"/>
      <c r="F115" s="405" t="s">
        <v>31</v>
      </c>
      <c r="G115" s="405"/>
      <c r="H115" s="405"/>
      <c r="I115" s="405"/>
    </row>
    <row r="116" spans="1:13" ht="18">
      <c r="D116" s="407"/>
      <c r="E116" s="407"/>
      <c r="F116" s="406" t="s">
        <v>32</v>
      </c>
      <c r="G116" s="406"/>
      <c r="H116" s="406"/>
      <c r="I116" s="406"/>
    </row>
    <row r="117" spans="1:13" ht="18">
      <c r="D117" s="407" t="s">
        <v>18</v>
      </c>
      <c r="E117" s="407"/>
      <c r="F117" s="408" t="s">
        <v>33</v>
      </c>
      <c r="G117" s="408"/>
      <c r="H117" s="408"/>
      <c r="I117" s="408"/>
    </row>
    <row r="118" spans="1:13" ht="18">
      <c r="D118" s="407"/>
      <c r="E118" s="407"/>
      <c r="F118" s="409" t="s">
        <v>34</v>
      </c>
      <c r="G118" s="409"/>
      <c r="H118" s="409"/>
      <c r="I118" s="409"/>
    </row>
    <row r="121" spans="1:13" ht="18">
      <c r="A121" s="51"/>
      <c r="B121" s="401" t="str">
        <f>'641x - SM'!B121:E121</f>
        <v>Difference (Improved vs JGF)</v>
      </c>
      <c r="C121" s="401"/>
      <c r="D121" s="401"/>
      <c r="E121" s="401"/>
      <c r="F121" s="401" t="str">
        <f>'641x - SM'!F121:I121</f>
        <v>Difference (Best Java vs AspectJ)</v>
      </c>
      <c r="G121" s="401"/>
      <c r="H121" s="401"/>
      <c r="I121" s="401"/>
      <c r="J121" s="401" t="str">
        <f>'641x - SM'!J121:M121</f>
        <v>Difference (C vs Faster Java)</v>
      </c>
      <c r="K121" s="401"/>
      <c r="L121" s="401"/>
      <c r="M121" s="401"/>
    </row>
    <row r="122" spans="1:13" ht="19" thickBot="1">
      <c r="A122" s="51"/>
      <c r="B122" s="401" t="s">
        <v>9</v>
      </c>
      <c r="C122" s="401"/>
      <c r="D122" s="401" t="s">
        <v>6</v>
      </c>
      <c r="E122" s="401"/>
      <c r="F122" s="401" t="s">
        <v>9</v>
      </c>
      <c r="G122" s="401"/>
      <c r="H122" s="401" t="s">
        <v>6</v>
      </c>
      <c r="I122" s="401"/>
      <c r="J122" s="401" t="s">
        <v>9</v>
      </c>
      <c r="K122" s="401"/>
      <c r="L122" s="401" t="s">
        <v>6</v>
      </c>
      <c r="M122" s="401"/>
    </row>
    <row r="123" spans="1:13" ht="18">
      <c r="A123" s="62" t="s">
        <v>4</v>
      </c>
      <c r="B123" s="397">
        <f>MEDIAN(D71:M76)</f>
        <v>-2.4465852715038046E-2</v>
      </c>
      <c r="C123" s="398"/>
      <c r="D123" s="399">
        <f>MEDIAN(D94:M99)</f>
        <v>2.3881543432611146E-2</v>
      </c>
      <c r="E123" s="400"/>
      <c r="F123" s="397">
        <f>MEDIAN(D77:M82)</f>
        <v>-4.2689612353947443E-2</v>
      </c>
      <c r="G123" s="398"/>
      <c r="H123" s="399">
        <f>MEDIAN(D100:M105)</f>
        <v>4.0939411796868816E-2</v>
      </c>
      <c r="I123" s="400"/>
      <c r="J123" s="397">
        <f>MEDIAN(D83:M88)</f>
        <v>-0.35156890616769132</v>
      </c>
      <c r="K123" s="398"/>
      <c r="L123" s="399">
        <f>MEDIAN(D106:M111)</f>
        <v>9.1465114615187748E-2</v>
      </c>
      <c r="M123" s="400"/>
    </row>
    <row r="124" spans="1:13" ht="18" customHeight="1">
      <c r="A124" s="63" t="s">
        <v>11</v>
      </c>
      <c r="B124" s="434">
        <f>AVERAGE(D71:M76)</f>
        <v>-5.1557899286737055E-2</v>
      </c>
      <c r="C124" s="435"/>
      <c r="D124" s="436">
        <f>AVERAGE(D94:M99)</f>
        <v>4.2920828201795075E-2</v>
      </c>
      <c r="E124" s="437"/>
      <c r="F124" s="438">
        <f>AVERAGE(D77:M82)</f>
        <v>-6.4589446228979289E-2</v>
      </c>
      <c r="G124" s="435"/>
      <c r="H124" s="436">
        <f>AVERAGE(D100:M105)</f>
        <v>4.549648566224692E-2</v>
      </c>
      <c r="I124" s="437"/>
      <c r="J124" s="438">
        <f>AVERAGE(D83:M88)</f>
        <v>-1.8037777399310022</v>
      </c>
      <c r="K124" s="435"/>
      <c r="L124" s="436">
        <f>AVERAGE(D106:M111)</f>
        <v>0.22003261997579615</v>
      </c>
      <c r="M124" s="437"/>
    </row>
    <row r="125" spans="1:13" ht="18" customHeight="1" thickBot="1">
      <c r="A125" s="64" t="s">
        <v>12</v>
      </c>
      <c r="B125" s="439">
        <f>SUM(D71:M76)</f>
        <v>-3.0934739572042234</v>
      </c>
      <c r="C125" s="440"/>
      <c r="D125" s="441">
        <f>SUM(D94:M99)</f>
        <v>2.5752496921077044</v>
      </c>
      <c r="E125" s="442"/>
      <c r="F125" s="439">
        <f>SUM(D77:M82)</f>
        <v>-3.8753667737387576</v>
      </c>
      <c r="G125" s="440"/>
      <c r="H125" s="441">
        <f>SUM(D100:M105)</f>
        <v>2.7297891397348151</v>
      </c>
      <c r="I125" s="442"/>
      <c r="J125" s="439">
        <f>SUM(D83:M88)</f>
        <v>-108.22666439586013</v>
      </c>
      <c r="K125" s="440"/>
      <c r="L125" s="441">
        <f>SUM(D106:M111)</f>
        <v>13.201957198547769</v>
      </c>
      <c r="M125" s="442"/>
    </row>
    <row r="126" spans="1:13" ht="19" customHeight="1">
      <c r="A126" s="66"/>
      <c r="B126" s="66"/>
    </row>
    <row r="128" spans="1:13" ht="16" thickBot="1"/>
    <row r="129" spans="1:9" ht="19" thickBot="1">
      <c r="B129" s="450" t="s">
        <v>21</v>
      </c>
      <c r="C129" s="451"/>
      <c r="D129" s="451"/>
      <c r="E129" s="452"/>
      <c r="F129" s="450" t="s">
        <v>22</v>
      </c>
      <c r="G129" s="451"/>
      <c r="H129" s="451"/>
      <c r="I129" s="452"/>
    </row>
    <row r="130" spans="1:9" ht="21" thickBot="1">
      <c r="B130" s="114" t="s">
        <v>0</v>
      </c>
      <c r="C130" s="114" t="s">
        <v>19</v>
      </c>
      <c r="D130" s="140" t="s">
        <v>20</v>
      </c>
      <c r="E130" s="115" t="s">
        <v>17</v>
      </c>
      <c r="F130" s="114" t="s">
        <v>0</v>
      </c>
      <c r="G130" s="245" t="s">
        <v>19</v>
      </c>
      <c r="H130" s="245" t="s">
        <v>20</v>
      </c>
      <c r="I130" s="115" t="s">
        <v>17</v>
      </c>
    </row>
    <row r="131" spans="1:9" ht="18">
      <c r="A131" s="212" t="str">
        <f>'641x - SEQ'!C10</f>
        <v>3M</v>
      </c>
      <c r="B131" s="220">
        <f>MAX(D43:M43)</f>
        <v>19.162790697674417</v>
      </c>
      <c r="C131" s="220">
        <f>MAX(D49:M49)</f>
        <v>1.94</v>
      </c>
      <c r="D131" s="220">
        <f>MAX(D55:M55)</f>
        <v>2.3658536585365852</v>
      </c>
      <c r="E131" s="220">
        <f>MAX(D61:M61)</f>
        <v>2.1555555555555559</v>
      </c>
      <c r="F131" s="220">
        <f>MIN(D12:M12)</f>
        <v>6.45E-3</v>
      </c>
      <c r="G131" s="106">
        <f>MIN(D18:M18)</f>
        <v>0.1</v>
      </c>
      <c r="H131" s="106">
        <f>MIN(D24:M24)</f>
        <v>8.2000000000000003E-2</v>
      </c>
      <c r="I131" s="128">
        <f>MIN(D30:M30)</f>
        <v>0.09</v>
      </c>
    </row>
    <row r="132" spans="1:9" ht="18">
      <c r="A132" s="213" t="str">
        <f>'641x - SEQ'!C11</f>
        <v>20M</v>
      </c>
      <c r="B132" s="224">
        <f t="shared" ref="B132:B136" si="25">MAX(D44:M44)</f>
        <v>22.960740945534972</v>
      </c>
      <c r="C132" s="224">
        <f t="shared" ref="C132:C136" si="26">MAX(D50:M50)</f>
        <v>5.7777777777777786</v>
      </c>
      <c r="D132" s="224">
        <f t="shared" ref="D132:D136" si="27">MAX(D56:M56)</f>
        <v>6.6242038216560513</v>
      </c>
      <c r="E132" s="224">
        <f t="shared" ref="E132:E136" si="28">MAX(D62:M62)</f>
        <v>6.227544910179641</v>
      </c>
      <c r="F132" s="224">
        <f t="shared" ref="F132:F136" si="29">MIN(D13:M13)</f>
        <v>3.6170000000000001E-2</v>
      </c>
      <c r="G132" s="159">
        <f t="shared" ref="G132:G136" si="30">MIN(D19:M19)</f>
        <v>0.18</v>
      </c>
      <c r="H132" s="159">
        <f t="shared" ref="H132:H136" si="31">MIN(D25:M25)</f>
        <v>0.157</v>
      </c>
      <c r="I132" s="122">
        <f t="shared" ref="I132:I136" si="32">MIN(D31:M31)</f>
        <v>0.16700000000000001</v>
      </c>
    </row>
    <row r="133" spans="1:9" ht="18">
      <c r="A133" s="213" t="str">
        <f>'641x - SEQ'!C12</f>
        <v>50M</v>
      </c>
      <c r="B133" s="224">
        <f t="shared" si="25"/>
        <v>24.429427664825479</v>
      </c>
      <c r="C133" s="224">
        <f t="shared" si="26"/>
        <v>9.7203065134099607</v>
      </c>
      <c r="D133" s="224">
        <f t="shared" si="27"/>
        <v>12.256038647342995</v>
      </c>
      <c r="E133" s="224">
        <f t="shared" si="28"/>
        <v>10.355102040816327</v>
      </c>
      <c r="F133" s="224">
        <f t="shared" si="29"/>
        <v>8.5089999999999999E-2</v>
      </c>
      <c r="G133" s="159">
        <f t="shared" si="30"/>
        <v>0.26100000000000001</v>
      </c>
      <c r="H133" s="159">
        <f t="shared" si="31"/>
        <v>0.20699999999999999</v>
      </c>
      <c r="I133" s="122">
        <f t="shared" si="32"/>
        <v>0.245</v>
      </c>
    </row>
    <row r="134" spans="1:9" ht="18">
      <c r="A134" s="213" t="str">
        <f>'641x - SEQ'!C13</f>
        <v>200M</v>
      </c>
      <c r="B134" s="224">
        <f t="shared" si="25"/>
        <v>26.508702027285477</v>
      </c>
      <c r="C134" s="224">
        <f t="shared" si="26"/>
        <v>19.145038167938932</v>
      </c>
      <c r="D134" s="224">
        <f t="shared" si="27"/>
        <v>20.813278008298756</v>
      </c>
      <c r="E134" s="224">
        <f t="shared" si="28"/>
        <v>18.010771992818668</v>
      </c>
      <c r="F134" s="224">
        <f t="shared" si="29"/>
        <v>0.31372</v>
      </c>
      <c r="G134" s="159">
        <f t="shared" si="30"/>
        <v>0.52400000000000002</v>
      </c>
      <c r="H134" s="159">
        <f t="shared" si="31"/>
        <v>0.48199999999999998</v>
      </c>
      <c r="I134" s="122">
        <f t="shared" si="32"/>
        <v>0.55700000000000005</v>
      </c>
    </row>
    <row r="135" spans="1:9" ht="18">
      <c r="A135" s="213" t="str">
        <f>'641x - SEQ'!C14</f>
        <v>500M</v>
      </c>
      <c r="B135" s="224">
        <f t="shared" si="25"/>
        <v>28.126619991062118</v>
      </c>
      <c r="C135" s="224">
        <f t="shared" si="26"/>
        <v>23.142460684551342</v>
      </c>
      <c r="D135" s="224">
        <f t="shared" si="27"/>
        <v>23.848427073403244</v>
      </c>
      <c r="E135" s="224">
        <f t="shared" si="28"/>
        <v>23.623229461756374</v>
      </c>
      <c r="F135" s="224">
        <f t="shared" si="29"/>
        <v>0.73843000000000003</v>
      </c>
      <c r="G135" s="159">
        <f t="shared" si="30"/>
        <v>1.081</v>
      </c>
      <c r="H135" s="159">
        <f t="shared" si="31"/>
        <v>1.0489999999999999</v>
      </c>
      <c r="I135" s="122">
        <f t="shared" si="32"/>
        <v>1.0589999999999999</v>
      </c>
    </row>
    <row r="136" spans="1:9" ht="19" thickBot="1">
      <c r="A136" s="214" t="str">
        <f>'641x - SEQ'!C15</f>
        <v>900M</v>
      </c>
      <c r="B136" s="228">
        <f t="shared" si="25"/>
        <v>28.058541705716962</v>
      </c>
      <c r="C136" s="228">
        <f t="shared" si="26"/>
        <v>26.45058823529412</v>
      </c>
      <c r="D136" s="228">
        <f t="shared" si="27"/>
        <v>28.20953575909661</v>
      </c>
      <c r="E136" s="228">
        <f t="shared" si="28"/>
        <v>27.451770451770454</v>
      </c>
      <c r="F136" s="228">
        <f t="shared" si="29"/>
        <v>1.33375</v>
      </c>
      <c r="G136" s="111">
        <f t="shared" si="30"/>
        <v>1.7</v>
      </c>
      <c r="H136" s="111">
        <f t="shared" si="31"/>
        <v>1.5940000000000001</v>
      </c>
      <c r="I136" s="123">
        <f t="shared" si="32"/>
        <v>1.6379999999999999</v>
      </c>
    </row>
    <row r="137" spans="1:9" ht="19" thickBot="1">
      <c r="A137" s="127" t="s">
        <v>40</v>
      </c>
      <c r="B137" s="228">
        <f>SUM(B131:B136)</f>
        <v>149.24682303209943</v>
      </c>
      <c r="C137" s="228">
        <f t="shared" ref="C137:I137" si="33">SUM(C131:C136)</f>
        <v>86.176171378972128</v>
      </c>
      <c r="D137" s="229">
        <f t="shared" si="33"/>
        <v>94.117336968334243</v>
      </c>
      <c r="E137" s="230">
        <f t="shared" si="33"/>
        <v>87.823974412897016</v>
      </c>
      <c r="F137" s="228">
        <f t="shared" si="33"/>
        <v>2.5136099999999999</v>
      </c>
      <c r="G137" s="112">
        <f t="shared" si="33"/>
        <v>3.8460000000000001</v>
      </c>
      <c r="H137" s="112">
        <f t="shared" si="33"/>
        <v>3.5709999999999997</v>
      </c>
      <c r="I137" s="113">
        <f t="shared" si="33"/>
        <v>3.7560000000000002</v>
      </c>
    </row>
    <row r="139" spans="1:9" ht="18">
      <c r="B139" s="166"/>
      <c r="C139" s="66"/>
      <c r="D139" s="66"/>
      <c r="E139" s="66"/>
      <c r="F139" s="66"/>
      <c r="G139" s="66"/>
    </row>
    <row r="140" spans="1:9" ht="18">
      <c r="D140" s="433" t="s">
        <v>46</v>
      </c>
      <c r="E140" s="433"/>
      <c r="F140" s="433"/>
      <c r="G140" s="433"/>
    </row>
    <row r="141" spans="1:9" ht="18">
      <c r="B141" s="407" t="s">
        <v>9</v>
      </c>
      <c r="C141" s="407"/>
      <c r="D141" s="405" t="s">
        <v>36</v>
      </c>
      <c r="E141" s="405"/>
      <c r="F141" s="405"/>
      <c r="G141" s="405"/>
    </row>
    <row r="142" spans="1:9" ht="18">
      <c r="B142" s="407"/>
      <c r="C142" s="407"/>
      <c r="D142" s="406" t="s">
        <v>37</v>
      </c>
      <c r="E142" s="406"/>
      <c r="F142" s="406"/>
      <c r="G142" s="406"/>
    </row>
    <row r="143" spans="1:9" ht="18">
      <c r="B143" s="407" t="s">
        <v>18</v>
      </c>
      <c r="C143" s="407"/>
      <c r="D143" s="408" t="s">
        <v>36</v>
      </c>
      <c r="E143" s="408"/>
      <c r="F143" s="408"/>
      <c r="G143" s="408"/>
    </row>
    <row r="144" spans="1:9" ht="18">
      <c r="B144" s="407"/>
      <c r="C144" s="407"/>
      <c r="D144" s="409" t="s">
        <v>37</v>
      </c>
      <c r="E144" s="409"/>
      <c r="F144" s="409"/>
      <c r="G144" s="409"/>
    </row>
    <row r="147" spans="1:16" ht="24" thickBot="1">
      <c r="E147" s="129"/>
      <c r="F147" s="129"/>
    </row>
    <row r="148" spans="1:16" ht="26" thickBot="1">
      <c r="A148" s="446" t="s">
        <v>43</v>
      </c>
      <c r="B148" s="446"/>
      <c r="C148" s="446"/>
      <c r="D148" s="446"/>
      <c r="E148" s="446"/>
      <c r="F148" s="446"/>
      <c r="I148" s="447" t="s">
        <v>43</v>
      </c>
      <c r="J148" s="448"/>
      <c r="K148" s="448"/>
      <c r="L148" s="448"/>
      <c r="M148" s="448"/>
      <c r="N148" s="449"/>
    </row>
    <row r="149" spans="1:16" ht="18" customHeight="1">
      <c r="A149" s="446"/>
      <c r="B149" s="446"/>
      <c r="C149" s="446"/>
      <c r="D149" s="446"/>
      <c r="E149" s="446"/>
      <c r="F149" s="446"/>
      <c r="H149" s="5"/>
      <c r="I149" s="443" t="s">
        <v>47</v>
      </c>
      <c r="J149" s="445"/>
      <c r="K149" s="494" t="s">
        <v>53</v>
      </c>
      <c r="L149" s="495"/>
      <c r="M149" s="445" t="s">
        <v>48</v>
      </c>
      <c r="N149" s="444"/>
      <c r="O149" s="153"/>
    </row>
    <row r="150" spans="1:16" ht="24" thickBot="1">
      <c r="E150" s="129"/>
      <c r="F150" s="129"/>
      <c r="G150" s="66"/>
      <c r="H150" s="17"/>
      <c r="I150" s="459" t="s">
        <v>9</v>
      </c>
      <c r="J150" s="460"/>
      <c r="K150" s="461" t="s">
        <v>10</v>
      </c>
      <c r="L150" s="456"/>
      <c r="M150" s="455" t="s">
        <v>10</v>
      </c>
      <c r="N150" s="456"/>
    </row>
    <row r="151" spans="1:16" ht="24" thickBot="1">
      <c r="A151" s="155"/>
      <c r="B151" s="156"/>
      <c r="C151" s="156"/>
      <c r="D151" s="157" t="s">
        <v>35</v>
      </c>
      <c r="E151" s="158" t="s">
        <v>45</v>
      </c>
      <c r="F151" s="129"/>
      <c r="G151" s="66"/>
      <c r="H151" s="62" t="s">
        <v>4</v>
      </c>
      <c r="I151" s="464">
        <f>MEDIAN(D152:D157)</f>
        <v>1.1168168723736027</v>
      </c>
      <c r="J151" s="465"/>
      <c r="K151" s="457">
        <f>MEDIAN(D159:D164)</f>
        <v>1.0806276215628396</v>
      </c>
      <c r="L151" s="458"/>
      <c r="M151" s="457">
        <f>MEDIAN(D166:D171)</f>
        <v>1.9845600926527203</v>
      </c>
      <c r="N151" s="458"/>
    </row>
    <row r="152" spans="1:16" ht="23">
      <c r="A152" s="413" t="s">
        <v>13</v>
      </c>
      <c r="B152" s="426" t="s">
        <v>16</v>
      </c>
      <c r="C152" s="181" t="str">
        <f>'641x - SM'!C152</f>
        <v>3M</v>
      </c>
      <c r="D152" s="107">
        <f>G131/H131</f>
        <v>1.2195121951219512</v>
      </c>
      <c r="E152" s="128">
        <f t="shared" ref="E152:E158" si="34">H131-G131</f>
        <v>-1.8000000000000002E-2</v>
      </c>
      <c r="F152" s="129"/>
      <c r="G152" s="66"/>
      <c r="H152" s="63" t="s">
        <v>11</v>
      </c>
      <c r="I152" s="438">
        <f>AVERAGE(D152:D157)</f>
        <v>1.1351700201371053</v>
      </c>
      <c r="J152" s="435"/>
      <c r="K152" s="462">
        <f>AVERAGE(D159:D164)</f>
        <v>1.089594697290563</v>
      </c>
      <c r="L152" s="463"/>
      <c r="M152" s="462">
        <f>AVERAGE(D166:D171)</f>
        <v>3.9397700458597797</v>
      </c>
      <c r="N152" s="463"/>
    </row>
    <row r="153" spans="1:16" ht="24" thickBot="1">
      <c r="A153" s="414"/>
      <c r="B153" s="427"/>
      <c r="C153" s="182" t="str">
        <f>'641x - SM'!C153</f>
        <v>20M</v>
      </c>
      <c r="D153" s="109">
        <f t="shared" ref="D153:D157" si="35">G132/H132</f>
        <v>1.1464968152866242</v>
      </c>
      <c r="E153" s="122">
        <f t="shared" si="34"/>
        <v>-2.2999999999999993E-2</v>
      </c>
      <c r="F153" s="129"/>
      <c r="G153" s="66"/>
      <c r="H153" s="64" t="s">
        <v>12</v>
      </c>
      <c r="I153" s="439">
        <f>SUM(D152:D157)</f>
        <v>6.811020120822632</v>
      </c>
      <c r="J153" s="440"/>
      <c r="K153" s="453">
        <f>SUM(D159:D164)</f>
        <v>6.5375681837433781</v>
      </c>
      <c r="L153" s="454"/>
      <c r="M153" s="453">
        <f>SUM(D166:D171)</f>
        <v>23.638620275158679</v>
      </c>
      <c r="N153" s="454"/>
    </row>
    <row r="154" spans="1:16" ht="23">
      <c r="A154" s="414"/>
      <c r="B154" s="427"/>
      <c r="C154" s="182" t="str">
        <f>'641x - SM'!C154</f>
        <v>50M</v>
      </c>
      <c r="D154" s="109">
        <f t="shared" si="35"/>
        <v>1.2608695652173914</v>
      </c>
      <c r="E154" s="122">
        <f t="shared" si="34"/>
        <v>-5.400000000000002E-2</v>
      </c>
      <c r="F154" s="129"/>
      <c r="G154" s="66"/>
      <c r="H154" s="163"/>
      <c r="I154" s="163"/>
      <c r="J154" s="163"/>
      <c r="K154" s="163"/>
      <c r="L154" s="163"/>
      <c r="M154" s="163"/>
      <c r="N154" s="163"/>
      <c r="O154" s="163"/>
      <c r="P154" s="163"/>
    </row>
    <row r="155" spans="1:16" ht="23">
      <c r="A155" s="414"/>
      <c r="B155" s="427"/>
      <c r="C155" s="182" t="str">
        <f>'641x - SM'!C155</f>
        <v>200M</v>
      </c>
      <c r="D155" s="109">
        <f t="shared" si="35"/>
        <v>1.087136929460581</v>
      </c>
      <c r="E155" s="122">
        <f t="shared" si="34"/>
        <v>-4.2000000000000037E-2</v>
      </c>
      <c r="F155" s="129"/>
      <c r="G155" s="66"/>
      <c r="H155" s="163"/>
      <c r="I155" s="163"/>
      <c r="J155" s="163"/>
      <c r="K155" s="163"/>
      <c r="L155" s="163"/>
      <c r="M155" s="163"/>
      <c r="N155" s="163"/>
      <c r="O155" s="163"/>
      <c r="P155" s="163"/>
    </row>
    <row r="156" spans="1:16" ht="23">
      <c r="A156" s="414"/>
      <c r="B156" s="427"/>
      <c r="C156" s="182" t="str">
        <f>'641x - SM'!C156</f>
        <v>500M</v>
      </c>
      <c r="D156" s="109">
        <f t="shared" si="35"/>
        <v>1.0305052430886559</v>
      </c>
      <c r="E156" s="122">
        <f t="shared" si="34"/>
        <v>-3.2000000000000028E-2</v>
      </c>
      <c r="F156" s="129"/>
      <c r="H156" s="163"/>
      <c r="I156" s="163"/>
      <c r="J156" s="163"/>
      <c r="K156" s="163"/>
      <c r="L156" s="163"/>
      <c r="M156" s="163"/>
      <c r="N156" s="163"/>
      <c r="O156" s="163"/>
      <c r="P156" s="163"/>
    </row>
    <row r="157" spans="1:16" ht="24" thickBot="1">
      <c r="A157" s="414"/>
      <c r="B157" s="427"/>
      <c r="C157" s="183" t="str">
        <f>'641x - SM'!C157</f>
        <v>900M</v>
      </c>
      <c r="D157" s="112">
        <f t="shared" si="35"/>
        <v>1.0664993726474277</v>
      </c>
      <c r="E157" s="123">
        <f t="shared" si="34"/>
        <v>-0.10599999999999987</v>
      </c>
      <c r="F157" s="129"/>
      <c r="H157" s="163"/>
      <c r="I157" s="163"/>
      <c r="J157" s="163"/>
      <c r="K157" s="163"/>
      <c r="L157" s="163"/>
      <c r="M157" s="163"/>
      <c r="N157" s="163"/>
      <c r="O157" s="163"/>
      <c r="P157" s="163"/>
    </row>
    <row r="158" spans="1:16" ht="24" thickBot="1">
      <c r="A158" s="414"/>
      <c r="B158" s="432"/>
      <c r="C158" s="154" t="str">
        <f>'641x - SM'!C158</f>
        <v>Total</v>
      </c>
      <c r="D158" s="135">
        <f>G137/H137</f>
        <v>1.0770092411089331</v>
      </c>
      <c r="E158" s="165">
        <f t="shared" si="34"/>
        <v>-0.27500000000000036</v>
      </c>
      <c r="F158" s="129"/>
      <c r="H158" s="163"/>
      <c r="I158" s="163"/>
      <c r="J158" s="163"/>
      <c r="K158" s="163"/>
      <c r="L158" s="163"/>
      <c r="M158" s="163"/>
      <c r="N158" s="163"/>
      <c r="O158" s="163"/>
      <c r="P158" s="163"/>
    </row>
    <row r="159" spans="1:16" ht="23">
      <c r="A159" s="414"/>
      <c r="B159" s="426" t="s">
        <v>49</v>
      </c>
      <c r="C159" s="239" t="str">
        <f>'641x - SM'!C159</f>
        <v>3M</v>
      </c>
      <c r="D159" s="109">
        <f>I131/(MIN(G131:H131))</f>
        <v>1.097560975609756</v>
      </c>
      <c r="E159" s="128">
        <f>(MIN(G131:H131))-I131</f>
        <v>-7.9999999999999932E-3</v>
      </c>
      <c r="F159" s="129"/>
      <c r="H159" s="163"/>
      <c r="I159" s="163"/>
      <c r="J159" s="163"/>
      <c r="K159" s="163"/>
      <c r="L159" s="163"/>
      <c r="M159" s="163"/>
      <c r="N159" s="163"/>
      <c r="O159" s="163"/>
      <c r="P159" s="163"/>
    </row>
    <row r="160" spans="1:16" ht="23">
      <c r="A160" s="414"/>
      <c r="B160" s="427"/>
      <c r="C160" s="240" t="str">
        <f>'641x - SM'!C160</f>
        <v>20M</v>
      </c>
      <c r="D160" s="109">
        <f t="shared" ref="D160:D163" si="36">I132/(MIN(G132:H132))</f>
        <v>1.0636942675159236</v>
      </c>
      <c r="E160" s="122">
        <f t="shared" ref="E160:E164" si="37">(MIN(G132:H132))-I132</f>
        <v>-1.0000000000000009E-2</v>
      </c>
      <c r="F160" s="129"/>
      <c r="H160" s="163"/>
      <c r="I160" s="163"/>
      <c r="J160" s="163"/>
      <c r="K160" s="163"/>
      <c r="L160" s="163"/>
      <c r="M160" s="163"/>
      <c r="N160" s="163"/>
      <c r="O160" s="163"/>
      <c r="P160" s="163"/>
    </row>
    <row r="161" spans="1:6" ht="23">
      <c r="A161" s="414"/>
      <c r="B161" s="427"/>
      <c r="C161" s="240" t="str">
        <f>'641x - SM'!C161</f>
        <v>50M</v>
      </c>
      <c r="D161" s="109">
        <f t="shared" si="36"/>
        <v>1.1835748792270533</v>
      </c>
      <c r="E161" s="122">
        <f t="shared" si="37"/>
        <v>-3.8000000000000006E-2</v>
      </c>
      <c r="F161" s="129"/>
    </row>
    <row r="162" spans="1:6" ht="23">
      <c r="A162" s="414"/>
      <c r="B162" s="427"/>
      <c r="C162" s="240" t="str">
        <f>'641x - SM'!C162</f>
        <v>200M</v>
      </c>
      <c r="D162" s="109">
        <f t="shared" si="36"/>
        <v>1.1556016597510375</v>
      </c>
      <c r="E162" s="122">
        <f t="shared" si="37"/>
        <v>-7.5000000000000067E-2</v>
      </c>
      <c r="F162" s="129"/>
    </row>
    <row r="163" spans="1:6" ht="23">
      <c r="A163" s="414"/>
      <c r="B163" s="427"/>
      <c r="C163" s="240" t="str">
        <f>'641x - SM'!C163</f>
        <v>500M</v>
      </c>
      <c r="D163" s="109">
        <f t="shared" si="36"/>
        <v>1.0095328884652051</v>
      </c>
      <c r="E163" s="122">
        <f t="shared" si="37"/>
        <v>-1.0000000000000009E-2</v>
      </c>
      <c r="F163" s="129"/>
    </row>
    <row r="164" spans="1:6" ht="24" thickBot="1">
      <c r="A164" s="414"/>
      <c r="B164" s="427"/>
      <c r="C164" s="241" t="str">
        <f>'641x - SM'!C164</f>
        <v>900M</v>
      </c>
      <c r="D164" s="109">
        <f>I136/(MIN(G136:H136))</f>
        <v>1.0276035131744039</v>
      </c>
      <c r="E164" s="123">
        <f t="shared" si="37"/>
        <v>-4.3999999999999817E-2</v>
      </c>
      <c r="F164" s="129"/>
    </row>
    <row r="165" spans="1:6" ht="24" thickBot="1">
      <c r="A165" s="414"/>
      <c r="B165" s="432"/>
      <c r="C165" s="242" t="str">
        <f>'641x - SM'!C165</f>
        <v>Total</v>
      </c>
      <c r="D165" s="161">
        <f>I137/MIN(G137:H137)</f>
        <v>1.0518062167460096</v>
      </c>
      <c r="E165" s="160">
        <f t="shared" ref="E165" si="38">H137-I137</f>
        <v>-0.1850000000000005</v>
      </c>
      <c r="F165" s="129"/>
    </row>
    <row r="166" spans="1:6" ht="23">
      <c r="A166" s="414"/>
      <c r="B166" s="426" t="s">
        <v>29</v>
      </c>
      <c r="C166" s="181" t="str">
        <f>'641x - SM'!C166</f>
        <v>3M</v>
      </c>
      <c r="D166" s="107">
        <f t="shared" ref="D166:D172" si="39">MIN(G131:I131)/F131</f>
        <v>12.713178294573645</v>
      </c>
      <c r="E166" s="128">
        <f t="shared" ref="E166:E172" si="40">F131-MIN(G131:I131)</f>
        <v>-7.5550000000000006E-2</v>
      </c>
      <c r="F166" s="129"/>
    </row>
    <row r="167" spans="1:6" ht="23">
      <c r="A167" s="414"/>
      <c r="B167" s="427"/>
      <c r="C167" s="182" t="str">
        <f>'641x - SM'!C167</f>
        <v>20M</v>
      </c>
      <c r="D167" s="109">
        <f t="shared" si="39"/>
        <v>4.3406137683162838</v>
      </c>
      <c r="E167" s="122">
        <f t="shared" si="40"/>
        <v>-0.12082999999999999</v>
      </c>
      <c r="F167" s="129"/>
    </row>
    <row r="168" spans="1:6" ht="23">
      <c r="A168" s="414"/>
      <c r="B168" s="427"/>
      <c r="C168" s="182" t="str">
        <f>'641x - SM'!C168</f>
        <v>50M</v>
      </c>
      <c r="D168" s="109">
        <f t="shared" si="39"/>
        <v>2.4327182982724174</v>
      </c>
      <c r="E168" s="122">
        <f t="shared" si="40"/>
        <v>-0.12190999999999999</v>
      </c>
      <c r="F168" s="129"/>
    </row>
    <row r="169" spans="1:6" ht="23">
      <c r="A169" s="414"/>
      <c r="B169" s="427"/>
      <c r="C169" s="182" t="str">
        <f>'641x - SM'!C169</f>
        <v>200M</v>
      </c>
      <c r="D169" s="109">
        <f t="shared" si="39"/>
        <v>1.5364018870330229</v>
      </c>
      <c r="E169" s="122">
        <f t="shared" si="40"/>
        <v>-0.16827999999999999</v>
      </c>
      <c r="F169" s="129"/>
    </row>
    <row r="170" spans="1:6" ht="23">
      <c r="A170" s="414"/>
      <c r="B170" s="427"/>
      <c r="C170" s="182" t="str">
        <f>'641x - SM'!C170</f>
        <v>500M</v>
      </c>
      <c r="D170" s="109">
        <f t="shared" si="39"/>
        <v>1.4205815040017333</v>
      </c>
      <c r="E170" s="122">
        <f t="shared" si="40"/>
        <v>-0.3105699999999999</v>
      </c>
      <c r="F170" s="129"/>
    </row>
    <row r="171" spans="1:6" ht="24" thickBot="1">
      <c r="A171" s="414"/>
      <c r="B171" s="427"/>
      <c r="C171" s="183" t="str">
        <f>'641x - SM'!C171</f>
        <v>900M</v>
      </c>
      <c r="D171" s="112">
        <f t="shared" si="39"/>
        <v>1.1951265229615746</v>
      </c>
      <c r="E171" s="123">
        <f t="shared" si="40"/>
        <v>-0.26025000000000009</v>
      </c>
      <c r="F171" s="129"/>
    </row>
    <row r="172" spans="1:6" ht="24" thickBot="1">
      <c r="A172" s="425"/>
      <c r="B172" s="432"/>
      <c r="C172" s="154" t="str">
        <f>'641x - SM'!C172</f>
        <v>Total</v>
      </c>
      <c r="D172" s="135">
        <f t="shared" si="39"/>
        <v>1.4206658948683368</v>
      </c>
      <c r="E172" s="160">
        <f t="shared" si="40"/>
        <v>-1.0573899999999998</v>
      </c>
      <c r="F172" s="129"/>
    </row>
    <row r="173" spans="1:6" ht="15" customHeight="1"/>
    <row r="174" spans="1:6" ht="15" customHeight="1"/>
    <row r="175" spans="1:6" ht="15" customHeight="1"/>
    <row r="176" spans="1:6" ht="15" customHeight="1"/>
    <row r="177" spans="1:6" ht="15" customHeight="1"/>
    <row r="178" spans="1:6" ht="15" customHeight="1"/>
    <row r="179" spans="1:6" ht="15" customHeight="1"/>
    <row r="180" spans="1:6" ht="15" customHeight="1"/>
    <row r="181" spans="1:6" ht="15" customHeight="1">
      <c r="A181" s="130"/>
      <c r="B181" s="130"/>
      <c r="C181" s="130"/>
      <c r="D181" s="130"/>
      <c r="E181" s="130"/>
      <c r="F181" s="130"/>
    </row>
    <row r="182" spans="1:6" ht="15" customHeight="1">
      <c r="A182" s="130"/>
      <c r="B182" s="130"/>
      <c r="C182" s="130"/>
      <c r="D182" s="130"/>
      <c r="E182" s="130"/>
      <c r="F182" s="130"/>
    </row>
    <row r="183" spans="1:6" ht="15" customHeight="1">
      <c r="A183" s="130"/>
      <c r="B183" s="130"/>
      <c r="C183" s="130"/>
      <c r="D183" s="130"/>
      <c r="E183" s="130"/>
      <c r="F183" s="130"/>
    </row>
    <row r="184" spans="1:6" ht="15" customHeight="1">
      <c r="A184" s="130"/>
      <c r="B184" s="130"/>
      <c r="C184" s="130"/>
      <c r="D184" s="130"/>
      <c r="E184" s="130"/>
      <c r="F184" s="130"/>
    </row>
    <row r="185" spans="1:6" ht="15" customHeight="1">
      <c r="A185" s="130"/>
      <c r="B185" s="130"/>
      <c r="C185" s="130"/>
      <c r="D185" s="130"/>
      <c r="E185" s="130"/>
    </row>
    <row r="186" spans="1:6" ht="15" customHeight="1">
      <c r="A186" s="130"/>
      <c r="B186" s="130"/>
      <c r="C186" s="130"/>
      <c r="D186" s="130"/>
      <c r="E186" s="130"/>
    </row>
    <row r="187" spans="1:6" ht="15" customHeight="1">
      <c r="A187" s="130"/>
      <c r="B187" s="130"/>
      <c r="C187" s="130"/>
      <c r="D187" s="130"/>
      <c r="E187" s="130"/>
    </row>
    <row r="188" spans="1:6" ht="15" customHeight="1">
      <c r="A188" s="130"/>
      <c r="B188" s="130"/>
      <c r="C188" s="130"/>
      <c r="D188" s="130"/>
      <c r="E188" s="130"/>
    </row>
    <row r="189" spans="1:6" ht="16" customHeight="1">
      <c r="A189" s="130"/>
      <c r="B189" s="130"/>
      <c r="C189" s="130"/>
      <c r="D189" s="130"/>
      <c r="E189" s="130"/>
    </row>
    <row r="190" spans="1:6">
      <c r="A190" s="130"/>
      <c r="B190" s="130"/>
      <c r="C190" s="130"/>
      <c r="D190" s="130"/>
      <c r="E190" s="130"/>
    </row>
  </sheetData>
  <mergeCells count="85">
    <mergeCell ref="A152:A172"/>
    <mergeCell ref="B152:B158"/>
    <mergeCell ref="I152:J152"/>
    <mergeCell ref="K152:L152"/>
    <mergeCell ref="M152:N152"/>
    <mergeCell ref="I153:J153"/>
    <mergeCell ref="K153:L153"/>
    <mergeCell ref="M153:N153"/>
    <mergeCell ref="B159:B165"/>
    <mergeCell ref="B166:B172"/>
    <mergeCell ref="I150:J150"/>
    <mergeCell ref="K150:L150"/>
    <mergeCell ref="M150:N150"/>
    <mergeCell ref="I151:J151"/>
    <mergeCell ref="K151:L151"/>
    <mergeCell ref="M151:N151"/>
    <mergeCell ref="B143:C144"/>
    <mergeCell ref="D143:G143"/>
    <mergeCell ref="D144:G144"/>
    <mergeCell ref="A148:F149"/>
    <mergeCell ref="I148:N148"/>
    <mergeCell ref="I149:J149"/>
    <mergeCell ref="K149:L149"/>
    <mergeCell ref="M149:N149"/>
    <mergeCell ref="B129:E129"/>
    <mergeCell ref="F129:I129"/>
    <mergeCell ref="D140:G140"/>
    <mergeCell ref="B141:C142"/>
    <mergeCell ref="D141:G141"/>
    <mergeCell ref="D142:G142"/>
    <mergeCell ref="L125:M125"/>
    <mergeCell ref="B124:C124"/>
    <mergeCell ref="D124:E124"/>
    <mergeCell ref="F124:G124"/>
    <mergeCell ref="H124:I124"/>
    <mergeCell ref="J124:K124"/>
    <mergeCell ref="L124:M124"/>
    <mergeCell ref="B125:C125"/>
    <mergeCell ref="D125:E125"/>
    <mergeCell ref="F125:G125"/>
    <mergeCell ref="H125:I125"/>
    <mergeCell ref="J125:K125"/>
    <mergeCell ref="L123:M123"/>
    <mergeCell ref="B121:E121"/>
    <mergeCell ref="F121:I121"/>
    <mergeCell ref="J121:M121"/>
    <mergeCell ref="B122:C122"/>
    <mergeCell ref="D122:E122"/>
    <mergeCell ref="F122:G122"/>
    <mergeCell ref="H122:I122"/>
    <mergeCell ref="J122:K122"/>
    <mergeCell ref="L122:M122"/>
    <mergeCell ref="B123:C123"/>
    <mergeCell ref="D123:E123"/>
    <mergeCell ref="F123:G123"/>
    <mergeCell ref="H123:I123"/>
    <mergeCell ref="J123:K123"/>
    <mergeCell ref="D115:E116"/>
    <mergeCell ref="F115:I115"/>
    <mergeCell ref="F116:I116"/>
    <mergeCell ref="D117:E118"/>
    <mergeCell ref="F117:I117"/>
    <mergeCell ref="F118:I118"/>
    <mergeCell ref="A94:A111"/>
    <mergeCell ref="B94:B99"/>
    <mergeCell ref="B100:B105"/>
    <mergeCell ref="B106:B111"/>
    <mergeCell ref="F114:I114"/>
    <mergeCell ref="D92:M92"/>
    <mergeCell ref="A43:A48"/>
    <mergeCell ref="A49:A54"/>
    <mergeCell ref="A55:A60"/>
    <mergeCell ref="A61:A66"/>
    <mergeCell ref="A71:A88"/>
    <mergeCell ref="B71:B76"/>
    <mergeCell ref="B77:B82"/>
    <mergeCell ref="B83:B88"/>
    <mergeCell ref="D41:M41"/>
    <mergeCell ref="D69:M69"/>
    <mergeCell ref="A1:B1"/>
    <mergeCell ref="A12:A17"/>
    <mergeCell ref="A18:A23"/>
    <mergeCell ref="A24:A29"/>
    <mergeCell ref="A30:A35"/>
    <mergeCell ref="D10:M10"/>
  </mergeCells>
  <conditionalFormatting sqref="B123:B125">
    <cfRule type="cellIs" dxfId="35" priority="17" operator="greaterThan">
      <formula>0</formula>
    </cfRule>
    <cfRule type="cellIs" dxfId="34" priority="18" operator="lessThan">
      <formula>0</formula>
    </cfRule>
  </conditionalFormatting>
  <conditionalFormatting sqref="D123:D125">
    <cfRule type="cellIs" dxfId="33" priority="15" operator="greaterThan">
      <formula>0</formula>
    </cfRule>
    <cfRule type="cellIs" dxfId="32" priority="16" operator="lessThan">
      <formula>0</formula>
    </cfRule>
  </conditionalFormatting>
  <conditionalFormatting sqref="F123:F125">
    <cfRule type="cellIs" dxfId="31" priority="13" operator="greaterThan">
      <formula>0</formula>
    </cfRule>
    <cfRule type="cellIs" dxfId="30" priority="14" operator="lessThan">
      <formula>0</formula>
    </cfRule>
  </conditionalFormatting>
  <conditionalFormatting sqref="H123:H125">
    <cfRule type="cellIs" dxfId="29" priority="11" operator="greaterThan">
      <formula>0</formula>
    </cfRule>
    <cfRule type="cellIs" dxfId="28" priority="12" operator="lessThan">
      <formula>0</formula>
    </cfRule>
  </conditionalFormatting>
  <conditionalFormatting sqref="J123:J125">
    <cfRule type="cellIs" dxfId="27" priority="9" operator="greaterThan">
      <formula>0</formula>
    </cfRule>
    <cfRule type="cellIs" dxfId="26" priority="10" operator="lessThan">
      <formula>0</formula>
    </cfRule>
  </conditionalFormatting>
  <conditionalFormatting sqref="L123:L125">
    <cfRule type="cellIs" dxfId="25" priority="7" operator="greaterThan">
      <formula>0</formula>
    </cfRule>
    <cfRule type="cellIs" dxfId="24" priority="8" operator="lessThan">
      <formula>0</formula>
    </cfRule>
  </conditionalFormatting>
  <conditionalFormatting sqref="I151:J153">
    <cfRule type="cellIs" dxfId="23" priority="5" operator="lessThan">
      <formula>1</formula>
    </cfRule>
    <cfRule type="cellIs" dxfId="22" priority="6" operator="greaterThan">
      <formula>1</formula>
    </cfRule>
  </conditionalFormatting>
  <conditionalFormatting sqref="K151:L153">
    <cfRule type="cellIs" dxfId="21" priority="3" operator="lessThan">
      <formula>1</formula>
    </cfRule>
    <cfRule type="cellIs" dxfId="20" priority="4" operator="greaterThan">
      <formula>1</formula>
    </cfRule>
  </conditionalFormatting>
  <conditionalFormatting sqref="M151:N153">
    <cfRule type="cellIs" dxfId="19" priority="1" operator="lessThan">
      <formula>1</formula>
    </cfRule>
    <cfRule type="cellIs" dxfId="18" priority="2" operator="greaterThan">
      <formula>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A190"/>
  <sheetViews>
    <sheetView showRuler="0" workbookViewId="0">
      <selection activeCell="B43" sqref="B43:B66"/>
    </sheetView>
  </sheetViews>
  <sheetFormatPr baseColWidth="10" defaultRowHeight="15" x14ac:dyDescent="0"/>
  <cols>
    <col min="1" max="1" width="27.5" bestFit="1" customWidth="1"/>
    <col min="2" max="2" width="21" bestFit="1" customWidth="1"/>
    <col min="3" max="3" width="16" bestFit="1" customWidth="1"/>
    <col min="4" max="4" width="24.33203125" bestFit="1" customWidth="1"/>
    <col min="5" max="5" width="17" bestFit="1" customWidth="1"/>
    <col min="6" max="6" width="21" bestFit="1" customWidth="1"/>
    <col min="8" max="8" width="12.1640625" bestFit="1" customWidth="1"/>
    <col min="9" max="9" width="9.83203125" bestFit="1" customWidth="1"/>
    <col min="10" max="10" width="23.5" customWidth="1"/>
    <col min="11" max="11" width="9.83203125" bestFit="1" customWidth="1"/>
    <col min="12" max="12" width="23.1640625" customWidth="1"/>
    <col min="14" max="14" width="25.5" customWidth="1"/>
  </cols>
  <sheetData>
    <row r="1" spans="1:27" ht="21" thickBot="1">
      <c r="A1" s="389" t="s">
        <v>1</v>
      </c>
      <c r="B1" s="390"/>
      <c r="C1" s="13"/>
    </row>
    <row r="2" spans="1:27" ht="20">
      <c r="A2" s="148" t="str">
        <f>A12</f>
        <v>C (Static, Block)</v>
      </c>
      <c r="B2" s="149" t="s">
        <v>77</v>
      </c>
      <c r="C2" s="13"/>
    </row>
    <row r="3" spans="1:27" ht="20">
      <c r="A3" s="150" t="str">
        <f>A18</f>
        <v>JGF (Static, Block)</v>
      </c>
      <c r="B3" s="147" t="s">
        <v>78</v>
      </c>
      <c r="C3" s="13"/>
      <c r="F3" s="496" t="s">
        <v>76</v>
      </c>
      <c r="G3" s="496"/>
      <c r="H3" s="496"/>
      <c r="I3" s="496"/>
    </row>
    <row r="4" spans="1:27" ht="20">
      <c r="A4" s="150">
        <f>A24</f>
        <v>0</v>
      </c>
      <c r="B4" s="147"/>
      <c r="C4" s="13"/>
      <c r="F4" s="496"/>
      <c r="G4" s="496"/>
      <c r="H4" s="496"/>
      <c r="I4" s="496"/>
    </row>
    <row r="5" spans="1:27" ht="21" thickBot="1">
      <c r="A5" s="151" t="str">
        <f>A30</f>
        <v>AompLib (Static, Block)</v>
      </c>
      <c r="B5" s="152" t="s">
        <v>78</v>
      </c>
      <c r="C5" s="13"/>
      <c r="F5" s="496"/>
      <c r="G5" s="496"/>
      <c r="H5" s="496"/>
      <c r="I5" s="496"/>
    </row>
    <row r="6" spans="1:27" ht="18" customHeight="1">
      <c r="A6" s="13"/>
      <c r="B6" s="13"/>
      <c r="C6" s="13"/>
      <c r="D6" s="12"/>
    </row>
    <row r="7" spans="1:27" ht="18" customHeight="1">
      <c r="A7" s="13"/>
      <c r="B7" s="13"/>
      <c r="C7" s="13"/>
    </row>
    <row r="9" spans="1:27" ht="21" thickBot="1">
      <c r="C9" s="6"/>
      <c r="D9" s="139"/>
      <c r="E9" s="139"/>
      <c r="F9" s="139"/>
      <c r="G9" s="139"/>
      <c r="H9" s="139"/>
      <c r="I9" s="139"/>
      <c r="J9" s="139"/>
      <c r="K9" s="139"/>
      <c r="L9" s="139"/>
    </row>
    <row r="10" spans="1:27" ht="21" thickBot="1">
      <c r="B10" s="5"/>
      <c r="C10" s="5"/>
      <c r="D10" s="488" t="s">
        <v>28</v>
      </c>
      <c r="E10" s="489"/>
      <c r="F10" s="489"/>
      <c r="G10" s="489"/>
      <c r="H10" s="489"/>
      <c r="I10" s="489"/>
      <c r="J10" s="489"/>
      <c r="K10" s="489"/>
      <c r="L10" s="489"/>
      <c r="M10" s="490"/>
    </row>
    <row r="11" spans="1:27" ht="19" thickBot="1">
      <c r="B11" s="19" t="str">
        <f>'641x - SEQ'!B9</f>
        <v>dim (megabytes)</v>
      </c>
      <c r="C11" s="177" t="str">
        <f>'641x - SEQ'!C9</f>
        <v>Input Size</v>
      </c>
      <c r="D11" s="198">
        <v>2</v>
      </c>
      <c r="E11" s="199">
        <v>3</v>
      </c>
      <c r="F11" s="199">
        <v>4</v>
      </c>
      <c r="G11" s="199">
        <v>6</v>
      </c>
      <c r="H11" s="199">
        <v>8</v>
      </c>
      <c r="I11" s="199">
        <v>12</v>
      </c>
      <c r="J11" s="199">
        <v>16</v>
      </c>
      <c r="K11" s="199">
        <v>24</v>
      </c>
      <c r="L11" s="199">
        <v>32</v>
      </c>
      <c r="M11" s="200">
        <v>48</v>
      </c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</row>
    <row r="12" spans="1:27" ht="18">
      <c r="A12" s="416" t="s">
        <v>70</v>
      </c>
      <c r="B12" s="373">
        <f>'641x - SEQ'!B10</f>
        <v>8.5838775634765625</v>
      </c>
      <c r="C12" s="70" t="str">
        <f>'641x - SEQ'!C10</f>
        <v>3M</v>
      </c>
      <c r="D12" s="194">
        <v>6.4460000000000003E-2</v>
      </c>
      <c r="E12" s="34">
        <v>4.4450000000000003E-2</v>
      </c>
      <c r="F12" s="34">
        <v>3.4360000000000002E-2</v>
      </c>
      <c r="G12" s="34">
        <v>2.4479999999999998E-2</v>
      </c>
      <c r="H12" s="34">
        <v>2.0209999999999999E-2</v>
      </c>
      <c r="I12" s="34">
        <v>1.554E-2</v>
      </c>
      <c r="J12" s="34">
        <v>1.358E-2</v>
      </c>
      <c r="K12" s="34">
        <v>1.2160000000000001E-2</v>
      </c>
      <c r="L12" s="34">
        <v>1.338E-2</v>
      </c>
      <c r="M12" s="35">
        <v>1.2869999999999999E-2</v>
      </c>
      <c r="Q12" s="67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ht="18">
      <c r="A13" s="417"/>
      <c r="B13" s="374">
        <f>'641x - SEQ'!B11</f>
        <v>57.221267700195312</v>
      </c>
      <c r="C13" s="197" t="str">
        <f>'641x - SEQ'!C11</f>
        <v>20M</v>
      </c>
      <c r="D13" s="195">
        <v>0.43169000000000002</v>
      </c>
      <c r="E13" s="23">
        <v>0.29260999999999998</v>
      </c>
      <c r="F13" s="23">
        <v>0.22470000000000001</v>
      </c>
      <c r="G13" s="23">
        <v>0.15567</v>
      </c>
      <c r="H13" s="23">
        <v>0.12132</v>
      </c>
      <c r="I13" s="23">
        <v>8.9560000000000001E-2</v>
      </c>
      <c r="J13" s="23">
        <v>7.5889999999999999E-2</v>
      </c>
      <c r="K13" s="23">
        <v>0.06</v>
      </c>
      <c r="L13" s="23">
        <v>6.0670000000000002E-2</v>
      </c>
      <c r="M13" s="36">
        <v>5.5800000000000002E-2</v>
      </c>
      <c r="Q13" s="67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ht="18">
      <c r="A14" s="417"/>
      <c r="B14" s="374">
        <f>'641x - SEQ'!B12</f>
        <v>143.05195617675781</v>
      </c>
      <c r="C14" s="197" t="str">
        <f>'641x - SEQ'!C12</f>
        <v>50M</v>
      </c>
      <c r="D14" s="195">
        <v>1.0829599999999999</v>
      </c>
      <c r="E14" s="23">
        <v>0.73590999999999995</v>
      </c>
      <c r="F14" s="23">
        <v>0.56545000000000001</v>
      </c>
      <c r="G14" s="23">
        <v>0.39345999999999998</v>
      </c>
      <c r="H14" s="23">
        <v>0.30701000000000001</v>
      </c>
      <c r="I14" s="23">
        <v>0.22137999999999999</v>
      </c>
      <c r="J14" s="23">
        <v>0.17885999999999999</v>
      </c>
      <c r="K14" s="23">
        <v>0.13675999999999999</v>
      </c>
      <c r="L14" s="23">
        <v>0.13894000000000001</v>
      </c>
      <c r="M14" s="36">
        <v>0.12489</v>
      </c>
      <c r="Q14" s="67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ht="18">
      <c r="A15" s="417"/>
      <c r="B15" s="374">
        <f>'641x - SEQ'!B13</f>
        <v>572.20539855957031</v>
      </c>
      <c r="C15" s="197" t="str">
        <f>'641x - SEQ'!C13</f>
        <v>200M</v>
      </c>
      <c r="D15" s="195">
        <v>4.4826199999999998</v>
      </c>
      <c r="E15" s="23">
        <v>2.95065</v>
      </c>
      <c r="F15" s="23">
        <v>2.2664900000000001</v>
      </c>
      <c r="G15" s="23">
        <v>1.5763400000000001</v>
      </c>
      <c r="H15" s="23">
        <v>1.2312700000000001</v>
      </c>
      <c r="I15" s="23">
        <v>0.88588999999999996</v>
      </c>
      <c r="J15" s="23">
        <v>0.71409999999999996</v>
      </c>
      <c r="K15" s="23">
        <v>0.54232999999999998</v>
      </c>
      <c r="L15" s="23">
        <v>0.52190999999999999</v>
      </c>
      <c r="M15" s="36">
        <v>0.42019000000000001</v>
      </c>
      <c r="Q15" s="67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18">
      <c r="A16" s="417"/>
      <c r="B16" s="374">
        <f>'641x - SEQ'!B14</f>
        <v>1430.5122833251953</v>
      </c>
      <c r="C16" s="197" t="str">
        <f>'641x - SEQ'!C14</f>
        <v>500M</v>
      </c>
      <c r="D16" s="195">
        <v>10.83592</v>
      </c>
      <c r="E16" s="23">
        <v>7.3821300000000001</v>
      </c>
      <c r="F16" s="23">
        <v>5.6671699999999996</v>
      </c>
      <c r="G16" s="23">
        <v>4.0660999999999996</v>
      </c>
      <c r="H16" s="23">
        <v>3.07735</v>
      </c>
      <c r="I16" s="23">
        <v>2.2155499999999999</v>
      </c>
      <c r="J16" s="23">
        <v>1.7830299999999999</v>
      </c>
      <c r="K16" s="23">
        <v>1.3529800000000001</v>
      </c>
      <c r="L16" s="23">
        <v>1.2943100000000001</v>
      </c>
      <c r="M16" s="36">
        <v>1.02868</v>
      </c>
      <c r="Q16" s="67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ht="19" thickBot="1">
      <c r="A17" s="418"/>
      <c r="B17" s="375">
        <f>'641x - SEQ'!B15</f>
        <v>2574.9214630126953</v>
      </c>
      <c r="C17" s="72" t="str">
        <f>'641x - SEQ'!C15</f>
        <v>900M</v>
      </c>
      <c r="D17" s="196">
        <v>19.504300000000001</v>
      </c>
      <c r="E17" s="24">
        <v>13.276619999999999</v>
      </c>
      <c r="F17" s="24">
        <v>10.209860000000001</v>
      </c>
      <c r="G17" s="24">
        <v>7.0899799999999997</v>
      </c>
      <c r="H17" s="24">
        <v>5.5374999999999996</v>
      </c>
      <c r="I17" s="24">
        <v>3.9844499999999998</v>
      </c>
      <c r="J17" s="24">
        <v>3.2071200000000002</v>
      </c>
      <c r="K17" s="24">
        <v>2.4321999999999999</v>
      </c>
      <c r="L17" s="24">
        <v>2.3271899999999999</v>
      </c>
      <c r="M17" s="37">
        <v>1.84137</v>
      </c>
      <c r="Q17" s="67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t="18">
      <c r="A18" s="410" t="s">
        <v>71</v>
      </c>
      <c r="B18" s="376">
        <f>B12</f>
        <v>8.5838775634765625</v>
      </c>
      <c r="C18" s="154" t="str">
        <f>'641x - SEQ'!C10</f>
        <v>3M</v>
      </c>
      <c r="D18" s="351">
        <v>0.158</v>
      </c>
      <c r="E18" s="48">
        <v>0.14499999999999999</v>
      </c>
      <c r="F18" s="48">
        <v>0.126</v>
      </c>
      <c r="G18" s="48">
        <v>0.114</v>
      </c>
      <c r="H18" s="48">
        <v>0.106</v>
      </c>
      <c r="I18" s="48">
        <v>0.129</v>
      </c>
      <c r="J18" s="48">
        <v>0.122</v>
      </c>
      <c r="K18" s="48">
        <v>7.2999999999999995E-2</v>
      </c>
      <c r="L18" s="48">
        <v>0.17</v>
      </c>
      <c r="M18" s="49">
        <v>0.13900000000000001</v>
      </c>
      <c r="Q18" s="67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18">
      <c r="A19" s="411"/>
      <c r="B19" s="376">
        <f t="shared" ref="B19:B23" si="0">B13</f>
        <v>57.221267700195312</v>
      </c>
      <c r="C19" s="154" t="str">
        <f>'641x - SEQ'!C11</f>
        <v>20M</v>
      </c>
      <c r="D19" s="352">
        <v>0.6</v>
      </c>
      <c r="E19" s="27">
        <v>0.44</v>
      </c>
      <c r="F19" s="27">
        <v>0.35699999999999998</v>
      </c>
      <c r="G19" s="27">
        <v>0.27900000000000003</v>
      </c>
      <c r="H19" s="27">
        <v>0.24099999999999999</v>
      </c>
      <c r="I19" s="27">
        <v>0.19900000000000001</v>
      </c>
      <c r="J19" s="27">
        <v>0.182</v>
      </c>
      <c r="K19" s="27">
        <v>0.16</v>
      </c>
      <c r="L19" s="27">
        <v>0.252</v>
      </c>
      <c r="M19" s="28">
        <v>0.255</v>
      </c>
      <c r="N19" s="12"/>
      <c r="Q19" s="67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18">
      <c r="A20" s="411"/>
      <c r="B20" s="376">
        <f t="shared" si="0"/>
        <v>143.05195617675781</v>
      </c>
      <c r="C20" s="154" t="str">
        <f>'641x - SEQ'!C12</f>
        <v>50M</v>
      </c>
      <c r="D20" s="352">
        <v>1.3959999999999999</v>
      </c>
      <c r="E20" s="27">
        <v>0.98399999999999999</v>
      </c>
      <c r="F20" s="27">
        <v>0.77800000000000002</v>
      </c>
      <c r="G20" s="27">
        <v>0.57199999999999995</v>
      </c>
      <c r="H20" s="27">
        <v>0.47199999999999998</v>
      </c>
      <c r="I20" s="27">
        <v>0.376</v>
      </c>
      <c r="J20" s="27">
        <v>0.32700000000000001</v>
      </c>
      <c r="K20" s="27">
        <v>0.28899999999999998</v>
      </c>
      <c r="L20" s="27">
        <v>0.39700000000000002</v>
      </c>
      <c r="M20" s="28">
        <v>0.35199999999999998</v>
      </c>
      <c r="N20" s="12"/>
      <c r="O20" s="12"/>
      <c r="Q20" s="67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ht="18">
      <c r="A21" s="411"/>
      <c r="B21" s="376">
        <f t="shared" si="0"/>
        <v>572.20539855957031</v>
      </c>
      <c r="C21" s="154" t="str">
        <f>'641x - SEQ'!C13</f>
        <v>200M</v>
      </c>
      <c r="D21" s="352">
        <v>5.3650000000000002</v>
      </c>
      <c r="E21" s="27">
        <v>3.68</v>
      </c>
      <c r="F21" s="27">
        <v>2.8769999999999998</v>
      </c>
      <c r="G21" s="27">
        <v>2.097</v>
      </c>
      <c r="H21" s="27">
        <v>1.6719999999999999</v>
      </c>
      <c r="I21" s="27">
        <v>1.2390000000000001</v>
      </c>
      <c r="J21" s="27">
        <v>1.036</v>
      </c>
      <c r="K21" s="27">
        <v>0.83899999999999997</v>
      </c>
      <c r="L21" s="27">
        <v>0.93700000000000006</v>
      </c>
      <c r="M21" s="28">
        <v>0.86799999999999999</v>
      </c>
      <c r="O21" s="12"/>
      <c r="P21" s="88"/>
      <c r="Q21" s="67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ht="18">
      <c r="A22" s="411"/>
      <c r="B22" s="376">
        <f t="shared" si="0"/>
        <v>1430.5122833251953</v>
      </c>
      <c r="C22" s="154" t="str">
        <f>'641x - SEQ'!C14</f>
        <v>500M</v>
      </c>
      <c r="D22" s="352">
        <v>13.317</v>
      </c>
      <c r="E22" s="27">
        <v>9.0969999999999995</v>
      </c>
      <c r="F22" s="27">
        <v>7.0970000000000004</v>
      </c>
      <c r="G22" s="27">
        <v>5.0650000000000004</v>
      </c>
      <c r="H22" s="27">
        <v>4.05</v>
      </c>
      <c r="I22" s="27">
        <v>3.0310000000000001</v>
      </c>
      <c r="J22" s="27">
        <v>2.5169999999999999</v>
      </c>
      <c r="K22" s="27">
        <v>1.974</v>
      </c>
      <c r="L22" s="27">
        <v>2.0550000000000002</v>
      </c>
      <c r="M22" s="28">
        <v>1.744</v>
      </c>
      <c r="P22" s="12"/>
      <c r="Q22" s="67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ht="19" thickBot="1">
      <c r="A23" s="412"/>
      <c r="B23" s="376">
        <f t="shared" si="0"/>
        <v>2574.9214630126953</v>
      </c>
      <c r="C23" s="154" t="str">
        <f>'641x - SEQ'!C15</f>
        <v>900M</v>
      </c>
      <c r="D23" s="353">
        <v>23.9</v>
      </c>
      <c r="E23" s="31">
        <v>16.308</v>
      </c>
      <c r="F23" s="31">
        <v>12.708</v>
      </c>
      <c r="G23" s="31">
        <v>9.0630000000000006</v>
      </c>
      <c r="H23" s="31">
        <v>7.4039999999999999</v>
      </c>
      <c r="I23" s="31">
        <v>5.4109999999999996</v>
      </c>
      <c r="J23" s="31">
        <v>4.5</v>
      </c>
      <c r="K23" s="31">
        <v>3.5710000000000002</v>
      </c>
      <c r="L23" s="31">
        <v>3.7679999999999998</v>
      </c>
      <c r="M23" s="32">
        <v>3.024</v>
      </c>
      <c r="Q23" s="67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ht="18">
      <c r="A24" s="484"/>
      <c r="B24" s="380">
        <f>B12</f>
        <v>8.5838775634765625</v>
      </c>
      <c r="C24" s="354" t="str">
        <f>'641x - SEQ'!C10</f>
        <v>3M</v>
      </c>
      <c r="D24" s="355"/>
      <c r="E24" s="313"/>
      <c r="F24" s="313"/>
      <c r="G24" s="313"/>
      <c r="H24" s="313"/>
      <c r="I24" s="313"/>
      <c r="J24" s="313"/>
      <c r="K24" s="313"/>
      <c r="L24" s="313"/>
      <c r="M24" s="356"/>
      <c r="N24" s="22"/>
      <c r="O24" s="22"/>
      <c r="P24" s="22"/>
      <c r="Q24" s="22"/>
      <c r="R24" s="22"/>
      <c r="S24" s="22"/>
      <c r="T24" s="22"/>
      <c r="U24" s="22"/>
      <c r="V24" s="12"/>
    </row>
    <row r="25" spans="1:27" ht="18">
      <c r="A25" s="485"/>
      <c r="B25" s="381">
        <f t="shared" ref="B25:B29" si="1">B13</f>
        <v>57.221267700195312</v>
      </c>
      <c r="C25" s="357" t="str">
        <f>'641x - SEQ'!C11</f>
        <v>20M</v>
      </c>
      <c r="D25" s="358"/>
      <c r="E25" s="316"/>
      <c r="F25" s="316"/>
      <c r="G25" s="316"/>
      <c r="H25" s="316"/>
      <c r="I25" s="316"/>
      <c r="J25" s="316"/>
      <c r="K25" s="316"/>
      <c r="L25" s="316"/>
      <c r="M25" s="359"/>
      <c r="N25" s="22"/>
      <c r="O25" s="22"/>
      <c r="P25" s="22"/>
      <c r="Q25" s="22"/>
      <c r="R25" s="22"/>
      <c r="S25" s="22"/>
      <c r="T25" s="22"/>
      <c r="U25" s="22"/>
      <c r="V25" s="12"/>
    </row>
    <row r="26" spans="1:27" ht="18">
      <c r="A26" s="485"/>
      <c r="B26" s="381">
        <f t="shared" si="1"/>
        <v>143.05195617675781</v>
      </c>
      <c r="C26" s="357" t="str">
        <f>'641x - SEQ'!C12</f>
        <v>50M</v>
      </c>
      <c r="D26" s="358"/>
      <c r="E26" s="316"/>
      <c r="F26" s="316"/>
      <c r="G26" s="316"/>
      <c r="H26" s="316"/>
      <c r="I26" s="316"/>
      <c r="J26" s="316"/>
      <c r="K26" s="316"/>
      <c r="L26" s="316"/>
      <c r="M26" s="359"/>
      <c r="N26" s="22"/>
      <c r="O26" s="22"/>
      <c r="P26" s="22"/>
      <c r="Q26" s="22"/>
      <c r="R26" s="22"/>
      <c r="S26" s="22"/>
      <c r="T26" s="22"/>
      <c r="U26" s="22"/>
      <c r="V26" s="12"/>
    </row>
    <row r="27" spans="1:27" ht="18">
      <c r="A27" s="485"/>
      <c r="B27" s="381">
        <f t="shared" si="1"/>
        <v>572.20539855957031</v>
      </c>
      <c r="C27" s="357" t="str">
        <f>'641x - SEQ'!C13</f>
        <v>200M</v>
      </c>
      <c r="D27" s="358"/>
      <c r="E27" s="316"/>
      <c r="F27" s="316"/>
      <c r="G27" s="316"/>
      <c r="H27" s="316"/>
      <c r="I27" s="316"/>
      <c r="J27" s="316"/>
      <c r="K27" s="316"/>
      <c r="L27" s="316"/>
      <c r="M27" s="359"/>
      <c r="N27" s="22"/>
      <c r="O27" s="22"/>
      <c r="P27" s="22"/>
      <c r="Q27" s="22"/>
      <c r="R27" s="22"/>
      <c r="S27" s="22"/>
      <c r="T27" s="22"/>
      <c r="U27" s="22"/>
      <c r="V27" s="12"/>
    </row>
    <row r="28" spans="1:27" ht="18">
      <c r="A28" s="485"/>
      <c r="B28" s="381">
        <f t="shared" si="1"/>
        <v>1430.5122833251953</v>
      </c>
      <c r="C28" s="357" t="str">
        <f>'641x - SEQ'!C14</f>
        <v>500M</v>
      </c>
      <c r="D28" s="358"/>
      <c r="E28" s="316"/>
      <c r="F28" s="316"/>
      <c r="G28" s="316"/>
      <c r="H28" s="316"/>
      <c r="I28" s="316"/>
      <c r="J28" s="316"/>
      <c r="K28" s="316"/>
      <c r="L28" s="316"/>
      <c r="M28" s="359"/>
      <c r="N28" s="22"/>
      <c r="O28" s="22"/>
      <c r="P28" s="22"/>
      <c r="Q28" s="22"/>
      <c r="R28" s="22"/>
      <c r="S28" s="22"/>
      <c r="T28" s="22"/>
      <c r="U28" s="22"/>
      <c r="V28" s="12"/>
    </row>
    <row r="29" spans="1:27" ht="19" thickBot="1">
      <c r="A29" s="486"/>
      <c r="B29" s="382">
        <f t="shared" si="1"/>
        <v>2574.9214630126953</v>
      </c>
      <c r="C29" s="360" t="str">
        <f>'641x - SEQ'!C15</f>
        <v>900M</v>
      </c>
      <c r="D29" s="361"/>
      <c r="E29" s="319"/>
      <c r="F29" s="319"/>
      <c r="G29" s="319"/>
      <c r="H29" s="319"/>
      <c r="I29" s="319"/>
      <c r="J29" s="319"/>
      <c r="K29" s="319"/>
      <c r="L29" s="319"/>
      <c r="M29" s="362"/>
      <c r="N29" s="22"/>
      <c r="O29" s="22"/>
      <c r="P29" s="22"/>
      <c r="Q29" s="22"/>
      <c r="R29" s="22"/>
      <c r="S29" s="22"/>
      <c r="T29" s="22"/>
      <c r="U29" s="22"/>
      <c r="V29" s="12"/>
    </row>
    <row r="30" spans="1:27" ht="18">
      <c r="A30" s="422" t="s">
        <v>73</v>
      </c>
      <c r="B30" s="377">
        <f>B18</f>
        <v>8.5838775634765625</v>
      </c>
      <c r="C30" s="10" t="str">
        <f>'641x - SEQ'!C10</f>
        <v>3M</v>
      </c>
      <c r="D30" s="25">
        <v>0.152</v>
      </c>
      <c r="E30" s="26">
        <v>0.128</v>
      </c>
      <c r="F30" s="26">
        <v>0.129</v>
      </c>
      <c r="G30" s="26">
        <v>0.11600000000000001</v>
      </c>
      <c r="H30" s="26">
        <v>0.109</v>
      </c>
      <c r="I30" s="26">
        <v>0.128</v>
      </c>
      <c r="J30" s="26">
        <v>0.126</v>
      </c>
      <c r="K30" s="26">
        <v>7.2999999999999995E-2</v>
      </c>
      <c r="L30" s="26">
        <v>0.16300000000000001</v>
      </c>
      <c r="M30" s="33">
        <v>0.153</v>
      </c>
      <c r="N30" s="22"/>
      <c r="O30" s="22"/>
      <c r="P30" s="22"/>
      <c r="Q30" s="22"/>
      <c r="R30" s="22"/>
      <c r="S30" s="22"/>
      <c r="T30" s="22"/>
      <c r="U30" s="22"/>
      <c r="V30" s="22"/>
    </row>
    <row r="31" spans="1:27" ht="18">
      <c r="A31" s="423"/>
      <c r="B31" s="377">
        <f t="shared" ref="B31:B35" si="2">B19</f>
        <v>57.221267700195312</v>
      </c>
      <c r="C31" s="10" t="str">
        <f>'641x - SEQ'!C11</f>
        <v>20M</v>
      </c>
      <c r="D31" s="25">
        <v>0.60199999999999998</v>
      </c>
      <c r="E31" s="26">
        <v>0.45</v>
      </c>
      <c r="F31" s="26">
        <v>0.36499999999999999</v>
      </c>
      <c r="G31" s="26">
        <v>0.28000000000000003</v>
      </c>
      <c r="H31" s="26">
        <v>0.24</v>
      </c>
      <c r="I31" s="26">
        <v>0.19900000000000001</v>
      </c>
      <c r="J31" s="26">
        <v>0.17899999999999999</v>
      </c>
      <c r="K31" s="26">
        <v>0.16300000000000001</v>
      </c>
      <c r="L31" s="26">
        <v>0.26500000000000001</v>
      </c>
      <c r="M31" s="33">
        <v>0.27400000000000002</v>
      </c>
      <c r="N31" s="22"/>
      <c r="O31" s="22"/>
      <c r="P31" s="22"/>
      <c r="Q31" s="22"/>
      <c r="R31" s="22"/>
      <c r="S31" s="22"/>
      <c r="T31" s="22"/>
      <c r="U31" s="22"/>
      <c r="V31" s="22"/>
    </row>
    <row r="32" spans="1:27" ht="18">
      <c r="A32" s="423"/>
      <c r="B32" s="377">
        <f t="shared" si="2"/>
        <v>143.05195617675781</v>
      </c>
      <c r="C32" s="10" t="str">
        <f>'641x - SEQ'!C12</f>
        <v>50M</v>
      </c>
      <c r="D32" s="25">
        <v>1.3939999999999999</v>
      </c>
      <c r="E32" s="26">
        <v>0.97599999999999998</v>
      </c>
      <c r="F32" s="26">
        <v>0.77700000000000002</v>
      </c>
      <c r="G32" s="26">
        <v>0.57599999999999996</v>
      </c>
      <c r="H32" s="26">
        <v>0.47299999999999998</v>
      </c>
      <c r="I32" s="26">
        <v>0.376</v>
      </c>
      <c r="J32" s="26">
        <v>0.32700000000000001</v>
      </c>
      <c r="K32" s="26">
        <v>0.28799999999999998</v>
      </c>
      <c r="L32" s="26">
        <v>0.38300000000000001</v>
      </c>
      <c r="M32" s="33">
        <v>0.373</v>
      </c>
      <c r="N32" s="22"/>
      <c r="O32" s="22"/>
      <c r="P32" s="22"/>
      <c r="Q32" s="22"/>
      <c r="R32" s="22"/>
      <c r="S32" s="22"/>
      <c r="T32" s="22"/>
      <c r="U32" s="22"/>
      <c r="V32" s="22"/>
    </row>
    <row r="33" spans="1:22" ht="18">
      <c r="A33" s="423"/>
      <c r="B33" s="377">
        <f t="shared" si="2"/>
        <v>572.20539855957031</v>
      </c>
      <c r="C33" s="10" t="str">
        <f>'641x - SEQ'!C13</f>
        <v>200M</v>
      </c>
      <c r="D33" s="25">
        <v>5.52</v>
      </c>
      <c r="E33" s="26">
        <v>3.6850000000000001</v>
      </c>
      <c r="F33" s="26">
        <v>2.91</v>
      </c>
      <c r="G33" s="26">
        <v>2.0659999999999998</v>
      </c>
      <c r="H33" s="26">
        <v>1.651</v>
      </c>
      <c r="I33" s="26">
        <v>1.238</v>
      </c>
      <c r="J33" s="26">
        <v>1.036</v>
      </c>
      <c r="K33" s="26">
        <v>0.84</v>
      </c>
      <c r="L33" s="26">
        <v>0.92500000000000004</v>
      </c>
      <c r="M33" s="33">
        <v>0.85299999999999998</v>
      </c>
      <c r="N33" s="22"/>
      <c r="O33" s="22"/>
      <c r="P33" s="22"/>
      <c r="Q33" s="22"/>
      <c r="R33" s="22"/>
      <c r="S33" s="22"/>
      <c r="T33" s="22"/>
      <c r="U33" s="22"/>
      <c r="V33" s="22"/>
    </row>
    <row r="34" spans="1:22" ht="18">
      <c r="A34" s="423"/>
      <c r="B34" s="377">
        <f t="shared" si="2"/>
        <v>1430.5122833251953</v>
      </c>
      <c r="C34" s="10" t="str">
        <f>'641x - SEQ'!C14</f>
        <v>500M</v>
      </c>
      <c r="D34" s="25">
        <v>13.307</v>
      </c>
      <c r="E34" s="26">
        <v>9.1059999999999999</v>
      </c>
      <c r="F34" s="26">
        <v>7.1109999999999998</v>
      </c>
      <c r="G34" s="26">
        <v>5.07</v>
      </c>
      <c r="H34" s="26">
        <v>4.05</v>
      </c>
      <c r="I34" s="26">
        <v>3.03</v>
      </c>
      <c r="J34" s="26">
        <v>2.5150000000000001</v>
      </c>
      <c r="K34" s="26">
        <v>1.9750000000000001</v>
      </c>
      <c r="L34" s="26">
        <v>2.0499999999999998</v>
      </c>
      <c r="M34" s="33">
        <v>1.7490000000000001</v>
      </c>
      <c r="N34" s="22"/>
      <c r="O34" s="22"/>
      <c r="P34" s="22"/>
      <c r="Q34" s="22"/>
      <c r="R34" s="22"/>
      <c r="S34" s="22"/>
      <c r="T34" s="22"/>
      <c r="U34" s="22"/>
      <c r="V34" s="22"/>
    </row>
    <row r="35" spans="1:22" ht="19" thickBot="1">
      <c r="A35" s="424"/>
      <c r="B35" s="377">
        <f t="shared" si="2"/>
        <v>2574.9214630126953</v>
      </c>
      <c r="C35" s="10" t="str">
        <f>'641x - SEQ'!C15</f>
        <v>900M</v>
      </c>
      <c r="D35" s="29">
        <v>23.931999999999999</v>
      </c>
      <c r="E35" s="30">
        <v>16.338000000000001</v>
      </c>
      <c r="F35" s="30">
        <v>12.718999999999999</v>
      </c>
      <c r="G35" s="30">
        <v>9.1129999999999995</v>
      </c>
      <c r="H35" s="30">
        <v>7.2610000000000001</v>
      </c>
      <c r="I35" s="30">
        <v>5.44</v>
      </c>
      <c r="J35" s="30">
        <v>4.5170000000000003</v>
      </c>
      <c r="K35" s="30">
        <v>3.6739999999999999</v>
      </c>
      <c r="L35" s="30">
        <v>3.609</v>
      </c>
      <c r="M35" s="40">
        <v>3.0409999999999999</v>
      </c>
      <c r="N35" s="22"/>
      <c r="O35" s="22"/>
      <c r="P35" s="22"/>
      <c r="Q35" s="22"/>
      <c r="R35" s="22"/>
      <c r="S35" s="22"/>
      <c r="T35" s="22"/>
      <c r="U35" s="22"/>
      <c r="V35" s="22"/>
    </row>
    <row r="36" spans="1:22">
      <c r="N36" s="67"/>
    </row>
    <row r="37" spans="1:22">
      <c r="N37" s="67"/>
    </row>
    <row r="38" spans="1:22">
      <c r="N38" s="67"/>
    </row>
    <row r="39" spans="1:22"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67"/>
    </row>
    <row r="40" spans="1:22" ht="21" thickBot="1">
      <c r="C40" s="124"/>
      <c r="D40" s="139"/>
      <c r="E40" s="139"/>
      <c r="F40" s="139"/>
      <c r="G40" s="139"/>
      <c r="H40" s="139"/>
      <c r="I40" s="139"/>
      <c r="J40" s="139"/>
      <c r="K40" s="139"/>
      <c r="L40" s="139"/>
      <c r="M40" s="131"/>
      <c r="N40" s="67"/>
      <c r="Q40" s="12"/>
    </row>
    <row r="41" spans="1:22" ht="21" thickBot="1">
      <c r="B41" s="5"/>
      <c r="C41" s="5"/>
      <c r="D41" s="488" t="s">
        <v>5</v>
      </c>
      <c r="E41" s="489"/>
      <c r="F41" s="489"/>
      <c r="G41" s="489"/>
      <c r="H41" s="489"/>
      <c r="I41" s="489"/>
      <c r="J41" s="489"/>
      <c r="K41" s="489"/>
      <c r="L41" s="489"/>
      <c r="M41" s="490"/>
      <c r="N41" s="67"/>
    </row>
    <row r="42" spans="1:22" ht="19" thickBot="1">
      <c r="B42" s="19" t="str">
        <f>B11</f>
        <v>dim (megabytes)</v>
      </c>
      <c r="C42" s="7" t="s">
        <v>44</v>
      </c>
      <c r="D42" s="14">
        <v>2</v>
      </c>
      <c r="E42" s="15">
        <v>3</v>
      </c>
      <c r="F42" s="15">
        <v>4</v>
      </c>
      <c r="G42" s="15">
        <v>6</v>
      </c>
      <c r="H42" s="15">
        <v>8</v>
      </c>
      <c r="I42" s="15">
        <v>12</v>
      </c>
      <c r="J42" s="15">
        <v>16</v>
      </c>
      <c r="K42" s="15">
        <v>24</v>
      </c>
      <c r="L42" s="15">
        <v>32</v>
      </c>
      <c r="M42" s="16">
        <v>48</v>
      </c>
      <c r="N42" s="67"/>
    </row>
    <row r="43" spans="1:22" ht="18">
      <c r="A43" s="416" t="str">
        <f>A12</f>
        <v>C (Static, Block)</v>
      </c>
      <c r="B43" s="373">
        <f t="shared" ref="B43:C58" si="3">B12</f>
        <v>8.5838775634765625</v>
      </c>
      <c r="C43" s="171" t="str">
        <f>C12</f>
        <v>3M</v>
      </c>
      <c r="D43" s="194">
        <f>'662x - SEQ'!$D10/'662x - DM'!D12</f>
        <v>1.9174681973316785</v>
      </c>
      <c r="E43" s="34">
        <f>'662x - SEQ'!$D10/'662x - DM'!E12</f>
        <v>2.7806524184476937</v>
      </c>
      <c r="F43" s="34">
        <f>'662x - SEQ'!$D10/'662x - DM'!F12</f>
        <v>3.5972060535506403</v>
      </c>
      <c r="G43" s="34">
        <f>'662x - SEQ'!$D10/'662x - DM'!G12</f>
        <v>5.049019607843138</v>
      </c>
      <c r="H43" s="34">
        <f>'662x - SEQ'!$D10/'662x - DM'!H12</f>
        <v>6.1157842652152405</v>
      </c>
      <c r="I43" s="34">
        <f>'662x - SEQ'!$D10/'662x - DM'!I12</f>
        <v>7.9536679536679538</v>
      </c>
      <c r="J43" s="34">
        <f>'662x - SEQ'!$D10/'662x - DM'!J12</f>
        <v>9.1016200294550806</v>
      </c>
      <c r="K43" s="34">
        <f>'662x - SEQ'!$D10/'662x - DM'!K12</f>
        <v>10.164473684210526</v>
      </c>
      <c r="L43" s="34">
        <f>'662x - SEQ'!$D10/'662x - DM'!L12</f>
        <v>9.2376681614349785</v>
      </c>
      <c r="M43" s="35">
        <f>'662x - SEQ'!$D10/'662x - DM'!M12</f>
        <v>9.6037296037296045</v>
      </c>
      <c r="N43" s="67"/>
    </row>
    <row r="44" spans="1:22" ht="18">
      <c r="A44" s="417"/>
      <c r="B44" s="374">
        <f t="shared" si="3"/>
        <v>57.221267700195312</v>
      </c>
      <c r="C44" s="172" t="str">
        <f t="shared" si="3"/>
        <v>20M</v>
      </c>
      <c r="D44" s="195">
        <f>'662x - SEQ'!$D11/'662x - DM'!D13</f>
        <v>1.9238110681275913</v>
      </c>
      <c r="E44" s="23">
        <f>'662x - SEQ'!$D11/'662x - DM'!E13</f>
        <v>2.8382146884932165</v>
      </c>
      <c r="F44" s="23">
        <f>'662x - SEQ'!$D11/'662x - DM'!F13</f>
        <v>3.6959946595460611</v>
      </c>
      <c r="G44" s="23">
        <f>'662x - SEQ'!$D11/'662x - DM'!G13</f>
        <v>5.3349392946617842</v>
      </c>
      <c r="H44" s="23">
        <f>'662x - SEQ'!$D11/'662x - DM'!H13</f>
        <v>6.8454500494559838</v>
      </c>
      <c r="I44" s="23">
        <f>'662x - SEQ'!$D11/'662x - DM'!I13</f>
        <v>9.2730013398838764</v>
      </c>
      <c r="J44" s="23">
        <f>'662x - SEQ'!$D11/'662x - DM'!J13</f>
        <v>10.94333904335222</v>
      </c>
      <c r="K44" s="23">
        <f>'662x - SEQ'!$D11/'662x - DM'!K13</f>
        <v>13.8415</v>
      </c>
      <c r="L44" s="23">
        <f>'662x - SEQ'!$D11/'662x - DM'!L13</f>
        <v>13.688643481127409</v>
      </c>
      <c r="M44" s="36">
        <f>'662x - SEQ'!$D11/'662x - DM'!M13</f>
        <v>14.883333333333331</v>
      </c>
      <c r="N44" s="67"/>
    </row>
    <row r="45" spans="1:22" ht="18">
      <c r="A45" s="417"/>
      <c r="B45" s="374">
        <f t="shared" si="3"/>
        <v>143.05195617675781</v>
      </c>
      <c r="C45" s="172" t="str">
        <f t="shared" si="3"/>
        <v>50M</v>
      </c>
      <c r="D45" s="195">
        <f>'662x - SEQ'!$D12/'662x - DM'!D14</f>
        <v>1.9194614759547908</v>
      </c>
      <c r="E45" s="23">
        <f>'662x - SEQ'!$D12/'662x - DM'!E14</f>
        <v>2.8246660597083886</v>
      </c>
      <c r="F45" s="23">
        <f>'662x - SEQ'!$D12/'662x - DM'!F14</f>
        <v>3.6761871076134054</v>
      </c>
      <c r="G45" s="23">
        <f>'662x - SEQ'!$D12/'662x - DM'!G14</f>
        <v>5.2831291617953546</v>
      </c>
      <c r="H45" s="23">
        <f>'662x - SEQ'!$D12/'662x - DM'!H14</f>
        <v>6.7707892251066735</v>
      </c>
      <c r="I45" s="23">
        <f>'662x - SEQ'!$D12/'662x - DM'!I14</f>
        <v>9.3897371036227302</v>
      </c>
      <c r="J45" s="23">
        <f>'662x - SEQ'!$D12/'662x - DM'!J14</f>
        <v>11.621938946662194</v>
      </c>
      <c r="K45" s="23">
        <f>'662x - SEQ'!$D12/'662x - DM'!K14</f>
        <v>15.199619771863119</v>
      </c>
      <c r="L45" s="23">
        <f>'662x - SEQ'!$D12/'662x - DM'!L14</f>
        <v>14.961134302576651</v>
      </c>
      <c r="M45" s="36">
        <f>'662x - SEQ'!$D12/'662x - DM'!M14</f>
        <v>16.644246937304828</v>
      </c>
      <c r="N45" s="67"/>
    </row>
    <row r="46" spans="1:22" ht="18">
      <c r="A46" s="417"/>
      <c r="B46" s="374">
        <f t="shared" si="3"/>
        <v>572.20539855957031</v>
      </c>
      <c r="C46" s="172" t="str">
        <f t="shared" si="3"/>
        <v>200M</v>
      </c>
      <c r="D46" s="195">
        <f>'662x - SEQ'!$D13/'662x - DM'!D15</f>
        <v>1.8552342157042088</v>
      </c>
      <c r="E46" s="23">
        <f>'662x - SEQ'!$D13/'662x - DM'!E15</f>
        <v>2.8184671174148068</v>
      </c>
      <c r="F46" s="23">
        <f>'662x - SEQ'!$D13/'662x - DM'!F15</f>
        <v>3.6692462794894305</v>
      </c>
      <c r="G46" s="23">
        <f>'662x - SEQ'!$D13/'662x - DM'!G15</f>
        <v>5.2757082862834155</v>
      </c>
      <c r="H46" s="23">
        <f>'662x - SEQ'!$D13/'662x - DM'!H15</f>
        <v>6.7542537380103465</v>
      </c>
      <c r="I46" s="23">
        <f>'662x - SEQ'!$D13/'662x - DM'!I15</f>
        <v>9.387519895246589</v>
      </c>
      <c r="J46" s="23">
        <f>'662x - SEQ'!$D13/'662x - DM'!J15</f>
        <v>11.645861924100267</v>
      </c>
      <c r="K46" s="23">
        <f>'662x - SEQ'!$D13/'662x - DM'!K15</f>
        <v>15.334408939206757</v>
      </c>
      <c r="L46" s="23">
        <f>'662x - SEQ'!$D13/'662x - DM'!L15</f>
        <v>15.934375658638462</v>
      </c>
      <c r="M46" s="36">
        <f>'662x - SEQ'!$D13/'662x - DM'!M15</f>
        <v>19.791784668840286</v>
      </c>
      <c r="N46" s="67"/>
    </row>
    <row r="47" spans="1:22" ht="18">
      <c r="A47" s="417"/>
      <c r="B47" s="374">
        <f t="shared" si="3"/>
        <v>1430.5122833251953</v>
      </c>
      <c r="C47" s="172" t="str">
        <f t="shared" si="3"/>
        <v>500M</v>
      </c>
      <c r="D47" s="195">
        <f>'662x - SEQ'!$D14/'662x - DM'!D16</f>
        <v>1.9167306513890836</v>
      </c>
      <c r="E47" s="23">
        <f>'662x - SEQ'!$D14/'662x - DM'!E16</f>
        <v>2.8134887898208238</v>
      </c>
      <c r="F47" s="23">
        <f>'662x - SEQ'!$D14/'662x - DM'!F16</f>
        <v>3.6648874129415563</v>
      </c>
      <c r="G47" s="23">
        <f>'662x - SEQ'!$D14/'662x - DM'!G16</f>
        <v>5.1079757015321814</v>
      </c>
      <c r="H47" s="23">
        <f>'662x - SEQ'!$D14/'662x - DM'!H16</f>
        <v>6.7491640534875783</v>
      </c>
      <c r="I47" s="23">
        <f>'662x - SEQ'!$D14/'662x - DM'!I16</f>
        <v>9.3744397553654846</v>
      </c>
      <c r="J47" s="23">
        <f>'662x - SEQ'!$D14/'662x - DM'!J16</f>
        <v>11.648452353577898</v>
      </c>
      <c r="K47" s="23">
        <f>'662x - SEQ'!$D14/'662x - DM'!K16</f>
        <v>15.350958624665552</v>
      </c>
      <c r="L47" s="23">
        <f>'662x - SEQ'!$D14/'662x - DM'!L16</f>
        <v>16.046804861277437</v>
      </c>
      <c r="M47" s="36">
        <f>'662x - SEQ'!$D14/'662x - DM'!M16</f>
        <v>20.19047711630439</v>
      </c>
      <c r="N47" s="67"/>
    </row>
    <row r="48" spans="1:22" ht="19" thickBot="1">
      <c r="A48" s="418"/>
      <c r="B48" s="375">
        <f t="shared" si="3"/>
        <v>2574.9214630126953</v>
      </c>
      <c r="C48" s="172" t="str">
        <f t="shared" si="3"/>
        <v>900M</v>
      </c>
      <c r="D48" s="196">
        <f>'662x - SEQ'!$D15/'662x - DM'!D17</f>
        <v>1.9187092077131709</v>
      </c>
      <c r="E48" s="24">
        <f>'662x - SEQ'!$D15/'662x - DM'!E17</f>
        <v>2.8187204273376807</v>
      </c>
      <c r="F48" s="24">
        <f>'662x - SEQ'!$D15/'662x - DM'!F17</f>
        <v>3.6653862050997756</v>
      </c>
      <c r="G48" s="24">
        <f>'662x - SEQ'!$D15/'662x - DM'!G17</f>
        <v>5.2783054395075872</v>
      </c>
      <c r="H48" s="24">
        <f>'662x - SEQ'!$D15/'662x - DM'!H17</f>
        <v>6.7581182844243797</v>
      </c>
      <c r="I48" s="24">
        <f>'662x - SEQ'!$D15/'662x - DM'!I17</f>
        <v>9.3922824982117987</v>
      </c>
      <c r="J48" s="24">
        <f>'662x - SEQ'!$D15/'662x - DM'!J17</f>
        <v>11.668749532290652</v>
      </c>
      <c r="K48" s="24">
        <f>'662x - SEQ'!$D15/'662x - DM'!K17</f>
        <v>15.386514266918839</v>
      </c>
      <c r="L48" s="24">
        <f>'662x - SEQ'!$D15/'662x - DM'!L17</f>
        <v>16.080801309734056</v>
      </c>
      <c r="M48" s="37">
        <f>'662x - SEQ'!$D15/'662x - DM'!M17</f>
        <v>20.323498264878868</v>
      </c>
      <c r="N48" s="67"/>
    </row>
    <row r="49" spans="1:14" ht="18">
      <c r="A49" s="419" t="str">
        <f>A18</f>
        <v>JGF (Static, Block)</v>
      </c>
      <c r="B49" s="379">
        <f t="shared" si="3"/>
        <v>8.5838775634765625</v>
      </c>
      <c r="C49" s="178" t="str">
        <f t="shared" si="3"/>
        <v>3M</v>
      </c>
      <c r="D49" s="25">
        <f>'662x - SEQ'!$I10/'662x - DM'!D18</f>
        <v>1.2278481012658229</v>
      </c>
      <c r="E49" s="26">
        <f>'662x - SEQ'!$I10/'662x - DM'!E18</f>
        <v>1.3379310344827589</v>
      </c>
      <c r="F49" s="26">
        <f>'662x - SEQ'!$I10/'662x - DM'!F18</f>
        <v>1.5396825396825398</v>
      </c>
      <c r="G49" s="26">
        <f>'662x - SEQ'!$I10/'662x - DM'!G18</f>
        <v>1.7017543859649122</v>
      </c>
      <c r="H49" s="26">
        <f>'662x - SEQ'!$I10/'662x - DM'!H18</f>
        <v>1.8301886792452831</v>
      </c>
      <c r="I49" s="26">
        <f>'662x - SEQ'!$I10/'662x - DM'!I18</f>
        <v>1.5038759689922481</v>
      </c>
      <c r="J49" s="26">
        <f>'662x - SEQ'!$I10/'662x - DM'!J18</f>
        <v>1.5901639344262295</v>
      </c>
      <c r="K49" s="26">
        <f>'662x - SEQ'!$I10/'662x - DM'!K18</f>
        <v>2.6575342465753429</v>
      </c>
      <c r="L49" s="26">
        <f>'662x - SEQ'!$I10/'662x - DM'!L18</f>
        <v>1.1411764705882352</v>
      </c>
      <c r="M49" s="33">
        <f>'662x - SEQ'!$I10/'662x - DM'!M18</f>
        <v>1.3956834532374101</v>
      </c>
      <c r="N49" s="67"/>
    </row>
    <row r="50" spans="1:14" ht="18">
      <c r="A50" s="420"/>
      <c r="B50" s="377">
        <f t="shared" si="3"/>
        <v>57.221267700195312</v>
      </c>
      <c r="C50" s="179" t="str">
        <f t="shared" si="3"/>
        <v>20M</v>
      </c>
      <c r="D50" s="25">
        <f>'662x - SEQ'!$I11/'662x - DM'!D19</f>
        <v>1.7333333333333334</v>
      </c>
      <c r="E50" s="26">
        <f>'662x - SEQ'!$I11/'662x - DM'!E19</f>
        <v>2.3636363636363638</v>
      </c>
      <c r="F50" s="26">
        <f>'662x - SEQ'!$I11/'662x - DM'!F19</f>
        <v>2.9131652661064429</v>
      </c>
      <c r="G50" s="26">
        <f>'662x - SEQ'!$I11/'662x - DM'!G19</f>
        <v>3.7275985663082434</v>
      </c>
      <c r="H50" s="26">
        <f>'662x - SEQ'!$I11/'662x - DM'!H19</f>
        <v>4.3153526970954363</v>
      </c>
      <c r="I50" s="26">
        <f>'662x - SEQ'!$I11/'662x - DM'!I19</f>
        <v>5.2261306532663312</v>
      </c>
      <c r="J50" s="26">
        <f>'662x - SEQ'!$I11/'662x - DM'!J19</f>
        <v>5.7142857142857144</v>
      </c>
      <c r="K50" s="26">
        <f>'662x - SEQ'!$I11/'662x - DM'!K19</f>
        <v>6.5</v>
      </c>
      <c r="L50" s="26">
        <f>'662x - SEQ'!$I11/'662x - DM'!L19</f>
        <v>4.1269841269841274</v>
      </c>
      <c r="M50" s="33">
        <f>'662x - SEQ'!$I11/'662x - DM'!M19</f>
        <v>4.0784313725490193</v>
      </c>
    </row>
    <row r="51" spans="1:14" ht="18">
      <c r="A51" s="420"/>
      <c r="B51" s="377">
        <f t="shared" si="3"/>
        <v>143.05195617675781</v>
      </c>
      <c r="C51" s="179" t="str">
        <f t="shared" si="3"/>
        <v>50M</v>
      </c>
      <c r="D51" s="25">
        <f>'662x - SEQ'!$I12/'662x - DM'!D20</f>
        <v>1.8173352435530086</v>
      </c>
      <c r="E51" s="26">
        <f>'662x - SEQ'!$I12/'662x - DM'!E20</f>
        <v>2.5782520325203251</v>
      </c>
      <c r="F51" s="26">
        <f>'662x - SEQ'!$I12/'662x - DM'!F20</f>
        <v>3.2609254498714653</v>
      </c>
      <c r="G51" s="26">
        <f>'662x - SEQ'!$I12/'662x - DM'!G20</f>
        <v>4.4353146853146859</v>
      </c>
      <c r="H51" s="26">
        <f>'662x - SEQ'!$I12/'662x - DM'!H20</f>
        <v>5.375</v>
      </c>
      <c r="I51" s="26">
        <f>'662x - SEQ'!$I12/'662x - DM'!I20</f>
        <v>6.7473404255319149</v>
      </c>
      <c r="J51" s="26">
        <f>'662x - SEQ'!$I12/'662x - DM'!J20</f>
        <v>7.758409785932721</v>
      </c>
      <c r="K51" s="26">
        <f>'662x - SEQ'!$I12/'662x - DM'!K20</f>
        <v>8.7785467128027683</v>
      </c>
      <c r="L51" s="26">
        <f>'662x - SEQ'!$I12/'662x - DM'!L20</f>
        <v>6.3904282115869009</v>
      </c>
      <c r="M51" s="33">
        <f>'662x - SEQ'!$I12/'662x - DM'!M20</f>
        <v>7.2073863636363642</v>
      </c>
      <c r="N51" s="12"/>
    </row>
    <row r="52" spans="1:14" ht="18">
      <c r="A52" s="420"/>
      <c r="B52" s="377">
        <f t="shared" si="3"/>
        <v>572.20539855957031</v>
      </c>
      <c r="C52" s="179" t="str">
        <f t="shared" si="3"/>
        <v>200M</v>
      </c>
      <c r="D52" s="25">
        <f>'662x - SEQ'!$I13/'662x - DM'!D21</f>
        <v>1.8698974836905871</v>
      </c>
      <c r="E52" s="26">
        <f>'662x - SEQ'!$I13/'662x - DM'!E21</f>
        <v>2.7260869565217392</v>
      </c>
      <c r="F52" s="26">
        <f>'662x - SEQ'!$I13/'662x - DM'!F21</f>
        <v>3.4869655891553704</v>
      </c>
      <c r="G52" s="26">
        <f>'662x - SEQ'!$I13/'662x - DM'!G21</f>
        <v>4.7839771101573678</v>
      </c>
      <c r="H52" s="26">
        <f>'662x - SEQ'!$I13/'662x - DM'!H21</f>
        <v>6</v>
      </c>
      <c r="I52" s="26">
        <f>'662x - SEQ'!$I13/'662x - DM'!I21</f>
        <v>8.09685230024213</v>
      </c>
      <c r="J52" s="26">
        <f>'662x - SEQ'!$I13/'662x - DM'!J21</f>
        <v>9.6833976833976827</v>
      </c>
      <c r="K52" s="26">
        <f>'662x - SEQ'!$I13/'662x - DM'!K21</f>
        <v>11.95709177592372</v>
      </c>
      <c r="L52" s="26">
        <f>'662x - SEQ'!$I13/'662x - DM'!L21</f>
        <v>10.706510138740661</v>
      </c>
      <c r="M52" s="33">
        <f>'662x - SEQ'!$I13/'662x - DM'!M21</f>
        <v>11.557603686635945</v>
      </c>
    </row>
    <row r="53" spans="1:14" ht="18">
      <c r="A53" s="420"/>
      <c r="B53" s="377">
        <f t="shared" si="3"/>
        <v>1430.5122833251953</v>
      </c>
      <c r="C53" s="179" t="str">
        <f t="shared" si="3"/>
        <v>500M</v>
      </c>
      <c r="D53" s="25">
        <f>'662x - SEQ'!$I14/'662x - DM'!D22</f>
        <v>1.878576255913494</v>
      </c>
      <c r="E53" s="26">
        <f>'662x - SEQ'!$I14/'662x - DM'!E22</f>
        <v>2.7500274815873365</v>
      </c>
      <c r="F53" s="26">
        <f>'662x - SEQ'!$I14/'662x - DM'!F22</f>
        <v>3.5250105678455683</v>
      </c>
      <c r="G53" s="26">
        <f>'662x - SEQ'!$I14/'662x - DM'!G22</f>
        <v>4.9391905231984197</v>
      </c>
      <c r="H53" s="26">
        <f>'662x - SEQ'!$I14/'662x - DM'!H22</f>
        <v>6.1770370370370369</v>
      </c>
      <c r="I53" s="26">
        <f>'662x - SEQ'!$I14/'662x - DM'!I22</f>
        <v>8.2537116463213458</v>
      </c>
      <c r="J53" s="26">
        <f>'662x - SEQ'!$I14/'662x - DM'!J22</f>
        <v>9.9392133492252679</v>
      </c>
      <c r="K53" s="26">
        <f>'662x - SEQ'!$I14/'662x - DM'!K22</f>
        <v>12.673252279635259</v>
      </c>
      <c r="L53" s="26">
        <f>'662x - SEQ'!$I14/'662x - DM'!L22</f>
        <v>12.173722627737225</v>
      </c>
      <c r="M53" s="33">
        <f>'662x - SEQ'!$I14/'662x - DM'!M22</f>
        <v>14.344610091743119</v>
      </c>
    </row>
    <row r="54" spans="1:14" ht="19" thickBot="1">
      <c r="A54" s="421"/>
      <c r="B54" s="378">
        <f t="shared" si="3"/>
        <v>2574.9214630126953</v>
      </c>
      <c r="C54" s="180" t="str">
        <f t="shared" si="3"/>
        <v>900M</v>
      </c>
      <c r="D54" s="25">
        <f>'662x - SEQ'!$I15/'662x - DM'!D23</f>
        <v>1.8814225941422595</v>
      </c>
      <c r="E54" s="26">
        <f>'662x - SEQ'!$I15/'662x - DM'!E23</f>
        <v>2.7572970321314694</v>
      </c>
      <c r="F54" s="26">
        <f>'662x - SEQ'!$I15/'662x - DM'!F23</f>
        <v>3.5384010072395342</v>
      </c>
      <c r="G54" s="26">
        <f>'662x - SEQ'!$I15/'662x - DM'!G23</f>
        <v>4.9614917797638745</v>
      </c>
      <c r="H54" s="26">
        <f>'662x - SEQ'!$I15/'662x - DM'!H23</f>
        <v>6.073203673689898</v>
      </c>
      <c r="I54" s="26">
        <f>'662x - SEQ'!$I15/'662x - DM'!I23</f>
        <v>8.3101090371465549</v>
      </c>
      <c r="J54" s="26">
        <f>'662x - SEQ'!$I15/'662x - DM'!J23</f>
        <v>9.9924444444444447</v>
      </c>
      <c r="K54" s="26">
        <f>'662x - SEQ'!$I15/'662x - DM'!K23</f>
        <v>12.59199103892467</v>
      </c>
      <c r="L54" s="26">
        <f>'662x - SEQ'!$I15/'662x - DM'!L23</f>
        <v>11.933651804670914</v>
      </c>
      <c r="M54" s="33">
        <f>'662x - SEQ'!$I15/'662x - DM'!M23</f>
        <v>14.869708994708995</v>
      </c>
    </row>
    <row r="55" spans="1:14" ht="18">
      <c r="A55" s="484">
        <f>A24</f>
        <v>0</v>
      </c>
      <c r="B55" s="380">
        <f t="shared" si="3"/>
        <v>8.5838775634765625</v>
      </c>
      <c r="C55" s="363" t="str">
        <f t="shared" si="3"/>
        <v>3M</v>
      </c>
      <c r="D55" s="364"/>
      <c r="E55" s="296"/>
      <c r="F55" s="296"/>
      <c r="G55" s="296"/>
      <c r="H55" s="296"/>
      <c r="I55" s="296"/>
      <c r="J55" s="296"/>
      <c r="K55" s="296"/>
      <c r="L55" s="296"/>
      <c r="M55" s="297"/>
    </row>
    <row r="56" spans="1:14" ht="18">
      <c r="A56" s="485"/>
      <c r="B56" s="381">
        <f t="shared" si="3"/>
        <v>57.221267700195312</v>
      </c>
      <c r="C56" s="294" t="str">
        <f t="shared" si="3"/>
        <v>20M</v>
      </c>
      <c r="D56" s="365"/>
      <c r="E56" s="299"/>
      <c r="F56" s="299"/>
      <c r="G56" s="299"/>
      <c r="H56" s="299"/>
      <c r="I56" s="299"/>
      <c r="J56" s="299"/>
      <c r="K56" s="299"/>
      <c r="L56" s="299"/>
      <c r="M56" s="300"/>
    </row>
    <row r="57" spans="1:14" ht="18">
      <c r="A57" s="485"/>
      <c r="B57" s="381">
        <f t="shared" si="3"/>
        <v>143.05195617675781</v>
      </c>
      <c r="C57" s="294" t="str">
        <f t="shared" si="3"/>
        <v>50M</v>
      </c>
      <c r="D57" s="365"/>
      <c r="E57" s="299"/>
      <c r="F57" s="299"/>
      <c r="G57" s="299"/>
      <c r="H57" s="299"/>
      <c r="I57" s="299"/>
      <c r="J57" s="299"/>
      <c r="K57" s="299"/>
      <c r="L57" s="299"/>
      <c r="M57" s="300"/>
    </row>
    <row r="58" spans="1:14" ht="18">
      <c r="A58" s="485"/>
      <c r="B58" s="381">
        <f t="shared" si="3"/>
        <v>572.20539855957031</v>
      </c>
      <c r="C58" s="294" t="str">
        <f t="shared" si="3"/>
        <v>200M</v>
      </c>
      <c r="D58" s="365"/>
      <c r="E58" s="299"/>
      <c r="F58" s="299"/>
      <c r="G58" s="299"/>
      <c r="H58" s="299"/>
      <c r="I58" s="299"/>
      <c r="J58" s="299"/>
      <c r="K58" s="299"/>
      <c r="L58" s="299"/>
      <c r="M58" s="300"/>
    </row>
    <row r="59" spans="1:14" ht="18">
      <c r="A59" s="485"/>
      <c r="B59" s="381">
        <f t="shared" ref="B59:C66" si="4">B28</f>
        <v>1430.5122833251953</v>
      </c>
      <c r="C59" s="294" t="str">
        <f t="shared" si="4"/>
        <v>500M</v>
      </c>
      <c r="D59" s="365"/>
      <c r="E59" s="299"/>
      <c r="F59" s="299"/>
      <c r="G59" s="299"/>
      <c r="H59" s="299"/>
      <c r="I59" s="299"/>
      <c r="J59" s="299"/>
      <c r="K59" s="299"/>
      <c r="L59" s="299"/>
      <c r="M59" s="300"/>
    </row>
    <row r="60" spans="1:14" ht="19" thickBot="1">
      <c r="A60" s="486"/>
      <c r="B60" s="382">
        <f t="shared" si="4"/>
        <v>2574.9214630126953</v>
      </c>
      <c r="C60" s="366" t="str">
        <f t="shared" si="4"/>
        <v>900M</v>
      </c>
      <c r="D60" s="367"/>
      <c r="E60" s="321"/>
      <c r="F60" s="321"/>
      <c r="G60" s="321"/>
      <c r="H60" s="321"/>
      <c r="I60" s="321"/>
      <c r="J60" s="321"/>
      <c r="K60" s="321"/>
      <c r="L60" s="321"/>
      <c r="M60" s="322"/>
    </row>
    <row r="61" spans="1:14" ht="18">
      <c r="A61" s="422" t="str">
        <f>A30</f>
        <v>AompLib (Static, Block)</v>
      </c>
      <c r="B61" s="379">
        <f t="shared" si="4"/>
        <v>8.5838775634765625</v>
      </c>
      <c r="C61" s="179" t="str">
        <f t="shared" si="4"/>
        <v>3M</v>
      </c>
      <c r="D61" s="25">
        <f>'662x - SEQ'!$I10/D30</f>
        <v>1.2763157894736843</v>
      </c>
      <c r="E61" s="26">
        <f>'662x - SEQ'!$I10/E30</f>
        <v>1.515625</v>
      </c>
      <c r="F61" s="26">
        <f>'662x - SEQ'!$I10/F30</f>
        <v>1.5038759689922481</v>
      </c>
      <c r="G61" s="26">
        <f>'662x - SEQ'!$I10/G30</f>
        <v>1.6724137931034482</v>
      </c>
      <c r="H61" s="26">
        <f>'662x - SEQ'!$I10/H30</f>
        <v>1.7798165137614679</v>
      </c>
      <c r="I61" s="26">
        <f>'662x - SEQ'!$I10/I30</f>
        <v>1.515625</v>
      </c>
      <c r="J61" s="26">
        <f>'662x - SEQ'!$I10/J30</f>
        <v>1.5396825396825398</v>
      </c>
      <c r="K61" s="26">
        <f>'662x - SEQ'!$I10/K30</f>
        <v>2.6575342465753429</v>
      </c>
      <c r="L61" s="26">
        <f>'662x - SEQ'!$I10/L30</f>
        <v>1.1901840490797546</v>
      </c>
      <c r="M61" s="33">
        <f>'662x - SEQ'!$I10/M30</f>
        <v>1.2679738562091505</v>
      </c>
    </row>
    <row r="62" spans="1:14" ht="18">
      <c r="A62" s="423"/>
      <c r="B62" s="377">
        <f t="shared" si="4"/>
        <v>57.221267700195312</v>
      </c>
      <c r="C62" s="179" t="str">
        <f t="shared" si="4"/>
        <v>20M</v>
      </c>
      <c r="D62" s="25">
        <f>'662x - SEQ'!$I11/D31</f>
        <v>1.727574750830565</v>
      </c>
      <c r="E62" s="26">
        <f>'662x - SEQ'!$I11/E31</f>
        <v>2.3111111111111113</v>
      </c>
      <c r="F62" s="26">
        <f>'662x - SEQ'!$I11/F31</f>
        <v>2.849315068493151</v>
      </c>
      <c r="G62" s="26">
        <f>'662x - SEQ'!$I11/G31</f>
        <v>3.714285714285714</v>
      </c>
      <c r="H62" s="26">
        <f>'662x - SEQ'!$I11/H31</f>
        <v>4.3333333333333339</v>
      </c>
      <c r="I62" s="26">
        <f>'662x - SEQ'!$I11/I31</f>
        <v>5.2261306532663312</v>
      </c>
      <c r="J62" s="26">
        <f>'662x - SEQ'!$I11/J31</f>
        <v>5.8100558659217878</v>
      </c>
      <c r="K62" s="26">
        <f>'662x - SEQ'!$I11/K31</f>
        <v>6.3803680981595088</v>
      </c>
      <c r="L62" s="26">
        <f>'662x - SEQ'!$I11/L31</f>
        <v>3.9245283018867925</v>
      </c>
      <c r="M62" s="33">
        <f>'662x - SEQ'!$I11/M31</f>
        <v>3.7956204379562042</v>
      </c>
    </row>
    <row r="63" spans="1:14" ht="18">
      <c r="A63" s="423"/>
      <c r="B63" s="377">
        <f t="shared" si="4"/>
        <v>143.05195617675781</v>
      </c>
      <c r="C63" s="179" t="str">
        <f t="shared" si="4"/>
        <v>50M</v>
      </c>
      <c r="D63" s="25">
        <f>'662x - SEQ'!$I12/D32</f>
        <v>1.8199426111908179</v>
      </c>
      <c r="E63" s="26">
        <f>'662x - SEQ'!$I12/E32</f>
        <v>2.5993852459016393</v>
      </c>
      <c r="F63" s="26">
        <f>'662x - SEQ'!$I12/F32</f>
        <v>3.2651222651222649</v>
      </c>
      <c r="G63" s="26">
        <f>'662x - SEQ'!$I12/G32</f>
        <v>4.4045138888888893</v>
      </c>
      <c r="H63" s="26">
        <f>'662x - SEQ'!$I12/H32</f>
        <v>5.3636363636363633</v>
      </c>
      <c r="I63" s="26">
        <f>'662x - SEQ'!$I12/I32</f>
        <v>6.7473404255319149</v>
      </c>
      <c r="J63" s="26">
        <f>'662x - SEQ'!$I12/J32</f>
        <v>7.758409785932721</v>
      </c>
      <c r="K63" s="26">
        <f>'662x - SEQ'!$I12/K32</f>
        <v>8.8090277777777786</v>
      </c>
      <c r="L63" s="26">
        <f>'662x - SEQ'!$I12/L32</f>
        <v>6.6240208877284594</v>
      </c>
      <c r="M63" s="33">
        <f>'662x - SEQ'!$I12/M32</f>
        <v>6.8016085790884713</v>
      </c>
    </row>
    <row r="64" spans="1:14" ht="18">
      <c r="A64" s="423"/>
      <c r="B64" s="377">
        <f t="shared" si="4"/>
        <v>572.20539855957031</v>
      </c>
      <c r="C64" s="179" t="str">
        <f t="shared" si="4"/>
        <v>200M</v>
      </c>
      <c r="D64" s="25">
        <f>'662x - SEQ'!$I13/D33</f>
        <v>1.8173913043478263</v>
      </c>
      <c r="E64" s="26">
        <f>'662x - SEQ'!$I13/E33</f>
        <v>2.7223880597014927</v>
      </c>
      <c r="F64" s="26">
        <f>'662x - SEQ'!$I13/F33</f>
        <v>3.4474226804123709</v>
      </c>
      <c r="G64" s="26">
        <f>'662x - SEQ'!$I13/G33</f>
        <v>4.8557599225556638</v>
      </c>
      <c r="H64" s="26">
        <f>'662x - SEQ'!$I13/H33</f>
        <v>6.0763173834039979</v>
      </c>
      <c r="I64" s="26">
        <f>'662x - SEQ'!$I13/I33</f>
        <v>8.1033925686591282</v>
      </c>
      <c r="J64" s="26">
        <f>'662x - SEQ'!$I13/J33</f>
        <v>9.6833976833976827</v>
      </c>
      <c r="K64" s="26">
        <f>'662x - SEQ'!$I13/K33</f>
        <v>11.942857142857143</v>
      </c>
      <c r="L64" s="26">
        <f>'662x - SEQ'!$I13/L33</f>
        <v>10.845405405405405</v>
      </c>
      <c r="M64" s="33">
        <f>'662x - SEQ'!$I13/M33</f>
        <v>11.760844079718641</v>
      </c>
    </row>
    <row r="65" spans="1:13" ht="18">
      <c r="A65" s="423"/>
      <c r="B65" s="377">
        <f t="shared" si="4"/>
        <v>1430.5122833251953</v>
      </c>
      <c r="C65" s="179" t="str">
        <f t="shared" si="4"/>
        <v>500M</v>
      </c>
      <c r="D65" s="25">
        <f>'662x - SEQ'!$I14/D34</f>
        <v>1.8799879762530998</v>
      </c>
      <c r="E65" s="26">
        <f>'662x - SEQ'!$I14/E34</f>
        <v>2.7473094662859654</v>
      </c>
      <c r="F65" s="26">
        <f>'662x - SEQ'!$I14/F34</f>
        <v>3.5180705948530444</v>
      </c>
      <c r="G65" s="26">
        <f>'662x - SEQ'!$I14/G34</f>
        <v>4.9343195266272186</v>
      </c>
      <c r="H65" s="26">
        <f>'662x - SEQ'!$I14/H34</f>
        <v>6.1770370370370369</v>
      </c>
      <c r="I65" s="26">
        <f>'662x - SEQ'!$I14/I34</f>
        <v>8.2564356435643571</v>
      </c>
      <c r="J65" s="26">
        <f>'662x - SEQ'!$I14/J34</f>
        <v>9.9471172962226628</v>
      </c>
      <c r="K65" s="26">
        <f>'662x - SEQ'!$I14/K34</f>
        <v>12.666835443037973</v>
      </c>
      <c r="L65" s="26">
        <f>'662x - SEQ'!$I14/L34</f>
        <v>12.203414634146343</v>
      </c>
      <c r="M65" s="33">
        <f>'662x - SEQ'!$I14/M34</f>
        <v>14.303602058319038</v>
      </c>
    </row>
    <row r="66" spans="1:13" ht="19" thickBot="1">
      <c r="A66" s="424"/>
      <c r="B66" s="378">
        <f t="shared" si="4"/>
        <v>2574.9214630126953</v>
      </c>
      <c r="C66" s="180" t="str">
        <f t="shared" si="4"/>
        <v>900M</v>
      </c>
      <c r="D66" s="29">
        <f>'662x - SEQ'!$I15/D35</f>
        <v>1.8789069028915262</v>
      </c>
      <c r="E66" s="30">
        <f>'662x - SEQ'!$I15/E35</f>
        <v>2.7522340555759577</v>
      </c>
      <c r="F66" s="30">
        <f>'662x - SEQ'!$I15/F35</f>
        <v>3.5353408286815005</v>
      </c>
      <c r="G66" s="30">
        <f>'662x - SEQ'!$I15/G35</f>
        <v>4.9342697245692966</v>
      </c>
      <c r="H66" s="30">
        <f>'662x - SEQ'!$I15/H35</f>
        <v>6.1928109075884867</v>
      </c>
      <c r="I66" s="30">
        <f>'662x - SEQ'!$I15/I35</f>
        <v>8.2658088235294116</v>
      </c>
      <c r="J66" s="30">
        <f>'662x - SEQ'!$I15/J35</f>
        <v>9.9548372813814474</v>
      </c>
      <c r="K66" s="30">
        <f>'662x - SEQ'!$I15/K35</f>
        <v>12.238976592270006</v>
      </c>
      <c r="L66" s="30">
        <f>'662x - SEQ'!$I15/L35</f>
        <v>12.459407037960654</v>
      </c>
      <c r="M66" s="40">
        <f>'662x - SEQ'!$I15/M35</f>
        <v>14.7865833607366</v>
      </c>
    </row>
    <row r="68" spans="1:13" ht="15" customHeight="1" thickBot="1">
      <c r="D68" s="126"/>
      <c r="E68" s="126"/>
      <c r="F68" s="126"/>
      <c r="G68" s="126"/>
      <c r="H68" s="126"/>
      <c r="I68" s="126"/>
      <c r="J68" s="126"/>
      <c r="K68" s="126"/>
      <c r="L68" s="126"/>
    </row>
    <row r="69" spans="1:13" ht="21" thickBot="1">
      <c r="D69" s="394" t="s">
        <v>41</v>
      </c>
      <c r="E69" s="395"/>
      <c r="F69" s="395"/>
      <c r="G69" s="395"/>
      <c r="H69" s="395"/>
      <c r="I69" s="395"/>
      <c r="J69" s="395"/>
      <c r="K69" s="395"/>
      <c r="L69" s="395"/>
      <c r="M69" s="396"/>
    </row>
    <row r="70" spans="1:13" ht="19" thickBot="1">
      <c r="A70" s="51"/>
      <c r="C70" s="51"/>
      <c r="D70" s="206">
        <f t="shared" ref="D70:M70" si="5">D42</f>
        <v>2</v>
      </c>
      <c r="E70" s="204">
        <f t="shared" si="5"/>
        <v>3</v>
      </c>
      <c r="F70" s="204">
        <f t="shared" si="5"/>
        <v>4</v>
      </c>
      <c r="G70" s="204">
        <f t="shared" si="5"/>
        <v>6</v>
      </c>
      <c r="H70" s="204">
        <f t="shared" si="5"/>
        <v>8</v>
      </c>
      <c r="I70" s="204">
        <f t="shared" si="5"/>
        <v>12</v>
      </c>
      <c r="J70" s="204">
        <f t="shared" si="5"/>
        <v>16</v>
      </c>
      <c r="K70" s="204">
        <f t="shared" si="5"/>
        <v>24</v>
      </c>
      <c r="L70" s="204">
        <f t="shared" si="5"/>
        <v>32</v>
      </c>
      <c r="M70" s="205">
        <f t="shared" si="5"/>
        <v>48</v>
      </c>
    </row>
    <row r="71" spans="1:13" ht="18" customHeight="1">
      <c r="A71" s="413" t="s">
        <v>13</v>
      </c>
      <c r="B71" s="466" t="s">
        <v>16</v>
      </c>
      <c r="C71" s="302" t="str">
        <f>C43</f>
        <v>3M</v>
      </c>
      <c r="D71" s="306"/>
      <c r="E71" s="307"/>
      <c r="F71" s="307"/>
      <c r="G71" s="307"/>
      <c r="H71" s="307"/>
      <c r="I71" s="307"/>
      <c r="J71" s="307"/>
      <c r="K71" s="307"/>
      <c r="L71" s="307"/>
      <c r="M71" s="308"/>
    </row>
    <row r="72" spans="1:13" ht="18">
      <c r="A72" s="414"/>
      <c r="B72" s="467"/>
      <c r="C72" s="293" t="str">
        <f t="shared" ref="C72:C76" si="6">C44</f>
        <v>20M</v>
      </c>
      <c r="D72" s="309"/>
      <c r="E72" s="303"/>
      <c r="F72" s="303"/>
      <c r="G72" s="303"/>
      <c r="H72" s="303"/>
      <c r="I72" s="303"/>
      <c r="J72" s="303"/>
      <c r="K72" s="303"/>
      <c r="L72" s="303"/>
      <c r="M72" s="304"/>
    </row>
    <row r="73" spans="1:13" ht="18">
      <c r="A73" s="414"/>
      <c r="B73" s="467"/>
      <c r="C73" s="293" t="str">
        <f t="shared" si="6"/>
        <v>50M</v>
      </c>
      <c r="D73" s="309"/>
      <c r="E73" s="303"/>
      <c r="F73" s="303"/>
      <c r="G73" s="303"/>
      <c r="H73" s="303"/>
      <c r="I73" s="303"/>
      <c r="J73" s="303"/>
      <c r="K73" s="303"/>
      <c r="L73" s="303"/>
      <c r="M73" s="304"/>
    </row>
    <row r="74" spans="1:13" ht="18">
      <c r="A74" s="414"/>
      <c r="B74" s="467"/>
      <c r="C74" s="293" t="str">
        <f t="shared" si="6"/>
        <v>200M</v>
      </c>
      <c r="D74" s="309"/>
      <c r="E74" s="303"/>
      <c r="F74" s="303"/>
      <c r="G74" s="303"/>
      <c r="H74" s="303"/>
      <c r="I74" s="303"/>
      <c r="J74" s="303"/>
      <c r="K74" s="303"/>
      <c r="L74" s="303"/>
      <c r="M74" s="304"/>
    </row>
    <row r="75" spans="1:13" ht="18">
      <c r="A75" s="414"/>
      <c r="B75" s="467"/>
      <c r="C75" s="293" t="str">
        <f t="shared" si="6"/>
        <v>500M</v>
      </c>
      <c r="D75" s="309"/>
      <c r="E75" s="303"/>
      <c r="F75" s="303"/>
      <c r="G75" s="303"/>
      <c r="H75" s="303"/>
      <c r="I75" s="303"/>
      <c r="J75" s="303"/>
      <c r="K75" s="303"/>
      <c r="L75" s="303"/>
      <c r="M75" s="304"/>
    </row>
    <row r="76" spans="1:13" ht="19" thickBot="1">
      <c r="A76" s="414"/>
      <c r="B76" s="483"/>
      <c r="C76" s="305" t="str">
        <f t="shared" si="6"/>
        <v>900M</v>
      </c>
      <c r="D76" s="309"/>
      <c r="E76" s="303"/>
      <c r="F76" s="303"/>
      <c r="G76" s="303"/>
      <c r="H76" s="303"/>
      <c r="I76" s="303"/>
      <c r="J76" s="303"/>
      <c r="K76" s="303"/>
      <c r="L76" s="303"/>
      <c r="M76" s="304"/>
    </row>
    <row r="77" spans="1:13" ht="18" customHeight="1">
      <c r="A77" s="414"/>
      <c r="B77" s="491" t="s">
        <v>49</v>
      </c>
      <c r="C77" s="9" t="str">
        <f>C71</f>
        <v>3M</v>
      </c>
      <c r="D77" s="92">
        <f>(MIN(D18,D24)-D30)/MIN(D18,D24)</f>
        <v>3.7974683544303833E-2</v>
      </c>
      <c r="E77" s="93">
        <f t="shared" ref="E77:M77" si="7">(MIN(E18,E24)-E30)/MIN(E18,E24)</f>
        <v>0.11724137931034474</v>
      </c>
      <c r="F77" s="93">
        <f t="shared" si="7"/>
        <v>-2.3809523809523829E-2</v>
      </c>
      <c r="G77" s="93">
        <f t="shared" si="7"/>
        <v>-1.7543859649122823E-2</v>
      </c>
      <c r="H77" s="93">
        <f t="shared" si="7"/>
        <v>-2.8301886792452855E-2</v>
      </c>
      <c r="I77" s="93">
        <f t="shared" si="7"/>
        <v>7.7519379844961309E-3</v>
      </c>
      <c r="J77" s="93">
        <f t="shared" si="7"/>
        <v>-3.2786885245901669E-2</v>
      </c>
      <c r="K77" s="93">
        <f t="shared" si="7"/>
        <v>0</v>
      </c>
      <c r="L77" s="93">
        <f t="shared" si="7"/>
        <v>4.1176470588235328E-2</v>
      </c>
      <c r="M77" s="94">
        <f t="shared" si="7"/>
        <v>-0.10071942446043154</v>
      </c>
    </row>
    <row r="78" spans="1:13" ht="18">
      <c r="A78" s="414"/>
      <c r="B78" s="492"/>
      <c r="C78" s="9" t="str">
        <f t="shared" ref="C78:C82" si="8">C72</f>
        <v>20M</v>
      </c>
      <c r="D78" s="55">
        <f t="shared" ref="D78:M82" si="9">(MIN(D19,D25)-D31)/MIN(D19,D25)</f>
        <v>-3.3333333333333366E-3</v>
      </c>
      <c r="E78" s="56">
        <f t="shared" si="9"/>
        <v>-2.2727272727272749E-2</v>
      </c>
      <c r="F78" s="56">
        <f t="shared" si="9"/>
        <v>-2.2408963585434195E-2</v>
      </c>
      <c r="G78" s="56">
        <f t="shared" si="9"/>
        <v>-3.5842293906810066E-3</v>
      </c>
      <c r="H78" s="56">
        <f t="shared" si="9"/>
        <v>4.1493775933609993E-3</v>
      </c>
      <c r="I78" s="56">
        <f t="shared" si="9"/>
        <v>0</v>
      </c>
      <c r="J78" s="56">
        <f t="shared" si="9"/>
        <v>1.6483516483516498E-2</v>
      </c>
      <c r="K78" s="56">
        <f t="shared" si="9"/>
        <v>-1.8750000000000017E-2</v>
      </c>
      <c r="L78" s="56">
        <f t="shared" si="9"/>
        <v>-5.1587301587301633E-2</v>
      </c>
      <c r="M78" s="95">
        <f t="shared" si="9"/>
        <v>-7.4509803921568696E-2</v>
      </c>
    </row>
    <row r="79" spans="1:13" ht="18">
      <c r="A79" s="414"/>
      <c r="B79" s="492"/>
      <c r="C79" s="9" t="str">
        <f t="shared" si="8"/>
        <v>50M</v>
      </c>
      <c r="D79" s="55">
        <f t="shared" si="9"/>
        <v>1.4326647564469929E-3</v>
      </c>
      <c r="E79" s="56">
        <f t="shared" si="9"/>
        <v>8.1300813008130159E-3</v>
      </c>
      <c r="F79" s="56">
        <f t="shared" si="9"/>
        <v>1.2853470437018007E-3</v>
      </c>
      <c r="G79" s="56">
        <f t="shared" si="9"/>
        <v>-6.9930069930069999E-3</v>
      </c>
      <c r="H79" s="56">
        <f t="shared" si="9"/>
        <v>-2.1186440677966123E-3</v>
      </c>
      <c r="I79" s="56">
        <f t="shared" si="9"/>
        <v>0</v>
      </c>
      <c r="J79" s="56">
        <f t="shared" si="9"/>
        <v>0</v>
      </c>
      <c r="K79" s="56">
        <f t="shared" si="9"/>
        <v>3.4602076124567505E-3</v>
      </c>
      <c r="L79" s="56">
        <f t="shared" si="9"/>
        <v>3.5264483627204059E-2</v>
      </c>
      <c r="M79" s="95">
        <f t="shared" si="9"/>
        <v>-5.9659090909090967E-2</v>
      </c>
    </row>
    <row r="80" spans="1:13" ht="18">
      <c r="A80" s="414"/>
      <c r="B80" s="492"/>
      <c r="C80" s="9" t="str">
        <f t="shared" si="8"/>
        <v>200M</v>
      </c>
      <c r="D80" s="55">
        <f t="shared" si="9"/>
        <v>-2.8890959925442564E-2</v>
      </c>
      <c r="E80" s="56">
        <f t="shared" si="9"/>
        <v>-1.3586956521738839E-3</v>
      </c>
      <c r="F80" s="56">
        <f t="shared" si="9"/>
        <v>-1.1470281543274371E-2</v>
      </c>
      <c r="G80" s="56">
        <f t="shared" si="9"/>
        <v>1.478302336671442E-2</v>
      </c>
      <c r="H80" s="56">
        <f t="shared" si="9"/>
        <v>1.2559808612440137E-2</v>
      </c>
      <c r="I80" s="56">
        <f t="shared" si="9"/>
        <v>8.0710250201784654E-4</v>
      </c>
      <c r="J80" s="56">
        <f t="shared" si="9"/>
        <v>0</v>
      </c>
      <c r="K80" s="56">
        <f t="shared" si="9"/>
        <v>-1.1918951132300368E-3</v>
      </c>
      <c r="L80" s="56">
        <f t="shared" si="9"/>
        <v>1.2806830309498409E-2</v>
      </c>
      <c r="M80" s="95">
        <f t="shared" si="9"/>
        <v>1.7281105990783426E-2</v>
      </c>
    </row>
    <row r="81" spans="1:13" ht="18">
      <c r="A81" s="414"/>
      <c r="B81" s="492"/>
      <c r="C81" s="9" t="str">
        <f t="shared" si="8"/>
        <v>500M</v>
      </c>
      <c r="D81" s="55">
        <f t="shared" si="9"/>
        <v>7.5091987684912419E-4</v>
      </c>
      <c r="E81" s="56">
        <f t="shared" si="9"/>
        <v>-9.8933714411348164E-4</v>
      </c>
      <c r="F81" s="56">
        <f t="shared" si="9"/>
        <v>-1.9726645061292581E-3</v>
      </c>
      <c r="G81" s="56">
        <f t="shared" si="9"/>
        <v>-9.8716683119445077E-4</v>
      </c>
      <c r="H81" s="56">
        <f t="shared" si="9"/>
        <v>0</v>
      </c>
      <c r="I81" s="56">
        <f t="shared" si="9"/>
        <v>3.2992411745309596E-4</v>
      </c>
      <c r="J81" s="56">
        <f t="shared" si="9"/>
        <v>7.9459674215326967E-4</v>
      </c>
      <c r="K81" s="56">
        <f t="shared" si="9"/>
        <v>-5.0658561296864843E-4</v>
      </c>
      <c r="L81" s="56">
        <f t="shared" si="9"/>
        <v>2.4330900243310642E-3</v>
      </c>
      <c r="M81" s="95">
        <f t="shared" si="9"/>
        <v>-2.8669724770642863E-3</v>
      </c>
    </row>
    <row r="82" spans="1:13" ht="19" thickBot="1">
      <c r="A82" s="414"/>
      <c r="B82" s="493"/>
      <c r="C82" s="9" t="str">
        <f t="shared" si="8"/>
        <v>900M</v>
      </c>
      <c r="D82" s="207">
        <f t="shared" si="9"/>
        <v>-1.3389121338912146E-3</v>
      </c>
      <c r="E82" s="208">
        <f t="shared" si="9"/>
        <v>-1.8395879323032339E-3</v>
      </c>
      <c r="F82" s="208">
        <f t="shared" si="9"/>
        <v>-8.6559647466157008E-4</v>
      </c>
      <c r="G82" s="208">
        <f t="shared" si="9"/>
        <v>-5.5169369965793807E-3</v>
      </c>
      <c r="H82" s="208">
        <f t="shared" si="9"/>
        <v>1.9313884386817907E-2</v>
      </c>
      <c r="I82" s="208">
        <f t="shared" si="9"/>
        <v>-5.3594529661801522E-3</v>
      </c>
      <c r="J82" s="208">
        <f t="shared" si="9"/>
        <v>-3.7777777777778551E-3</v>
      </c>
      <c r="K82" s="208">
        <f t="shared" si="9"/>
        <v>-2.8843461215345773E-2</v>
      </c>
      <c r="L82" s="208">
        <f t="shared" si="9"/>
        <v>4.2197452229299312E-2</v>
      </c>
      <c r="M82" s="209">
        <f t="shared" si="9"/>
        <v>-5.6216931216930902E-3</v>
      </c>
    </row>
    <row r="83" spans="1:13" ht="18" customHeight="1">
      <c r="A83" s="414"/>
      <c r="B83" s="426" t="s">
        <v>29</v>
      </c>
      <c r="C83" s="184" t="str">
        <f>C71</f>
        <v>3M</v>
      </c>
      <c r="D83" s="192">
        <f>(D12-MIN(D18,D24,D30))/D12</f>
        <v>-1.3580515048091839</v>
      </c>
      <c r="E83" s="53">
        <f t="shared" ref="E83:M83" si="10">(E12-MIN(E18,E24,E30))/E12</f>
        <v>-1.8796400449943755</v>
      </c>
      <c r="F83" s="53">
        <f t="shared" si="10"/>
        <v>-2.6670547147846331</v>
      </c>
      <c r="G83" s="53">
        <f t="shared" si="10"/>
        <v>-3.6568627450980395</v>
      </c>
      <c r="H83" s="53">
        <f t="shared" si="10"/>
        <v>-4.2449282533399311</v>
      </c>
      <c r="I83" s="53">
        <f t="shared" si="10"/>
        <v>-7.2368082368082369</v>
      </c>
      <c r="J83" s="53">
        <f t="shared" si="10"/>
        <v>-7.98379970544919</v>
      </c>
      <c r="K83" s="53">
        <f t="shared" si="10"/>
        <v>-5.0032894736842097</v>
      </c>
      <c r="L83" s="53">
        <f t="shared" si="10"/>
        <v>-11.182361733931241</v>
      </c>
      <c r="M83" s="97">
        <f t="shared" si="10"/>
        <v>-9.8003108003108022</v>
      </c>
    </row>
    <row r="84" spans="1:13" ht="18">
      <c r="A84" s="414"/>
      <c r="B84" s="427"/>
      <c r="C84" s="185" t="str">
        <f t="shared" ref="C84:C88" si="11">C72</f>
        <v>20M</v>
      </c>
      <c r="D84" s="192">
        <f t="shared" ref="D84:M88" si="12">(D13-MIN(D19,D25,D31))/D13</f>
        <v>-0.38988626097431017</v>
      </c>
      <c r="E84" s="53">
        <f t="shared" si="12"/>
        <v>-0.50370800724513864</v>
      </c>
      <c r="F84" s="53">
        <f t="shared" si="12"/>
        <v>-0.58878504672897181</v>
      </c>
      <c r="G84" s="53">
        <f t="shared" si="12"/>
        <v>-0.79225284255155148</v>
      </c>
      <c r="H84" s="53">
        <f t="shared" si="12"/>
        <v>-0.97823936696340252</v>
      </c>
      <c r="I84" s="53">
        <f t="shared" si="12"/>
        <v>-1.2219740955783833</v>
      </c>
      <c r="J84" s="53">
        <f t="shared" si="12"/>
        <v>-1.3586770325471076</v>
      </c>
      <c r="K84" s="53">
        <f t="shared" si="12"/>
        <v>-1.6666666666666667</v>
      </c>
      <c r="L84" s="53">
        <f t="shared" si="12"/>
        <v>-3.1536179330806</v>
      </c>
      <c r="M84" s="97">
        <f t="shared" si="12"/>
        <v>-3.5698924731182791</v>
      </c>
    </row>
    <row r="85" spans="1:13" ht="18">
      <c r="A85" s="414"/>
      <c r="B85" s="427"/>
      <c r="C85" s="185" t="str">
        <f t="shared" si="11"/>
        <v>50M</v>
      </c>
      <c r="D85" s="192">
        <f t="shared" si="12"/>
        <v>-0.28721282411169385</v>
      </c>
      <c r="E85" s="53">
        <f t="shared" si="12"/>
        <v>-0.3262491337255915</v>
      </c>
      <c r="F85" s="53">
        <f t="shared" si="12"/>
        <v>-0.37412680166239282</v>
      </c>
      <c r="G85" s="53">
        <f t="shared" si="12"/>
        <v>-0.45376912519697044</v>
      </c>
      <c r="H85" s="53">
        <f t="shared" si="12"/>
        <v>-0.53740920491189204</v>
      </c>
      <c r="I85" s="53">
        <f t="shared" si="12"/>
        <v>-0.69843707652001086</v>
      </c>
      <c r="J85" s="53">
        <f t="shared" si="12"/>
        <v>-0.82824555518282472</v>
      </c>
      <c r="K85" s="53">
        <f t="shared" si="12"/>
        <v>-1.1058789119625621</v>
      </c>
      <c r="L85" s="53">
        <f t="shared" si="12"/>
        <v>-1.7565855765078451</v>
      </c>
      <c r="M85" s="97">
        <f t="shared" si="12"/>
        <v>-1.8184802626311152</v>
      </c>
    </row>
    <row r="86" spans="1:13" ht="18">
      <c r="A86" s="414"/>
      <c r="B86" s="427"/>
      <c r="C86" s="185" t="str">
        <f t="shared" si="11"/>
        <v>200M</v>
      </c>
      <c r="D86" s="192">
        <f t="shared" si="12"/>
        <v>-0.19684470242849059</v>
      </c>
      <c r="E86" s="53">
        <f t="shared" si="12"/>
        <v>-0.24718282412349826</v>
      </c>
      <c r="F86" s="53">
        <f t="shared" si="12"/>
        <v>-0.26936364157794634</v>
      </c>
      <c r="G86" s="53">
        <f t="shared" si="12"/>
        <v>-0.31063095525077061</v>
      </c>
      <c r="H86" s="53">
        <f t="shared" si="12"/>
        <v>-0.34089192459817902</v>
      </c>
      <c r="I86" s="53">
        <f t="shared" si="12"/>
        <v>-0.39746469651988403</v>
      </c>
      <c r="J86" s="53">
        <f t="shared" si="12"/>
        <v>-0.45077720207253902</v>
      </c>
      <c r="K86" s="53">
        <f t="shared" si="12"/>
        <v>-0.54702856194567884</v>
      </c>
      <c r="L86" s="53">
        <f t="shared" si="12"/>
        <v>-0.77233622655247092</v>
      </c>
      <c r="M86" s="97">
        <f t="shared" si="12"/>
        <v>-1.0300340322235177</v>
      </c>
    </row>
    <row r="87" spans="1:13" ht="18">
      <c r="A87" s="414"/>
      <c r="B87" s="427"/>
      <c r="C87" s="185" t="str">
        <f t="shared" si="11"/>
        <v>500M</v>
      </c>
      <c r="D87" s="192">
        <f t="shared" si="12"/>
        <v>-0.22804524212065064</v>
      </c>
      <c r="E87" s="53">
        <f t="shared" si="12"/>
        <v>-0.23230016269017201</v>
      </c>
      <c r="F87" s="53">
        <f t="shared" si="12"/>
        <v>-0.25230053095283905</v>
      </c>
      <c r="G87" s="53">
        <f t="shared" si="12"/>
        <v>-0.24566537960207591</v>
      </c>
      <c r="H87" s="53">
        <f t="shared" si="12"/>
        <v>-0.31606739564885367</v>
      </c>
      <c r="I87" s="53">
        <f t="shared" si="12"/>
        <v>-0.36760623772878065</v>
      </c>
      <c r="J87" s="53">
        <f t="shared" si="12"/>
        <v>-0.41052029410610047</v>
      </c>
      <c r="K87" s="53">
        <f t="shared" si="12"/>
        <v>-0.45900161125811162</v>
      </c>
      <c r="L87" s="53">
        <f t="shared" si="12"/>
        <v>-0.58385549057026498</v>
      </c>
      <c r="M87" s="97">
        <f t="shared" si="12"/>
        <v>-0.69537659913675776</v>
      </c>
    </row>
    <row r="88" spans="1:13" ht="19" thickBot="1">
      <c r="A88" s="425"/>
      <c r="B88" s="428"/>
      <c r="C88" s="186" t="str">
        <f t="shared" si="11"/>
        <v>900M</v>
      </c>
      <c r="D88" s="193">
        <f>(D17-MIN(D23,D29,D35))/D17</f>
        <v>-0.22537081566628886</v>
      </c>
      <c r="E88" s="58">
        <f t="shared" si="12"/>
        <v>-0.22832467902222106</v>
      </c>
      <c r="F88" s="58">
        <f t="shared" si="12"/>
        <v>-0.24467916308352897</v>
      </c>
      <c r="G88" s="58">
        <f t="shared" si="12"/>
        <v>-0.27828287244815936</v>
      </c>
      <c r="H88" s="58">
        <f t="shared" si="12"/>
        <v>-0.31124153498871343</v>
      </c>
      <c r="I88" s="58">
        <f t="shared" si="12"/>
        <v>-0.35802933905557854</v>
      </c>
      <c r="J88" s="58">
        <f t="shared" si="12"/>
        <v>-0.40312804011075348</v>
      </c>
      <c r="K88" s="58">
        <f t="shared" si="12"/>
        <v>-0.46821807417153205</v>
      </c>
      <c r="L88" s="58">
        <f t="shared" si="12"/>
        <v>-0.55079731349825334</v>
      </c>
      <c r="M88" s="98">
        <f t="shared" si="12"/>
        <v>-0.64225549455025344</v>
      </c>
    </row>
    <row r="91" spans="1:13" ht="16" thickBot="1"/>
    <row r="92" spans="1:13" ht="21" thickBot="1">
      <c r="A92" s="51"/>
      <c r="B92" s="51"/>
      <c r="C92" s="60"/>
      <c r="D92" s="391" t="s">
        <v>42</v>
      </c>
      <c r="E92" s="392"/>
      <c r="F92" s="392"/>
      <c r="G92" s="392"/>
      <c r="H92" s="392"/>
      <c r="I92" s="392"/>
      <c r="J92" s="392"/>
      <c r="K92" s="392"/>
      <c r="L92" s="392"/>
      <c r="M92" s="393"/>
    </row>
    <row r="93" spans="1:13" ht="19" thickBot="1">
      <c r="A93" s="51"/>
      <c r="B93" s="51"/>
      <c r="C93" s="51"/>
      <c r="D93" s="99">
        <v>2</v>
      </c>
      <c r="E93" s="100">
        <v>3</v>
      </c>
      <c r="F93" s="100">
        <v>4</v>
      </c>
      <c r="G93" s="100">
        <v>6</v>
      </c>
      <c r="H93" s="100">
        <v>8</v>
      </c>
      <c r="I93" s="100">
        <v>12</v>
      </c>
      <c r="J93" s="100">
        <v>16</v>
      </c>
      <c r="K93" s="100">
        <v>24</v>
      </c>
      <c r="L93" s="100">
        <v>32</v>
      </c>
      <c r="M93" s="101">
        <v>48</v>
      </c>
    </row>
    <row r="94" spans="1:13" ht="18" customHeight="1">
      <c r="A94" s="413" t="s">
        <v>14</v>
      </c>
      <c r="B94" s="466" t="str">
        <f>B71</f>
        <v>Improved vs JGF</v>
      </c>
      <c r="C94" s="368" t="str">
        <f>C71</f>
        <v>3M</v>
      </c>
      <c r="D94" s="309"/>
      <c r="E94" s="303"/>
      <c r="F94" s="303"/>
      <c r="G94" s="303"/>
      <c r="H94" s="303"/>
      <c r="I94" s="303"/>
      <c r="J94" s="303"/>
      <c r="K94" s="303"/>
      <c r="L94" s="303"/>
      <c r="M94" s="304"/>
    </row>
    <row r="95" spans="1:13" ht="18">
      <c r="A95" s="414"/>
      <c r="B95" s="467"/>
      <c r="C95" s="369" t="str">
        <f t="shared" ref="C95:C111" si="13">C72</f>
        <v>20M</v>
      </c>
      <c r="D95" s="309"/>
      <c r="E95" s="303"/>
      <c r="F95" s="303"/>
      <c r="G95" s="303"/>
      <c r="H95" s="303"/>
      <c r="I95" s="303"/>
      <c r="J95" s="303"/>
      <c r="K95" s="303"/>
      <c r="L95" s="303"/>
      <c r="M95" s="304"/>
    </row>
    <row r="96" spans="1:13" ht="18">
      <c r="A96" s="414"/>
      <c r="B96" s="467"/>
      <c r="C96" s="369" t="str">
        <f t="shared" si="13"/>
        <v>50M</v>
      </c>
      <c r="D96" s="309"/>
      <c r="E96" s="303"/>
      <c r="F96" s="303"/>
      <c r="G96" s="303"/>
      <c r="H96" s="303"/>
      <c r="I96" s="303"/>
      <c r="J96" s="303"/>
      <c r="K96" s="303"/>
      <c r="L96" s="303"/>
      <c r="M96" s="304"/>
    </row>
    <row r="97" spans="1:13" ht="18">
      <c r="A97" s="414"/>
      <c r="B97" s="467"/>
      <c r="C97" s="369" t="str">
        <f t="shared" si="13"/>
        <v>200M</v>
      </c>
      <c r="D97" s="309"/>
      <c r="E97" s="303"/>
      <c r="F97" s="303"/>
      <c r="G97" s="303"/>
      <c r="H97" s="303"/>
      <c r="I97" s="303"/>
      <c r="J97" s="303"/>
      <c r="K97" s="303"/>
      <c r="L97" s="303"/>
      <c r="M97" s="304"/>
    </row>
    <row r="98" spans="1:13" ht="18">
      <c r="A98" s="414"/>
      <c r="B98" s="467"/>
      <c r="C98" s="369" t="str">
        <f t="shared" si="13"/>
        <v>500M</v>
      </c>
      <c r="D98" s="309"/>
      <c r="E98" s="303"/>
      <c r="F98" s="303"/>
      <c r="G98" s="303"/>
      <c r="H98" s="303"/>
      <c r="I98" s="303"/>
      <c r="J98" s="303"/>
      <c r="K98" s="303"/>
      <c r="L98" s="303"/>
      <c r="M98" s="304"/>
    </row>
    <row r="99" spans="1:13" ht="19" thickBot="1">
      <c r="A99" s="414"/>
      <c r="B99" s="483"/>
      <c r="C99" s="369" t="str">
        <f t="shared" si="13"/>
        <v>900M</v>
      </c>
      <c r="D99" s="309"/>
      <c r="E99" s="303"/>
      <c r="F99" s="303"/>
      <c r="G99" s="303"/>
      <c r="H99" s="303"/>
      <c r="I99" s="303"/>
      <c r="J99" s="303"/>
      <c r="K99" s="303"/>
      <c r="L99" s="303"/>
      <c r="M99" s="304"/>
    </row>
    <row r="100" spans="1:13" ht="18" customHeight="1">
      <c r="A100" s="414"/>
      <c r="B100" s="426" t="str">
        <f>B77</f>
        <v>Best Java vs AspectJ</v>
      </c>
      <c r="C100" s="212" t="str">
        <f t="shared" si="13"/>
        <v>3M</v>
      </c>
      <c r="D100" s="215">
        <f>(MAX(D49,D55)-D61)/MAX(D49,D55)</f>
        <v>-3.9473684210526293E-2</v>
      </c>
      <c r="E100" s="216">
        <f t="shared" ref="E100:M100" si="14">(MAX(E49,E55)-E61)/MAX(E49,E55)</f>
        <v>-0.13281249999999981</v>
      </c>
      <c r="F100" s="216">
        <f t="shared" si="14"/>
        <v>2.325581395348842E-2</v>
      </c>
      <c r="G100" s="216">
        <f t="shared" si="14"/>
        <v>1.7241379310344862E-2</v>
      </c>
      <c r="H100" s="216">
        <f t="shared" si="14"/>
        <v>2.752293577981654E-2</v>
      </c>
      <c r="I100" s="216">
        <f t="shared" si="14"/>
        <v>-7.8124999999999957E-3</v>
      </c>
      <c r="J100" s="216">
        <f t="shared" si="14"/>
        <v>3.1746031746031689E-2</v>
      </c>
      <c r="K100" s="216">
        <f t="shared" si="14"/>
        <v>0</v>
      </c>
      <c r="L100" s="216">
        <f t="shared" si="14"/>
        <v>-4.2944785276073684E-2</v>
      </c>
      <c r="M100" s="217">
        <f t="shared" si="14"/>
        <v>9.1503267973856078E-2</v>
      </c>
    </row>
    <row r="101" spans="1:13" ht="18">
      <c r="A101" s="414"/>
      <c r="B101" s="427"/>
      <c r="C101" s="213" t="str">
        <f t="shared" si="13"/>
        <v>20M</v>
      </c>
      <c r="D101" s="218">
        <f t="shared" ref="D101:M105" si="15">(MAX(D50,D56)-D62)/MAX(D50,D56)</f>
        <v>3.3222591362125353E-3</v>
      </c>
      <c r="E101" s="61">
        <f t="shared" si="15"/>
        <v>2.2222222222222178E-2</v>
      </c>
      <c r="F101" s="61">
        <f t="shared" si="15"/>
        <v>2.1917808219178089E-2</v>
      </c>
      <c r="G101" s="61">
        <f t="shared" si="15"/>
        <v>3.5714285714285631E-3</v>
      </c>
      <c r="H101" s="61">
        <f t="shared" si="15"/>
        <v>-4.166666666666651E-3</v>
      </c>
      <c r="I101" s="61">
        <f t="shared" si="15"/>
        <v>0</v>
      </c>
      <c r="J101" s="61">
        <f t="shared" si="15"/>
        <v>-1.6759776536312842E-2</v>
      </c>
      <c r="K101" s="61">
        <f t="shared" si="15"/>
        <v>1.8404907975460186E-2</v>
      </c>
      <c r="L101" s="61">
        <f t="shared" si="15"/>
        <v>4.9056603773584999E-2</v>
      </c>
      <c r="M101" s="102">
        <f t="shared" si="15"/>
        <v>6.9343065693430642E-2</v>
      </c>
    </row>
    <row r="102" spans="1:13" ht="18">
      <c r="A102" s="414"/>
      <c r="B102" s="427"/>
      <c r="C102" s="213" t="str">
        <f t="shared" si="13"/>
        <v>50M</v>
      </c>
      <c r="D102" s="218">
        <f t="shared" si="15"/>
        <v>-1.4347202295553127E-3</v>
      </c>
      <c r="E102" s="61">
        <f t="shared" si="15"/>
        <v>-8.1967213114754502E-3</v>
      </c>
      <c r="F102" s="61">
        <f t="shared" si="15"/>
        <v>-1.2870012870012247E-3</v>
      </c>
      <c r="G102" s="61">
        <f t="shared" si="15"/>
        <v>6.9444444444444796E-3</v>
      </c>
      <c r="H102" s="61">
        <f t="shared" si="15"/>
        <v>2.1141649048626392E-3</v>
      </c>
      <c r="I102" s="61">
        <f t="shared" si="15"/>
        <v>0</v>
      </c>
      <c r="J102" s="61">
        <f t="shared" si="15"/>
        <v>0</v>
      </c>
      <c r="K102" s="61">
        <f t="shared" si="15"/>
        <v>-3.472222222222294E-3</v>
      </c>
      <c r="L102" s="61">
        <f t="shared" si="15"/>
        <v>-3.6553524804177673E-2</v>
      </c>
      <c r="M102" s="102">
        <f t="shared" si="15"/>
        <v>5.6300268096514901E-2</v>
      </c>
    </row>
    <row r="103" spans="1:13" ht="18">
      <c r="A103" s="414"/>
      <c r="B103" s="427"/>
      <c r="C103" s="213" t="str">
        <f t="shared" si="13"/>
        <v>200M</v>
      </c>
      <c r="D103" s="218">
        <f t="shared" si="15"/>
        <v>2.8079710144927404E-2</v>
      </c>
      <c r="E103" s="61">
        <f t="shared" si="15"/>
        <v>1.3568521031207216E-3</v>
      </c>
      <c r="F103" s="61">
        <f t="shared" si="15"/>
        <v>1.1340206185567137E-2</v>
      </c>
      <c r="G103" s="61">
        <f t="shared" si="15"/>
        <v>-1.500484027105529E-2</v>
      </c>
      <c r="H103" s="61">
        <f t="shared" si="15"/>
        <v>-1.2719563900666309E-2</v>
      </c>
      <c r="I103" s="61">
        <f t="shared" si="15"/>
        <v>-8.0775444264959508E-4</v>
      </c>
      <c r="J103" s="61">
        <f t="shared" si="15"/>
        <v>0</v>
      </c>
      <c r="K103" s="61">
        <f t="shared" si="15"/>
        <v>1.1904761904762875E-3</v>
      </c>
      <c r="L103" s="61">
        <f t="shared" si="15"/>
        <v>-1.2972972972972943E-2</v>
      </c>
      <c r="M103" s="102">
        <f t="shared" si="15"/>
        <v>-1.758499413833536E-2</v>
      </c>
    </row>
    <row r="104" spans="1:13" ht="18">
      <c r="A104" s="414"/>
      <c r="B104" s="427"/>
      <c r="C104" s="213" t="str">
        <f t="shared" si="13"/>
        <v>500M</v>
      </c>
      <c r="D104" s="218">
        <f t="shared" si="15"/>
        <v>-7.5148418125795848E-4</v>
      </c>
      <c r="E104" s="61">
        <f t="shared" si="15"/>
        <v>9.8835932352290472E-4</v>
      </c>
      <c r="F104" s="61">
        <f t="shared" si="15"/>
        <v>1.9687807621993928E-3</v>
      </c>
      <c r="G104" s="61">
        <f t="shared" si="15"/>
        <v>9.8619329388549017E-4</v>
      </c>
      <c r="H104" s="61">
        <f t="shared" si="15"/>
        <v>0</v>
      </c>
      <c r="I104" s="61">
        <f t="shared" si="15"/>
        <v>-3.3003300330044708E-4</v>
      </c>
      <c r="J104" s="61">
        <f t="shared" si="15"/>
        <v>-7.952286282305258E-4</v>
      </c>
      <c r="K104" s="61">
        <f t="shared" si="15"/>
        <v>5.0632911392418868E-4</v>
      </c>
      <c r="L104" s="61">
        <f t="shared" si="15"/>
        <v>-2.4390243902440937E-3</v>
      </c>
      <c r="M104" s="102">
        <f t="shared" si="15"/>
        <v>2.858776443682186E-3</v>
      </c>
    </row>
    <row r="105" spans="1:13" ht="19" thickBot="1">
      <c r="A105" s="414"/>
      <c r="B105" s="428"/>
      <c r="C105" s="214" t="str">
        <f t="shared" si="13"/>
        <v>900M</v>
      </c>
      <c r="D105" s="284">
        <f t="shared" si="15"/>
        <v>1.3371218452281151E-3</v>
      </c>
      <c r="E105" s="285">
        <f t="shared" si="15"/>
        <v>1.8362100624312731E-3</v>
      </c>
      <c r="F105" s="285">
        <f t="shared" si="15"/>
        <v>8.6484786539814428E-4</v>
      </c>
      <c r="G105" s="285">
        <f t="shared" si="15"/>
        <v>5.4866673982221972E-3</v>
      </c>
      <c r="H105" s="285">
        <f t="shared" si="15"/>
        <v>-1.969425698939534E-2</v>
      </c>
      <c r="I105" s="285">
        <f t="shared" si="15"/>
        <v>5.3308823529413874E-3</v>
      </c>
      <c r="J105" s="285">
        <f t="shared" si="15"/>
        <v>3.7635598848794138E-3</v>
      </c>
      <c r="K105" s="285">
        <f t="shared" si="15"/>
        <v>2.8034839412084758E-2</v>
      </c>
      <c r="L105" s="285">
        <f t="shared" si="15"/>
        <v>-4.4056525353283346E-2</v>
      </c>
      <c r="M105" s="286">
        <f t="shared" si="15"/>
        <v>5.5902663597501125E-3</v>
      </c>
    </row>
    <row r="106" spans="1:13" ht="18" customHeight="1">
      <c r="A106" s="414"/>
      <c r="B106" s="426" t="str">
        <f>B83</f>
        <v>C vs Faster Java</v>
      </c>
      <c r="C106" s="210" t="str">
        <f t="shared" si="13"/>
        <v>3M</v>
      </c>
      <c r="D106" s="192">
        <f>(D43-MAX(D49,D55,D61))/D43</f>
        <v>0.33437446772270474</v>
      </c>
      <c r="E106" s="53">
        <f t="shared" ref="E106:M106" si="16">(E43-MAX(E49,E55,E61))/E43</f>
        <v>0.45493906755663427</v>
      </c>
      <c r="F106" s="53">
        <f t="shared" si="16"/>
        <v>0.57197821955103512</v>
      </c>
      <c r="G106" s="53">
        <f t="shared" si="16"/>
        <v>0.66295350025549316</v>
      </c>
      <c r="H106" s="53">
        <f t="shared" si="16"/>
        <v>0.70074342065091288</v>
      </c>
      <c r="I106" s="53">
        <f t="shared" si="16"/>
        <v>0.80944326456310678</v>
      </c>
      <c r="J106" s="53">
        <f t="shared" si="16"/>
        <v>0.82528781367711812</v>
      </c>
      <c r="K106" s="53">
        <f t="shared" si="16"/>
        <v>0.73854679256993383</v>
      </c>
      <c r="L106" s="53">
        <f t="shared" si="16"/>
        <v>0.87115968789088105</v>
      </c>
      <c r="M106" s="97">
        <f t="shared" si="16"/>
        <v>0.85467276664105607</v>
      </c>
    </row>
    <row r="107" spans="1:13" ht="18">
      <c r="A107" s="414"/>
      <c r="B107" s="427"/>
      <c r="C107" s="210" t="str">
        <f t="shared" si="13"/>
        <v>20M</v>
      </c>
      <c r="D107" s="192">
        <f t="shared" ref="D107:M111" si="17">(D44-MAX(D50,D56,D62))/D44</f>
        <v>9.9010624249940643E-2</v>
      </c>
      <c r="E107" s="53">
        <f t="shared" si="17"/>
        <v>0.16721015742075601</v>
      </c>
      <c r="F107" s="53">
        <f t="shared" si="17"/>
        <v>0.21180479560967891</v>
      </c>
      <c r="G107" s="53">
        <f t="shared" si="17"/>
        <v>0.30128566410528207</v>
      </c>
      <c r="H107" s="53">
        <f t="shared" si="17"/>
        <v>0.3669761225300725</v>
      </c>
      <c r="I107" s="53">
        <f t="shared" si="17"/>
        <v>0.43641433213339997</v>
      </c>
      <c r="J107" s="53">
        <f t="shared" si="17"/>
        <v>0.46907832765619756</v>
      </c>
      <c r="K107" s="53">
        <f t="shared" si="17"/>
        <v>0.53039771701043958</v>
      </c>
      <c r="L107" s="53">
        <f t="shared" si="17"/>
        <v>0.69851036498437413</v>
      </c>
      <c r="M107" s="97">
        <f t="shared" si="17"/>
        <v>0.72597325604373886</v>
      </c>
    </row>
    <row r="108" spans="1:13" ht="18">
      <c r="A108" s="414"/>
      <c r="B108" s="427"/>
      <c r="C108" s="210" t="str">
        <f t="shared" si="13"/>
        <v>50M</v>
      </c>
      <c r="D108" s="192">
        <f t="shared" si="17"/>
        <v>5.1847284256887498E-2</v>
      </c>
      <c r="E108" s="53">
        <f t="shared" si="17"/>
        <v>7.9754848553675289E-2</v>
      </c>
      <c r="F108" s="53">
        <f t="shared" si="17"/>
        <v>0.11181825909780892</v>
      </c>
      <c r="G108" s="53">
        <f t="shared" si="17"/>
        <v>0.16047581850006443</v>
      </c>
      <c r="H108" s="53">
        <f t="shared" si="17"/>
        <v>0.20614867465242692</v>
      </c>
      <c r="I108" s="53">
        <f t="shared" si="17"/>
        <v>0.28141327589154025</v>
      </c>
      <c r="J108" s="53">
        <f t="shared" si="17"/>
        <v>0.3324341298350284</v>
      </c>
      <c r="K108" s="53">
        <f t="shared" si="17"/>
        <v>0.4204442012368842</v>
      </c>
      <c r="L108" s="53">
        <f t="shared" si="17"/>
        <v>0.557251425342285</v>
      </c>
      <c r="M108" s="97">
        <f t="shared" si="17"/>
        <v>0.56697431906742413</v>
      </c>
    </row>
    <row r="109" spans="1:13" ht="18">
      <c r="A109" s="414"/>
      <c r="B109" s="427"/>
      <c r="C109" s="210" t="str">
        <f t="shared" si="13"/>
        <v>200M</v>
      </c>
      <c r="D109" s="192">
        <f t="shared" si="17"/>
        <v>-7.9037287379978682E-3</v>
      </c>
      <c r="E109" s="53">
        <f t="shared" si="17"/>
        <v>3.2776738930983824E-2</v>
      </c>
      <c r="F109" s="53">
        <f t="shared" si="17"/>
        <v>4.9677965568292189E-2</v>
      </c>
      <c r="G109" s="53">
        <f t="shared" si="17"/>
        <v>7.960037608970856E-2</v>
      </c>
      <c r="H109" s="53">
        <f t="shared" si="17"/>
        <v>0.10037176287754532</v>
      </c>
      <c r="I109" s="53">
        <f t="shared" si="17"/>
        <v>0.13679090333940963</v>
      </c>
      <c r="J109" s="53">
        <f t="shared" si="17"/>
        <v>0.16851172145888202</v>
      </c>
      <c r="K109" s="53">
        <f t="shared" si="17"/>
        <v>0.22024436524892521</v>
      </c>
      <c r="L109" s="53">
        <f t="shared" si="17"/>
        <v>0.31937054593501985</v>
      </c>
      <c r="M109" s="97">
        <f t="shared" si="17"/>
        <v>0.40577142099597346</v>
      </c>
    </row>
    <row r="110" spans="1:13" ht="18">
      <c r="A110" s="414"/>
      <c r="B110" s="427"/>
      <c r="C110" s="210" t="str">
        <f t="shared" si="13"/>
        <v>500M</v>
      </c>
      <c r="D110" s="192">
        <f t="shared" si="17"/>
        <v>1.9169451435106892E-2</v>
      </c>
      <c r="E110" s="53">
        <f t="shared" si="17"/>
        <v>2.2556090666893649E-2</v>
      </c>
      <c r="F110" s="53">
        <f t="shared" si="17"/>
        <v>3.8166750935390487E-2</v>
      </c>
      <c r="G110" s="53">
        <f t="shared" si="17"/>
        <v>3.3043457564438522E-2</v>
      </c>
      <c r="H110" s="53">
        <f t="shared" si="17"/>
        <v>8.4770056249395695E-2</v>
      </c>
      <c r="I110" s="53">
        <f t="shared" si="17"/>
        <v>0.11926089888851597</v>
      </c>
      <c r="J110" s="53">
        <f t="shared" si="17"/>
        <v>0.14605674691476583</v>
      </c>
      <c r="K110" s="53">
        <f t="shared" si="17"/>
        <v>0.17443251659396819</v>
      </c>
      <c r="L110" s="53">
        <f t="shared" si="17"/>
        <v>0.23951124603039095</v>
      </c>
      <c r="M110" s="97">
        <f t="shared" si="17"/>
        <v>0.28953585350593647</v>
      </c>
    </row>
    <row r="111" spans="1:13" ht="19" thickBot="1">
      <c r="A111" s="415"/>
      <c r="B111" s="428"/>
      <c r="C111" s="162" t="str">
        <f t="shared" si="13"/>
        <v>900M</v>
      </c>
      <c r="D111" s="193">
        <f t="shared" si="17"/>
        <v>1.9433175919008432E-2</v>
      </c>
      <c r="E111" s="58">
        <f t="shared" si="17"/>
        <v>2.1791233571974551E-2</v>
      </c>
      <c r="F111" s="58">
        <f t="shared" si="17"/>
        <v>3.4644425104116625E-2</v>
      </c>
      <c r="G111" s="58">
        <f t="shared" si="17"/>
        <v>6.0021850454578529E-2</v>
      </c>
      <c r="H111" s="58">
        <f t="shared" si="17"/>
        <v>8.3648636061723319E-2</v>
      </c>
      <c r="I111" s="58">
        <f t="shared" si="17"/>
        <v>0.11521943268542863</v>
      </c>
      <c r="J111" s="58">
        <f t="shared" si="17"/>
        <v>0.14365764585206056</v>
      </c>
      <c r="K111" s="58">
        <f t="shared" si="17"/>
        <v>0.1816215927477754</v>
      </c>
      <c r="L111" s="58">
        <f t="shared" si="17"/>
        <v>0.22519986423694535</v>
      </c>
      <c r="M111" s="98">
        <f t="shared" si="17"/>
        <v>0.26834894264215287</v>
      </c>
    </row>
    <row r="114" spans="1:13" ht="18">
      <c r="F114" s="429" t="s">
        <v>30</v>
      </c>
      <c r="G114" s="429"/>
      <c r="H114" s="429"/>
      <c r="I114" s="429"/>
    </row>
    <row r="115" spans="1:13" ht="18">
      <c r="D115" s="407" t="s">
        <v>9</v>
      </c>
      <c r="E115" s="407"/>
      <c r="F115" s="405" t="s">
        <v>31</v>
      </c>
      <c r="G115" s="405"/>
      <c r="H115" s="405"/>
      <c r="I115" s="405"/>
    </row>
    <row r="116" spans="1:13" ht="18">
      <c r="D116" s="407"/>
      <c r="E116" s="407"/>
      <c r="F116" s="406" t="s">
        <v>32</v>
      </c>
      <c r="G116" s="406"/>
      <c r="H116" s="406"/>
      <c r="I116" s="406"/>
    </row>
    <row r="117" spans="1:13" ht="18">
      <c r="D117" s="407" t="s">
        <v>18</v>
      </c>
      <c r="E117" s="407"/>
      <c r="F117" s="408" t="s">
        <v>33</v>
      </c>
      <c r="G117" s="408"/>
      <c r="H117" s="408"/>
      <c r="I117" s="408"/>
    </row>
    <row r="118" spans="1:13" ht="18">
      <c r="D118" s="407"/>
      <c r="E118" s="407"/>
      <c r="F118" s="409" t="s">
        <v>34</v>
      </c>
      <c r="G118" s="409"/>
      <c r="H118" s="409"/>
      <c r="I118" s="409"/>
    </row>
    <row r="121" spans="1:13" ht="18">
      <c r="A121" s="51"/>
      <c r="B121" s="480" t="str">
        <f>'662x - SM'!B121:E121</f>
        <v>Difference (Improved vs JGF)</v>
      </c>
      <c r="C121" s="480"/>
      <c r="D121" s="480"/>
      <c r="E121" s="480"/>
      <c r="F121" s="401" t="str">
        <f>'662x - SM'!F121:I121</f>
        <v>Difference (Best Java vs AspectJ)</v>
      </c>
      <c r="G121" s="401"/>
      <c r="H121" s="401"/>
      <c r="I121" s="401"/>
      <c r="J121" s="401" t="str">
        <f>'662x - SM'!J121:M121</f>
        <v>Difference (C vs Faster Java)</v>
      </c>
      <c r="K121" s="401"/>
      <c r="L121" s="401"/>
      <c r="M121" s="401"/>
    </row>
    <row r="122" spans="1:13" ht="19" thickBot="1">
      <c r="A122" s="51"/>
      <c r="B122" s="480" t="s">
        <v>9</v>
      </c>
      <c r="C122" s="480"/>
      <c r="D122" s="480" t="s">
        <v>6</v>
      </c>
      <c r="E122" s="480"/>
      <c r="F122" s="401" t="s">
        <v>9</v>
      </c>
      <c r="G122" s="401"/>
      <c r="H122" s="401" t="s">
        <v>6</v>
      </c>
      <c r="I122" s="401"/>
      <c r="J122" s="401" t="s">
        <v>9</v>
      </c>
      <c r="K122" s="401"/>
      <c r="L122" s="401" t="s">
        <v>6</v>
      </c>
      <c r="M122" s="401"/>
    </row>
    <row r="123" spans="1:13" ht="18">
      <c r="A123" s="62" t="s">
        <v>4</v>
      </c>
      <c r="B123" s="475"/>
      <c r="C123" s="476"/>
      <c r="D123" s="481"/>
      <c r="E123" s="482"/>
      <c r="F123" s="397">
        <f>MEDIAN(D77:M82)</f>
        <v>-9.2638165292801048E-4</v>
      </c>
      <c r="G123" s="398"/>
      <c r="H123" s="399">
        <f>MEDIAN(D100:M105)</f>
        <v>9.2552057964181717E-4</v>
      </c>
      <c r="I123" s="400"/>
      <c r="J123" s="397">
        <f>MEDIAN(D83:M88)</f>
        <v>-0.54221888342878544</v>
      </c>
      <c r="K123" s="398"/>
      <c r="L123" s="399">
        <f>MEDIAN(D106:M111)</f>
        <v>0.20897673513105292</v>
      </c>
      <c r="M123" s="400"/>
    </row>
    <row r="124" spans="1:13" ht="18" customHeight="1">
      <c r="A124" s="63" t="s">
        <v>11</v>
      </c>
      <c r="B124" s="479"/>
      <c r="C124" s="470"/>
      <c r="D124" s="469"/>
      <c r="E124" s="470"/>
      <c r="F124" s="438">
        <f>AVERAGE(D77:M82)</f>
        <v>-2.8970552648950672E-3</v>
      </c>
      <c r="G124" s="435"/>
      <c r="H124" s="436">
        <f>AVERAGE(D100:M105)</f>
        <v>2.0652649954619241E-3</v>
      </c>
      <c r="I124" s="437"/>
      <c r="J124" s="438">
        <f>AVERAGE(D83:M88)</f>
        <v>-1.4914470408130003</v>
      </c>
      <c r="K124" s="435"/>
      <c r="L124" s="436">
        <f>AVERAGE(D106:M111)</f>
        <v>0.29041040898373477</v>
      </c>
      <c r="M124" s="437"/>
    </row>
    <row r="125" spans="1:13" ht="18" customHeight="1" thickBot="1">
      <c r="A125" s="64" t="s">
        <v>12</v>
      </c>
      <c r="B125" s="471"/>
      <c r="C125" s="472"/>
      <c r="D125" s="471"/>
      <c r="E125" s="472"/>
      <c r="F125" s="439">
        <f>SUM(D77:M82)</f>
        <v>-0.17382331589370403</v>
      </c>
      <c r="G125" s="440"/>
      <c r="H125" s="441">
        <f>SUM(D100:M105)</f>
        <v>0.12391589972771544</v>
      </c>
      <c r="I125" s="442"/>
      <c r="J125" s="439">
        <f>SUM(D83:M88)</f>
        <v>-89.486822448780018</v>
      </c>
      <c r="K125" s="440"/>
      <c r="L125" s="441">
        <f>SUM(D106:M111)</f>
        <v>17.424624539024087</v>
      </c>
      <c r="M125" s="442"/>
    </row>
    <row r="126" spans="1:13" ht="19" customHeight="1">
      <c r="A126" s="66"/>
      <c r="B126" s="66"/>
    </row>
    <row r="128" spans="1:13" ht="16" thickBot="1"/>
    <row r="129" spans="1:9" ht="19" thickBot="1">
      <c r="B129" s="450" t="s">
        <v>21</v>
      </c>
      <c r="C129" s="451"/>
      <c r="D129" s="451"/>
      <c r="E129" s="452"/>
      <c r="F129" s="450" t="s">
        <v>22</v>
      </c>
      <c r="G129" s="451"/>
      <c r="H129" s="451"/>
      <c r="I129" s="452"/>
    </row>
    <row r="130" spans="1:9" ht="21" thickBot="1">
      <c r="B130" s="114" t="s">
        <v>0</v>
      </c>
      <c r="C130" s="114" t="s">
        <v>19</v>
      </c>
      <c r="D130" s="323" t="s">
        <v>20</v>
      </c>
      <c r="E130" s="115" t="s">
        <v>17</v>
      </c>
      <c r="F130" s="114" t="s">
        <v>0</v>
      </c>
      <c r="G130" s="245" t="s">
        <v>19</v>
      </c>
      <c r="H130" s="327" t="s">
        <v>20</v>
      </c>
      <c r="I130" s="115" t="s">
        <v>17</v>
      </c>
    </row>
    <row r="131" spans="1:9" ht="18">
      <c r="A131" s="212" t="str">
        <f>'641x - SEQ'!C10</f>
        <v>3M</v>
      </c>
      <c r="B131" s="220">
        <f>MAX(D43:M43)</f>
        <v>10.164473684210526</v>
      </c>
      <c r="C131" s="221">
        <f>MAX(D49:M49)</f>
        <v>2.6575342465753429</v>
      </c>
      <c r="D131" s="313"/>
      <c r="E131" s="220">
        <f>MAX(D61:M61)</f>
        <v>2.6575342465753429</v>
      </c>
      <c r="F131" s="220">
        <f>MIN(D12:M12)</f>
        <v>1.2160000000000001E-2</v>
      </c>
      <c r="G131" s="128">
        <f>MIN(D18:M18)</f>
        <v>7.2999999999999995E-2</v>
      </c>
      <c r="H131" s="313"/>
      <c r="I131" s="128">
        <f>MIN(D30:M30)</f>
        <v>7.2999999999999995E-2</v>
      </c>
    </row>
    <row r="132" spans="1:9" ht="18">
      <c r="A132" s="213" t="str">
        <f>'641x - SEQ'!C11</f>
        <v>20M</v>
      </c>
      <c r="B132" s="224">
        <f t="shared" ref="B132:B136" si="18">MAX(D44:M44)</f>
        <v>14.883333333333331</v>
      </c>
      <c r="C132" s="225">
        <f t="shared" ref="C132:C136" si="19">MAX(D50:M50)</f>
        <v>6.5</v>
      </c>
      <c r="D132" s="316"/>
      <c r="E132" s="224">
        <f t="shared" ref="E132:E136" si="20">MAX(D62:M62)</f>
        <v>6.3803680981595088</v>
      </c>
      <c r="F132" s="224">
        <f t="shared" ref="F132:F136" si="21">MIN(D13:M13)</f>
        <v>5.5800000000000002E-2</v>
      </c>
      <c r="G132" s="122">
        <f t="shared" ref="G132:G136" si="22">MIN(D19:M19)</f>
        <v>0.16</v>
      </c>
      <c r="H132" s="316"/>
      <c r="I132" s="122">
        <f t="shared" ref="I132:I136" si="23">MIN(D31:M31)</f>
        <v>0.16300000000000001</v>
      </c>
    </row>
    <row r="133" spans="1:9" ht="18">
      <c r="A133" s="213" t="str">
        <f>'641x - SEQ'!C12</f>
        <v>50M</v>
      </c>
      <c r="B133" s="224">
        <f t="shared" si="18"/>
        <v>16.644246937304828</v>
      </c>
      <c r="C133" s="225">
        <f t="shared" si="19"/>
        <v>8.7785467128027683</v>
      </c>
      <c r="D133" s="316"/>
      <c r="E133" s="224">
        <f t="shared" si="20"/>
        <v>8.8090277777777786</v>
      </c>
      <c r="F133" s="224">
        <f t="shared" si="21"/>
        <v>0.12489</v>
      </c>
      <c r="G133" s="122">
        <f t="shared" si="22"/>
        <v>0.28899999999999998</v>
      </c>
      <c r="H133" s="316"/>
      <c r="I133" s="122">
        <f t="shared" si="23"/>
        <v>0.28799999999999998</v>
      </c>
    </row>
    <row r="134" spans="1:9" ht="18">
      <c r="A134" s="213" t="str">
        <f>'641x - SEQ'!C13</f>
        <v>200M</v>
      </c>
      <c r="B134" s="224">
        <f t="shared" si="18"/>
        <v>19.791784668840286</v>
      </c>
      <c r="C134" s="225">
        <f t="shared" si="19"/>
        <v>11.95709177592372</v>
      </c>
      <c r="D134" s="316"/>
      <c r="E134" s="224">
        <f t="shared" si="20"/>
        <v>11.942857142857143</v>
      </c>
      <c r="F134" s="224">
        <f t="shared" si="21"/>
        <v>0.42019000000000001</v>
      </c>
      <c r="G134" s="122">
        <f t="shared" si="22"/>
        <v>0.83899999999999997</v>
      </c>
      <c r="H134" s="316"/>
      <c r="I134" s="122">
        <f t="shared" si="23"/>
        <v>0.84</v>
      </c>
    </row>
    <row r="135" spans="1:9" ht="18">
      <c r="A135" s="213" t="str">
        <f>'641x - SEQ'!C14</f>
        <v>500M</v>
      </c>
      <c r="B135" s="224">
        <f t="shared" si="18"/>
        <v>20.19047711630439</v>
      </c>
      <c r="C135" s="225">
        <f t="shared" si="19"/>
        <v>14.344610091743119</v>
      </c>
      <c r="D135" s="316"/>
      <c r="E135" s="224">
        <f t="shared" si="20"/>
        <v>14.303602058319038</v>
      </c>
      <c r="F135" s="224">
        <f t="shared" si="21"/>
        <v>1.02868</v>
      </c>
      <c r="G135" s="122">
        <f t="shared" si="22"/>
        <v>1.744</v>
      </c>
      <c r="H135" s="316"/>
      <c r="I135" s="122">
        <f t="shared" si="23"/>
        <v>1.7490000000000001</v>
      </c>
    </row>
    <row r="136" spans="1:9" ht="19" thickBot="1">
      <c r="A136" s="214" t="str">
        <f>'641x - SEQ'!C15</f>
        <v>900M</v>
      </c>
      <c r="B136" s="228">
        <f t="shared" si="18"/>
        <v>20.323498264878868</v>
      </c>
      <c r="C136" s="229">
        <f t="shared" si="19"/>
        <v>14.869708994708995</v>
      </c>
      <c r="D136" s="319"/>
      <c r="E136" s="228">
        <f t="shared" si="20"/>
        <v>14.7865833607366</v>
      </c>
      <c r="F136" s="228">
        <f t="shared" si="21"/>
        <v>1.84137</v>
      </c>
      <c r="G136" s="123">
        <f t="shared" si="22"/>
        <v>3.024</v>
      </c>
      <c r="H136" s="319"/>
      <c r="I136" s="123">
        <f t="shared" si="23"/>
        <v>3.0409999999999999</v>
      </c>
    </row>
    <row r="137" spans="1:9" ht="19" thickBot="1">
      <c r="A137" s="127" t="s">
        <v>40</v>
      </c>
      <c r="B137" s="228">
        <f>SUM(B131:B136)</f>
        <v>101.99781400487223</v>
      </c>
      <c r="C137" s="228">
        <f t="shared" ref="C137:I137" si="24">SUM(C131:C136)</f>
        <v>59.107491821753946</v>
      </c>
      <c r="D137" s="326"/>
      <c r="E137" s="230">
        <f t="shared" si="24"/>
        <v>58.879972684425411</v>
      </c>
      <c r="F137" s="228">
        <f t="shared" si="24"/>
        <v>3.4830899999999998</v>
      </c>
      <c r="G137" s="112">
        <f t="shared" si="24"/>
        <v>6.1289999999999996</v>
      </c>
      <c r="H137" s="319"/>
      <c r="I137" s="113">
        <f t="shared" si="24"/>
        <v>6.1539999999999999</v>
      </c>
    </row>
    <row r="139" spans="1:9" ht="18">
      <c r="B139" s="166"/>
      <c r="C139" s="66"/>
      <c r="D139" s="66"/>
      <c r="E139" s="66"/>
      <c r="F139" s="66"/>
      <c r="G139" s="66"/>
    </row>
    <row r="140" spans="1:9" ht="18">
      <c r="D140" s="433" t="s">
        <v>46</v>
      </c>
      <c r="E140" s="433"/>
      <c r="F140" s="433"/>
      <c r="G140" s="433"/>
    </row>
    <row r="141" spans="1:9" ht="18">
      <c r="B141" s="407" t="s">
        <v>9</v>
      </c>
      <c r="C141" s="407"/>
      <c r="D141" s="405" t="s">
        <v>36</v>
      </c>
      <c r="E141" s="405"/>
      <c r="F141" s="405"/>
      <c r="G141" s="405"/>
    </row>
    <row r="142" spans="1:9" ht="18">
      <c r="B142" s="407"/>
      <c r="C142" s="407"/>
      <c r="D142" s="406" t="s">
        <v>37</v>
      </c>
      <c r="E142" s="406"/>
      <c r="F142" s="406"/>
      <c r="G142" s="406"/>
    </row>
    <row r="143" spans="1:9" ht="18">
      <c r="B143" s="407" t="s">
        <v>18</v>
      </c>
      <c r="C143" s="407"/>
      <c r="D143" s="408" t="s">
        <v>36</v>
      </c>
      <c r="E143" s="408"/>
      <c r="F143" s="408"/>
      <c r="G143" s="408"/>
    </row>
    <row r="144" spans="1:9" ht="18">
      <c r="B144" s="407"/>
      <c r="C144" s="407"/>
      <c r="D144" s="409" t="s">
        <v>37</v>
      </c>
      <c r="E144" s="409"/>
      <c r="F144" s="409"/>
      <c r="G144" s="409"/>
    </row>
    <row r="147" spans="1:16" ht="24" thickBot="1">
      <c r="E147" s="129"/>
      <c r="F147" s="129"/>
    </row>
    <row r="148" spans="1:16" ht="26" thickBot="1">
      <c r="A148" s="446" t="s">
        <v>43</v>
      </c>
      <c r="B148" s="446"/>
      <c r="C148" s="446"/>
      <c r="D148" s="446"/>
      <c r="E148" s="446"/>
      <c r="F148" s="446"/>
      <c r="I148" s="447" t="s">
        <v>43</v>
      </c>
      <c r="J148" s="448"/>
      <c r="K148" s="448"/>
      <c r="L148" s="448"/>
      <c r="M148" s="448"/>
      <c r="N148" s="449"/>
    </row>
    <row r="149" spans="1:16" ht="18" customHeight="1">
      <c r="A149" s="446"/>
      <c r="B149" s="446"/>
      <c r="C149" s="446"/>
      <c r="D149" s="446"/>
      <c r="E149" s="446"/>
      <c r="F149" s="446"/>
      <c r="H149" s="5"/>
      <c r="I149" s="477" t="s">
        <v>47</v>
      </c>
      <c r="J149" s="478"/>
      <c r="K149" s="494" t="s">
        <v>53</v>
      </c>
      <c r="L149" s="495"/>
      <c r="M149" s="445" t="s">
        <v>48</v>
      </c>
      <c r="N149" s="444"/>
      <c r="O149" s="153"/>
    </row>
    <row r="150" spans="1:16" ht="24" thickBot="1">
      <c r="E150" s="129"/>
      <c r="F150" s="129"/>
      <c r="G150" s="66"/>
      <c r="H150" s="17"/>
      <c r="I150" s="473" t="s">
        <v>9</v>
      </c>
      <c r="J150" s="474"/>
      <c r="K150" s="461" t="s">
        <v>10</v>
      </c>
      <c r="L150" s="456"/>
      <c r="M150" s="455" t="s">
        <v>10</v>
      </c>
      <c r="N150" s="456"/>
    </row>
    <row r="151" spans="1:16" ht="24" thickBot="1">
      <c r="A151" s="155"/>
      <c r="B151" s="156"/>
      <c r="C151" s="156"/>
      <c r="D151" s="157" t="s">
        <v>35</v>
      </c>
      <c r="E151" s="158" t="s">
        <v>45</v>
      </c>
      <c r="F151" s="129"/>
      <c r="G151" s="66"/>
      <c r="H151" s="62" t="s">
        <v>4</v>
      </c>
      <c r="I151" s="475" t="e">
        <f>MEDIAN(D152:D157)</f>
        <v>#DIV/0!</v>
      </c>
      <c r="J151" s="476"/>
      <c r="K151" s="457">
        <f>MEDIAN(D159:D164)</f>
        <v>1.0020294337951472</v>
      </c>
      <c r="L151" s="458"/>
      <c r="M151" s="457">
        <f>MEDIAN(D166:D171)</f>
        <v>2.1513725386129128</v>
      </c>
      <c r="N151" s="458"/>
    </row>
    <row r="152" spans="1:16" ht="23">
      <c r="A152" s="413" t="s">
        <v>13</v>
      </c>
      <c r="B152" s="466" t="s">
        <v>16</v>
      </c>
      <c r="C152" s="302" t="str">
        <f>'662x - SM'!C152</f>
        <v>3M</v>
      </c>
      <c r="D152" s="313" t="e">
        <f t="shared" ref="D152:D157" si="25">G131/H131</f>
        <v>#DIV/0!</v>
      </c>
      <c r="E152" s="324"/>
      <c r="F152" s="129"/>
      <c r="G152" s="66"/>
      <c r="H152" s="63" t="s">
        <v>11</v>
      </c>
      <c r="I152" s="469" t="e">
        <f>AVERAGE(D152:D157)</f>
        <v>#DIV/0!</v>
      </c>
      <c r="J152" s="470"/>
      <c r="K152" s="462">
        <f>AVERAGE(D159:D164)</f>
        <v>1.0041617255165884</v>
      </c>
      <c r="L152" s="463"/>
      <c r="M152" s="462">
        <f>AVERAGE(D166:D171)</f>
        <v>2.7518416928569747</v>
      </c>
      <c r="N152" s="463"/>
    </row>
    <row r="153" spans="1:16" ht="24" thickBot="1">
      <c r="A153" s="414"/>
      <c r="B153" s="467"/>
      <c r="C153" s="293" t="str">
        <f>'662x - SM'!C153</f>
        <v>20M</v>
      </c>
      <c r="D153" s="316" t="e">
        <f t="shared" si="25"/>
        <v>#DIV/0!</v>
      </c>
      <c r="E153" s="325"/>
      <c r="F153" s="129"/>
      <c r="G153" s="66"/>
      <c r="H153" s="64" t="s">
        <v>12</v>
      </c>
      <c r="I153" s="471" t="e">
        <f>SUM(D152:D157)</f>
        <v>#DIV/0!</v>
      </c>
      <c r="J153" s="472"/>
      <c r="K153" s="453">
        <f>SUM(D159:D164)</f>
        <v>6.0249703530995307</v>
      </c>
      <c r="L153" s="454"/>
      <c r="M153" s="453">
        <f>SUM(D166:D171)</f>
        <v>16.511050157141849</v>
      </c>
      <c r="N153" s="454"/>
    </row>
    <row r="154" spans="1:16" ht="23">
      <c r="A154" s="414"/>
      <c r="B154" s="467"/>
      <c r="C154" s="293" t="str">
        <f>'662x - SM'!C154</f>
        <v>50M</v>
      </c>
      <c r="D154" s="316" t="e">
        <f t="shared" si="25"/>
        <v>#DIV/0!</v>
      </c>
      <c r="E154" s="325"/>
      <c r="F154" s="129"/>
      <c r="G154" s="66"/>
      <c r="H154" s="163"/>
      <c r="I154" s="163"/>
      <c r="J154" s="163"/>
      <c r="K154" s="163"/>
      <c r="L154" s="163"/>
      <c r="M154" s="163"/>
      <c r="N154" s="163"/>
      <c r="O154" s="163"/>
      <c r="P154" s="163"/>
    </row>
    <row r="155" spans="1:16" ht="23">
      <c r="A155" s="414"/>
      <c r="B155" s="467"/>
      <c r="C155" s="293" t="str">
        <f>'662x - SM'!C155</f>
        <v>200M</v>
      </c>
      <c r="D155" s="316" t="e">
        <f t="shared" si="25"/>
        <v>#DIV/0!</v>
      </c>
      <c r="E155" s="325"/>
      <c r="F155" s="129"/>
      <c r="G155" s="66"/>
      <c r="H155" s="163"/>
      <c r="I155" s="163"/>
      <c r="J155" s="163"/>
      <c r="K155" s="163"/>
      <c r="L155" s="163"/>
      <c r="M155" s="163"/>
      <c r="N155" s="163"/>
      <c r="O155" s="163"/>
      <c r="P155" s="163"/>
    </row>
    <row r="156" spans="1:16" ht="23">
      <c r="A156" s="414"/>
      <c r="B156" s="467"/>
      <c r="C156" s="293" t="str">
        <f>'662x - SM'!C156</f>
        <v>500M</v>
      </c>
      <c r="D156" s="316" t="e">
        <f t="shared" si="25"/>
        <v>#DIV/0!</v>
      </c>
      <c r="E156" s="325"/>
      <c r="F156" s="129"/>
      <c r="H156" s="163"/>
      <c r="I156" s="163"/>
      <c r="J156" s="163"/>
      <c r="K156" s="163"/>
      <c r="L156" s="163"/>
      <c r="M156" s="163"/>
      <c r="N156" s="163"/>
      <c r="O156" s="163"/>
      <c r="P156" s="163"/>
    </row>
    <row r="157" spans="1:16" ht="24" thickBot="1">
      <c r="A157" s="414"/>
      <c r="B157" s="467"/>
      <c r="C157" s="305" t="str">
        <f>'662x - SM'!C157</f>
        <v>900M</v>
      </c>
      <c r="D157" s="319" t="e">
        <f t="shared" si="25"/>
        <v>#DIV/0!</v>
      </c>
      <c r="E157" s="326"/>
      <c r="F157" s="129"/>
      <c r="H157" s="163"/>
      <c r="I157" s="163"/>
      <c r="J157" s="163"/>
      <c r="K157" s="163"/>
      <c r="L157" s="163"/>
      <c r="M157" s="163"/>
      <c r="N157" s="163"/>
      <c r="O157" s="163"/>
      <c r="P157" s="163"/>
    </row>
    <row r="158" spans="1:16" ht="24" thickBot="1">
      <c r="A158" s="414"/>
      <c r="B158" s="468"/>
      <c r="C158" s="294" t="str">
        <f>'662x - SM'!C158</f>
        <v>Total</v>
      </c>
      <c r="D158" s="328" t="e">
        <f>G137/H137</f>
        <v>#DIV/0!</v>
      </c>
      <c r="E158" s="329"/>
      <c r="F158" s="129"/>
      <c r="H158" s="163"/>
      <c r="I158" s="163"/>
      <c r="J158" s="163"/>
      <c r="K158" s="163"/>
      <c r="L158" s="163"/>
      <c r="M158" s="163"/>
      <c r="N158" s="163"/>
      <c r="O158" s="163"/>
      <c r="P158" s="163"/>
    </row>
    <row r="159" spans="1:16" ht="23">
      <c r="A159" s="414"/>
      <c r="B159" s="426" t="s">
        <v>49</v>
      </c>
      <c r="C159" s="239" t="str">
        <f>'662x - SM'!C159</f>
        <v>3M</v>
      </c>
      <c r="D159" s="109">
        <f>I131/(MIN(G131:H131))</f>
        <v>1</v>
      </c>
      <c r="E159" s="128">
        <f>(MIN(G131:H131))-I131</f>
        <v>0</v>
      </c>
      <c r="F159" s="129"/>
      <c r="H159" s="163"/>
      <c r="I159" s="163"/>
      <c r="J159" s="163"/>
      <c r="K159" s="163"/>
      <c r="L159" s="163"/>
      <c r="M159" s="163"/>
      <c r="N159" s="163"/>
      <c r="O159" s="163"/>
      <c r="P159" s="163"/>
    </row>
    <row r="160" spans="1:16" ht="23">
      <c r="A160" s="414"/>
      <c r="B160" s="427"/>
      <c r="C160" s="240" t="str">
        <f>'662x - SM'!C160</f>
        <v>20M</v>
      </c>
      <c r="D160" s="109">
        <f t="shared" ref="D160:D163" si="26">I132/(MIN(G132:H132))</f>
        <v>1.01875</v>
      </c>
      <c r="E160" s="122">
        <f t="shared" ref="E160:E164" si="27">(MIN(G132:H132))-I132</f>
        <v>-3.0000000000000027E-3</v>
      </c>
      <c r="F160" s="129"/>
      <c r="H160" s="163"/>
      <c r="I160" s="163"/>
      <c r="J160" s="163"/>
      <c r="K160" s="163"/>
      <c r="L160" s="163"/>
      <c r="M160" s="163"/>
      <c r="N160" s="163"/>
      <c r="O160" s="163"/>
      <c r="P160" s="163"/>
    </row>
    <row r="161" spans="1:6" ht="23">
      <c r="A161" s="414"/>
      <c r="B161" s="427"/>
      <c r="C161" s="240" t="str">
        <f>'662x - SM'!C161</f>
        <v>50M</v>
      </c>
      <c r="D161" s="109">
        <f t="shared" si="26"/>
        <v>0.9965397923875432</v>
      </c>
      <c r="E161" s="122">
        <f t="shared" si="27"/>
        <v>1.0000000000000009E-3</v>
      </c>
      <c r="F161" s="129"/>
    </row>
    <row r="162" spans="1:6" ht="23">
      <c r="A162" s="414"/>
      <c r="B162" s="427"/>
      <c r="C162" s="240" t="str">
        <f>'662x - SM'!C162</f>
        <v>200M</v>
      </c>
      <c r="D162" s="109">
        <f t="shared" si="26"/>
        <v>1.0011918951132301</v>
      </c>
      <c r="E162" s="122">
        <f t="shared" si="27"/>
        <v>-1.0000000000000009E-3</v>
      </c>
      <c r="F162" s="129"/>
    </row>
    <row r="163" spans="1:6" ht="23">
      <c r="A163" s="414"/>
      <c r="B163" s="427"/>
      <c r="C163" s="240" t="str">
        <f>'662x - SM'!C163</f>
        <v>500M</v>
      </c>
      <c r="D163" s="109">
        <f t="shared" si="26"/>
        <v>1.0028669724770642</v>
      </c>
      <c r="E163" s="122">
        <f t="shared" si="27"/>
        <v>-5.0000000000001155E-3</v>
      </c>
      <c r="F163" s="129"/>
    </row>
    <row r="164" spans="1:6" ht="24" thickBot="1">
      <c r="A164" s="414"/>
      <c r="B164" s="427"/>
      <c r="C164" s="241" t="str">
        <f>'662x - SM'!C164</f>
        <v>900M</v>
      </c>
      <c r="D164" s="109">
        <f>I136/(MIN(G136:H136))</f>
        <v>1.005621693121693</v>
      </c>
      <c r="E164" s="123">
        <f t="shared" si="27"/>
        <v>-1.6999999999999904E-2</v>
      </c>
      <c r="F164" s="129"/>
    </row>
    <row r="165" spans="1:6" ht="24" thickBot="1">
      <c r="A165" s="414"/>
      <c r="B165" s="432"/>
      <c r="C165" s="242" t="str">
        <f>'662x - SM'!C165</f>
        <v>Total</v>
      </c>
      <c r="D165" s="161">
        <f>I137/MIN(G137:H137)</f>
        <v>1.0040789688366782</v>
      </c>
      <c r="E165" s="160">
        <f t="shared" ref="E165" si="28">H137-I137</f>
        <v>-6.1539999999999999</v>
      </c>
      <c r="F165" s="129"/>
    </row>
    <row r="166" spans="1:6" ht="23">
      <c r="A166" s="414"/>
      <c r="B166" s="426" t="s">
        <v>29</v>
      </c>
      <c r="C166" s="181" t="str">
        <f>'662x - SM'!C166</f>
        <v>3M</v>
      </c>
      <c r="D166" s="107">
        <f t="shared" ref="D166:D172" si="29">MIN(G131:I131)/F131</f>
        <v>6.0032894736842097</v>
      </c>
      <c r="E166" s="128">
        <f t="shared" ref="E166:E172" si="30">F131-MIN(G131:I131)</f>
        <v>-6.0839999999999991E-2</v>
      </c>
      <c r="F166" s="129"/>
    </row>
    <row r="167" spans="1:6" ht="23">
      <c r="A167" s="414"/>
      <c r="B167" s="427"/>
      <c r="C167" s="182" t="str">
        <f>'662x - SM'!C167</f>
        <v>20M</v>
      </c>
      <c r="D167" s="109">
        <f t="shared" si="29"/>
        <v>2.8673835125448028</v>
      </c>
      <c r="E167" s="122">
        <f t="shared" si="30"/>
        <v>-0.1042</v>
      </c>
      <c r="F167" s="129"/>
    </row>
    <row r="168" spans="1:6" ht="23">
      <c r="A168" s="414"/>
      <c r="B168" s="427"/>
      <c r="C168" s="182" t="str">
        <f>'662x - SM'!C168</f>
        <v>50M</v>
      </c>
      <c r="D168" s="109">
        <f t="shared" si="29"/>
        <v>2.3060293057890942</v>
      </c>
      <c r="E168" s="122">
        <f t="shared" si="30"/>
        <v>-0.16310999999999998</v>
      </c>
      <c r="F168" s="129"/>
    </row>
    <row r="169" spans="1:6" ht="23">
      <c r="A169" s="414"/>
      <c r="B169" s="427"/>
      <c r="C169" s="182" t="str">
        <f>'662x - SM'!C169</f>
        <v>200M</v>
      </c>
      <c r="D169" s="109">
        <f t="shared" si="29"/>
        <v>1.996715771436731</v>
      </c>
      <c r="E169" s="122">
        <f t="shared" si="30"/>
        <v>-0.41880999999999996</v>
      </c>
      <c r="F169" s="129"/>
    </row>
    <row r="170" spans="1:6" ht="23">
      <c r="A170" s="414"/>
      <c r="B170" s="427"/>
      <c r="C170" s="182" t="str">
        <f>'662x - SM'!C170</f>
        <v>500M</v>
      </c>
      <c r="D170" s="109">
        <f t="shared" si="29"/>
        <v>1.6953765991367578</v>
      </c>
      <c r="E170" s="122">
        <f t="shared" si="30"/>
        <v>-0.71531999999999996</v>
      </c>
      <c r="F170" s="129"/>
    </row>
    <row r="171" spans="1:6" ht="24" thickBot="1">
      <c r="A171" s="414"/>
      <c r="B171" s="427"/>
      <c r="C171" s="183" t="str">
        <f>'662x - SM'!C171</f>
        <v>900M</v>
      </c>
      <c r="D171" s="112">
        <f t="shared" si="29"/>
        <v>1.6422554945502534</v>
      </c>
      <c r="E171" s="123">
        <f t="shared" si="30"/>
        <v>-1.1826300000000001</v>
      </c>
      <c r="F171" s="129"/>
    </row>
    <row r="172" spans="1:6" ht="24" thickBot="1">
      <c r="A172" s="425"/>
      <c r="B172" s="432"/>
      <c r="C172" s="243" t="str">
        <f>'662x - SM'!C172</f>
        <v>Total</v>
      </c>
      <c r="D172" s="135">
        <f t="shared" si="29"/>
        <v>1.7596444536316891</v>
      </c>
      <c r="E172" s="160">
        <f t="shared" si="30"/>
        <v>-2.6459099999999998</v>
      </c>
      <c r="F172" s="129"/>
    </row>
    <row r="173" spans="1:6" ht="15" customHeight="1"/>
    <row r="174" spans="1:6" ht="15" customHeight="1"/>
    <row r="175" spans="1:6" ht="15" customHeight="1"/>
    <row r="176" spans="1:6" ht="15" customHeight="1"/>
    <row r="177" spans="1:6" ht="15" customHeight="1"/>
    <row r="178" spans="1:6" ht="15" customHeight="1"/>
    <row r="179" spans="1:6" ht="15" customHeight="1"/>
    <row r="180" spans="1:6" ht="15" customHeight="1"/>
    <row r="181" spans="1:6" ht="15" customHeight="1">
      <c r="A181" s="130"/>
      <c r="B181" s="130"/>
      <c r="C181" s="130"/>
      <c r="D181" s="130"/>
      <c r="E181" s="130"/>
      <c r="F181" s="130"/>
    </row>
    <row r="182" spans="1:6" ht="15" customHeight="1">
      <c r="A182" s="130"/>
      <c r="B182" s="130"/>
      <c r="C182" s="130"/>
      <c r="D182" s="130"/>
      <c r="E182" s="130"/>
      <c r="F182" s="130"/>
    </row>
    <row r="183" spans="1:6" ht="15" customHeight="1">
      <c r="A183" s="130"/>
      <c r="B183" s="130"/>
      <c r="C183" s="130"/>
      <c r="D183" s="130"/>
      <c r="E183" s="130"/>
      <c r="F183" s="130"/>
    </row>
    <row r="184" spans="1:6" ht="15" customHeight="1">
      <c r="A184" s="130"/>
      <c r="B184" s="130"/>
      <c r="C184" s="130"/>
      <c r="D184" s="130"/>
      <c r="E184" s="130"/>
      <c r="F184" s="130"/>
    </row>
    <row r="185" spans="1:6" ht="15" customHeight="1">
      <c r="A185" s="130"/>
      <c r="B185" s="130"/>
      <c r="C185" s="130"/>
      <c r="D185" s="130"/>
      <c r="E185" s="130"/>
    </row>
    <row r="186" spans="1:6" ht="15" customHeight="1">
      <c r="A186" s="130"/>
      <c r="B186" s="130"/>
      <c r="C186" s="130"/>
      <c r="D186" s="130"/>
      <c r="E186" s="130"/>
    </row>
    <row r="187" spans="1:6" ht="15" customHeight="1">
      <c r="A187" s="130"/>
      <c r="B187" s="130"/>
      <c r="C187" s="130"/>
      <c r="D187" s="130"/>
      <c r="E187" s="130"/>
    </row>
    <row r="188" spans="1:6" ht="15" customHeight="1">
      <c r="A188" s="130"/>
      <c r="B188" s="130"/>
      <c r="C188" s="130"/>
      <c r="D188" s="130"/>
      <c r="E188" s="130"/>
    </row>
    <row r="189" spans="1:6" ht="16" customHeight="1">
      <c r="A189" s="130"/>
      <c r="B189" s="130"/>
      <c r="C189" s="130"/>
      <c r="D189" s="130"/>
      <c r="E189" s="130"/>
    </row>
    <row r="190" spans="1:6">
      <c r="A190" s="130"/>
      <c r="B190" s="130"/>
      <c r="C190" s="130"/>
      <c r="D190" s="130"/>
      <c r="E190" s="130"/>
    </row>
  </sheetData>
  <mergeCells count="86">
    <mergeCell ref="A152:A172"/>
    <mergeCell ref="B152:B158"/>
    <mergeCell ref="I152:J152"/>
    <mergeCell ref="K152:L152"/>
    <mergeCell ref="M152:N152"/>
    <mergeCell ref="I153:J153"/>
    <mergeCell ref="K153:L153"/>
    <mergeCell ref="M153:N153"/>
    <mergeCell ref="B159:B165"/>
    <mergeCell ref="B166:B172"/>
    <mergeCell ref="I150:J150"/>
    <mergeCell ref="K150:L150"/>
    <mergeCell ref="M150:N150"/>
    <mergeCell ref="I151:J151"/>
    <mergeCell ref="K151:L151"/>
    <mergeCell ref="M151:N151"/>
    <mergeCell ref="B143:C144"/>
    <mergeCell ref="D143:G143"/>
    <mergeCell ref="D144:G144"/>
    <mergeCell ref="A148:F149"/>
    <mergeCell ref="I148:N148"/>
    <mergeCell ref="I149:J149"/>
    <mergeCell ref="K149:L149"/>
    <mergeCell ref="M149:N149"/>
    <mergeCell ref="B129:E129"/>
    <mergeCell ref="F129:I129"/>
    <mergeCell ref="D140:G140"/>
    <mergeCell ref="B141:C142"/>
    <mergeCell ref="D141:G141"/>
    <mergeCell ref="D142:G142"/>
    <mergeCell ref="L125:M125"/>
    <mergeCell ref="B124:C124"/>
    <mergeCell ref="D124:E124"/>
    <mergeCell ref="F124:G124"/>
    <mergeCell ref="H124:I124"/>
    <mergeCell ref="J124:K124"/>
    <mergeCell ref="L124:M124"/>
    <mergeCell ref="B125:C125"/>
    <mergeCell ref="D125:E125"/>
    <mergeCell ref="F125:G125"/>
    <mergeCell ref="H125:I125"/>
    <mergeCell ref="J125:K125"/>
    <mergeCell ref="L123:M123"/>
    <mergeCell ref="B121:E121"/>
    <mergeCell ref="F121:I121"/>
    <mergeCell ref="J121:M121"/>
    <mergeCell ref="B122:C122"/>
    <mergeCell ref="D122:E122"/>
    <mergeCell ref="F122:G122"/>
    <mergeCell ref="H122:I122"/>
    <mergeCell ref="J122:K122"/>
    <mergeCell ref="L122:M122"/>
    <mergeCell ref="B123:C123"/>
    <mergeCell ref="D123:E123"/>
    <mergeCell ref="F123:G123"/>
    <mergeCell ref="H123:I123"/>
    <mergeCell ref="J123:K123"/>
    <mergeCell ref="F114:I114"/>
    <mergeCell ref="D115:E116"/>
    <mergeCell ref="F115:I115"/>
    <mergeCell ref="F116:I116"/>
    <mergeCell ref="D117:E118"/>
    <mergeCell ref="F117:I117"/>
    <mergeCell ref="F118:I118"/>
    <mergeCell ref="A94:A111"/>
    <mergeCell ref="B94:B99"/>
    <mergeCell ref="B100:B105"/>
    <mergeCell ref="B106:B111"/>
    <mergeCell ref="D41:M41"/>
    <mergeCell ref="A43:A48"/>
    <mergeCell ref="A49:A54"/>
    <mergeCell ref="A55:A60"/>
    <mergeCell ref="A61:A66"/>
    <mergeCell ref="D69:M69"/>
    <mergeCell ref="A71:A88"/>
    <mergeCell ref="B71:B76"/>
    <mergeCell ref="B77:B82"/>
    <mergeCell ref="B83:B88"/>
    <mergeCell ref="D92:M92"/>
    <mergeCell ref="A30:A35"/>
    <mergeCell ref="A1:B1"/>
    <mergeCell ref="D10:M10"/>
    <mergeCell ref="A12:A17"/>
    <mergeCell ref="A18:A23"/>
    <mergeCell ref="A24:A29"/>
    <mergeCell ref="F3:I5"/>
  </mergeCells>
  <conditionalFormatting sqref="B123:B125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D123:D125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F123:F125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H123:H125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J123:J125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L123:L125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I151:J153">
    <cfRule type="cellIs" dxfId="5" priority="5" operator="lessThan">
      <formula>1</formula>
    </cfRule>
    <cfRule type="cellIs" dxfId="4" priority="6" operator="greaterThan">
      <formula>1</formula>
    </cfRule>
  </conditionalFormatting>
  <conditionalFormatting sqref="K151:L153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M151:N153">
    <cfRule type="cellIs" dxfId="1" priority="1" operator="lessThan">
      <formula>1</formula>
    </cfRule>
    <cfRule type="cellIs" dxfId="0" priority="2" operator="greaterThan">
      <formula>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showRuler="0" workbookViewId="0">
      <selection activeCell="E46" sqref="E46"/>
    </sheetView>
  </sheetViews>
  <sheetFormatPr baseColWidth="10" defaultRowHeight="15" x14ac:dyDescent="0"/>
  <cols>
    <col min="1" max="1" width="25.6640625" bestFit="1" customWidth="1"/>
    <col min="2" max="2" width="24.83203125" bestFit="1" customWidth="1"/>
    <col min="3" max="5" width="17.83203125" customWidth="1"/>
    <col min="8" max="8" width="15" customWidth="1"/>
    <col min="9" max="9" width="18.33203125" customWidth="1"/>
  </cols>
  <sheetData>
    <row r="1" spans="1:37" ht="19" thickBot="1">
      <c r="A1" s="249"/>
      <c r="B1" s="497" t="s">
        <v>81</v>
      </c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9"/>
      <c r="N1" s="497" t="s">
        <v>82</v>
      </c>
      <c r="O1" s="498"/>
      <c r="P1" s="498"/>
      <c r="Q1" s="498"/>
      <c r="R1" s="498"/>
      <c r="S1" s="498"/>
      <c r="T1" s="498"/>
      <c r="U1" s="498"/>
      <c r="V1" s="498"/>
      <c r="W1" s="498"/>
      <c r="X1" s="498"/>
      <c r="Y1" s="499"/>
      <c r="Z1" s="497" t="s">
        <v>58</v>
      </c>
      <c r="AA1" s="498"/>
      <c r="AB1" s="498"/>
      <c r="AC1" s="498"/>
      <c r="AD1" s="498"/>
      <c r="AE1" s="498"/>
      <c r="AF1" s="498"/>
      <c r="AG1" s="498"/>
      <c r="AH1" s="498"/>
      <c r="AI1" s="498"/>
      <c r="AJ1" s="498"/>
      <c r="AK1" s="499"/>
    </row>
    <row r="2" spans="1:37" ht="19" thickBot="1">
      <c r="A2" s="249"/>
      <c r="B2" s="497" t="s">
        <v>38</v>
      </c>
      <c r="C2" s="498"/>
      <c r="D2" s="498"/>
      <c r="E2" s="498"/>
      <c r="F2" s="498"/>
      <c r="G2" s="499"/>
      <c r="H2" s="502" t="s">
        <v>52</v>
      </c>
      <c r="I2" s="503"/>
      <c r="J2" s="503"/>
      <c r="K2" s="503"/>
      <c r="L2" s="503"/>
      <c r="M2" s="504"/>
      <c r="N2" s="500" t="s">
        <v>38</v>
      </c>
      <c r="O2" s="501"/>
      <c r="P2" s="501"/>
      <c r="Q2" s="501"/>
      <c r="R2" s="501"/>
      <c r="S2" s="501"/>
      <c r="T2" s="497" t="s">
        <v>52</v>
      </c>
      <c r="U2" s="498"/>
      <c r="V2" s="498"/>
      <c r="W2" s="498"/>
      <c r="X2" s="498"/>
      <c r="Y2" s="499"/>
      <c r="Z2" s="500" t="s">
        <v>38</v>
      </c>
      <c r="AA2" s="501"/>
      <c r="AB2" s="501"/>
      <c r="AC2" s="501"/>
      <c r="AD2" s="501"/>
      <c r="AE2" s="501"/>
      <c r="AF2" s="497" t="s">
        <v>52</v>
      </c>
      <c r="AG2" s="498"/>
      <c r="AH2" s="498"/>
      <c r="AI2" s="498"/>
      <c r="AJ2" s="498"/>
      <c r="AK2" s="499"/>
    </row>
    <row r="3" spans="1:37" ht="19" thickBot="1">
      <c r="A3" s="250"/>
      <c r="B3" s="251" t="str">
        <f>'641x - SEQ'!C10</f>
        <v>3M</v>
      </c>
      <c r="C3" s="252" t="str">
        <f>'641x - SEQ'!C11</f>
        <v>20M</v>
      </c>
      <c r="D3" s="252" t="str">
        <f>'641x - SEQ'!C12</f>
        <v>50M</v>
      </c>
      <c r="E3" s="252" t="str">
        <f>'641x - SEQ'!C13</f>
        <v>200M</v>
      </c>
      <c r="F3" s="252" t="str">
        <f>'641x - SEQ'!C14</f>
        <v>500M</v>
      </c>
      <c r="G3" s="253" t="str">
        <f>'641x - SEQ'!C15</f>
        <v>900M</v>
      </c>
      <c r="H3" s="251" t="str">
        <f t="shared" ref="H3:M3" si="0">B3</f>
        <v>3M</v>
      </c>
      <c r="I3" s="252" t="str">
        <f t="shared" si="0"/>
        <v>20M</v>
      </c>
      <c r="J3" s="252" t="str">
        <f t="shared" si="0"/>
        <v>50M</v>
      </c>
      <c r="K3" s="252" t="str">
        <f t="shared" si="0"/>
        <v>200M</v>
      </c>
      <c r="L3" s="252" t="str">
        <f t="shared" si="0"/>
        <v>500M</v>
      </c>
      <c r="M3" s="253" t="str">
        <f t="shared" si="0"/>
        <v>900M</v>
      </c>
      <c r="N3" s="254" t="str">
        <f t="shared" ref="N3:Y3" si="1">B3</f>
        <v>3M</v>
      </c>
      <c r="O3" s="255" t="str">
        <f t="shared" si="1"/>
        <v>20M</v>
      </c>
      <c r="P3" s="255" t="str">
        <f t="shared" si="1"/>
        <v>50M</v>
      </c>
      <c r="Q3" s="255" t="str">
        <f t="shared" si="1"/>
        <v>200M</v>
      </c>
      <c r="R3" s="255" t="str">
        <f t="shared" si="1"/>
        <v>500M</v>
      </c>
      <c r="S3" s="255" t="str">
        <f t="shared" si="1"/>
        <v>900M</v>
      </c>
      <c r="T3" s="254" t="str">
        <f t="shared" si="1"/>
        <v>3M</v>
      </c>
      <c r="U3" s="255" t="str">
        <f t="shared" si="1"/>
        <v>20M</v>
      </c>
      <c r="V3" s="255" t="str">
        <f t="shared" si="1"/>
        <v>50M</v>
      </c>
      <c r="W3" s="255" t="str">
        <f t="shared" si="1"/>
        <v>200M</v>
      </c>
      <c r="X3" s="255" t="str">
        <f t="shared" si="1"/>
        <v>500M</v>
      </c>
      <c r="Y3" s="256" t="str">
        <f t="shared" si="1"/>
        <v>900M</v>
      </c>
      <c r="Z3" s="254" t="str">
        <f t="shared" ref="Z3" si="2">N3</f>
        <v>3M</v>
      </c>
      <c r="AA3" s="255" t="str">
        <f t="shared" ref="AA3" si="3">O3</f>
        <v>20M</v>
      </c>
      <c r="AB3" s="255" t="str">
        <f t="shared" ref="AB3" si="4">P3</f>
        <v>50M</v>
      </c>
      <c r="AC3" s="255" t="str">
        <f t="shared" ref="AC3" si="5">Q3</f>
        <v>200M</v>
      </c>
      <c r="AD3" s="255" t="str">
        <f t="shared" ref="AD3" si="6">R3</f>
        <v>500M</v>
      </c>
      <c r="AE3" s="255" t="str">
        <f t="shared" ref="AE3" si="7">S3</f>
        <v>900M</v>
      </c>
      <c r="AF3" s="254" t="str">
        <f t="shared" ref="AF3" si="8">T3</f>
        <v>3M</v>
      </c>
      <c r="AG3" s="255" t="str">
        <f t="shared" ref="AG3" si="9">U3</f>
        <v>20M</v>
      </c>
      <c r="AH3" s="255" t="str">
        <f t="shared" ref="AH3" si="10">V3</f>
        <v>50M</v>
      </c>
      <c r="AI3" s="255" t="str">
        <f t="shared" ref="AI3" si="11">W3</f>
        <v>200M</v>
      </c>
      <c r="AJ3" s="255" t="str">
        <f t="shared" ref="AJ3" si="12">X3</f>
        <v>500M</v>
      </c>
      <c r="AK3" s="256" t="str">
        <f t="shared" ref="AK3" si="13">Y3</f>
        <v>900M</v>
      </c>
    </row>
    <row r="4" spans="1:37" ht="18">
      <c r="A4" s="257" t="s">
        <v>80</v>
      </c>
      <c r="B4" s="258">
        <f>'641x - SEQ'!C20</f>
        <v>1.0112359550561798</v>
      </c>
      <c r="C4" s="259">
        <f>'641x - SEQ'!C21</f>
        <v>1</v>
      </c>
      <c r="D4" s="259">
        <f>'641x - SEQ'!C22</f>
        <v>1</v>
      </c>
      <c r="E4" s="259">
        <f>'641x - SEQ'!C23</f>
        <v>0.99989192694261331</v>
      </c>
      <c r="F4" s="259">
        <f>'641x - SEQ'!C24</f>
        <v>0.99943649761595132</v>
      </c>
      <c r="G4" s="260">
        <f>'641x - SEQ'!C25</f>
        <v>0.99937356944946387</v>
      </c>
      <c r="H4" s="261">
        <f>'662x - SEQ'!C20</f>
        <v>1</v>
      </c>
      <c r="I4" s="262">
        <f>'662x - SEQ'!C21</f>
        <v>0.99808061420345484</v>
      </c>
      <c r="J4" s="262">
        <f>'662x - SEQ'!C22</f>
        <v>0.99881889763779519</v>
      </c>
      <c r="K4" s="262">
        <f>'662x - SEQ'!C23</f>
        <v>0.99980067769583414</v>
      </c>
      <c r="L4" s="262">
        <f>'662x - SEQ'!C24</f>
        <v>1.001558939920854</v>
      </c>
      <c r="M4" s="263">
        <f>'662x - SEQ'!C25</f>
        <v>1.003135702530801</v>
      </c>
      <c r="N4" s="261"/>
      <c r="O4" s="262"/>
      <c r="P4" s="262"/>
      <c r="Q4" s="262"/>
      <c r="R4" s="262"/>
      <c r="S4" s="264"/>
      <c r="T4" s="265"/>
      <c r="U4" s="266"/>
      <c r="V4" s="266"/>
      <c r="W4" s="266"/>
      <c r="X4" s="266"/>
      <c r="Y4" s="267"/>
      <c r="Z4" s="261"/>
      <c r="AA4" s="262"/>
      <c r="AB4" s="262"/>
      <c r="AC4" s="262"/>
      <c r="AD4" s="262"/>
      <c r="AE4" s="264"/>
      <c r="AF4" s="265"/>
      <c r="AG4" s="266"/>
      <c r="AH4" s="266"/>
      <c r="AI4" s="266"/>
      <c r="AJ4" s="266"/>
      <c r="AK4" s="267"/>
    </row>
    <row r="5" spans="1:37" ht="18">
      <c r="A5" s="268" t="s">
        <v>16</v>
      </c>
      <c r="B5" s="269"/>
      <c r="C5" s="270"/>
      <c r="D5" s="270"/>
      <c r="E5" s="270"/>
      <c r="F5" s="270"/>
      <c r="G5" s="271"/>
      <c r="H5" s="269"/>
      <c r="I5" s="270"/>
      <c r="J5" s="270"/>
      <c r="K5" s="270"/>
      <c r="L5" s="270"/>
      <c r="M5" s="271"/>
      <c r="N5" s="269">
        <f>'641x - SM'!D152</f>
        <v>1.1917808219178083</v>
      </c>
      <c r="O5" s="270">
        <f>'641x - SM'!D153</f>
        <v>1.264</v>
      </c>
      <c r="P5" s="270">
        <f>'641x - SM'!D154</f>
        <v>1.1624365482233503</v>
      </c>
      <c r="Q5" s="270">
        <f>'641x - SM'!D155</f>
        <v>1.0830258302583025</v>
      </c>
      <c r="R5" s="270">
        <f>'641x - SM'!D156</f>
        <v>1.1289256198347108</v>
      </c>
      <c r="S5" s="272">
        <f>'641x - SM'!D157</f>
        <v>1.0980392156862746</v>
      </c>
      <c r="T5" s="273">
        <f>'662x - SM'!D152</f>
        <v>1.2195121951219512</v>
      </c>
      <c r="U5" s="274">
        <f>'662x - SM'!D153</f>
        <v>1.1464968152866242</v>
      </c>
      <c r="V5" s="274">
        <f>'662x - SM'!D154</f>
        <v>1.2608695652173914</v>
      </c>
      <c r="W5" s="274">
        <f>'662x - SM'!D155</f>
        <v>1.087136929460581</v>
      </c>
      <c r="X5" s="274">
        <f>'662x - SM'!D156</f>
        <v>1.0305052430886559</v>
      </c>
      <c r="Y5" s="275">
        <f>'662x - SM'!D157</f>
        <v>1.0664993726474277</v>
      </c>
      <c r="Z5" s="269" t="e">
        <f>'641x -DM'!D152</f>
        <v>#DIV/0!</v>
      </c>
      <c r="AA5" s="270" t="e">
        <f>'641x -DM'!D153</f>
        <v>#DIV/0!</v>
      </c>
      <c r="AB5" s="270" t="e">
        <f>'641x -DM'!D154</f>
        <v>#DIV/0!</v>
      </c>
      <c r="AC5" s="270" t="e">
        <f>'641x -DM'!D155</f>
        <v>#DIV/0!</v>
      </c>
      <c r="AD5" s="270" t="e">
        <f>'641x -DM'!D156</f>
        <v>#DIV/0!</v>
      </c>
      <c r="AE5" s="272" t="e">
        <f>'641x -DM'!D157</f>
        <v>#DIV/0!</v>
      </c>
      <c r="AF5" s="273" t="e">
        <f>'662x - DM'!D152</f>
        <v>#DIV/0!</v>
      </c>
      <c r="AG5" s="274" t="e">
        <f>'662x - DM'!D153</f>
        <v>#DIV/0!</v>
      </c>
      <c r="AH5" s="274" t="e">
        <f>'662x - DM'!D154</f>
        <v>#DIV/0!</v>
      </c>
      <c r="AI5" s="274" t="e">
        <f>'662x - DM'!D155</f>
        <v>#DIV/0!</v>
      </c>
      <c r="AJ5" s="274" t="e">
        <f>'662x - DM'!D156</f>
        <v>#DIV/0!</v>
      </c>
      <c r="AK5" s="275" t="e">
        <f>'662x - DM'!D157</f>
        <v>#DIV/0!</v>
      </c>
    </row>
    <row r="6" spans="1:37" ht="18">
      <c r="A6" s="268" t="s">
        <v>79</v>
      </c>
      <c r="B6" s="269"/>
      <c r="C6" s="270"/>
      <c r="D6" s="270"/>
      <c r="E6" s="270"/>
      <c r="F6" s="270"/>
      <c r="G6" s="271"/>
      <c r="H6" s="269"/>
      <c r="I6" s="270"/>
      <c r="J6" s="270"/>
      <c r="K6" s="270"/>
      <c r="L6" s="270"/>
      <c r="M6" s="271"/>
      <c r="N6" s="269">
        <f>'641x - SM'!D159</f>
        <v>1.0684931506849316</v>
      </c>
      <c r="O6" s="270">
        <f>'641x - SM'!D160</f>
        <v>1.0720000000000001</v>
      </c>
      <c r="P6" s="270">
        <f>'641x - SM'!D161</f>
        <v>1.1015228426395938</v>
      </c>
      <c r="Q6" s="270">
        <f>'641x - SM'!D162</f>
        <v>1.070110701107011</v>
      </c>
      <c r="R6" s="270">
        <f>'641x - SM'!D163</f>
        <v>1.0115702479338844</v>
      </c>
      <c r="S6" s="272">
        <f>'641x - SM'!D164</f>
        <v>1.0527903469079938</v>
      </c>
      <c r="T6" s="273">
        <f>'662x - SM'!D159</f>
        <v>1.097560975609756</v>
      </c>
      <c r="U6" s="274">
        <f>'662x - SM'!D160</f>
        <v>1.0636942675159236</v>
      </c>
      <c r="V6" s="274">
        <f>'662x - SM'!D161</f>
        <v>1.1835748792270533</v>
      </c>
      <c r="W6" s="274">
        <f>'662x - SM'!D162</f>
        <v>1.1556016597510375</v>
      </c>
      <c r="X6" s="274">
        <f>'662x - SM'!D163</f>
        <v>1.0095328884652051</v>
      </c>
      <c r="Y6" s="275">
        <f>'662x - SM'!D164</f>
        <v>1.0276035131744039</v>
      </c>
      <c r="Z6" s="269">
        <f>'641x -DM'!D159</f>
        <v>0.99009900990099009</v>
      </c>
      <c r="AA6" s="270">
        <f>'641x -DM'!D160</f>
        <v>1.0060606060606061</v>
      </c>
      <c r="AB6" s="270">
        <f>'641x -DM'!D162</f>
        <v>1.013064133016627</v>
      </c>
      <c r="AC6" s="270">
        <f>'641x -DM'!D163</f>
        <v>1.0053418803418803</v>
      </c>
      <c r="AD6" s="270">
        <f>'641x -DM'!D164</f>
        <v>1.0048691418137554</v>
      </c>
      <c r="AE6" s="272">
        <f>'641x -DM'!D165</f>
        <v>1.0053313023610053</v>
      </c>
      <c r="AF6" s="273">
        <f>'662x - DM'!D159</f>
        <v>1</v>
      </c>
      <c r="AG6" s="274">
        <f>'662x - DM'!D160</f>
        <v>1.01875</v>
      </c>
      <c r="AH6" s="274">
        <f>'662x - DM'!D161</f>
        <v>0.9965397923875432</v>
      </c>
      <c r="AI6" s="274">
        <f>'662x - DM'!D162</f>
        <v>1.0011918951132301</v>
      </c>
      <c r="AJ6" s="274">
        <f>'662x - DM'!D163</f>
        <v>1.0028669724770642</v>
      </c>
      <c r="AK6" s="275">
        <f>'662x - DM'!D164</f>
        <v>1.005621693121693</v>
      </c>
    </row>
    <row r="7" spans="1:37" ht="19" thickBot="1">
      <c r="A7" s="276" t="s">
        <v>29</v>
      </c>
      <c r="B7" s="277">
        <f>'641x - SEQ'!B20</f>
        <v>1.5640101924259731</v>
      </c>
      <c r="C7" s="278">
        <f>'641x - SEQ'!B21</f>
        <v>1.2561763091161013</v>
      </c>
      <c r="D7" s="278">
        <f>'641x - SEQ'!B22</f>
        <v>1.2253197906919606</v>
      </c>
      <c r="E7" s="278">
        <f>'641x - SEQ'!B23</f>
        <v>1.2080359917175183</v>
      </c>
      <c r="F7" s="278">
        <f>'641x - SEQ'!B24</f>
        <v>1.2049199592614839</v>
      </c>
      <c r="G7" s="279">
        <f>'641x - SEQ'!B25</f>
        <v>1.204282318245639</v>
      </c>
      <c r="H7" s="277">
        <f>'662x - SEQ'!B20</f>
        <v>1.5695792880258901</v>
      </c>
      <c r="I7" s="278">
        <f>'662x - SEQ'!B21</f>
        <v>1.2546809714746716</v>
      </c>
      <c r="J7" s="278">
        <f>'662x - SEQ'!B22</f>
        <v>1.2219175446192332</v>
      </c>
      <c r="K7" s="278">
        <f>'662x - SEQ'!B23</f>
        <v>1.2065447295735729</v>
      </c>
      <c r="L7" s="278">
        <f>'662x - SEQ'!B24</f>
        <v>1.2045042884917048</v>
      </c>
      <c r="M7" s="279">
        <f>'662x - SEQ'!B25</f>
        <v>1.2015579690394271</v>
      </c>
      <c r="N7" s="277"/>
      <c r="O7" s="278"/>
      <c r="P7" s="278"/>
      <c r="Q7" s="278"/>
      <c r="R7" s="278"/>
      <c r="S7" s="280"/>
      <c r="T7" s="281"/>
      <c r="U7" s="282"/>
      <c r="V7" s="282"/>
      <c r="W7" s="282"/>
      <c r="X7" s="282"/>
      <c r="Y7" s="283"/>
      <c r="Z7" s="277"/>
      <c r="AA7" s="278"/>
      <c r="AB7" s="278"/>
      <c r="AC7" s="278"/>
      <c r="AD7" s="278"/>
      <c r="AE7" s="280"/>
      <c r="AF7" s="281"/>
      <c r="AG7" s="282"/>
      <c r="AH7" s="282"/>
      <c r="AI7" s="282"/>
      <c r="AJ7" s="282"/>
      <c r="AK7" s="283"/>
    </row>
    <row r="11" spans="1:37">
      <c r="A11" s="66"/>
      <c r="B11" s="66"/>
      <c r="C11" s="66"/>
      <c r="D11" s="66"/>
      <c r="E11" s="66"/>
      <c r="F11" s="66"/>
      <c r="G11" s="66"/>
      <c r="H11" s="66"/>
      <c r="I11" s="66"/>
      <c r="J11" s="66"/>
    </row>
    <row r="12" spans="1:37">
      <c r="A12" s="66"/>
      <c r="B12" s="66"/>
      <c r="C12" s="66"/>
      <c r="D12" s="66"/>
      <c r="E12" s="66"/>
      <c r="F12" s="66"/>
      <c r="G12" s="66"/>
      <c r="H12" s="66"/>
      <c r="I12" s="66"/>
      <c r="J12" s="66"/>
    </row>
    <row r="13" spans="1:37">
      <c r="A13" s="66"/>
      <c r="B13" s="66"/>
      <c r="C13" s="66"/>
      <c r="D13" s="66"/>
      <c r="E13" s="66"/>
      <c r="F13" s="66"/>
      <c r="G13" s="66"/>
      <c r="H13" s="66"/>
      <c r="I13" s="66"/>
      <c r="J13" s="66"/>
    </row>
    <row r="14" spans="1:37">
      <c r="A14" s="66"/>
      <c r="B14" s="66"/>
      <c r="C14" s="66"/>
      <c r="D14" s="66"/>
      <c r="E14" s="66"/>
      <c r="F14" s="66"/>
      <c r="G14" s="66"/>
      <c r="H14" s="66"/>
      <c r="I14" s="66"/>
      <c r="J14" s="66"/>
    </row>
    <row r="15" spans="1:37">
      <c r="A15" s="66"/>
      <c r="B15" s="66"/>
      <c r="C15" s="66"/>
      <c r="D15" s="66"/>
      <c r="E15" s="66"/>
      <c r="F15" s="66"/>
      <c r="G15" s="66"/>
      <c r="H15" s="66"/>
      <c r="I15" s="66"/>
      <c r="J15" s="66"/>
    </row>
    <row r="16" spans="1:37">
      <c r="A16" s="66"/>
      <c r="B16" s="66"/>
      <c r="C16" s="66"/>
      <c r="D16" s="66"/>
      <c r="E16" s="66"/>
      <c r="F16" s="66"/>
      <c r="G16" s="66"/>
      <c r="H16" s="66"/>
      <c r="I16" s="66"/>
      <c r="J16" s="66"/>
    </row>
    <row r="17" spans="1:10">
      <c r="A17" s="66"/>
      <c r="B17" s="66"/>
      <c r="C17" s="66"/>
      <c r="D17" s="66"/>
      <c r="E17" s="66"/>
      <c r="F17" s="66"/>
      <c r="G17" s="66"/>
      <c r="H17" s="66"/>
      <c r="I17" s="66"/>
      <c r="J17" s="66"/>
    </row>
    <row r="18" spans="1:10">
      <c r="A18" s="66"/>
      <c r="B18" s="66"/>
      <c r="C18" s="66"/>
      <c r="D18" s="66"/>
      <c r="E18" s="66"/>
      <c r="F18" s="66"/>
      <c r="G18" s="66"/>
      <c r="H18" s="66"/>
      <c r="I18" s="66"/>
      <c r="J18" s="66"/>
    </row>
    <row r="19" spans="1:10">
      <c r="A19" s="66"/>
      <c r="B19" s="66"/>
      <c r="C19" s="66"/>
      <c r="D19" s="66"/>
      <c r="E19" s="66"/>
      <c r="F19" s="66"/>
      <c r="G19" s="66"/>
      <c r="H19" s="66"/>
      <c r="I19" s="66"/>
      <c r="J19" s="66"/>
    </row>
    <row r="20" spans="1:10">
      <c r="A20" s="66"/>
      <c r="B20" s="66"/>
      <c r="C20" s="66"/>
      <c r="D20" s="66"/>
      <c r="E20" s="66"/>
      <c r="F20" s="66"/>
      <c r="G20" s="66"/>
      <c r="H20" s="66"/>
      <c r="I20" s="66"/>
      <c r="J20" s="66"/>
    </row>
    <row r="21" spans="1:10">
      <c r="A21" s="66"/>
      <c r="B21" s="66"/>
      <c r="C21" s="66"/>
      <c r="D21" s="66"/>
      <c r="E21" s="66"/>
      <c r="F21" s="66"/>
      <c r="G21" s="66"/>
      <c r="H21" s="66"/>
      <c r="I21" s="66"/>
      <c r="J21" s="66"/>
    </row>
    <row r="22" spans="1:10">
      <c r="A22" s="66"/>
      <c r="B22" s="66"/>
      <c r="C22" s="66"/>
      <c r="D22" s="66"/>
      <c r="E22" s="66"/>
      <c r="F22" s="66"/>
      <c r="G22" s="66"/>
      <c r="H22" s="66"/>
      <c r="I22" s="66"/>
      <c r="J22" s="66"/>
    </row>
    <row r="23" spans="1:10">
      <c r="A23" s="66"/>
      <c r="B23" s="66"/>
      <c r="C23" s="66"/>
      <c r="D23" s="66"/>
      <c r="E23" s="66"/>
      <c r="F23" s="66"/>
      <c r="G23" s="66"/>
      <c r="H23" s="66"/>
      <c r="I23" s="66"/>
      <c r="J23" s="66"/>
    </row>
    <row r="24" spans="1:10">
      <c r="A24" s="66"/>
      <c r="B24" s="66"/>
      <c r="C24" s="66"/>
      <c r="D24" s="66"/>
      <c r="E24" s="66"/>
      <c r="F24" s="66"/>
      <c r="G24" s="66"/>
      <c r="H24" s="66"/>
      <c r="I24" s="66"/>
      <c r="J24" s="66"/>
    </row>
    <row r="25" spans="1:10">
      <c r="A25" s="66"/>
      <c r="B25" s="66"/>
      <c r="C25" s="66"/>
      <c r="D25" s="66"/>
      <c r="E25" s="66"/>
      <c r="F25" s="66"/>
      <c r="G25" s="66"/>
      <c r="H25" s="66"/>
      <c r="I25" s="66"/>
      <c r="J25" s="66"/>
    </row>
    <row r="26" spans="1:10">
      <c r="A26" s="66"/>
      <c r="B26" s="66"/>
      <c r="C26" s="66"/>
      <c r="D26" s="66"/>
      <c r="E26" s="66"/>
      <c r="F26" s="66"/>
      <c r="G26" s="66"/>
      <c r="H26" s="66"/>
      <c r="I26" s="66"/>
      <c r="J26" s="66"/>
    </row>
    <row r="27" spans="1:10">
      <c r="A27" s="66"/>
      <c r="B27" s="66"/>
      <c r="C27" s="66"/>
      <c r="D27" s="66"/>
      <c r="E27" s="66"/>
      <c r="F27" s="66"/>
      <c r="G27" s="66"/>
      <c r="H27" s="66"/>
      <c r="I27" s="66"/>
      <c r="J27" s="66"/>
    </row>
    <row r="28" spans="1:10">
      <c r="A28" s="66"/>
      <c r="B28" s="66"/>
      <c r="C28" s="66"/>
      <c r="D28" s="66"/>
      <c r="E28" s="66"/>
      <c r="F28" s="66"/>
      <c r="G28" s="66"/>
      <c r="H28" s="66"/>
      <c r="I28" s="66"/>
      <c r="J28" s="66"/>
    </row>
    <row r="29" spans="1:10">
      <c r="A29" s="66"/>
      <c r="B29" s="66"/>
      <c r="C29" s="66"/>
      <c r="D29" s="66"/>
      <c r="E29" s="66"/>
      <c r="F29" s="66"/>
      <c r="G29" s="66"/>
      <c r="H29" s="66"/>
      <c r="I29" s="66"/>
      <c r="J29" s="66"/>
    </row>
    <row r="30" spans="1:10">
      <c r="A30" s="66"/>
      <c r="B30" s="66"/>
      <c r="C30" s="66"/>
      <c r="D30" s="66"/>
      <c r="E30" s="66"/>
      <c r="F30" s="66"/>
      <c r="G30" s="66"/>
      <c r="H30" s="66"/>
      <c r="I30" s="66"/>
      <c r="J30" s="66"/>
    </row>
    <row r="31" spans="1:10">
      <c r="A31" s="66"/>
      <c r="B31" s="66"/>
      <c r="C31" s="66"/>
      <c r="D31" s="66"/>
      <c r="E31" s="66"/>
      <c r="F31" s="66"/>
      <c r="G31" s="66"/>
      <c r="H31" s="66"/>
      <c r="I31" s="66"/>
      <c r="J31" s="66"/>
    </row>
    <row r="32" spans="1:10">
      <c r="A32" s="66"/>
      <c r="B32" s="66"/>
      <c r="C32" s="66"/>
      <c r="D32" s="66"/>
      <c r="E32" s="66"/>
      <c r="F32" s="66"/>
      <c r="G32" s="66"/>
      <c r="H32" s="66"/>
      <c r="I32" s="66"/>
      <c r="J32" s="66"/>
    </row>
    <row r="33" spans="1:10">
      <c r="A33" s="66"/>
      <c r="B33" s="66"/>
      <c r="C33" s="66"/>
      <c r="D33" s="66"/>
      <c r="E33" s="66"/>
      <c r="F33" s="66"/>
      <c r="G33" s="66"/>
      <c r="H33" s="66"/>
      <c r="I33" s="66"/>
      <c r="J33" s="66"/>
    </row>
    <row r="34" spans="1:10">
      <c r="A34" s="66"/>
      <c r="B34" s="66"/>
      <c r="C34" s="66"/>
      <c r="D34" s="66"/>
      <c r="E34" s="66"/>
      <c r="F34" s="66"/>
      <c r="G34" s="66"/>
      <c r="H34" s="66"/>
      <c r="I34" s="66"/>
      <c r="J34" s="66"/>
    </row>
    <row r="35" spans="1:10">
      <c r="A35" s="66"/>
      <c r="B35" s="66"/>
      <c r="C35" s="66"/>
      <c r="D35" s="66"/>
      <c r="E35" s="66"/>
      <c r="F35" s="66"/>
      <c r="G35" s="66"/>
      <c r="H35" s="66"/>
      <c r="I35" s="66"/>
      <c r="J35" s="66"/>
    </row>
    <row r="36" spans="1:10">
      <c r="A36" s="66"/>
      <c r="B36" s="66"/>
      <c r="C36" s="66"/>
      <c r="D36" s="66"/>
      <c r="E36" s="66"/>
      <c r="F36" s="66"/>
      <c r="G36" s="66"/>
      <c r="H36" s="66"/>
      <c r="I36" s="66"/>
      <c r="J36" s="66"/>
    </row>
  </sheetData>
  <mergeCells count="9">
    <mergeCell ref="Z1:AK1"/>
    <mergeCell ref="Z2:AE2"/>
    <mergeCell ref="AF2:AK2"/>
    <mergeCell ref="B1:M1"/>
    <mergeCell ref="N1:Y1"/>
    <mergeCell ref="B2:G2"/>
    <mergeCell ref="H2:M2"/>
    <mergeCell ref="N2:S2"/>
    <mergeCell ref="T2:Y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showRuler="0" topLeftCell="B1" workbookViewId="0">
      <selection activeCell="U25" sqref="U25"/>
    </sheetView>
  </sheetViews>
  <sheetFormatPr baseColWidth="10" defaultRowHeight="15" x14ac:dyDescent="0"/>
  <cols>
    <col min="2" max="2" width="14.1640625" bestFit="1" customWidth="1"/>
    <col min="3" max="3" width="15.5" bestFit="1" customWidth="1"/>
    <col min="4" max="4" width="13" bestFit="1" customWidth="1"/>
    <col min="5" max="5" width="16.5" bestFit="1" customWidth="1"/>
    <col min="6" max="6" width="9.83203125" bestFit="1" customWidth="1"/>
    <col min="7" max="7" width="15.5" bestFit="1" customWidth="1"/>
    <col min="8" max="8" width="13" bestFit="1" customWidth="1"/>
    <col min="9" max="9" width="16.5" bestFit="1" customWidth="1"/>
    <col min="10" max="10" width="9.83203125" bestFit="1" customWidth="1"/>
    <col min="12" max="12" width="13" bestFit="1" customWidth="1"/>
    <col min="13" max="13" width="16.5" bestFit="1" customWidth="1"/>
    <col min="14" max="14" width="9.83203125" bestFit="1" customWidth="1"/>
    <col min="15" max="15" width="15.5" bestFit="1" customWidth="1"/>
    <col min="16" max="16" width="13" bestFit="1" customWidth="1"/>
    <col min="17" max="17" width="16.5" bestFit="1" customWidth="1"/>
    <col min="18" max="18" width="9.83203125" bestFit="1" customWidth="1"/>
  </cols>
  <sheetData>
    <row r="1" spans="1:18" ht="25">
      <c r="A1" s="505" t="s">
        <v>54</v>
      </c>
      <c r="B1" s="505"/>
      <c r="C1" s="505"/>
      <c r="D1" s="505"/>
      <c r="E1" s="505"/>
      <c r="F1" s="505"/>
    </row>
    <row r="2" spans="1:18" ht="25">
      <c r="A2" s="506" t="s">
        <v>55</v>
      </c>
      <c r="B2" s="506"/>
      <c r="C2" s="506"/>
      <c r="D2" s="506"/>
      <c r="E2" s="506"/>
      <c r="F2" s="506"/>
    </row>
    <row r="6" spans="1:18" ht="16" thickBot="1"/>
    <row r="7" spans="1:18" ht="31" thickBot="1">
      <c r="C7" s="507" t="s">
        <v>56</v>
      </c>
      <c r="D7" s="508"/>
      <c r="E7" s="508"/>
      <c r="F7" s="508"/>
      <c r="G7" s="508"/>
      <c r="H7" s="508"/>
      <c r="I7" s="508"/>
      <c r="J7" s="508"/>
      <c r="K7" s="508"/>
      <c r="L7" s="508"/>
      <c r="M7" s="508"/>
      <c r="N7" s="508"/>
      <c r="O7" s="508"/>
      <c r="P7" s="508"/>
      <c r="Q7" s="508"/>
      <c r="R7" s="509"/>
    </row>
    <row r="8" spans="1:18" ht="26" thickBot="1">
      <c r="B8" s="244"/>
      <c r="C8" s="510" t="s">
        <v>38</v>
      </c>
      <c r="D8" s="511"/>
      <c r="E8" s="511"/>
      <c r="F8" s="511"/>
      <c r="G8" s="511"/>
      <c r="H8" s="511"/>
      <c r="I8" s="511"/>
      <c r="J8" s="512"/>
      <c r="K8" s="510" t="s">
        <v>52</v>
      </c>
      <c r="L8" s="511"/>
      <c r="M8" s="511"/>
      <c r="N8" s="511"/>
      <c r="O8" s="511"/>
      <c r="P8" s="511"/>
      <c r="Q8" s="511"/>
      <c r="R8" s="512"/>
    </row>
    <row r="9" spans="1:18" ht="19" thickBot="1">
      <c r="C9" s="450" t="s">
        <v>57</v>
      </c>
      <c r="D9" s="451"/>
      <c r="E9" s="451"/>
      <c r="F9" s="452"/>
      <c r="G9" s="450" t="s">
        <v>58</v>
      </c>
      <c r="H9" s="451"/>
      <c r="I9" s="451"/>
      <c r="J9" s="452"/>
      <c r="K9" s="450" t="s">
        <v>57</v>
      </c>
      <c r="L9" s="451"/>
      <c r="M9" s="451"/>
      <c r="N9" s="452"/>
      <c r="O9" s="450" t="s">
        <v>58</v>
      </c>
      <c r="P9" s="451"/>
      <c r="Q9" s="451"/>
      <c r="R9" s="452"/>
    </row>
    <row r="10" spans="1:18" ht="21" thickBot="1">
      <c r="C10" s="114" t="s">
        <v>0</v>
      </c>
      <c r="D10" s="245" t="s">
        <v>59</v>
      </c>
      <c r="E10" s="245" t="s">
        <v>83</v>
      </c>
      <c r="F10" s="115" t="s">
        <v>17</v>
      </c>
      <c r="G10" s="114" t="s">
        <v>0</v>
      </c>
      <c r="H10" s="245" t="s">
        <v>59</v>
      </c>
      <c r="I10" s="245" t="s">
        <v>83</v>
      </c>
      <c r="J10" s="115" t="s">
        <v>17</v>
      </c>
      <c r="K10" s="114" t="s">
        <v>0</v>
      </c>
      <c r="L10" s="245" t="s">
        <v>59</v>
      </c>
      <c r="M10" s="245" t="s">
        <v>83</v>
      </c>
      <c r="N10" s="115" t="s">
        <v>17</v>
      </c>
      <c r="O10" s="114" t="s">
        <v>0</v>
      </c>
      <c r="P10" s="245" t="s">
        <v>59</v>
      </c>
      <c r="Q10" s="245" t="s">
        <v>83</v>
      </c>
      <c r="R10" s="115" t="s">
        <v>17</v>
      </c>
    </row>
    <row r="11" spans="1:18" ht="18">
      <c r="B11" s="231" t="str">
        <f>'641x - SEQ'!C10</f>
        <v>3M</v>
      </c>
      <c r="C11" s="220">
        <f>'641x - SM'!B131</f>
        <v>15.400541271989175</v>
      </c>
      <c r="D11" s="221">
        <f>'641x - SEQ'!I10/'641x - SM'!F131</f>
        <v>24.086603518267928</v>
      </c>
      <c r="E11" s="219">
        <f>MAX('641x - SM'!C131:D131)</f>
        <v>2.4383561643835616</v>
      </c>
      <c r="F11" s="221">
        <f>'641x - SM'!E131</f>
        <v>2.2820512820512819</v>
      </c>
      <c r="G11" s="219">
        <f>'641x -DM'!B131</f>
        <v>8.9262745098039211</v>
      </c>
      <c r="H11" s="128">
        <f>'641x - SEQ'!I10/'641x -DM'!F131</f>
        <v>13.96078431372549</v>
      </c>
      <c r="I11" s="108">
        <f>MAX('641x -DM'!C131:D131)</f>
        <v>1.7623762376237622</v>
      </c>
      <c r="J11" s="128">
        <f>'641x -DM'!E131</f>
        <v>1.7799999999999998</v>
      </c>
      <c r="K11" s="219">
        <f>'662x - SM'!B131</f>
        <v>19.162790697674417</v>
      </c>
      <c r="L11" s="221">
        <f>'662x - SEQ'!I10/'662x - SM'!F131</f>
        <v>30.077519379844961</v>
      </c>
      <c r="M11" s="219">
        <f>MAX('662x - SM'!C131:D131)</f>
        <v>2.3658536585365852</v>
      </c>
      <c r="N11" s="221">
        <f>'662x - SM'!E131</f>
        <v>2.1555555555555559</v>
      </c>
      <c r="O11" s="219">
        <f>'662x - DM'!B131</f>
        <v>10.164473684210526</v>
      </c>
      <c r="P11" s="128">
        <f>'662x - SEQ'!I10/'662x - DM'!F131</f>
        <v>15.953947368421053</v>
      </c>
      <c r="Q11" s="107">
        <f>MAX('662x - DM'!C131:D131)</f>
        <v>2.6575342465753429</v>
      </c>
      <c r="R11" s="128">
        <f>'662x - DM'!E131</f>
        <v>2.6575342465753429</v>
      </c>
    </row>
    <row r="12" spans="1:18" ht="18">
      <c r="B12" s="232" t="str">
        <f>'641x - SEQ'!C11</f>
        <v>20M</v>
      </c>
      <c r="C12" s="224">
        <f>'641x - SM'!B132</f>
        <v>17.97087150575523</v>
      </c>
      <c r="D12" s="225">
        <f>'641x - SEQ'!I11/'641x - SM'!F132</f>
        <v>22.57458303969932</v>
      </c>
      <c r="E12" s="223">
        <f>MAX('641x - SM'!C132:D132)</f>
        <v>7.6879999999999997</v>
      </c>
      <c r="F12" s="225">
        <f>'641x - SM'!E132</f>
        <v>7.1716417910447756</v>
      </c>
      <c r="G12" s="223">
        <f>'641x -DM'!B132</f>
        <v>13.265475984047166</v>
      </c>
      <c r="H12" s="122">
        <f>'641x - SEQ'!I11/'641x -DM'!F132</f>
        <v>16.663776660308653</v>
      </c>
      <c r="I12" s="110">
        <f>MAX('641x -DM'!C132:D132)</f>
        <v>5.8242424242424233</v>
      </c>
      <c r="J12" s="122">
        <f>'641x -DM'!E132</f>
        <v>5.7891566265060233</v>
      </c>
      <c r="K12" s="223">
        <f>'662x - SM'!B132</f>
        <v>22.960740945534972</v>
      </c>
      <c r="L12" s="225">
        <f>'662x - SEQ'!I11/'662x - SM'!F132</f>
        <v>28.753110312413604</v>
      </c>
      <c r="M12" s="223">
        <f>MAX('662x - SM'!C132:D132)</f>
        <v>6.6242038216560513</v>
      </c>
      <c r="N12" s="225">
        <f>'662x - SM'!E132</f>
        <v>6.227544910179641</v>
      </c>
      <c r="O12" s="223">
        <f>'662x - DM'!B132</f>
        <v>14.883333333333331</v>
      </c>
      <c r="P12" s="122">
        <f>'662x - SEQ'!I11/'662x - DM'!F132</f>
        <v>18.637992831541219</v>
      </c>
      <c r="Q12" s="109">
        <f>MAX('662x - DM'!C132:D132)</f>
        <v>6.5</v>
      </c>
      <c r="R12" s="122">
        <f>'662x - DM'!E132</f>
        <v>6.3803680981595088</v>
      </c>
    </row>
    <row r="13" spans="1:18" ht="18">
      <c r="B13" s="232" t="str">
        <f>'641x - SEQ'!C12</f>
        <v>50M</v>
      </c>
      <c r="C13" s="224">
        <f>'641x - SM'!B133</f>
        <v>18.639481633050767</v>
      </c>
      <c r="D13" s="225">
        <f>'641x - SEQ'!I12/'641x - SM'!F133</f>
        <v>22.839325733216409</v>
      </c>
      <c r="E13" s="223">
        <f>MAX('641x - SM'!C133:D133)</f>
        <v>11.898477157360405</v>
      </c>
      <c r="F13" s="225">
        <f>'641x - SM'!E133</f>
        <v>10.801843317972351</v>
      </c>
      <c r="G13" s="223">
        <f>'641x -DM'!B133</f>
        <v>15.052089070737273</v>
      </c>
      <c r="H13" s="122">
        <f>'641x - SEQ'!I12/'641x -DM'!F133</f>
        <v>18.443622629632543</v>
      </c>
      <c r="I13" s="110">
        <f>MAX('641x -DM'!C133:D133)</f>
        <v>7.8394648829431439</v>
      </c>
      <c r="J13" s="122">
        <f>'641x -DM'!E133</f>
        <v>7.8922558922558919</v>
      </c>
      <c r="K13" s="223">
        <f>'662x - SM'!B133</f>
        <v>24.429427664825479</v>
      </c>
      <c r="L13" s="225">
        <f>'662x - SEQ'!I12/'662x - SM'!F133</f>
        <v>29.81548948172523</v>
      </c>
      <c r="M13" s="223">
        <f>MAX('662x - SM'!C133:D133)</f>
        <v>12.256038647342995</v>
      </c>
      <c r="N13" s="225">
        <f>'662x - SM'!E133</f>
        <v>10.355102040816327</v>
      </c>
      <c r="O13" s="223">
        <f>'662x - DM'!B133</f>
        <v>16.644246937304828</v>
      </c>
      <c r="P13" s="122">
        <f>'662x - SEQ'!I12/'662x - DM'!F133</f>
        <v>20.313876211065736</v>
      </c>
      <c r="Q13" s="109">
        <f>MAX('662x - DM'!C133:D133)</f>
        <v>8.7785467128027683</v>
      </c>
      <c r="R13" s="122">
        <f>'662x - DM'!E133</f>
        <v>8.8090277777777786</v>
      </c>
    </row>
    <row r="14" spans="1:18" ht="18">
      <c r="B14" s="232" t="str">
        <f>'641x - SEQ'!C13</f>
        <v>200M</v>
      </c>
      <c r="C14" s="224">
        <f>'641x - SM'!B134</f>
        <v>19.019517282479139</v>
      </c>
      <c r="D14" s="225">
        <f>'641x - SEQ'!I13/'641x - SM'!F134</f>
        <v>22.97377830750894</v>
      </c>
      <c r="E14" s="223">
        <f>MAX('641x - SM'!C134:D134)</f>
        <v>17.070110701107012</v>
      </c>
      <c r="F14" s="225">
        <f>'641x - SM'!E134</f>
        <v>15.951724137931036</v>
      </c>
      <c r="G14" s="223">
        <f>'641x -DM'!B134</f>
        <v>16.359547202050404</v>
      </c>
      <c r="H14" s="122">
        <f>'641x - SEQ'!I13/'641x -DM'!F134</f>
        <v>19.760785988893637</v>
      </c>
      <c r="I14" s="110">
        <f>MAX('641x -DM'!C134:D134)</f>
        <v>10.988123515439431</v>
      </c>
      <c r="J14" s="122">
        <f>'641x -DM'!E134</f>
        <v>10.846424384525207</v>
      </c>
      <c r="K14" s="223">
        <f>'662x - SM'!B134</f>
        <v>26.508702027285477</v>
      </c>
      <c r="L14" s="225">
        <f>'662x - SEQ'!I13/'662x - SM'!F134</f>
        <v>31.977559607293127</v>
      </c>
      <c r="M14" s="223">
        <f>MAX('662x - SM'!C134:D134)</f>
        <v>20.813278008298756</v>
      </c>
      <c r="N14" s="225">
        <f>'662x - SM'!E134</f>
        <v>18.010771992818668</v>
      </c>
      <c r="O14" s="223">
        <f>'662x - DM'!B134</f>
        <v>19.791784668840286</v>
      </c>
      <c r="P14" s="122">
        <f>'662x - SEQ'!I13/'662x - DM'!F134</f>
        <v>23.874913729503319</v>
      </c>
      <c r="Q14" s="109">
        <f>MAX('662x - DM'!C134:D134)</f>
        <v>11.95709177592372</v>
      </c>
      <c r="R14" s="122">
        <f>'662x - DM'!E134</f>
        <v>11.942857142857143</v>
      </c>
    </row>
    <row r="15" spans="1:18" ht="18">
      <c r="B15" s="232" t="str">
        <f>'641x - SEQ'!C14</f>
        <v>500M</v>
      </c>
      <c r="C15" s="224">
        <f>'641x - SM'!B135</f>
        <v>18.817568895703111</v>
      </c>
      <c r="D15" s="225">
        <f>'641x - SEQ'!I14/'641x - SM'!F135</f>
        <v>22.660887683295986</v>
      </c>
      <c r="E15" s="223">
        <f>MAX('641x - SM'!C135:D135)</f>
        <v>19.055371900826447</v>
      </c>
      <c r="F15" s="225">
        <f>'641x - SM'!E135</f>
        <v>18.837418300653592</v>
      </c>
      <c r="G15" s="223">
        <f>'641x -DM'!B135</f>
        <v>16.569309586859823</v>
      </c>
      <c r="H15" s="122">
        <f>'641x - SEQ'!I14/'641x -DM'!F135</f>
        <v>19.953441680945705</v>
      </c>
      <c r="I15" s="110">
        <f>MAX('641x -DM'!C135:D135)</f>
        <v>12.316773504273502</v>
      </c>
      <c r="J15" s="122">
        <f>'641x -DM'!E135</f>
        <v>12.251328374070138</v>
      </c>
      <c r="K15" s="223">
        <f>'662x - SM'!B135</f>
        <v>28.126619991062118</v>
      </c>
      <c r="L15" s="225">
        <f>'662x - SEQ'!I14/'662x - SM'!F135</f>
        <v>33.878634400010831</v>
      </c>
      <c r="M15" s="223">
        <f>MAX('662x - SM'!C135:D135)</f>
        <v>23.848427073403244</v>
      </c>
      <c r="N15" s="225">
        <f>'662x - SM'!E135</f>
        <v>23.623229461756374</v>
      </c>
      <c r="O15" s="223">
        <f>'662x - DM'!B135</f>
        <v>20.19047711630439</v>
      </c>
      <c r="P15" s="122">
        <f>'662x - SEQ'!I14/'662x - DM'!F135</f>
        <v>24.319516273282265</v>
      </c>
      <c r="Q15" s="109">
        <f>MAX('662x - DM'!C135:D135)</f>
        <v>14.344610091743119</v>
      </c>
      <c r="R15" s="122">
        <f>'662x - DM'!E135</f>
        <v>14.303602058319038</v>
      </c>
    </row>
    <row r="16" spans="1:18" ht="19" thickBot="1">
      <c r="B16" s="233" t="str">
        <f>'641x - SEQ'!C15</f>
        <v>900M</v>
      </c>
      <c r="C16" s="228">
        <f>'641x - SM'!B136</f>
        <v>19.958599722029188</v>
      </c>
      <c r="D16" s="229">
        <f>'641x - SEQ'!I15/'641x - SM'!F136</f>
        <v>24.020731989807739</v>
      </c>
      <c r="E16" s="227">
        <f>MAX('641x - SM'!C136:D136)</f>
        <v>20.854198089492204</v>
      </c>
      <c r="F16" s="229">
        <f>'641x - SM'!E136</f>
        <v>19.808500477554919</v>
      </c>
      <c r="G16" s="227">
        <f>'641x -DM'!B136</f>
        <v>16.611483848578619</v>
      </c>
      <c r="H16" s="123">
        <f>'641x - SEQ'!I15/'641x -DM'!F136</f>
        <v>19.992384587948372</v>
      </c>
      <c r="I16" s="113">
        <f>MAX('641x -DM'!C136:D136)</f>
        <v>12.622945830797322</v>
      </c>
      <c r="J16" s="123">
        <f>'641x -DM'!E136</f>
        <v>12.561780738946092</v>
      </c>
      <c r="K16" s="227">
        <f>'662x - SM'!B136</f>
        <v>28.058541705716962</v>
      </c>
      <c r="L16" s="229">
        <f>'662x - SEQ'!I15/'662x - SM'!F136</f>
        <v>33.713964386129334</v>
      </c>
      <c r="M16" s="227">
        <f>MAX('662x - SM'!C136:D136)</f>
        <v>28.20953575909661</v>
      </c>
      <c r="N16" s="229">
        <f>'662x - SM'!E136</f>
        <v>27.451770451770454</v>
      </c>
      <c r="O16" s="227">
        <f>'662x - DM'!B136</f>
        <v>20.323498264878868</v>
      </c>
      <c r="P16" s="123">
        <f>'662x - SEQ'!I15/'662x - DM'!F136</f>
        <v>24.419861298924172</v>
      </c>
      <c r="Q16" s="112">
        <f>MAX('662x - DM'!C136:D136)</f>
        <v>14.869708994708995</v>
      </c>
      <c r="R16" s="123">
        <f>'662x - DM'!E136</f>
        <v>14.7865833607366</v>
      </c>
    </row>
    <row r="17" spans="2:26" ht="19" thickBot="1">
      <c r="B17" s="214" t="s">
        <v>40</v>
      </c>
      <c r="C17" s="246">
        <f>'641x - SM'!B137</f>
        <v>109.80658031100663</v>
      </c>
      <c r="D17" s="229">
        <f>'641x - SEQ'!I16/'641x - SM'!F137</f>
        <v>23.418364099782096</v>
      </c>
      <c r="E17" s="248">
        <f>MAX('641x - SM'!C137:D137)</f>
        <v>79.004514013169626</v>
      </c>
      <c r="F17" s="246">
        <f>'641x - SM'!E137</f>
        <v>74.853179307207952</v>
      </c>
      <c r="G17" s="247">
        <f>'641x -DM'!B137</f>
        <v>86.784180202077209</v>
      </c>
      <c r="H17" s="235">
        <f>'641x - SEQ'!I16/'641x -DM'!F137</f>
        <v>19.833469798433775</v>
      </c>
      <c r="I17" s="235">
        <f>MAX('641x -DM'!C137:D137)</f>
        <v>51.35392639531959</v>
      </c>
      <c r="J17" s="235">
        <f>'641x -DM'!E137</f>
        <v>51.12094601630335</v>
      </c>
      <c r="K17" s="229">
        <f>'662x - SM'!B137</f>
        <v>149.24682303209943</v>
      </c>
      <c r="L17" s="248">
        <f>'662x - SEQ'!I16/'662x - SM'!F137</f>
        <v>33.332935499142671</v>
      </c>
      <c r="M17" s="246">
        <f>MAX('662x - SM'!C137:D137)</f>
        <v>94.117336968334243</v>
      </c>
      <c r="N17" s="247">
        <f>'662x - SM'!E137</f>
        <v>87.823974412897016</v>
      </c>
      <c r="O17" s="229">
        <f>'662x - DM'!B137</f>
        <v>101.99781400487223</v>
      </c>
      <c r="P17" s="235">
        <f>'662x - SEQ'!I16/'662x - DM'!F137</f>
        <v>24.055077531731882</v>
      </c>
      <c r="Q17" s="235">
        <f>MAX('662x - DM'!C137:D137)</f>
        <v>59.107491821753946</v>
      </c>
      <c r="R17" s="235">
        <f>'662x - DM'!E137</f>
        <v>58.879972684425411</v>
      </c>
    </row>
    <row r="20" spans="2:26" ht="16" thickBot="1"/>
    <row r="21" spans="2:26" ht="19" thickBot="1">
      <c r="B21" s="249"/>
      <c r="C21" s="497" t="s">
        <v>57</v>
      </c>
      <c r="D21" s="498"/>
      <c r="E21" s="498"/>
      <c r="F21" s="498"/>
      <c r="G21" s="498"/>
      <c r="H21" s="498"/>
      <c r="I21" s="498"/>
      <c r="J21" s="498"/>
      <c r="K21" s="498"/>
      <c r="L21" s="498"/>
      <c r="M21" s="498"/>
      <c r="N21" s="499"/>
      <c r="O21" s="497" t="s">
        <v>58</v>
      </c>
      <c r="P21" s="498"/>
      <c r="Q21" s="498"/>
      <c r="R21" s="498"/>
      <c r="S21" s="498"/>
      <c r="T21" s="498"/>
      <c r="U21" s="498"/>
      <c r="V21" s="498"/>
      <c r="W21" s="498"/>
      <c r="X21" s="498"/>
      <c r="Y21" s="498"/>
      <c r="Z21" s="499"/>
    </row>
    <row r="22" spans="2:26" ht="19" thickBot="1">
      <c r="B22" s="249"/>
      <c r="C22" s="497" t="s">
        <v>38</v>
      </c>
      <c r="D22" s="498"/>
      <c r="E22" s="498"/>
      <c r="F22" s="498"/>
      <c r="G22" s="498"/>
      <c r="H22" s="499"/>
      <c r="I22" s="502" t="s">
        <v>52</v>
      </c>
      <c r="J22" s="503"/>
      <c r="K22" s="503"/>
      <c r="L22" s="503"/>
      <c r="M22" s="503"/>
      <c r="N22" s="504"/>
      <c r="O22" s="500" t="s">
        <v>38</v>
      </c>
      <c r="P22" s="501"/>
      <c r="Q22" s="501"/>
      <c r="R22" s="501"/>
      <c r="S22" s="501"/>
      <c r="T22" s="501"/>
      <c r="U22" s="497" t="s">
        <v>52</v>
      </c>
      <c r="V22" s="498"/>
      <c r="W22" s="498"/>
      <c r="X22" s="498"/>
      <c r="Y22" s="498"/>
      <c r="Z22" s="499"/>
    </row>
    <row r="23" spans="2:26" ht="19" thickBot="1">
      <c r="B23" s="250"/>
      <c r="C23" s="251" t="str">
        <f>B11</f>
        <v>3M</v>
      </c>
      <c r="D23" s="252" t="str">
        <f>B12</f>
        <v>20M</v>
      </c>
      <c r="E23" s="252" t="str">
        <f>B13</f>
        <v>50M</v>
      </c>
      <c r="F23" s="252" t="str">
        <f>B14</f>
        <v>200M</v>
      </c>
      <c r="G23" s="252" t="str">
        <f>B15</f>
        <v>500M</v>
      </c>
      <c r="H23" s="253" t="str">
        <f>B16</f>
        <v>900M</v>
      </c>
      <c r="I23" s="251" t="str">
        <f t="shared" ref="I23:N23" si="0">C23</f>
        <v>3M</v>
      </c>
      <c r="J23" s="252" t="str">
        <f t="shared" si="0"/>
        <v>20M</v>
      </c>
      <c r="K23" s="252" t="str">
        <f t="shared" si="0"/>
        <v>50M</v>
      </c>
      <c r="L23" s="252" t="str">
        <f t="shared" si="0"/>
        <v>200M</v>
      </c>
      <c r="M23" s="252" t="str">
        <f t="shared" si="0"/>
        <v>500M</v>
      </c>
      <c r="N23" s="253" t="str">
        <f t="shared" si="0"/>
        <v>900M</v>
      </c>
      <c r="O23" s="254" t="str">
        <f t="shared" ref="O23:Z23" si="1">C23</f>
        <v>3M</v>
      </c>
      <c r="P23" s="255" t="str">
        <f t="shared" si="1"/>
        <v>20M</v>
      </c>
      <c r="Q23" s="255" t="str">
        <f t="shared" si="1"/>
        <v>50M</v>
      </c>
      <c r="R23" s="255" t="str">
        <f t="shared" si="1"/>
        <v>200M</v>
      </c>
      <c r="S23" s="255" t="str">
        <f t="shared" si="1"/>
        <v>500M</v>
      </c>
      <c r="T23" s="255" t="str">
        <f t="shared" si="1"/>
        <v>900M</v>
      </c>
      <c r="U23" s="254" t="str">
        <f t="shared" si="1"/>
        <v>3M</v>
      </c>
      <c r="V23" s="255" t="str">
        <f t="shared" si="1"/>
        <v>20M</v>
      </c>
      <c r="W23" s="255" t="str">
        <f t="shared" si="1"/>
        <v>50M</v>
      </c>
      <c r="X23" s="255" t="str">
        <f t="shared" si="1"/>
        <v>200M</v>
      </c>
      <c r="Y23" s="255" t="str">
        <f t="shared" si="1"/>
        <v>500M</v>
      </c>
      <c r="Z23" s="256" t="str">
        <f t="shared" si="1"/>
        <v>900M</v>
      </c>
    </row>
    <row r="24" spans="2:26" ht="18">
      <c r="B24" s="257" t="str">
        <f>C10</f>
        <v>C</v>
      </c>
      <c r="C24" s="258">
        <f>C11</f>
        <v>15.400541271989175</v>
      </c>
      <c r="D24" s="259">
        <f>C12</f>
        <v>17.97087150575523</v>
      </c>
      <c r="E24" s="259">
        <f>C13</f>
        <v>18.639481633050767</v>
      </c>
      <c r="F24" s="259">
        <f>C14</f>
        <v>19.019517282479139</v>
      </c>
      <c r="G24" s="259">
        <f>C15</f>
        <v>18.817568895703111</v>
      </c>
      <c r="H24" s="260">
        <f>C16</f>
        <v>19.958599722029188</v>
      </c>
      <c r="I24" s="261">
        <f>K11</f>
        <v>19.162790697674417</v>
      </c>
      <c r="J24" s="262">
        <f>K12</f>
        <v>22.960740945534972</v>
      </c>
      <c r="K24" s="262">
        <f>K13</f>
        <v>24.429427664825479</v>
      </c>
      <c r="L24" s="262">
        <f>K14</f>
        <v>26.508702027285477</v>
      </c>
      <c r="M24" s="262">
        <f>K15</f>
        <v>28.126619991062118</v>
      </c>
      <c r="N24" s="263">
        <f>K16</f>
        <v>28.058541705716962</v>
      </c>
      <c r="O24" s="261">
        <f>G11</f>
        <v>8.9262745098039211</v>
      </c>
      <c r="P24" s="262">
        <f>G12</f>
        <v>13.265475984047166</v>
      </c>
      <c r="Q24" s="262">
        <f>G13</f>
        <v>15.052089070737273</v>
      </c>
      <c r="R24" s="262">
        <f>G14</f>
        <v>16.359547202050404</v>
      </c>
      <c r="S24" s="262">
        <f>G15</f>
        <v>16.569309586859823</v>
      </c>
      <c r="T24" s="264">
        <f>G16</f>
        <v>16.611483848578619</v>
      </c>
      <c r="U24" s="265">
        <f>O11</f>
        <v>10.164473684210526</v>
      </c>
      <c r="V24" s="266">
        <f>O12</f>
        <v>14.883333333333331</v>
      </c>
      <c r="W24" s="266">
        <f>O13</f>
        <v>16.644246937304828</v>
      </c>
      <c r="X24" s="266">
        <f>O14</f>
        <v>19.791784668840286</v>
      </c>
      <c r="Y24" s="266">
        <f>O15</f>
        <v>20.19047711630439</v>
      </c>
      <c r="Z24" s="267">
        <f>O16</f>
        <v>20.323498264878868</v>
      </c>
    </row>
    <row r="25" spans="2:26" ht="18">
      <c r="B25" s="268" t="str">
        <f>D10</f>
        <v>C adjusted</v>
      </c>
      <c r="C25" s="269">
        <f>D11</f>
        <v>24.086603518267928</v>
      </c>
      <c r="D25" s="270">
        <f>D12</f>
        <v>22.57458303969932</v>
      </c>
      <c r="E25" s="270">
        <f>D13</f>
        <v>22.839325733216409</v>
      </c>
      <c r="F25" s="270">
        <f>D14</f>
        <v>22.97377830750894</v>
      </c>
      <c r="G25" s="270">
        <f>D15</f>
        <v>22.660887683295986</v>
      </c>
      <c r="H25" s="271">
        <f>D16</f>
        <v>24.020731989807739</v>
      </c>
      <c r="I25" s="269">
        <f>L11</f>
        <v>30.077519379844961</v>
      </c>
      <c r="J25" s="270">
        <f>L12</f>
        <v>28.753110312413604</v>
      </c>
      <c r="K25" s="270">
        <f>L13</f>
        <v>29.81548948172523</v>
      </c>
      <c r="L25" s="270">
        <f>L14</f>
        <v>31.977559607293127</v>
      </c>
      <c r="M25" s="270">
        <f>L15</f>
        <v>33.878634400010831</v>
      </c>
      <c r="N25" s="271">
        <f>L16</f>
        <v>33.713964386129334</v>
      </c>
      <c r="O25" s="269">
        <f>H11</f>
        <v>13.96078431372549</v>
      </c>
      <c r="P25" s="270">
        <f>H12</f>
        <v>16.663776660308653</v>
      </c>
      <c r="Q25" s="270">
        <f>H13</f>
        <v>18.443622629632543</v>
      </c>
      <c r="R25" s="270">
        <f>H14</f>
        <v>19.760785988893637</v>
      </c>
      <c r="S25" s="270">
        <f>H15</f>
        <v>19.953441680945705</v>
      </c>
      <c r="T25" s="272">
        <f>H16</f>
        <v>19.992384587948372</v>
      </c>
      <c r="U25" s="273">
        <f>P11</f>
        <v>15.953947368421053</v>
      </c>
      <c r="V25" s="274">
        <f>P12</f>
        <v>18.637992831541219</v>
      </c>
      <c r="W25" s="274">
        <f>P13</f>
        <v>20.313876211065736</v>
      </c>
      <c r="X25" s="274">
        <f>P14</f>
        <v>23.874913729503319</v>
      </c>
      <c r="Y25" s="274">
        <f>P15</f>
        <v>24.319516273282265</v>
      </c>
      <c r="Z25" s="275">
        <f>P16</f>
        <v>24.419861298924172</v>
      </c>
    </row>
    <row r="26" spans="2:26" ht="18">
      <c r="B26" s="268" t="str">
        <f>E10</f>
        <v>Best Intrusive</v>
      </c>
      <c r="C26" s="269">
        <f>E11</f>
        <v>2.4383561643835616</v>
      </c>
      <c r="D26" s="270">
        <f>E12</f>
        <v>7.6879999999999997</v>
      </c>
      <c r="E26" s="270">
        <f>E13</f>
        <v>11.898477157360405</v>
      </c>
      <c r="F26" s="270">
        <f>E14</f>
        <v>17.070110701107012</v>
      </c>
      <c r="G26" s="270">
        <f>E15</f>
        <v>19.055371900826447</v>
      </c>
      <c r="H26" s="271">
        <f>E16</f>
        <v>20.854198089492204</v>
      </c>
      <c r="I26" s="269">
        <f>M11</f>
        <v>2.3658536585365852</v>
      </c>
      <c r="J26" s="270">
        <f>M12</f>
        <v>6.6242038216560513</v>
      </c>
      <c r="K26" s="270">
        <f>M13</f>
        <v>12.256038647342995</v>
      </c>
      <c r="L26" s="270">
        <f>M14</f>
        <v>20.813278008298756</v>
      </c>
      <c r="M26" s="270">
        <f>M15</f>
        <v>23.848427073403244</v>
      </c>
      <c r="N26" s="271">
        <f>M16</f>
        <v>28.20953575909661</v>
      </c>
      <c r="O26" s="269">
        <f>I11</f>
        <v>1.7623762376237622</v>
      </c>
      <c r="P26" s="270">
        <f>I12</f>
        <v>5.8242424242424233</v>
      </c>
      <c r="Q26" s="270">
        <f>I13</f>
        <v>7.8394648829431439</v>
      </c>
      <c r="R26" s="270">
        <f>I14</f>
        <v>10.988123515439431</v>
      </c>
      <c r="S26" s="270">
        <f>I15</f>
        <v>12.316773504273502</v>
      </c>
      <c r="T26" s="272">
        <f>I16</f>
        <v>12.622945830797322</v>
      </c>
      <c r="U26" s="273">
        <f>Q11</f>
        <v>2.6575342465753429</v>
      </c>
      <c r="V26" s="274">
        <f>Q12</f>
        <v>6.5</v>
      </c>
      <c r="W26" s="274">
        <f>Q13</f>
        <v>8.7785467128027683</v>
      </c>
      <c r="X26" s="274">
        <f>Q14</f>
        <v>11.95709177592372</v>
      </c>
      <c r="Y26" s="274">
        <f>Q15</f>
        <v>14.344610091743119</v>
      </c>
      <c r="Z26" s="275">
        <f>Q16</f>
        <v>14.869708994708995</v>
      </c>
    </row>
    <row r="27" spans="2:26" ht="19" thickBot="1">
      <c r="B27" s="276" t="str">
        <f>F10</f>
        <v>AspectJ</v>
      </c>
      <c r="C27" s="277">
        <f>F11</f>
        <v>2.2820512820512819</v>
      </c>
      <c r="D27" s="278">
        <f>F12</f>
        <v>7.1716417910447756</v>
      </c>
      <c r="E27" s="278">
        <f>F13</f>
        <v>10.801843317972351</v>
      </c>
      <c r="F27" s="278">
        <f>F14</f>
        <v>15.951724137931036</v>
      </c>
      <c r="G27" s="278">
        <f>F15</f>
        <v>18.837418300653592</v>
      </c>
      <c r="H27" s="279">
        <f>F16</f>
        <v>19.808500477554919</v>
      </c>
      <c r="I27" s="277">
        <f>N11</f>
        <v>2.1555555555555559</v>
      </c>
      <c r="J27" s="278">
        <f>N12</f>
        <v>6.227544910179641</v>
      </c>
      <c r="K27" s="278">
        <f>N13</f>
        <v>10.355102040816327</v>
      </c>
      <c r="L27" s="278">
        <f>N14</f>
        <v>18.010771992818668</v>
      </c>
      <c r="M27" s="278">
        <f>N15</f>
        <v>23.623229461756374</v>
      </c>
      <c r="N27" s="279">
        <f>N16</f>
        <v>27.451770451770454</v>
      </c>
      <c r="O27" s="277">
        <f>J11</f>
        <v>1.7799999999999998</v>
      </c>
      <c r="P27" s="278">
        <f>J12</f>
        <v>5.7891566265060233</v>
      </c>
      <c r="Q27" s="278">
        <f>J13</f>
        <v>7.8922558922558919</v>
      </c>
      <c r="R27" s="278">
        <f>J14</f>
        <v>10.846424384525207</v>
      </c>
      <c r="S27" s="278">
        <f>J15</f>
        <v>12.251328374070138</v>
      </c>
      <c r="T27" s="280">
        <f>J16</f>
        <v>12.561780738946092</v>
      </c>
      <c r="U27" s="281">
        <f>R11</f>
        <v>2.6575342465753429</v>
      </c>
      <c r="V27" s="282">
        <f>R12</f>
        <v>6.3803680981595088</v>
      </c>
      <c r="W27" s="282">
        <f>R13</f>
        <v>8.8090277777777786</v>
      </c>
      <c r="X27" s="282">
        <f>R14</f>
        <v>11.942857142857143</v>
      </c>
      <c r="Y27" s="282">
        <f>R15</f>
        <v>14.303602058319038</v>
      </c>
      <c r="Z27" s="283">
        <f>R16</f>
        <v>14.7865833607366</v>
      </c>
    </row>
  </sheetData>
  <mergeCells count="15">
    <mergeCell ref="C22:H22"/>
    <mergeCell ref="I22:N22"/>
    <mergeCell ref="O22:T22"/>
    <mergeCell ref="U22:Z22"/>
    <mergeCell ref="O9:R9"/>
    <mergeCell ref="K9:N9"/>
    <mergeCell ref="G9:J9"/>
    <mergeCell ref="C9:F9"/>
    <mergeCell ref="A1:F1"/>
    <mergeCell ref="A2:F2"/>
    <mergeCell ref="C7:R7"/>
    <mergeCell ref="C21:N21"/>
    <mergeCell ref="O21:Z21"/>
    <mergeCell ref="K8:R8"/>
    <mergeCell ref="C8:J8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641x - SEQ</vt:lpstr>
      <vt:lpstr>641x - SM</vt:lpstr>
      <vt:lpstr>641x -DM</vt:lpstr>
      <vt:lpstr>662x - SEQ</vt:lpstr>
      <vt:lpstr>662x - SM</vt:lpstr>
      <vt:lpstr>662x - DM</vt:lpstr>
      <vt:lpstr>Gains</vt:lpstr>
      <vt:lpstr>Speedups</vt:lpstr>
    </vt:vector>
  </TitlesOfParts>
  <Company>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Medeiros</dc:creator>
  <cp:lastModifiedBy>bruno medeiros</cp:lastModifiedBy>
  <dcterms:created xsi:type="dcterms:W3CDTF">2015-10-13T10:51:29Z</dcterms:created>
  <dcterms:modified xsi:type="dcterms:W3CDTF">2016-11-08T03:17:23Z</dcterms:modified>
</cp:coreProperties>
</file>